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70" yWindow="540" windowWidth="26535" windowHeight="11700" tabRatio="852" activeTab="38"/>
  </bookViews>
  <sheets>
    <sheet name="Титульный" sheetId="2" r:id="rId1"/>
    <sheet name="Список территорий" sheetId="3" r:id="rId2"/>
    <sheet name="Дифференциация" sheetId="4" r:id="rId3"/>
    <sheet name="Перечень тарифов" sheetId="5" state="hidden" r:id="rId4"/>
    <sheet name="Дифференциация тариф показатель" sheetId="6" state="hidden" r:id="rId5"/>
    <sheet name="Общая информация об организации" sheetId="7" state="hidden" r:id="rId6"/>
    <sheet name="Общая информация по ВД" sheetId="8" state="hidden" r:id="rId7"/>
    <sheet name="Виды объектов" sheetId="9" state="hidden" r:id="rId8"/>
    <sheet name="Сведения по территориям" sheetId="10" state="hidden" r:id="rId9"/>
    <sheet name="ТС. Т-ТЭ | &gt;=25МВт" sheetId="11" state="hidden" r:id="rId10"/>
    <sheet name="ТС. Т-ТЭ | ТСО" sheetId="12" state="hidden" r:id="rId11"/>
    <sheet name="ТС. Т-ТЭ | предел" sheetId="13" state="hidden" r:id="rId12"/>
    <sheet name="ТС. Т-ТЭ | индикат" sheetId="14" state="hidden" r:id="rId13"/>
    <sheet name="ТС. Резерв мощности" sheetId="15" state="hidden" r:id="rId14"/>
    <sheet name="ТС. Т-ТН" sheetId="16" state="hidden" r:id="rId15"/>
    <sheet name="ТС. Т-передача ТЭ" sheetId="17" state="hidden" r:id="rId16"/>
    <sheet name="ТС. Т-передача ТН" sheetId="18" state="hidden" r:id="rId17"/>
    <sheet name="ТС. Т-гор.вода" sheetId="19" state="hidden" r:id="rId18"/>
    <sheet name="ТС. Т-подкл" sheetId="20" state="hidden" r:id="rId19"/>
    <sheet name="ХВС. Т-пит" sheetId="21" state="hidden" r:id="rId20"/>
    <sheet name="ХВС. Т-тех" sheetId="22" state="hidden" r:id="rId21"/>
    <sheet name="ХВС. Т-транс" sheetId="23" state="hidden" r:id="rId22"/>
    <sheet name="ХВС. Т-подвоз" sheetId="24" state="hidden" r:id="rId23"/>
    <sheet name="ТС. Т-подкл(инд)" sheetId="25" state="hidden" r:id="rId24"/>
    <sheet name="ХВС. Т-подкл" sheetId="26" state="hidden" r:id="rId25"/>
    <sheet name="ВО. Т-во" sheetId="27" state="hidden" r:id="rId26"/>
    <sheet name="ВО. Т-транс" sheetId="28" state="hidden" r:id="rId27"/>
    <sheet name="ВО. Т-подкл" sheetId="29" state="hidden" r:id="rId28"/>
    <sheet name="ГВС. Т-гор.вода" sheetId="30" state="hidden" r:id="rId29"/>
    <sheet name="ГВС. Т-транс" sheetId="31" state="hidden" r:id="rId30"/>
    <sheet name="ГВС. Т-подкл" sheetId="32" state="hidden" r:id="rId31"/>
    <sheet name="Показатели ФХД &gt;20%" sheetId="34" state="hidden" r:id="rId32"/>
    <sheet name="Показатели ОТЭП" sheetId="35" state="hidden" r:id="rId33"/>
    <sheet name="Стандарты качества" sheetId="36" state="hidden" r:id="rId34"/>
    <sheet name="ТКО. Показатели ФХД" sheetId="37" state="hidden" r:id="rId35"/>
    <sheet name="ТКО. Транс. Показатели ФХД" sheetId="38" state="hidden" r:id="rId36"/>
    <sheet name="Ограничения" sheetId="40" state="hidden" r:id="rId37"/>
    <sheet name="ИП" sheetId="41" r:id="rId38"/>
    <sheet name="ИП. Детализация" sheetId="42" r:id="rId39"/>
    <sheet name="ИП. Финансовый план" sheetId="43" state="hidden" r:id="rId40"/>
    <sheet name="ИП. КНЭ" sheetId="44" r:id="rId41"/>
    <sheet name="ТП" sheetId="45" state="hidden" r:id="rId42"/>
    <sheet name="Договоры" sheetId="46" state="hidden" r:id="rId43"/>
    <sheet name="Порядок ТП" sheetId="47" state="hidden" r:id="rId44"/>
    <sheet name="Предложение" sheetId="48" state="hidden" r:id="rId45"/>
    <sheet name="Сведения о закупках" sheetId="49" state="hidden" r:id="rId46"/>
    <sheet name="Потребительские характеристики" sheetId="50" state="hidden" r:id="rId47"/>
    <sheet name="TEHSHEET" sheetId="51" state="hidden" r:id="rId48"/>
    <sheet name="Орган регулирования" sheetId="52" state="hidden" r:id="rId49"/>
    <sheet name="Перечень организаций" sheetId="53" state="hidden" r:id="rId50"/>
    <sheet name="Дела об установлении тарифов" sheetId="54" state="hidden" r:id="rId51"/>
    <sheet name="Дела об утверждении ПУЦ" sheetId="55" state="hidden" r:id="rId52"/>
    <sheet name="Привлечение к ответственности" sheetId="56" state="hidden" r:id="rId53"/>
    <sheet name="ЭД" sheetId="57" state="hidden" r:id="rId54"/>
    <sheet name="Сведения об изменении" sheetId="58" state="hidden" r:id="rId55"/>
    <sheet name="Проверка" sheetId="60" state="hidden" r:id="rId56"/>
    <sheet name="et_union_hor" sheetId="61" state="hidden" r:id="rId57"/>
    <sheet name="DATA_FORMS" sheetId="62" state="hidden" r:id="rId58"/>
    <sheet name="DATA_NPA" sheetId="63" state="hidden" r:id="rId59"/>
    <sheet name="Т-ТЭ | потр" sheetId="64" state="hidden" r:id="rId60"/>
    <sheet name="modMainProcedures" sheetId="65" state="hidden" r:id="rId61"/>
    <sheet name="modB_FHD" sheetId="66" state="hidden" r:id="rId62"/>
    <sheet name="modB_FHD20" sheetId="67" state="hidden" r:id="rId63"/>
    <sheet name="modB_KNE" sheetId="68" state="hidden" r:id="rId64"/>
    <sheet name="modIP_MAIN" sheetId="69" state="hidden" r:id="rId65"/>
    <sheet name="modIP_QRE" sheetId="70" state="hidden" r:id="rId66"/>
    <sheet name="modIP_DETAILED" sheetId="71" state="hidden" r:id="rId67"/>
    <sheet name="et_union_vert" sheetId="72" state="hidden" r:id="rId68"/>
    <sheet name="Легенда" sheetId="73" state="hidden" r:id="rId69"/>
    <sheet name="modfrmListIP" sheetId="74" state="hidden" r:id="rId70"/>
    <sheet name="modfrmActivity" sheetId="75" state="hidden" r:id="rId71"/>
    <sheet name="REESTR_ORG" sheetId="76" state="hidden" r:id="rId72"/>
    <sheet name="REESTR_MO" sheetId="77" state="hidden" r:id="rId73"/>
    <sheet name="REESTR_IP" sheetId="78" state="hidden" r:id="rId74"/>
    <sheet name="REESTR_OBJ_INFR" sheetId="79" state="hidden" r:id="rId75"/>
    <sheet name="REESTR_DS" sheetId="80" state="hidden" r:id="rId76"/>
    <sheet name="REESTR_VT" sheetId="81" state="hidden" r:id="rId77"/>
    <sheet name="REESTR_VED" sheetId="82" state="hidden" r:id="rId78"/>
    <sheet name="REESTR_MO_FILTER" sheetId="83" state="hidden" r:id="rId79"/>
    <sheet name="REESTR_LINK" sheetId="84" state="hidden" r:id="rId80"/>
    <sheet name="modSheetMain" sheetId="85" state="hidden" r:id="rId81"/>
    <sheet name="modfrmReportMode" sheetId="86" state="hidden" r:id="rId82"/>
    <sheet name="modfrmReestrObj" sheetId="87" state="hidden" r:id="rId83"/>
    <sheet name="AllSheetsInThisWorkbook" sheetId="88" state="hidden" r:id="rId84"/>
    <sheet name="modInfo" sheetId="89" state="hidden" r:id="rId85"/>
  </sheets>
  <definedNames>
    <definedName name="_xlnm._FilterDatabase" localSheetId="55">Проверка!$B$4:$E$5</definedName>
    <definedName name="anscount">1</definedName>
    <definedName name="B_FHD_CHECK_INDEX_1">#REF!</definedName>
    <definedName name="B_FHD_CHECK_INDEX_2">#REF!</definedName>
    <definedName name="B_FHD_COSTS_INDEX_1">#REF!</definedName>
    <definedName name="B_FHD_COSTS_INDEX_2">#REF!</definedName>
    <definedName name="B_FHD_DATA_TOP80_ACTIVITY">#REF!</definedName>
    <definedName name="B_FHD_diff_1">#REF!</definedName>
    <definedName name="B_FHD_diff_5">#REF!</definedName>
    <definedName name="B_FHD_diff_51">#REF!</definedName>
    <definedName name="B_FHD_diff_511">#REF!</definedName>
    <definedName name="B_FHD_diff_5111">#REF!</definedName>
    <definedName name="B_FHD_diff_51111">#REF!</definedName>
    <definedName name="B_FHD_diff_511111">#REF!</definedName>
    <definedName name="B_FHD_diff_5111111">#REF!</definedName>
    <definedName name="B_FHD_diff_51111111">#REF!</definedName>
    <definedName name="B_FHD_diff_511111111">#REF!</definedName>
    <definedName name="B_FHD_diff_5111111111">#REF!</definedName>
    <definedName name="B_FHD_diff_51111111111">#REF!</definedName>
    <definedName name="B_FHD_diff_511111111111">#REF!</definedName>
    <definedName name="B_FHD_diff_5111111111111">#REF!</definedName>
    <definedName name="B_FHD_diff_51111111111111">#REF!</definedName>
    <definedName name="B_FHD_diff_511111111111111">#REF!</definedName>
    <definedName name="B_FHD_diff_5111111111111111">#REF!</definedName>
    <definedName name="B_FHD_diff_51111111111111111">#REF!</definedName>
    <definedName name="B_FHD_diff_511111111111111111">#REF!</definedName>
    <definedName name="B_FHD_diff_5111111111111111111">#REF!</definedName>
    <definedName name="B_FHD_diff_51111111111111111111">#REF!</definedName>
    <definedName name="B_FHD_FLAG_DIFFERENTIATION">#REF!</definedName>
    <definedName name="B_FHD_FLAG_INDEX_1">#REF!</definedName>
    <definedName name="B_FHD_FLAG_INDEX_2">#REF!</definedName>
    <definedName name="B_FHD_TKO_DATA_TOP80_ACTIVITY">'ТКО. Показатели ФХД'!$H$45:$AD$45</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diff_511">'ТКО. Показатели ФХД'!$L$10:$L$12</definedName>
    <definedName name="B_FHD_TKO_diff_5111">'ТКО. Показатели ФХД'!$M$10:$M$12</definedName>
    <definedName name="B_FHD_TKO_diff_51111">'ТКО. Показатели ФХД'!$N$10:$N$12</definedName>
    <definedName name="B_FHD_TKO_diff_511111">'ТКО. Показатели ФХД'!$O$10:$O$12</definedName>
    <definedName name="B_FHD_TKO_diff_5111111">'ТКО. Показатели ФХД'!$P$10:$P$12</definedName>
    <definedName name="B_FHD_TKO_diff_51111111">'ТКО. Показатели ФХД'!$Q$10:$Q$12</definedName>
    <definedName name="B_FHD_TKO_diff_511111111">'ТКО. Показатели ФХД'!$R$10:$R$12</definedName>
    <definedName name="B_FHD_TKO_diff_5111111111">'ТКО. Показатели ФХД'!$S$10:$S$12</definedName>
    <definedName name="B_FHD_TKO_diff_51111111111">'ТКО. Показатели ФХД'!$T$10:$T$12</definedName>
    <definedName name="B_FHD_TKO_diff_511111111111">'ТКО. Показатели ФХД'!$U$10:$U$12</definedName>
    <definedName name="B_FHD_TKO_diff_5111111111111">'ТКО. Показатели ФХД'!$V$10:$V$12</definedName>
    <definedName name="B_FHD_TKO_diff_51111111111111">'ТКО. Показатели ФХД'!$W$10:$W$12</definedName>
    <definedName name="B_FHD_TKO_diff_511111111111111">'ТКО. Показатели ФХД'!$X$10:$X$12</definedName>
    <definedName name="B_FHD_TKO_diff_5111111111111111">'ТКО. Показатели ФХД'!$Y$10:$Y$12</definedName>
    <definedName name="B_FHD_TKO_diff_51111111111111111">'ТКО. Показатели ФХД'!$Z$10:$Z$12</definedName>
    <definedName name="B_FHD_TKO_diff_511111111111111111">'ТКО. Показатели ФХД'!$AA$10:$AA$12</definedName>
    <definedName name="B_FHD_TKO_diff_5111111111111111111">'ТКО. Показатели ФХД'!$AB$10:$AB$12</definedName>
    <definedName name="B_FHD_TKO_diff_51111111111111111111">'ТКО. Показатели ФХД'!$AC$10:$AC$12</definedName>
    <definedName name="B_FHD_TKO_FLAG_DIFFERENTIATION">'ТКО. Показатели ФХД'!$H$9:$AD$9</definedName>
    <definedName name="B_FHD_TKO_TRANS_DATA_TOP80_ACTIVITY">'ТКО. Транс. Показатели ФХД'!$H$36:$AD$36</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diff_511">'ТКО. Транс. Показатели ФХД'!$L$10:$L$12</definedName>
    <definedName name="B_FHD_TKO_TRANS_diff_5111">'ТКО. Транс. Показатели ФХД'!$M$10:$M$12</definedName>
    <definedName name="B_FHD_TKO_TRANS_diff_51111">'ТКО. Транс. Показатели ФХД'!$N$10:$N$12</definedName>
    <definedName name="B_FHD_TKO_TRANS_diff_511111">'ТКО. Транс. Показатели ФХД'!$O$10:$O$12</definedName>
    <definedName name="B_FHD_TKO_TRANS_diff_5111111">'ТКО. Транс. Показатели ФХД'!$P$10:$P$12</definedName>
    <definedName name="B_FHD_TKO_TRANS_diff_51111111">'ТКО. Транс. Показатели ФХД'!$Q$10:$Q$12</definedName>
    <definedName name="B_FHD_TKO_TRANS_diff_511111111">'ТКО. Транс. Показатели ФХД'!$R$10:$R$12</definedName>
    <definedName name="B_FHD_TKO_TRANS_diff_5111111111">'ТКО. Транс. Показатели ФХД'!$S$10:$S$12</definedName>
    <definedName name="B_FHD_TKO_TRANS_diff_51111111111">'ТКО. Транс. Показатели ФХД'!$T$10:$T$12</definedName>
    <definedName name="B_FHD_TKO_TRANS_diff_511111111111">'ТКО. Транс. Показатели ФХД'!$U$10:$U$12</definedName>
    <definedName name="B_FHD_TKO_TRANS_diff_5111111111111">'ТКО. Транс. Показатели ФХД'!$V$10:$V$12</definedName>
    <definedName name="B_FHD_TKO_TRANS_diff_51111111111111">'ТКО. Транс. Показатели ФХД'!$W$10:$W$12</definedName>
    <definedName name="B_FHD_TKO_TRANS_diff_511111111111111">'ТКО. Транс. Показатели ФХД'!$X$10:$X$12</definedName>
    <definedName name="B_FHD_TKO_TRANS_diff_5111111111111111">'ТКО. Транс. Показатели ФХД'!$Y$10:$Y$12</definedName>
    <definedName name="B_FHD_TKO_TRANS_diff_51111111111111111">'ТКО. Транс. Показатели ФХД'!$Z$10:$Z$12</definedName>
    <definedName name="B_FHD_TKO_TRANS_diff_511111111111111111">'ТКО. Транс. Показатели ФХД'!$AA$10:$AA$12</definedName>
    <definedName name="B_FHD_TKO_TRANS_diff_5111111111111111111">'ТКО. Транс. Показатели ФХД'!$AB$10:$AB$12</definedName>
    <definedName name="B_FHD_TKO_TRANS_diff_51111111111111111111">'ТКО. Транс. Показатели ФХД'!$AC$10:$AC$12</definedName>
    <definedName name="B_FHD_TKO_TRANS_FLAG_DIFFERENTIATION">'ТКО. Транс. Показатели ФХД'!$H$9:$AD$9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&gt;20%'!$D$13:$S$203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diff_511">'Показатели ФХД &gt;20%'!$H$41:$R$43</definedName>
    <definedName name="B_FHD20_diff_5111">'Показатели ФХД &gt;20%'!$H$50:$R$52</definedName>
    <definedName name="B_FHD20_diff_51111">'Показатели ФХД &gt;20%'!$H$59:$R$61</definedName>
    <definedName name="B_FHD20_diff_511111">'Показатели ФХД &gt;20%'!$H$68:$R$70</definedName>
    <definedName name="B_FHD20_diff_5111111">'Показатели ФХД &gt;20%'!$H$77:$R$79</definedName>
    <definedName name="B_FHD20_diff_51111111">'Показатели ФХД &gt;20%'!$H$86:$R$88</definedName>
    <definedName name="B_FHD20_diff_511111111">'Показатели ФХД &gt;20%'!$H$95:$R$97</definedName>
    <definedName name="B_FHD20_diff_5111111111">'Показатели ФХД &gt;20%'!$H$104:$R$106</definedName>
    <definedName name="B_FHD20_diff_51111111111">'Показатели ФХД &gt;20%'!$H$113:$R$115</definedName>
    <definedName name="B_FHD20_diff_511111111111">'Показатели ФХД &gt;20%'!$H$122:$R$124</definedName>
    <definedName name="B_FHD20_diff_5111111111111">'Показатели ФХД &gt;20%'!$H$131:$R$133</definedName>
    <definedName name="B_FHD20_diff_51111111111111">'Показатели ФХД &gt;20%'!$H$140:$R$142</definedName>
    <definedName name="B_FHD20_diff_511111111111111">'Показатели ФХД &gt;20%'!$H$149:$R$151</definedName>
    <definedName name="B_FHD20_diff_5111111111111111">'Показатели ФХД &gt;20%'!$H$158:$R$160</definedName>
    <definedName name="B_FHD20_diff_51111111111111111">'Показатели ФХД &gt;20%'!$H$167:$R$169</definedName>
    <definedName name="B_FHD20_diff_511111111111111111">'Показатели ФХД &gt;20%'!$H$176:$R$178</definedName>
    <definedName name="B_FHD20_diff_5111111111111111111">'Показатели ФХД &gt;20%'!$H$185:$R$187</definedName>
    <definedName name="B_FHD20_diff_51111111111111111111">'Показатели ФХД &gt;20%'!$H$194:$R$196</definedName>
    <definedName name="B_FHD20_FLAG_FHD">'Показатели ФХД &gt;20%'!$V$11:$V$203</definedName>
    <definedName name="B_FHD20_NUMBER_COLUMN_MARKER">'Показатели ФХД &gt;20%'!$D$8</definedName>
    <definedName name="B_FHD20_PART_COLUMN_MARKER">'Показатели ФХД &gt;20%'!$R$8</definedName>
    <definedName name="B_KNE_diff_1">#REF!</definedName>
    <definedName name="B_KNE_diff_5">#REF!</definedName>
    <definedName name="B_KNE_diff_51">#REF!</definedName>
    <definedName name="B_KNE_diff_511">#REF!</definedName>
    <definedName name="B_KNE_diff_5111">#REF!</definedName>
    <definedName name="B_KNE_diff_51111">#REF!</definedName>
    <definedName name="B_KNE_diff_511111">#REF!</definedName>
    <definedName name="B_KNE_diff_5111111">#REF!</definedName>
    <definedName name="B_KNE_diff_51111111">#REF!</definedName>
    <definedName name="B_KNE_diff_511111111">#REF!</definedName>
    <definedName name="B_KNE_diff_5111111111">#REF!</definedName>
    <definedName name="B_KNE_diff_51111111111">#REF!</definedName>
    <definedName name="B_KNE_diff_511111111111">#REF!</definedName>
    <definedName name="B_KNE_diff_5111111111111">#REF!</definedName>
    <definedName name="B_KNE_diff_51111111111111">#REF!</definedName>
    <definedName name="B_KNE_diff_511111111111111">#REF!</definedName>
    <definedName name="B_KNE_diff_5111111111111111">#REF!</definedName>
    <definedName name="B_KNE_diff_51111111111111111">#REF!</definedName>
    <definedName name="B_KNE_diff_511111111111111111">#REF!</definedName>
    <definedName name="B_KNE_diff_5111111111111111111">#REF!</definedName>
    <definedName name="B_KNE_diff_51111111111111111111">#REF!</definedName>
    <definedName name="B_OTEP_diff_1">'Показатели ОТЭП'!$L$10:$L$12</definedName>
    <definedName name="B_OTEP_diff_5">'Показатели ОТЭП'!$N$10:$N$12</definedName>
    <definedName name="B_OTEP_diff_51">'Показатели ОТЭП'!$O$10:$O$12</definedName>
    <definedName name="B_OTEP_diff_511">'Показатели ОТЭП'!$P$10:$P$12</definedName>
    <definedName name="B_OTEP_diff_5111">'Показатели ОТЭП'!$Q$10:$Q$12</definedName>
    <definedName name="B_OTEP_diff_51111">'Показатели ОТЭП'!$R$10:$R$12</definedName>
    <definedName name="B_OTEP_diff_511111">'Показатели ОТЭП'!$S$10:$S$12</definedName>
    <definedName name="B_OTEP_diff_5111111">'Показатели ОТЭП'!$T$10:$T$12</definedName>
    <definedName name="B_OTEP_diff_51111111">'Показатели ОТЭП'!$U$10:$U$12</definedName>
    <definedName name="B_OTEP_diff_511111111">'Показатели ОТЭП'!$V$10:$V$12</definedName>
    <definedName name="B_OTEP_diff_5111111111">'Показатели ОТЭП'!$W$10:$W$12</definedName>
    <definedName name="B_OTEP_diff_51111111111">'Показатели ОТЭП'!$X$10:$X$12</definedName>
    <definedName name="B_OTEP_diff_511111111111">'Показатели ОТЭП'!$Y$10:$Y$12</definedName>
    <definedName name="B_OTEP_diff_5111111111111">'Показатели ОТЭП'!$Z$10:$Z$12</definedName>
    <definedName name="B_OTEP_diff_51111111111111">'Показатели ОТЭП'!$AA$10:$AA$12</definedName>
    <definedName name="B_OTEP_diff_511111111111111">'Показатели ОТЭП'!$AB$10:$AB$12</definedName>
    <definedName name="B_OTEP_diff_5111111111111111">'Показатели ОТЭП'!$AC$10:$AC$12</definedName>
    <definedName name="B_OTEP_diff_51111111111111111">'Показатели ОТЭП'!$AD$10:$AD$12</definedName>
    <definedName name="B_OTEP_diff_511111111111111111">'Показатели ОТЭП'!$AE$10:$AE$12</definedName>
    <definedName name="B_OTEP_diff_5111111111111111111">'Показатели ОТЭП'!$AF$10:$AF$12</definedName>
    <definedName name="B_OTEP_diff_51111111111111111111">'Показатели ОТЭП'!$AG$10:$AG$12</definedName>
    <definedName name="B_OTEP_FLAG_DIFFERENTIATION">'Показатели ОТЭП'!$L$9:$AI$9</definedName>
    <definedName name="B_OTEP_HEAT_DATA_TOP80_ACTIVITY">'Показатели ОТЭП'!$L$15:$AI$15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#REF!</definedName>
    <definedName name="BLOCK_POK_FHD_COLDVSNA_P2">#REF!</definedName>
    <definedName name="BLOCK_POK_FHD_HEAT_ONLY_REG_ORG_P1">#REF!</definedName>
    <definedName name="BLOCK_POK_FHD_HEAT_ONLY_REG_ORG_P2">#REF!</definedName>
    <definedName name="BLOCK_POK_FHD_HEAT_P1">#REF!</definedName>
    <definedName name="BLOCK_POK_FHD_HEAT_P2">#REF!</definedName>
    <definedName name="BLOCK_POK_FHD_HEAT_P3">#REF!</definedName>
    <definedName name="BLOCK_POK_FHD_HEAT_P4">#REF!</definedName>
    <definedName name="BLOCK_POK_FHD_HEAT_P5">#REF!</definedName>
    <definedName name="BLOCK_POK_FHD_HEAT_P6">#REF!</definedName>
    <definedName name="BLOCK_POK_FHD_HOTVSNA_P1">#REF!</definedName>
    <definedName name="BLOCK_POK_FHD_HOTVSNA_P2">#REF!</definedName>
    <definedName name="BLOCK_POK_FHD_NOT_HEAT_P1">#REF!</definedName>
    <definedName name="BLOCK_POK_FHD_NOT_HEAT_P2">#REF!</definedName>
    <definedName name="BLOCK_POK_FHD_NOT_HOTVSNA">#REF!</definedName>
    <definedName name="BLOCK_POK_FHD_VOTV_P1">#REF!</definedName>
    <definedName name="BLOCK_POK_FHD_VSNA">#REF!</definedName>
    <definedName name="BLOCK_POK_FHD20_NOT_HEAT">'Показатели ФХД &gt;20%'!$20:$22</definedName>
    <definedName name="BLOCK_POK_KNE_COLDVSNA">#REF!</definedName>
    <definedName name="BLOCK_POK_KNE_HEAT">#REF!</definedName>
    <definedName name="BLOCK_POK_KNE_HOTVSNA">#REF!</definedName>
    <definedName name="BLOCK_POK_KNE_VOTV">#REF!</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территорий'!$E$60:$I$60</definedName>
    <definedName name="checkCell_List07">'Сведения об изменении'!$D$11:$E$13</definedName>
    <definedName name="CLASS_TKO_LIST">TEHSHEET!$AZ$90:$AZ$94</definedName>
    <definedName name="code">#REF!</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REESTR_DS!$B$2:$B$14</definedName>
    <definedName name="DIFFERENTIATION_AREA">Дифференциация!$I$12:$I$48</definedName>
    <definedName name="DIFFERENTIATION_AREA_ID">Дифференциация!$U$11:$U$49</definedName>
    <definedName name="DIFFERENTIATION_CheckC">Дифференциация!$D$12:$M$48</definedName>
    <definedName name="DIFFERENTIATION_fieldMarker">Дифференциация!$W$12:$W$48</definedName>
    <definedName name="DIFFERENTIATION_ID">TEHSHEET!$E$57</definedName>
    <definedName name="DIFFERENTIATION_ID_DIFF">Дифференциация!$O$12:$O$48</definedName>
    <definedName name="DIFFERENTIATION_SYSTEM">Дифференциация!$M$12:$M$48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Дифференциация!$Q$12:$Q$48</definedName>
    <definedName name="DIFFERENTIATION_UNMERGE_SYSTEM">Дифференциация!$R$12:$R$48</definedName>
    <definedName name="DIFFERENTIATION_UNMERGE_VD">Дифференциация!$P$12:$P$48</definedName>
    <definedName name="DIFFERENTIATION_VD">Дифференциация!$E$12:$E$48</definedName>
    <definedName name="DIFFERENTIATION_VD_ID">Дифференциация!$V$11:$V$49</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#REF!</definedName>
    <definedName name="et_hor_B_FHD_2">#REF!</definedName>
    <definedName name="et_hor_B_FHD_3">#REF!</definedName>
    <definedName name="et_hor_B_FHD_4">#REF!</definedName>
    <definedName name="et_hor_B_FHD_5">#REF!</definedName>
    <definedName name="et_hor_B_FHD_6">#REF!</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#REF!</definedName>
    <definedName name="et_ver_B_FHD_TKO_DIFFERENTIATION">'ТКО. Показатели ФХД'!$H:$H</definedName>
    <definedName name="et_ver_B_FHD_TKO_TRANS_DIFFERENTIATION">'ТКО. Транс. Показатели ФХД'!$H:$H</definedName>
    <definedName name="et_ver_B_KNE_DIFFERENTIATION">#REF!</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Ограничения!$F$36:$AY$36</definedName>
    <definedName name="flag_Q_LIMIT_p4">Ограничения!$F$38:$AY$38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p_5">'ИП. Детализация'!#REF!</definedName>
    <definedName name="IP_DETAILED_ip_51">'ИП. Детализация'!#REF!</definedName>
    <definedName name="IP_DETAILED_ip_511">'ИП. Детализация'!#REF!</definedName>
    <definedName name="IP_DETAILED_ip_5111">'ИП. Детализация'!#REF!</definedName>
    <definedName name="IP_DETAILED_ip_51111">'ИП. Детализация'!#REF!</definedName>
    <definedName name="IP_DETAILED_ip_511111">'ИП. Детализация'!#REF!</definedName>
    <definedName name="IP_DETAILED_ip_5111111">'ИП. Детализация'!#REF!</definedName>
    <definedName name="IP_DETAILED_ip_51111111">'ИП. Детализация'!#REF!</definedName>
    <definedName name="IP_DETAILED_ip_511111111">'ИП. Детализация'!#REF!</definedName>
    <definedName name="IP_DETAILED_ip_5111111111">'ИП. Детализация'!#REF!</definedName>
    <definedName name="IP_DETAILED_ip_51111111111">'ИП. Детализация'!#REF!</definedName>
    <definedName name="IP_DETAILED_ip_511111111111">'ИП. Детализация'!#REF!</definedName>
    <definedName name="IP_DETAILED_ip_5111111111111">'ИП. Детализация'!#REF!</definedName>
    <definedName name="IP_DETAILED_ip_51111111111111">'ИП. Детализация'!$14:$131</definedName>
    <definedName name="IP_DETAILED_ip_511111111111111">'ИП. Детализация'!$132:$165</definedName>
    <definedName name="IP_DETAILED_ip_5111111111111111">'ИП. Детализация'!$166:$381</definedName>
    <definedName name="IP_DETAILED_ip_51111111111111111">'ИП. Детализация'!$382:$657</definedName>
    <definedName name="IP_DETAILED_ip_511111111111111111">'ИП. Детализация'!$658:$704</definedName>
    <definedName name="IP_DETAILED_ip_5111111111111111111">'ИП. Детализация'!#REF!</definedName>
    <definedName name="IP_DETAILED_ip_51111111111111111111">'ИП. Детализация'!#REF!</definedName>
    <definedName name="IP_DETAILED_ip_511111111111111111111">'ИП. Детализация'!$705:$806</definedName>
    <definedName name="IP_DETAILED_ip_5111111111111111111111">'ИП. Детализация'!$807:$972</definedName>
    <definedName name="IP_DETAILED_ip_51111111111111111111111">'ИП. Детализация'!$973:$1031</definedName>
    <definedName name="IP_DETAILED_ip_511111111111111111111111">'ИП. Детализация'!$1032:$1066</definedName>
    <definedName name="IP_DETAILED_IST_FIN_FACT_COLUMN_MARKER">'ИП. Детализация'!$AD$7</definedName>
    <definedName name="IP_DETAILED_LIST_IP_ID">'ИП. Детализация'!$A$1067:$A$1067</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ip_5">'ИП. Финансовый план'!#REF!</definedName>
    <definedName name="IP_FIN_PLAN_ip_51">'ИП. Финансовый план'!#REF!</definedName>
    <definedName name="IP_FIN_PLAN_ip_511">'ИП. Финансовый план'!#REF!</definedName>
    <definedName name="IP_FIN_PLAN_ip_5111">'ИП. Финансовый план'!#REF!</definedName>
    <definedName name="IP_FIN_PLAN_ip_51111">'ИП. Финансовый план'!#REF!</definedName>
    <definedName name="IP_FIN_PLAN_ip_511111">'ИП. Финансовый план'!#REF!</definedName>
    <definedName name="IP_FIN_PLAN_ip_5111111">'ИП. Финансовый план'!#REF!</definedName>
    <definedName name="IP_FIN_PLAN_ip_51111111">'ИП. Финансовый план'!#REF!</definedName>
    <definedName name="IP_FIN_PLAN_ip_511111111">'ИП. Финансовый план'!#REF!</definedName>
    <definedName name="IP_FIN_PLAN_ip_5111111111">'ИП. Финансовый план'!#REF!</definedName>
    <definedName name="IP_FIN_PLAN_ip_51111111111">'ИП. Финансовый план'!#REF!</definedName>
    <definedName name="IP_FIN_PLAN_ip_511111111111">'ИП. Финансовый план'!#REF!</definedName>
    <definedName name="IP_FIN_PLAN_ip_5111111111111">'ИП. Финансовый план'!#REF!</definedName>
    <definedName name="IP_FIN_PLAN_ip_51111111111111">'ИП. Финансовый план'!$K$11:$S$11</definedName>
    <definedName name="IP_FIN_PLAN_ip_511111111111111">'ИП. Финансовый план'!$T$11:$X$11</definedName>
    <definedName name="IP_FIN_PLAN_ip_5111111111111111">'ИП. Финансовый план'!$Y$11:$AH$11</definedName>
    <definedName name="IP_FIN_PLAN_ip_51111111111111111">'ИП. Финансовый план'!$AI$11:$AU$11</definedName>
    <definedName name="IP_FIN_PLAN_ip_511111111111111111">'ИП. Финансовый план'!$AV$11:$BA$11</definedName>
    <definedName name="IP_FIN_PLAN_ip_5111111111111111111">'ИП. Финансовый план'!#REF!</definedName>
    <definedName name="IP_FIN_PLAN_ip_51111111111111111111">'ИП. Финансовый план'!#REF!</definedName>
    <definedName name="IP_FIN_PLAN_ip_511111111111111111111">'ИП. Финансовый план'!$BB$11:$BK$11</definedName>
    <definedName name="IP_FIN_PLAN_ip_5111111111111111111111">'ИП. Финансовый план'!$BL$11:$CB$11</definedName>
    <definedName name="IP_FIN_PLAN_ip_51111111111111111111111">'ИП. Финансовый план'!$CC$11:$CI$11</definedName>
    <definedName name="IP_FIN_PLAN_ip_511111111111111111111111">'ИП. Финансовый план'!$CJ$11:$CN$11</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ИП!$I$11:$I$31</definedName>
    <definedName name="IP_MAIN_CHANGE_DATE">ИП!$J$11:$J$31</definedName>
    <definedName name="IP_MAIN_CLAIM">ИП!$K$11:$K$31</definedName>
    <definedName name="IP_MAIN_DATE_PARKING">ИП!$L$5</definedName>
    <definedName name="IP_MAIN_DELETE_HL_COLUMN_MARKER">ИП!$E$7</definedName>
    <definedName name="IP_MAIN_DIFFERENTIATION_EVENTS_FLAG">ИП!$H$11:$H$31</definedName>
    <definedName name="IP_MAIN_END_DATE">ИП!$O$11:$O$31</definedName>
    <definedName name="IP_MAIN_FLAG_KS">ИП!$Y$11:$Y$31</definedName>
    <definedName name="IP_MAIN_FLAG_KS_COLUMN_MARKER">ИП!$Y$7</definedName>
    <definedName name="IP_MAIN_ip_5">ИП!#REF!</definedName>
    <definedName name="IP_MAIN_ip_51">ИП!#REF!</definedName>
    <definedName name="IP_MAIN_ip_511">ИП!#REF!</definedName>
    <definedName name="IP_MAIN_ip_5111">ИП!#REF!</definedName>
    <definedName name="IP_MAIN_ip_51111">ИП!#REF!</definedName>
    <definedName name="IP_MAIN_ip_511111">ИП!#REF!</definedName>
    <definedName name="IP_MAIN_ip_5111111">ИП!#REF!</definedName>
    <definedName name="IP_MAIN_ip_51111111">ИП!#REF!</definedName>
    <definedName name="IP_MAIN_ip_511111111">ИП!#REF!</definedName>
    <definedName name="IP_MAIN_ip_5111111111">ИП!#REF!</definedName>
    <definedName name="IP_MAIN_ip_51111111111">ИП!#REF!</definedName>
    <definedName name="IP_MAIN_ip_511111111111">ИП!#REF!</definedName>
    <definedName name="IP_MAIN_ip_5111111111111">ИП!#REF!</definedName>
    <definedName name="IP_MAIN_ip_51111111111111">ИП!$13:$14</definedName>
    <definedName name="IP_MAIN_ip_511111111111111">ИП!$15:$16</definedName>
    <definedName name="IP_MAIN_ip_5111111111111111">ИП!$17:$18</definedName>
    <definedName name="IP_MAIN_ip_51111111111111111">ИП!$19:$20</definedName>
    <definedName name="IP_MAIN_ip_511111111111111111">ИП!$21:$22</definedName>
    <definedName name="IP_MAIN_ip_5111111111111111111">ИП!#REF!</definedName>
    <definedName name="IP_MAIN_ip_51111111111111111111">ИП!#REF!</definedName>
    <definedName name="IP_MAIN_ip_511111111111111111111">ИП!$23:$24</definedName>
    <definedName name="IP_MAIN_ip_5111111111111111111111">ИП!$25:$26</definedName>
    <definedName name="IP_MAIN_ip_51111111111111111111111">ИП!$27:$28</definedName>
    <definedName name="IP_MAIN_ip_511111111111111111111111">ИП!$29:$30</definedName>
    <definedName name="IP_MAIN_IP_FIN_PLAN_VISIBLE_FLAG">ИП!$H$33</definedName>
    <definedName name="IP_MAIN_LIST_IP_ID">ИП!$AD$11:$AD$31</definedName>
    <definedName name="IP_MAIN_LIST_NAME_IP">ИП!$G$11:$G$31</definedName>
    <definedName name="IP_MAIN_PERIOD_REALIZ_DATE">ИП!$P$11:$P$31</definedName>
    <definedName name="IP_MAIN_PR_IP_CHANGE_DATE">ИП!$X$11:$X$31</definedName>
    <definedName name="IP_MAIN_PR_IP_DATE">ИП!$T$11:$T$31</definedName>
    <definedName name="IP_MAIN_PR_IP_NAME">ИП!$Q$11:$Q$31</definedName>
    <definedName name="IP_MAIN_PR_IP_NUMBER">ИП!$S$11:$S$31</definedName>
    <definedName name="IP_MAIN_PR_IP_TYPE">ИП!$R$11:$R$31</definedName>
    <definedName name="IP_MAIN_START_DATE">ИП!$N$11:$N$31</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ip_5">'ИП. КНЭ'!#REF!</definedName>
    <definedName name="IP_QRE_ip_51">'ИП. КНЭ'!#REF!</definedName>
    <definedName name="IP_QRE_ip_511">'ИП. КНЭ'!#REF!</definedName>
    <definedName name="IP_QRE_ip_5111">'ИП. КНЭ'!#REF!</definedName>
    <definedName name="IP_QRE_ip_51111">'ИП. КНЭ'!#REF!</definedName>
    <definedName name="IP_QRE_ip_511111">'ИП. КНЭ'!#REF!</definedName>
    <definedName name="IP_QRE_ip_5111111">'ИП. КНЭ'!#REF!</definedName>
    <definedName name="IP_QRE_ip_51111111">'ИП. КНЭ'!#REF!</definedName>
    <definedName name="IP_QRE_ip_511111111">'ИП. КНЭ'!#REF!</definedName>
    <definedName name="IP_QRE_ip_5111111111">'ИП. КНЭ'!#REF!</definedName>
    <definedName name="IP_QRE_ip_51111111111">'ИП. КНЭ'!#REF!</definedName>
    <definedName name="IP_QRE_ip_511111111111">'ИП. КНЭ'!#REF!</definedName>
    <definedName name="IP_QRE_ip_5111111111111">'ИП. КНЭ'!#REF!</definedName>
    <definedName name="IP_QRE_ip_51111111111111">'ИП. КНЭ'!$21:$23</definedName>
    <definedName name="IP_QRE_ip_511111111111111">'ИП. КНЭ'!$24:$26</definedName>
    <definedName name="IP_QRE_ip_5111111111111111">'ИП. КНЭ'!$27:$29</definedName>
    <definedName name="IP_QRE_ip_51111111111111111">'ИП. КНЭ'!$30:$32</definedName>
    <definedName name="IP_QRE_ip_511111111111111111">'ИП. КНЭ'!$33:$35</definedName>
    <definedName name="IP_QRE_ip_5111111111111111111">'ИП. КНЭ'!#REF!</definedName>
    <definedName name="IP_QRE_ip_51111111111111111111">'ИП. КНЭ'!#REF!</definedName>
    <definedName name="IP_QRE_ip_511111111111111111111">'ИП. КНЭ'!$36:$38</definedName>
    <definedName name="IP_QRE_ip_5111111111111111111111">'ИП. КНЭ'!$39:$41</definedName>
    <definedName name="IP_QRE_ip_51111111111111111111111">'ИП. КНЭ'!$42:$44</definedName>
    <definedName name="IP_QRE_ip_511111111111111111111111">'ИП. КНЭ'!$45:$47</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#REF!</definedName>
    <definedName name="pDel_DIFFERENTIATION_AREA">Дифференциация!$G$12:$G$48</definedName>
    <definedName name="pDel_DIFFERENTIATION_SYSTEM">Дифференциация!$K$12:$K$48</definedName>
    <definedName name="pDel_DIFFERENTIATION_VD">Дифференциация!$C$12:$C$48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ИП!$E$11:$E$31</definedName>
    <definedName name="pDel_IP_MAIN_PROPERTY">ИП!$Z$11:$Z$31</definedName>
    <definedName name="pDel_IP_QRE_CLAIM">'ИП. КНЭ'!$E$18:$E$20</definedName>
    <definedName name="pDel_List07">'Сведения об изменении'!$C$11:$C$13</definedName>
    <definedName name="pDel_LT_AREA">'Список территорий'!$C$12:$C$60</definedName>
    <definedName name="pDel_LT_MO">'Список территорий'!$D$11:$D$60</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#REF!</definedName>
    <definedName name="pHeader_B_FHD_TKO">'ТКО. Показатели ФХД'!$14:$14</definedName>
    <definedName name="pHeader_B_FHD_TKO_TRANS">'ТКО. Транс. Показатели ФХД'!$14:$14</definedName>
    <definedName name="pHeader_B_KNE">#REF!</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#REF!</definedName>
    <definedName name="pHeader_ver_B_FHD_TKO">'ТКО. Показатели ФХД'!$C:$C</definedName>
    <definedName name="pHeader_ver_B_FHD_TKO_TRANS">'ТКО. Транс. Показатели ФХД'!$C:$C</definedName>
    <definedName name="pHeader_ver_B_KNE">#REF!</definedName>
    <definedName name="pHeader_ver_B_OTEP">'Показатели ОТЭП'!$G:$G</definedName>
    <definedName name="pHeader_ver_P_PROCEDURE_TC">'Порядок ТП'!$A$21:$A$40</definedName>
    <definedName name="pHeader_ver_Q_LIMIT">Ограничения!$E:$E</definedName>
    <definedName name="pIns_B_FHD_1">#REF!</definedName>
    <definedName name="pIns_B_FHD_2">#REF!</definedName>
    <definedName name="pIns_B_FHD_3">#REF!</definedName>
    <definedName name="pIns_B_FHD_4">#REF!</definedName>
    <definedName name="pIns_B_FHD_5">#REF!</definedName>
    <definedName name="pIns_B_FHD_6">#REF!</definedName>
    <definedName name="pIns_B_FHD_DIFFERENTIATION">#REF!</definedName>
    <definedName name="pIns_B_FHD_TKO_2">'ТКО. Показатели ФХД'!$F$34</definedName>
    <definedName name="pIns_B_FHD_TKO_DIFFERENTIATION">'ТКО. Показатели ФХД'!$AD$9</definedName>
    <definedName name="pIns_B_FHD_TKO_TRANS_2">'ТКО. Транс. Показатели ФХД'!$F$29</definedName>
    <definedName name="pIns_B_FHD_TKO_TRANS_DIFFERENTIATION">'ТКО. Транс. Показатели ФХД'!$AD$9</definedName>
    <definedName name="pIns_B_FHD20_DIFFERENTIATION">'Показатели ФХД &gt;20%'!$D$203</definedName>
    <definedName name="pIns_B_KNE_DIFFERENTIATION">#REF!</definedName>
    <definedName name="pIns_B_OTEP_2">'Показатели ОТЭП'!$J$18</definedName>
    <definedName name="pIns_B_OTEP_DIFFERENTIATION">'Показатели ОТЭП'!$AH$9</definedName>
    <definedName name="pIns_B_STANDARTS">'Стандарты качества'!$J$13</definedName>
    <definedName name="pIns_CHANGE_INFO">'Сведения об изменении'!$E$13</definedName>
    <definedName name="pIns_Comm">#REF!</definedName>
    <definedName name="pIns_ED">ЭД!$E$13</definedName>
    <definedName name="pIns_IP_DETAILED">'ИП. Детализация'!$F$1067</definedName>
    <definedName name="pIns_IP_FIN_PLAN">'ИП. Финансовый план'!$CO$8</definedName>
    <definedName name="pIns_IP_MAIN">ИП!$G$31</definedName>
    <definedName name="pIns_IP_QRE">'ИП. КНЭ'!$F$48</definedName>
    <definedName name="pIns_List07">'Сведения об изменении'!$E$13</definedName>
    <definedName name="pIns_LT_AREA">'Список территорий'!$G$60</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Ограничения!$AY$25</definedName>
    <definedName name="pIns_Q_PH_DIFFERENTIATION">'Потребительские характеристики'!$AY$8</definedName>
    <definedName name="pIns_Q_TP_1">ТП!$E$22</definedName>
    <definedName name="pIns_Q_TP_DIFFERENTIATION">ТП!$AC$8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Ограничения!$AY$26</definedName>
    <definedName name="pNote_Q_PH">'Потребительские характеристики'!$AY$9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Ограничения!$E$32:$AY$39</definedName>
    <definedName name="Q_LIMIT_diff_1">Ограничения!$I$26:$J$28</definedName>
    <definedName name="Q_Limit_diff_5">Ограничения!$K$26:$L$28</definedName>
    <definedName name="Q_Limit_diff_51">Ограничения!$M$26:$N$28</definedName>
    <definedName name="Q_Limit_diff_511">Ограничения!$O$26:$P$28</definedName>
    <definedName name="Q_Limit_diff_5111">Ограничения!$Q$26:$R$28</definedName>
    <definedName name="Q_Limit_diff_51111">Ограничения!$S$26:$T$28</definedName>
    <definedName name="Q_Limit_diff_511111">Ограничения!$U$26:$V$28</definedName>
    <definedName name="Q_Limit_diff_5111111">Ограничения!$W$26:$X$28</definedName>
    <definedName name="Q_Limit_diff_51111111">Ограничения!$Y$26:$Z$28</definedName>
    <definedName name="Q_Limit_diff_511111111">Ограничения!$AA$26:$AB$28</definedName>
    <definedName name="Q_Limit_diff_5111111111">Ограничения!$AC$26:$AD$28</definedName>
    <definedName name="Q_Limit_diff_51111111111">Ограничения!$AE$26:$AF$28</definedName>
    <definedName name="Q_Limit_diff_511111111111">Ограничения!$AG$26:$AH$28</definedName>
    <definedName name="Q_Limit_diff_5111111111111">Ограничения!$AI$26:$AJ$28</definedName>
    <definedName name="Q_Limit_diff_51111111111111">Ограничения!$AK$26:$AL$28</definedName>
    <definedName name="Q_Limit_diff_511111111111111">Ограничения!$AM$26:$AN$28</definedName>
    <definedName name="Q_Limit_diff_5111111111111111">Ограничения!$AO$26:$AP$28</definedName>
    <definedName name="Q_Limit_diff_51111111111111111">Ограничения!$AQ$26:$AR$28</definedName>
    <definedName name="Q_Limit_diff_511111111111111111">Ограничения!$AS$26:$AT$28</definedName>
    <definedName name="Q_Limit_diff_5111111111111111111">Ограничения!$AU$26:$AV$28</definedName>
    <definedName name="Q_Limit_diff_51111111111111111111">Ограничения!$AW$26:$AX$28</definedName>
    <definedName name="Q_LIMIT_p3">Ограничения!$F$36:$AY$37</definedName>
    <definedName name="Q_LIMIT_p4">Ограничения!$F$38:$AY$39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PH_diff_511">'Потребительские характеристики'!$O$9:$P$11</definedName>
    <definedName name="Q_PH_diff_5111">'Потребительские характеристики'!$Q$9:$R$11</definedName>
    <definedName name="Q_PH_diff_51111">'Потребительские характеристики'!$S$9:$T$11</definedName>
    <definedName name="Q_PH_diff_511111">'Потребительские характеристики'!$U$9:$V$11</definedName>
    <definedName name="Q_PH_diff_5111111">'Потребительские характеристики'!$W$9:$X$11</definedName>
    <definedName name="Q_PH_diff_51111111">'Потребительские характеристики'!$Y$9:$Z$11</definedName>
    <definedName name="Q_PH_diff_511111111">'Потребительские характеристики'!$AA$9:$AB$11</definedName>
    <definedName name="Q_PH_diff_5111111111">'Потребительские характеристики'!$AC$9:$AD$11</definedName>
    <definedName name="Q_PH_diff_51111111111">'Потребительские характеристики'!$AE$9:$AF$11</definedName>
    <definedName name="Q_PH_diff_511111111111">'Потребительские характеристики'!$AG$9:$AH$11</definedName>
    <definedName name="Q_PH_diff_5111111111111">'Потребительские характеристики'!$AI$9:$AJ$11</definedName>
    <definedName name="Q_PH_diff_51111111111111">'Потребительские характеристики'!$AK$9:$AL$11</definedName>
    <definedName name="Q_PH_diff_511111111111111">'Потребительские характеристики'!$AM$9:$AN$11</definedName>
    <definedName name="Q_PH_diff_5111111111111111">'Потребительские характеристики'!$AO$9:$AP$11</definedName>
    <definedName name="Q_PH_diff_51111111111111111">'Потребительские характеристики'!$AQ$9:$AR$11</definedName>
    <definedName name="Q_PH_diff_511111111111111111">'Потребительские характеристики'!$AS$9:$AT$11</definedName>
    <definedName name="Q_PH_diff_5111111111111111111">'Потребительские характеристики'!$AU$9:$AV$11</definedName>
    <definedName name="Q_PH_diff_51111111111111111111">'Потребительские характеристики'!$AW$9:$AX$11</definedName>
    <definedName name="Q_TP_COUNT_REFUSAL">ТП!$H$17:$H$17</definedName>
    <definedName name="Q_TP_diff_1">ТП!$H$9:$H$11</definedName>
    <definedName name="Q_TP_diff_5">ТП!$I$9:$I$11</definedName>
    <definedName name="Q_TP_diff_51">ТП!$J$9:$J$11</definedName>
    <definedName name="Q_TP_diff_511">ТП!$K$9:$K$11</definedName>
    <definedName name="Q_TP_diff_5111">ТП!$L$9:$L$11</definedName>
    <definedName name="Q_TP_diff_51111">ТП!$M$9:$M$11</definedName>
    <definedName name="Q_TP_diff_511111">ТП!$N$9:$N$11</definedName>
    <definedName name="Q_TP_diff_5111111">ТП!$O$9:$O$11</definedName>
    <definedName name="Q_TP_diff_51111111">ТП!$P$9:$P$11</definedName>
    <definedName name="Q_TP_diff_511111111">ТП!$Q$9:$Q$11</definedName>
    <definedName name="Q_TP_diff_5111111111">ТП!$R$9:$R$11</definedName>
    <definedName name="Q_TP_diff_51111111111">ТП!$S$9:$S$11</definedName>
    <definedName name="Q_TP_diff_511111111111">ТП!$T$9:$T$11</definedName>
    <definedName name="Q_TP_diff_5111111111111">ТП!$U$9:$U$11</definedName>
    <definedName name="Q_TP_diff_51111111111111">ТП!$V$9:$V$11</definedName>
    <definedName name="Q_TP_diff_511111111111111">ТП!$W$9:$W$11</definedName>
    <definedName name="Q_TP_diff_5111111111111111">ТП!$X$9:$X$11</definedName>
    <definedName name="Q_TP_diff_51111111111111111">ТП!$Y$9:$Y$11</definedName>
    <definedName name="Q_TP_diff_511111111111111111">ТП!$Z$9:$Z$11</definedName>
    <definedName name="Q_TP_diff_5111111111111111111">ТП!$AA$9:$AA$11</definedName>
    <definedName name="Q_TP_diff_51111111111111111111">ТП!$AB$9:$AB$11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NFR_RANGE">REESTR_OBJ_INFR!$A$2:$AL$196</definedName>
    <definedName name="REESTR_IP_RANGE">REESTR_IP!$A$2:$I$13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#REF!</definedName>
    <definedName name="tblEnd_1_B_FHD_TKO">'ТКО. Показатели ФХД'!$AD$49</definedName>
    <definedName name="tblEnd_1_B_FHD_TKO_TRANS">'ТКО. Транс. Показатели ФХД'!$AD$43</definedName>
    <definedName name="tblEnd_1_B_KNE">#REF!</definedName>
    <definedName name="tblEnd_1_B_OTEP">'Показатели ОТЭП'!$AH$34</definedName>
    <definedName name="tblEnd_1_B_STANDARTS">'Стандарты качества'!$L$13</definedName>
    <definedName name="tblEnd_1_CHANGE_INFO">'Сведения об изменении'!$E$14</definedName>
    <definedName name="tblEnd_1_DIFFERENTIATION">Дифференциация!$M$49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Детализация'!$AH$1067</definedName>
    <definedName name="tblEnd_1_IP_FIN_PLAN">'ИП. Финансовый план'!$CO$58</definedName>
    <definedName name="tblEnd_1_IP_MAIN">ИП!$AB$32</definedName>
    <definedName name="tblEnd_1_IP_QRE">'ИП. КНЭ'!$FX$48</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Ограничения!$AY$40</definedName>
    <definedName name="tblEnd_1_Q_PH">'Потребительские характеристики'!$AY$21</definedName>
    <definedName name="tblEnd_1_Q_TP">ТП!$AC$23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территорий'!$I$61</definedName>
    <definedName name="tblStart_1_B_FHD">#REF!</definedName>
    <definedName name="tblStart_1_B_FHD_TKO">'ТКО. Показатели ФХД'!$I$15</definedName>
    <definedName name="tblStart_1_B_FHD_TKO_TRANS">'ТКО. Транс. Показатели ФХД'!$I$15</definedName>
    <definedName name="tblStart_1_B_KNE">#REF!</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_LIST_KS">ИП!$AB$25</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территорий'!$G$16:$I$19</definedName>
    <definedName name="ter_51">'Список территорий'!$G$22:$I$22</definedName>
    <definedName name="ter_511">'Список территорий'!$G$25:$I$28</definedName>
    <definedName name="ter_5111">'Список территорий'!$G$31:$I$31</definedName>
    <definedName name="ter_51111">'Список территорий'!$G$34:$I$34</definedName>
    <definedName name="ter_511111">'Список территорий'!$G$37:$I$40</definedName>
    <definedName name="ter_5111111">'Список территорий'!$G$43:$I$43</definedName>
    <definedName name="ter_51111111">'Список территорий'!$G$46:$I$46</definedName>
    <definedName name="ter_511111111">'Список территорий'!$G$49:$I$49</definedName>
    <definedName name="ter_5111111111">'Список территорий'!$G$52:$I$52</definedName>
    <definedName name="ter_51111111111">'Список территорий'!$G$55:$I$55</definedName>
    <definedName name="ter_511111111111">'Список территорий'!$G$58:$I$58</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территорий'!$E$11:$I$60</definedName>
    <definedName name="TERRITORY_ID">TEHSHEET!$E$56</definedName>
    <definedName name="TERRITORY_LIST_ID">'Список территорий'!$F$11:$F$60</definedName>
    <definedName name="TERRITORY_MO_LIST">'Список территорий'!$H$11:$H$60</definedName>
    <definedName name="TERRITORY_MR_LIST">'Список территорий'!$G$11:$G$60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#REF!</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Дифференциация!$F$12:$F$48</definedName>
    <definedName name="Y_N_DIFFERENTIATION_SYSTEM">Дифференциация!$J$12:$J$48</definedName>
    <definedName name="YEAR_IP_LIST">TEHSHEET!$BE$2:$BE$74</definedName>
    <definedName name="year_list">TEHSHEET!$C$2:$C$6</definedName>
    <definedName name="year_list1">TEHSHEET!$B$2:$B$27</definedName>
  </definedNames>
  <calcPr calcId="144525"/>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K101" i="63"/>
  <c r="N101" i="63" s="1"/>
  <c r="J101" i="63"/>
  <c r="M101" i="63" s="1"/>
  <c r="I101" i="63"/>
  <c r="L101" i="63" s="1"/>
  <c r="M100" i="63"/>
  <c r="K100" i="63"/>
  <c r="N100" i="63" s="1"/>
  <c r="J100" i="63"/>
  <c r="I100" i="63"/>
  <c r="L100" i="63" s="1"/>
  <c r="K99" i="63"/>
  <c r="N99" i="63" s="1"/>
  <c r="J99" i="63"/>
  <c r="M99" i="63" s="1"/>
  <c r="I99" i="63"/>
  <c r="L99" i="63" s="1"/>
  <c r="M98" i="63"/>
  <c r="K98" i="63"/>
  <c r="N98" i="63" s="1"/>
  <c r="J98" i="63"/>
  <c r="I98" i="63"/>
  <c r="L98" i="63" s="1"/>
  <c r="K97" i="63"/>
  <c r="N97" i="63" s="1"/>
  <c r="J97" i="63"/>
  <c r="M97" i="63" s="1"/>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c r="K35" i="63"/>
  <c r="N35" i="63" s="1"/>
  <c r="I35" i="63"/>
  <c r="L35" i="63" s="1"/>
  <c r="M34" i="63"/>
  <c r="K34" i="63"/>
  <c r="N34" i="63" s="1"/>
  <c r="J34" i="63"/>
  <c r="I34" i="63"/>
  <c r="L34" i="63" s="1"/>
  <c r="T33" i="63"/>
  <c r="N33" i="63"/>
  <c r="L33" i="63"/>
  <c r="K33" i="63"/>
  <c r="J33" i="63"/>
  <c r="M33" i="63" s="1"/>
  <c r="I33" i="63"/>
  <c r="T32" i="63"/>
  <c r="J32" i="63" s="1"/>
  <c r="M32" i="63" s="1"/>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s="1"/>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V130" i="61"/>
  <c r="Q130" i="61"/>
  <c r="H129" i="61"/>
  <c r="H128" i="61"/>
  <c r="H127" i="61"/>
  <c r="V121" i="61"/>
  <c r="Q121" i="61"/>
  <c r="V118" i="61"/>
  <c r="Q118" i="61"/>
  <c r="H117" i="61"/>
  <c r="H116" i="61"/>
  <c r="H115" i="61"/>
  <c r="F109" i="61"/>
  <c r="AD103" i="61"/>
  <c r="AD97" i="61"/>
  <c r="AD92" i="61"/>
  <c r="F81" i="61"/>
  <c r="P72" i="61"/>
  <c r="D49" i="61"/>
  <c r="D48" i="61"/>
  <c r="D47" i="61"/>
  <c r="D51" i="61" s="1"/>
  <c r="I29" i="61"/>
  <c r="I23" i="61"/>
  <c r="O19" i="61"/>
  <c r="M19" i="61" a="1"/>
  <c r="M19" i="61" s="1"/>
  <c r="F19" i="61"/>
  <c r="O14" i="61"/>
  <c r="M14" i="61" a="1"/>
  <c r="M14" i="61" s="1"/>
  <c r="F14" i="61"/>
  <c r="E14" i="61"/>
  <c r="G13" i="61"/>
  <c r="E13" i="61"/>
  <c r="F13" i="56"/>
  <c r="E7" i="56"/>
  <c r="F2" i="56"/>
  <c r="P10" i="55" a="1"/>
  <c r="P10" i="55" s="1"/>
  <c r="F10" i="55"/>
  <c r="K8" i="55"/>
  <c r="L10" i="55" s="1"/>
  <c r="R10" i="55" s="1"/>
  <c r="R2" i="55"/>
  <c r="P2" i="55" a="1"/>
  <c r="P2" i="55" s="1"/>
  <c r="P10" i="54" a="1"/>
  <c r="P10" i="54"/>
  <c r="F10" i="54"/>
  <c r="K8" i="54"/>
  <c r="L10" i="54" s="1"/>
  <c r="R10" i="54" s="1"/>
  <c r="J8" i="54"/>
  <c r="G8" i="54"/>
  <c r="F8" i="54"/>
  <c r="R2" i="54"/>
  <c r="P2" i="54" a="1"/>
  <c r="P2" i="54" s="1"/>
  <c r="P9" i="53"/>
  <c r="N9" i="53" a="1"/>
  <c r="N9" i="53"/>
  <c r="J9" i="53"/>
  <c r="E5" i="53"/>
  <c r="P2" i="53"/>
  <c r="N2" i="53" a="1"/>
  <c r="N2" i="53" s="1"/>
  <c r="G24" i="52"/>
  <c r="G12" i="52"/>
  <c r="F12" i="52"/>
  <c r="F2" i="55" s="1"/>
  <c r="E12" i="52"/>
  <c r="D6" i="52"/>
  <c r="BA115" i="51"/>
  <c r="BA114" i="51"/>
  <c r="BA113" i="51"/>
  <c r="BA102" i="51"/>
  <c r="BA100" i="51"/>
  <c r="BA99" i="51"/>
  <c r="I53" i="51"/>
  <c r="H53" i="51"/>
  <c r="G53" i="51"/>
  <c r="I52" i="51"/>
  <c r="I51" i="51"/>
  <c r="I50" i="51"/>
  <c r="H50" i="51"/>
  <c r="G50" i="51"/>
  <c r="I49" i="51"/>
  <c r="H49" i="51"/>
  <c r="G49" i="51"/>
  <c r="I48" i="51"/>
  <c r="H48" i="51"/>
  <c r="F29" i="51" s="1"/>
  <c r="G48" i="51"/>
  <c r="I47" i="51"/>
  <c r="H47" i="51"/>
  <c r="G47" i="51"/>
  <c r="I46" i="51"/>
  <c r="K45" i="51"/>
  <c r="J45" i="51"/>
  <c r="I45" i="51"/>
  <c r="G44" i="51"/>
  <c r="H46" i="51" s="1"/>
  <c r="G36" i="51"/>
  <c r="E31" i="62" s="1"/>
  <c r="F36" i="51"/>
  <c r="F32" i="51"/>
  <c r="E32" i="51"/>
  <c r="E29" i="51"/>
  <c r="L5" i="51"/>
  <c r="L4" i="51"/>
  <c r="L3" i="51"/>
  <c r="L6" i="51" s="1"/>
  <c r="AW14" i="50"/>
  <c r="AU14" i="50"/>
  <c r="AS14" i="50"/>
  <c r="AQ14" i="50"/>
  <c r="AO14" i="50"/>
  <c r="AM14" i="50"/>
  <c r="AK14" i="50"/>
  <c r="AI14" i="50"/>
  <c r="AG14" i="50"/>
  <c r="AE14" i="50"/>
  <c r="AC14" i="50"/>
  <c r="AA14" i="50"/>
  <c r="Y14" i="50"/>
  <c r="W14" i="50"/>
  <c r="U14" i="50"/>
  <c r="S14" i="50"/>
  <c r="Q14" i="50"/>
  <c r="O14" i="50"/>
  <c r="M14" i="50"/>
  <c r="K14" i="50"/>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AC21" i="45"/>
  <c r="F21" i="45"/>
  <c r="AC19" i="45"/>
  <c r="AB19" i="45"/>
  <c r="AA19" i="45"/>
  <c r="Z19" i="45"/>
  <c r="Y19" i="45"/>
  <c r="X19" i="45"/>
  <c r="W19" i="45"/>
  <c r="V19" i="45"/>
  <c r="U19" i="45"/>
  <c r="T19" i="45"/>
  <c r="S19" i="45"/>
  <c r="R19" i="45"/>
  <c r="Q19" i="45"/>
  <c r="P19" i="45"/>
  <c r="O19" i="45"/>
  <c r="N19" i="45"/>
  <c r="M19" i="45"/>
  <c r="L19" i="45"/>
  <c r="K19" i="45"/>
  <c r="J19" i="45"/>
  <c r="I19" i="45"/>
  <c r="H19" i="45"/>
  <c r="G19" i="45"/>
  <c r="F19" i="45"/>
  <c r="E19" i="45"/>
  <c r="AC18" i="45"/>
  <c r="E18" i="45"/>
  <c r="AC17" i="45"/>
  <c r="E17" i="45"/>
  <c r="AC16" i="45"/>
  <c r="E16" i="45"/>
  <c r="AC15" i="45"/>
  <c r="E15" i="45"/>
  <c r="AB14" i="45"/>
  <c r="AA14" i="45"/>
  <c r="Z14" i="45"/>
  <c r="Y14" i="45"/>
  <c r="X14" i="45"/>
  <c r="W14" i="45"/>
  <c r="V14" i="45"/>
  <c r="U14" i="45"/>
  <c r="T14" i="45"/>
  <c r="S14" i="45"/>
  <c r="R14" i="45"/>
  <c r="Q14" i="45"/>
  <c r="P14" i="45"/>
  <c r="O14" i="45"/>
  <c r="N14" i="45"/>
  <c r="M14" i="45"/>
  <c r="L14" i="45"/>
  <c r="K14" i="45"/>
  <c r="J14" i="45"/>
  <c r="I14" i="45"/>
  <c r="H14" i="45"/>
  <c r="G14" i="45"/>
  <c r="G11" i="45"/>
  <c r="G10" i="45"/>
  <c r="G9" i="45"/>
  <c r="D6" i="45"/>
  <c r="D5" i="45"/>
  <c r="F2" i="45"/>
  <c r="F45" i="44"/>
  <c r="F42" i="44"/>
  <c r="F39" i="44"/>
  <c r="F36" i="44"/>
  <c r="F33" i="44"/>
  <c r="F30" i="44"/>
  <c r="F27" i="44"/>
  <c r="F24" i="44"/>
  <c r="F21" i="44"/>
  <c r="F6" i="44"/>
  <c r="F5" i="44"/>
  <c r="CJ57" i="43"/>
  <c r="CC57" i="43"/>
  <c r="BL57" i="43"/>
  <c r="BB57" i="43"/>
  <c r="AV57" i="43"/>
  <c r="AI57" i="43"/>
  <c r="Y57" i="43"/>
  <c r="T57" i="43"/>
  <c r="K57" i="43"/>
  <c r="H57" i="43"/>
  <c r="CJ56" i="43"/>
  <c r="CC56" i="43"/>
  <c r="BL56" i="43"/>
  <c r="BB56" i="43"/>
  <c r="AV56" i="43"/>
  <c r="AI56" i="43"/>
  <c r="Y56" i="43"/>
  <c r="T56" i="43"/>
  <c r="K56" i="43"/>
  <c r="H56" i="43"/>
  <c r="CJ55" i="43"/>
  <c r="CC55" i="43"/>
  <c r="BL55" i="43"/>
  <c r="BB55" i="43"/>
  <c r="AV55" i="43"/>
  <c r="AI55" i="43"/>
  <c r="Y55" i="43"/>
  <c r="T55" i="43"/>
  <c r="K55" i="43"/>
  <c r="H55" i="43"/>
  <c r="CM54" i="43"/>
  <c r="CL54" i="43"/>
  <c r="CJ54" i="43" s="1"/>
  <c r="CK54" i="43"/>
  <c r="CH54" i="43"/>
  <c r="CG54" i="43"/>
  <c r="CG48" i="43" s="1"/>
  <c r="CF54" i="43"/>
  <c r="CE54" i="43"/>
  <c r="CD54" i="43"/>
  <c r="CC54" i="43"/>
  <c r="CA54" i="43"/>
  <c r="BZ54" i="43"/>
  <c r="BY54" i="43"/>
  <c r="BX54" i="43"/>
  <c r="BX48" i="43" s="1"/>
  <c r="BW54" i="43"/>
  <c r="BV54" i="43"/>
  <c r="BU54" i="43"/>
  <c r="BT54" i="43"/>
  <c r="BT48" i="43" s="1"/>
  <c r="BS54" i="43"/>
  <c r="BR54" i="43"/>
  <c r="BQ54" i="43"/>
  <c r="BP54" i="43"/>
  <c r="BP48" i="43" s="1"/>
  <c r="BO54" i="43"/>
  <c r="BN54" i="43"/>
  <c r="BM54" i="43"/>
  <c r="BL54" i="43"/>
  <c r="BJ54" i="43"/>
  <c r="BI54" i="43"/>
  <c r="BH54" i="43"/>
  <c r="BG54" i="43"/>
  <c r="BG48" i="43" s="1"/>
  <c r="BF54" i="43"/>
  <c r="BE54" i="43"/>
  <c r="BD54" i="43"/>
  <c r="BC54" i="43"/>
  <c r="BC48" i="43" s="1"/>
  <c r="BB48" i="43" s="1"/>
  <c r="AZ54" i="43"/>
  <c r="AY54" i="43"/>
  <c r="AX54" i="43"/>
  <c r="AV54" i="43" s="1"/>
  <c r="AW54" i="43"/>
  <c r="AT54" i="43"/>
  <c r="AS54" i="43"/>
  <c r="AS48" i="43" s="1"/>
  <c r="AR54" i="43"/>
  <c r="AQ54" i="43"/>
  <c r="AP54" i="43"/>
  <c r="AO54" i="43"/>
  <c r="AO48" i="43" s="1"/>
  <c r="AN54" i="43"/>
  <c r="AM54" i="43"/>
  <c r="AL54" i="43"/>
  <c r="AK54" i="43"/>
  <c r="AI54" i="43" s="1"/>
  <c r="AJ54" i="43"/>
  <c r="AG54" i="43"/>
  <c r="AF54" i="43"/>
  <c r="AF48" i="43" s="1"/>
  <c r="AE54" i="43"/>
  <c r="AD54" i="43"/>
  <c r="AC54" i="43"/>
  <c r="AB54" i="43"/>
  <c r="AB48" i="43" s="1"/>
  <c r="AA54" i="43"/>
  <c r="Z54" i="43"/>
  <c r="Y54" i="43" s="1"/>
  <c r="W54" i="43"/>
  <c r="W48" i="43" s="1"/>
  <c r="V54" i="43"/>
  <c r="U54" i="43"/>
  <c r="T54" i="43" s="1"/>
  <c r="R54" i="43"/>
  <c r="R48" i="43" s="1"/>
  <c r="Q54" i="43"/>
  <c r="P54" i="43"/>
  <c r="O54" i="43"/>
  <c r="N54" i="43"/>
  <c r="N48" i="43" s="1"/>
  <c r="M54" i="43"/>
  <c r="L54" i="43"/>
  <c r="K54" i="43" s="1"/>
  <c r="I54" i="43"/>
  <c r="H54" i="43" s="1"/>
  <c r="CJ53" i="43"/>
  <c r="CC53" i="43"/>
  <c r="BL53" i="43"/>
  <c r="BB53" i="43"/>
  <c r="AV53" i="43"/>
  <c r="AI53" i="43"/>
  <c r="Y53" i="43"/>
  <c r="T53" i="43"/>
  <c r="K53" i="43"/>
  <c r="H53" i="43"/>
  <c r="CJ52" i="43"/>
  <c r="CC52" i="43"/>
  <c r="BL52" i="43"/>
  <c r="BB52" i="43"/>
  <c r="AV52" i="43"/>
  <c r="AI52" i="43"/>
  <c r="Y52" i="43"/>
  <c r="T52" i="43"/>
  <c r="K52" i="43"/>
  <c r="H52" i="43"/>
  <c r="CJ51" i="43"/>
  <c r="CC51" i="43"/>
  <c r="BL51" i="43"/>
  <c r="BB51" i="43"/>
  <c r="AV51" i="43"/>
  <c r="AI51" i="43"/>
  <c r="Y51" i="43"/>
  <c r="T51" i="43"/>
  <c r="K51" i="43"/>
  <c r="H51" i="43"/>
  <c r="CJ50" i="43"/>
  <c r="CC50" i="43"/>
  <c r="BL50" i="43"/>
  <c r="BB50" i="43"/>
  <c r="AV50" i="43"/>
  <c r="AI50" i="43"/>
  <c r="Y50" i="43"/>
  <c r="T50" i="43"/>
  <c r="K50" i="43"/>
  <c r="H50" i="43"/>
  <c r="CM49" i="43"/>
  <c r="CM48" i="43" s="1"/>
  <c r="CL49" i="43"/>
  <c r="CK49" i="43"/>
  <c r="CK48" i="43" s="1"/>
  <c r="CH49" i="43"/>
  <c r="CH48" i="43" s="1"/>
  <c r="CG49" i="43"/>
  <c r="CF49" i="43"/>
  <c r="CF48" i="43" s="1"/>
  <c r="CE49" i="43"/>
  <c r="CD49" i="43"/>
  <c r="CC49" i="43" s="1"/>
  <c r="CA49" i="43"/>
  <c r="CA48" i="43" s="1"/>
  <c r="BZ49" i="43"/>
  <c r="BY49" i="43"/>
  <c r="BX49" i="43"/>
  <c r="BW49" i="43"/>
  <c r="BW48" i="43" s="1"/>
  <c r="BV49" i="43"/>
  <c r="BU49" i="43"/>
  <c r="BT49" i="43"/>
  <c r="BS49" i="43"/>
  <c r="BS48" i="43" s="1"/>
  <c r="BR49" i="43"/>
  <c r="BQ49" i="43"/>
  <c r="BP49" i="43"/>
  <c r="BO49" i="43"/>
  <c r="BO48" i="43" s="1"/>
  <c r="BN49" i="43"/>
  <c r="BM49" i="43"/>
  <c r="BL49" i="43" s="1"/>
  <c r="BJ49" i="43"/>
  <c r="BJ48" i="43" s="1"/>
  <c r="BI49" i="43"/>
  <c r="BH49" i="43"/>
  <c r="BG49" i="43"/>
  <c r="BF49" i="43"/>
  <c r="BF48" i="43" s="1"/>
  <c r="BE49" i="43"/>
  <c r="BD49" i="43"/>
  <c r="BC49" i="43"/>
  <c r="BB49" i="43"/>
  <c r="AZ49" i="43"/>
  <c r="AY49" i="43"/>
  <c r="AX49" i="43"/>
  <c r="AW49" i="43"/>
  <c r="AW48" i="43" s="1"/>
  <c r="AT49" i="43"/>
  <c r="AS49" i="43"/>
  <c r="AR49" i="43"/>
  <c r="AR48" i="43" s="1"/>
  <c r="AQ49" i="43"/>
  <c r="AP49" i="43"/>
  <c r="AO49" i="43"/>
  <c r="AN49" i="43"/>
  <c r="AN48" i="43" s="1"/>
  <c r="AM49" i="43"/>
  <c r="AL49" i="43"/>
  <c r="AK49" i="43"/>
  <c r="AJ49" i="43"/>
  <c r="AJ48" i="43" s="1"/>
  <c r="AG49" i="43"/>
  <c r="AF49" i="43"/>
  <c r="AE49" i="43"/>
  <c r="AE48" i="43" s="1"/>
  <c r="AD49" i="43"/>
  <c r="AC49" i="43"/>
  <c r="AB49" i="43"/>
  <c r="AA49" i="43"/>
  <c r="Y49" i="43" s="1"/>
  <c r="Z49" i="43"/>
  <c r="W49" i="43"/>
  <c r="V49" i="43"/>
  <c r="T49" i="43" s="1"/>
  <c r="U49" i="43"/>
  <c r="R49" i="43"/>
  <c r="Q49" i="43"/>
  <c r="Q48" i="43" s="1"/>
  <c r="P49" i="43"/>
  <c r="O49" i="43"/>
  <c r="N49" i="43"/>
  <c r="M49" i="43"/>
  <c r="K49" i="43" s="1"/>
  <c r="L49" i="43"/>
  <c r="I49" i="43"/>
  <c r="H49" i="43"/>
  <c r="CE48" i="43"/>
  <c r="CD48" i="43"/>
  <c r="BZ48" i="43"/>
  <c r="BY48" i="43"/>
  <c r="BV48" i="43"/>
  <c r="BU48" i="43"/>
  <c r="BR48" i="43"/>
  <c r="BQ48" i="43"/>
  <c r="BN48" i="43"/>
  <c r="BM48" i="43"/>
  <c r="BI48" i="43"/>
  <c r="BH48" i="43"/>
  <c r="BE48" i="43"/>
  <c r="BD48" i="43"/>
  <c r="AZ48" i="43"/>
  <c r="AY48" i="43"/>
  <c r="AT48" i="43"/>
  <c r="AQ48" i="43"/>
  <c r="AP48" i="43"/>
  <c r="AM48" i="43"/>
  <c r="AL48" i="43"/>
  <c r="AG48" i="43"/>
  <c r="AD48" i="43"/>
  <c r="AC48" i="43"/>
  <c r="Z48" i="43"/>
  <c r="U48" i="43"/>
  <c r="P48" i="43"/>
  <c r="O48" i="43"/>
  <c r="L48" i="43"/>
  <c r="I48" i="43"/>
  <c r="H48" i="43" s="1"/>
  <c r="CJ47" i="43"/>
  <c r="CC47" i="43"/>
  <c r="BL47" i="43"/>
  <c r="BB47" i="43"/>
  <c r="AV47" i="43"/>
  <c r="AI47" i="43"/>
  <c r="Y47" i="43"/>
  <c r="T47" i="43"/>
  <c r="K47" i="43"/>
  <c r="H47" i="43"/>
  <c r="CJ46" i="43"/>
  <c r="CC46" i="43"/>
  <c r="BL46" i="43"/>
  <c r="BB46" i="43"/>
  <c r="AV46" i="43"/>
  <c r="AI46" i="43"/>
  <c r="Y46" i="43"/>
  <c r="T46" i="43"/>
  <c r="K46" i="43"/>
  <c r="H46" i="43"/>
  <c r="CJ45" i="43"/>
  <c r="CC45" i="43"/>
  <c r="BL45" i="43"/>
  <c r="BB45" i="43"/>
  <c r="AV45" i="43"/>
  <c r="AI45" i="43"/>
  <c r="Y45" i="43"/>
  <c r="T45" i="43"/>
  <c r="K45" i="43"/>
  <c r="H45" i="43"/>
  <c r="CM44" i="43"/>
  <c r="CL44" i="43"/>
  <c r="CK44" i="43"/>
  <c r="CJ44" i="43" s="1"/>
  <c r="CH44" i="43"/>
  <c r="CG44" i="43"/>
  <c r="CF44" i="43"/>
  <c r="CC44" i="43" s="1"/>
  <c r="CE44" i="43"/>
  <c r="CD44" i="43"/>
  <c r="CA44" i="43"/>
  <c r="BZ44" i="43"/>
  <c r="BY44" i="43"/>
  <c r="BX44" i="43"/>
  <c r="BW44" i="43"/>
  <c r="BV44" i="43"/>
  <c r="BU44" i="43"/>
  <c r="BT44" i="43"/>
  <c r="BS44" i="43"/>
  <c r="BR44" i="43"/>
  <c r="BQ44" i="43"/>
  <c r="BP44" i="43"/>
  <c r="BO44" i="43"/>
  <c r="BL44" i="43" s="1"/>
  <c r="BN44" i="43"/>
  <c r="BM44" i="43"/>
  <c r="BJ44" i="43"/>
  <c r="BI44" i="43"/>
  <c r="BH44" i="43"/>
  <c r="BG44" i="43"/>
  <c r="BF44" i="43"/>
  <c r="BE44" i="43"/>
  <c r="BD44" i="43"/>
  <c r="BC44" i="43"/>
  <c r="BB44" i="43"/>
  <c r="AZ44" i="43"/>
  <c r="AY44" i="43"/>
  <c r="AX44" i="43"/>
  <c r="AW44" i="43"/>
  <c r="AV44" i="43" s="1"/>
  <c r="AT44" i="43"/>
  <c r="AS44" i="43"/>
  <c r="AR44" i="43"/>
  <c r="AQ44" i="43"/>
  <c r="AP44" i="43"/>
  <c r="AO44" i="43"/>
  <c r="AN44" i="43"/>
  <c r="AM44" i="43"/>
  <c r="AL44" i="43"/>
  <c r="AK44" i="43"/>
  <c r="AJ44" i="43"/>
  <c r="AI44" i="43" s="1"/>
  <c r="AG44" i="43"/>
  <c r="AF44" i="43"/>
  <c r="AE44" i="43"/>
  <c r="AD44" i="43"/>
  <c r="AC44" i="43"/>
  <c r="AB44" i="43"/>
  <c r="AA44" i="43"/>
  <c r="Y44" i="43" s="1"/>
  <c r="Z44" i="43"/>
  <c r="W44" i="43"/>
  <c r="V44" i="43"/>
  <c r="T44" i="43" s="1"/>
  <c r="U44" i="43"/>
  <c r="R44" i="43"/>
  <c r="Q44" i="43"/>
  <c r="P44" i="43"/>
  <c r="O44" i="43"/>
  <c r="N44" i="43"/>
  <c r="M44" i="43"/>
  <c r="K44" i="43" s="1"/>
  <c r="L44" i="43"/>
  <c r="I44" i="43"/>
  <c r="H44" i="43"/>
  <c r="CJ43" i="43"/>
  <c r="CC43" i="43"/>
  <c r="BL43" i="43"/>
  <c r="BB43" i="43"/>
  <c r="AV43" i="43"/>
  <c r="AI43" i="43"/>
  <c r="Y43" i="43"/>
  <c r="T43" i="43"/>
  <c r="K43" i="43"/>
  <c r="H43" i="43"/>
  <c r="CJ42" i="43"/>
  <c r="CC42" i="43"/>
  <c r="BL42" i="43"/>
  <c r="BB42" i="43"/>
  <c r="AV42" i="43"/>
  <c r="AI42" i="43"/>
  <c r="Y42" i="43"/>
  <c r="T42" i="43"/>
  <c r="K42" i="43"/>
  <c r="H42" i="43"/>
  <c r="CJ41" i="43"/>
  <c r="CC41" i="43"/>
  <c r="BL41" i="43"/>
  <c r="BB41" i="43"/>
  <c r="AV41" i="43"/>
  <c r="AI41" i="43"/>
  <c r="Y41" i="43"/>
  <c r="T41" i="43"/>
  <c r="K41" i="43"/>
  <c r="H41" i="43"/>
  <c r="CJ40" i="43"/>
  <c r="CC40" i="43"/>
  <c r="BL40" i="43"/>
  <c r="BB40" i="43"/>
  <c r="AV40" i="43"/>
  <c r="AI40" i="43"/>
  <c r="Y40" i="43"/>
  <c r="T40" i="43"/>
  <c r="K40" i="43"/>
  <c r="H40" i="43"/>
  <c r="CM39" i="43"/>
  <c r="CL39" i="43"/>
  <c r="CK39" i="43"/>
  <c r="CJ39" i="43"/>
  <c r="CH39" i="43"/>
  <c r="CG39" i="43"/>
  <c r="CF39" i="43"/>
  <c r="CE39" i="43"/>
  <c r="CE38" i="43" s="1"/>
  <c r="CE58" i="43" s="1"/>
  <c r="CD39" i="43"/>
  <c r="CC39" i="43" s="1"/>
  <c r="CA39" i="43"/>
  <c r="BZ39" i="43"/>
  <c r="BZ38" i="43" s="1"/>
  <c r="BZ58" i="43" s="1"/>
  <c r="BY39" i="43"/>
  <c r="BX39" i="43"/>
  <c r="BW39" i="43"/>
  <c r="BV39" i="43"/>
  <c r="BV38" i="43" s="1"/>
  <c r="BV58" i="43" s="1"/>
  <c r="BU39" i="43"/>
  <c r="BT39" i="43"/>
  <c r="BS39" i="43"/>
  <c r="BR39" i="43"/>
  <c r="BR38" i="43" s="1"/>
  <c r="BR58" i="43" s="1"/>
  <c r="BQ39" i="43"/>
  <c r="BP39" i="43"/>
  <c r="BO39" i="43"/>
  <c r="BN39" i="43"/>
  <c r="BL39" i="43" s="1"/>
  <c r="BM39" i="43"/>
  <c r="BJ39" i="43"/>
  <c r="BI39" i="43"/>
  <c r="BI38" i="43" s="1"/>
  <c r="BI58" i="43" s="1"/>
  <c r="BH39" i="43"/>
  <c r="BG39" i="43"/>
  <c r="BF39" i="43"/>
  <c r="BE39" i="43"/>
  <c r="BE38" i="43" s="1"/>
  <c r="BE58" i="43" s="1"/>
  <c r="BD39" i="43"/>
  <c r="BC39" i="43"/>
  <c r="BB39" i="43" s="1"/>
  <c r="AZ39" i="43"/>
  <c r="AZ38" i="43" s="1"/>
  <c r="AZ58" i="43" s="1"/>
  <c r="AY39" i="43"/>
  <c r="AX39" i="43"/>
  <c r="AW39" i="43"/>
  <c r="AV39" i="43"/>
  <c r="AT39" i="43"/>
  <c r="AS39" i="43"/>
  <c r="AR39" i="43"/>
  <c r="AQ39" i="43"/>
  <c r="AP39" i="43"/>
  <c r="AO39" i="43"/>
  <c r="AN39" i="43"/>
  <c r="AM39" i="43"/>
  <c r="AL39" i="43"/>
  <c r="AK39" i="43"/>
  <c r="AJ39" i="43"/>
  <c r="AI39" i="43"/>
  <c r="AG39" i="43"/>
  <c r="AF39" i="43"/>
  <c r="AE39" i="43"/>
  <c r="AD39" i="43"/>
  <c r="AC39" i="43"/>
  <c r="AB39" i="43"/>
  <c r="AA39" i="43"/>
  <c r="Z39" i="43"/>
  <c r="Y39" i="43" s="1"/>
  <c r="W39" i="43"/>
  <c r="V39" i="43"/>
  <c r="U39" i="43"/>
  <c r="T39" i="43" s="1"/>
  <c r="R39" i="43"/>
  <c r="Q39" i="43"/>
  <c r="P39" i="43"/>
  <c r="O39" i="43"/>
  <c r="N39" i="43"/>
  <c r="M39" i="43"/>
  <c r="L39" i="43"/>
  <c r="K39" i="43" s="1"/>
  <c r="I39" i="43"/>
  <c r="H39" i="43" s="1"/>
  <c r="CM38" i="43"/>
  <c r="CL38" i="43"/>
  <c r="CK38" i="43"/>
  <c r="CJ38" i="43" s="1"/>
  <c r="CH38" i="43"/>
  <c r="CH58" i="43" s="1"/>
  <c r="CG38" i="43"/>
  <c r="CF38" i="43"/>
  <c r="CD38" i="43"/>
  <c r="CD58" i="43" s="1"/>
  <c r="CA38" i="43"/>
  <c r="BY38" i="43"/>
  <c r="BY58" i="43" s="1"/>
  <c r="BX38" i="43"/>
  <c r="BW38" i="43"/>
  <c r="BW58" i="43" s="1"/>
  <c r="BU38" i="43"/>
  <c r="BU58" i="43" s="1"/>
  <c r="BT38" i="43"/>
  <c r="BS38" i="43"/>
  <c r="BQ38" i="43"/>
  <c r="BQ58" i="43" s="1"/>
  <c r="BP38" i="43"/>
  <c r="BP58" i="43" s="1"/>
  <c r="BO38" i="43"/>
  <c r="BM38" i="43"/>
  <c r="BM58" i="43" s="1"/>
  <c r="BJ38" i="43"/>
  <c r="BJ58" i="43" s="1"/>
  <c r="BH38" i="43"/>
  <c r="BH58" i="43" s="1"/>
  <c r="BG38" i="43"/>
  <c r="BF38" i="43"/>
  <c r="BF58" i="43" s="1"/>
  <c r="BD38" i="43"/>
  <c r="BD58" i="43" s="1"/>
  <c r="BC38" i="43"/>
  <c r="BC58" i="43" s="1"/>
  <c r="AY38" i="43"/>
  <c r="AY58" i="43" s="1"/>
  <c r="AX38" i="43"/>
  <c r="AW38" i="43"/>
  <c r="AV38" i="43" s="1"/>
  <c r="AT38" i="43"/>
  <c r="AT58" i="43" s="1"/>
  <c r="AS38" i="43"/>
  <c r="AS58" i="43" s="1"/>
  <c r="AR38" i="43"/>
  <c r="AR58" i="43" s="1"/>
  <c r="AQ38" i="43"/>
  <c r="AQ58" i="43" s="1"/>
  <c r="AP38" i="43"/>
  <c r="AP58" i="43" s="1"/>
  <c r="AO38" i="43"/>
  <c r="AO58" i="43" s="1"/>
  <c r="AN38" i="43"/>
  <c r="AN58" i="43" s="1"/>
  <c r="AM38" i="43"/>
  <c r="AM58" i="43" s="1"/>
  <c r="AL38" i="43"/>
  <c r="AL58" i="43" s="1"/>
  <c r="AK38" i="43"/>
  <c r="AJ38" i="43"/>
  <c r="AI38" i="43" s="1"/>
  <c r="AG38" i="43"/>
  <c r="AG58" i="43" s="1"/>
  <c r="AF38" i="43"/>
  <c r="AF58" i="43" s="1"/>
  <c r="AE38" i="43"/>
  <c r="AD38" i="43"/>
  <c r="AD58" i="43" s="1"/>
  <c r="AC38" i="43"/>
  <c r="AC58" i="43" s="1"/>
  <c r="AB38" i="43"/>
  <c r="AB58" i="43" s="1"/>
  <c r="AA38" i="43"/>
  <c r="Z38" i="43"/>
  <c r="Z58" i="43" s="1"/>
  <c r="Y38" i="43"/>
  <c r="W38" i="43"/>
  <c r="W58" i="43" s="1"/>
  <c r="V38" i="43"/>
  <c r="U38" i="43"/>
  <c r="U58" i="43" s="1"/>
  <c r="T38" i="43"/>
  <c r="R38" i="43"/>
  <c r="Q38" i="43"/>
  <c r="Q58" i="43" s="1"/>
  <c r="P38" i="43"/>
  <c r="P58" i="43" s="1"/>
  <c r="O38" i="43"/>
  <c r="O58" i="43" s="1"/>
  <c r="N38" i="43"/>
  <c r="M38" i="43"/>
  <c r="L38" i="43"/>
  <c r="L58" i="43" s="1"/>
  <c r="K38" i="43"/>
  <c r="I38" i="43"/>
  <c r="H38" i="43" s="1"/>
  <c r="CJ35" i="43"/>
  <c r="CC35" i="43"/>
  <c r="BL35" i="43"/>
  <c r="BB35" i="43"/>
  <c r="AV35" i="43"/>
  <c r="AI35" i="43"/>
  <c r="Y35" i="43"/>
  <c r="T35" i="43"/>
  <c r="K35" i="43"/>
  <c r="H35" i="43"/>
  <c r="CJ34" i="43"/>
  <c r="CC34" i="43"/>
  <c r="BL34" i="43"/>
  <c r="BB34" i="43"/>
  <c r="AV34" i="43"/>
  <c r="AI34" i="43"/>
  <c r="Y34" i="43"/>
  <c r="T34" i="43"/>
  <c r="K34" i="43"/>
  <c r="H34" i="43"/>
  <c r="CJ33" i="43"/>
  <c r="CC33" i="43"/>
  <c r="BL33" i="43"/>
  <c r="BB33" i="43"/>
  <c r="AV33" i="43"/>
  <c r="AI33" i="43"/>
  <c r="Y33" i="43"/>
  <c r="T33" i="43"/>
  <c r="K33" i="43"/>
  <c r="H33" i="43"/>
  <c r="CM32" i="43"/>
  <c r="CL32" i="43"/>
  <c r="CK32" i="43"/>
  <c r="CJ32" i="43"/>
  <c r="CH32" i="43"/>
  <c r="CG32" i="43"/>
  <c r="CF32" i="43"/>
  <c r="CE32" i="43"/>
  <c r="CD32" i="43"/>
  <c r="CC32" i="43"/>
  <c r="CA32" i="43"/>
  <c r="BZ32" i="43"/>
  <c r="BY32" i="43"/>
  <c r="BX32" i="43"/>
  <c r="BW32" i="43"/>
  <c r="BV32" i="43"/>
  <c r="BU32" i="43"/>
  <c r="BT32" i="43"/>
  <c r="BS32" i="43"/>
  <c r="BR32" i="43"/>
  <c r="BQ32" i="43"/>
  <c r="BP32" i="43"/>
  <c r="BO32" i="43"/>
  <c r="BN32" i="43"/>
  <c r="BM32" i="43"/>
  <c r="BL32" i="43"/>
  <c r="BJ32" i="43"/>
  <c r="BI32" i="43"/>
  <c r="BH32" i="43"/>
  <c r="BG32" i="43"/>
  <c r="BF32" i="43"/>
  <c r="BE32" i="43"/>
  <c r="BD32" i="43"/>
  <c r="BC32" i="43"/>
  <c r="BB32" i="43" s="1"/>
  <c r="AZ32" i="43"/>
  <c r="AY32" i="43"/>
  <c r="AX32" i="43"/>
  <c r="AW32" i="43"/>
  <c r="AV32" i="43" s="1"/>
  <c r="AT32" i="43"/>
  <c r="AS32" i="43"/>
  <c r="AR32" i="43"/>
  <c r="AQ32" i="43"/>
  <c r="AP32" i="43"/>
  <c r="AO32" i="43"/>
  <c r="AN32" i="43"/>
  <c r="AM32" i="43"/>
  <c r="AL32" i="43"/>
  <c r="AK32" i="43"/>
  <c r="AJ32" i="43"/>
  <c r="AI32" i="43" s="1"/>
  <c r="AG32" i="43"/>
  <c r="AF32" i="43"/>
  <c r="AE32" i="43"/>
  <c r="AD32" i="43"/>
  <c r="AC32" i="43"/>
  <c r="AB32" i="43"/>
  <c r="AA32" i="43"/>
  <c r="Z32" i="43"/>
  <c r="Y32" i="43" s="1"/>
  <c r="W32" i="43"/>
  <c r="V32" i="43"/>
  <c r="U32" i="43"/>
  <c r="T32" i="43" s="1"/>
  <c r="R32" i="43"/>
  <c r="Q32" i="43"/>
  <c r="P32" i="43"/>
  <c r="O32" i="43"/>
  <c r="N32" i="43"/>
  <c r="M32" i="43"/>
  <c r="L32" i="43"/>
  <c r="K32" i="43" s="1"/>
  <c r="I32" i="43"/>
  <c r="H32" i="43" s="1"/>
  <c r="CJ31" i="43"/>
  <c r="CC31" i="43"/>
  <c r="BL31" i="43"/>
  <c r="BB31" i="43"/>
  <c r="AV31" i="43"/>
  <c r="AI31" i="43"/>
  <c r="Y31" i="43"/>
  <c r="T31" i="43"/>
  <c r="K31" i="43"/>
  <c r="H31" i="43"/>
  <c r="CJ30" i="43"/>
  <c r="CC30" i="43"/>
  <c r="BL30" i="43"/>
  <c r="BB30" i="43"/>
  <c r="AV30" i="43"/>
  <c r="AI30" i="43"/>
  <c r="Y30" i="43"/>
  <c r="T30" i="43"/>
  <c r="K30" i="43"/>
  <c r="H30" i="43"/>
  <c r="CJ29" i="43"/>
  <c r="CC29" i="43"/>
  <c r="BL29" i="43"/>
  <c r="BB29" i="43"/>
  <c r="AV29" i="43"/>
  <c r="AI29" i="43"/>
  <c r="Y29" i="43"/>
  <c r="T29" i="43"/>
  <c r="K29" i="43"/>
  <c r="H29" i="43"/>
  <c r="CM28" i="43"/>
  <c r="CL28" i="43"/>
  <c r="CK28" i="43"/>
  <c r="CJ28" i="43"/>
  <c r="CH28" i="43"/>
  <c r="CG28" i="43"/>
  <c r="CF28" i="43"/>
  <c r="CE28" i="43"/>
  <c r="CD28" i="43"/>
  <c r="CC28" i="43"/>
  <c r="CA28" i="43"/>
  <c r="BZ28" i="43"/>
  <c r="BY28" i="43"/>
  <c r="BX28" i="43"/>
  <c r="BW28" i="43"/>
  <c r="BV28" i="43"/>
  <c r="BU28" i="43"/>
  <c r="BT28" i="43"/>
  <c r="BS28" i="43"/>
  <c r="BR28" i="43"/>
  <c r="BQ28" i="43"/>
  <c r="BP28" i="43"/>
  <c r="BO28" i="43"/>
  <c r="BN28" i="43"/>
  <c r="BM28" i="43"/>
  <c r="BL28" i="43"/>
  <c r="BJ28" i="43"/>
  <c r="BI28" i="43"/>
  <c r="BH28" i="43"/>
  <c r="BG28" i="43"/>
  <c r="BF28" i="43"/>
  <c r="BE28" i="43"/>
  <c r="BD28" i="43"/>
  <c r="BC28" i="43"/>
  <c r="BB28" i="43" s="1"/>
  <c r="AZ28" i="43"/>
  <c r="AY28" i="43"/>
  <c r="AX28" i="43"/>
  <c r="AV28" i="43" s="1"/>
  <c r="AW28" i="43"/>
  <c r="AT28" i="43"/>
  <c r="AS28" i="43"/>
  <c r="AR28" i="43"/>
  <c r="AQ28" i="43"/>
  <c r="AP28" i="43"/>
  <c r="AO28" i="43"/>
  <c r="AN28" i="43"/>
  <c r="AM28" i="43"/>
  <c r="AL28" i="43"/>
  <c r="AK28" i="43"/>
  <c r="AI28" i="43" s="1"/>
  <c r="AJ28" i="43"/>
  <c r="AG28" i="43"/>
  <c r="AF28" i="43"/>
  <c r="AE28" i="43"/>
  <c r="AD28" i="43"/>
  <c r="AC28" i="43"/>
  <c r="AB28" i="43"/>
  <c r="AA28" i="43"/>
  <c r="Z28" i="43"/>
  <c r="Y28" i="43" s="1"/>
  <c r="W28" i="43"/>
  <c r="V28" i="43"/>
  <c r="U28" i="43"/>
  <c r="T28" i="43" s="1"/>
  <c r="R28" i="43"/>
  <c r="Q28" i="43"/>
  <c r="P28" i="43"/>
  <c r="O28" i="43"/>
  <c r="N28" i="43"/>
  <c r="M28" i="43"/>
  <c r="L28" i="43"/>
  <c r="K28" i="43" s="1"/>
  <c r="I28" i="43"/>
  <c r="H28" i="43" s="1"/>
  <c r="CJ27" i="43"/>
  <c r="CC27" i="43"/>
  <c r="BL27" i="43"/>
  <c r="BB27" i="43"/>
  <c r="AV27" i="43"/>
  <c r="AI27" i="43"/>
  <c r="Y27" i="43"/>
  <c r="T27" i="43"/>
  <c r="K27" i="43"/>
  <c r="H27" i="43"/>
  <c r="CJ26" i="43"/>
  <c r="CC26" i="43"/>
  <c r="BL26" i="43"/>
  <c r="BB26" i="43"/>
  <c r="AV26" i="43"/>
  <c r="AI26" i="43"/>
  <c r="Y26" i="43"/>
  <c r="T26" i="43"/>
  <c r="K26" i="43"/>
  <c r="H26" i="43"/>
  <c r="CJ25" i="43"/>
  <c r="CC25" i="43"/>
  <c r="BL25" i="43"/>
  <c r="BB25" i="43"/>
  <c r="AV25" i="43"/>
  <c r="AI25" i="43"/>
  <c r="Y25" i="43"/>
  <c r="T25" i="43"/>
  <c r="K25" i="43"/>
  <c r="H25" i="43"/>
  <c r="CJ24" i="43"/>
  <c r="CC24" i="43"/>
  <c r="BL24" i="43"/>
  <c r="BB24" i="43"/>
  <c r="AV24" i="43"/>
  <c r="AI24" i="43"/>
  <c r="Y24" i="43"/>
  <c r="T24" i="43"/>
  <c r="K24" i="43"/>
  <c r="H24" i="43"/>
  <c r="CJ23" i="43"/>
  <c r="CC23" i="43"/>
  <c r="BL23" i="43"/>
  <c r="BB23" i="43"/>
  <c r="AV23" i="43"/>
  <c r="AI23" i="43"/>
  <c r="Y23" i="43"/>
  <c r="T23" i="43"/>
  <c r="K23" i="43"/>
  <c r="H23" i="43"/>
  <c r="CJ22" i="43"/>
  <c r="CC22" i="43"/>
  <c r="BL22" i="43"/>
  <c r="BB22" i="43"/>
  <c r="AV22" i="43"/>
  <c r="AI22" i="43"/>
  <c r="Y22" i="43"/>
  <c r="T22" i="43"/>
  <c r="K22" i="43"/>
  <c r="H22" i="43"/>
  <c r="CJ21" i="43"/>
  <c r="CC21" i="43"/>
  <c r="BL21" i="43"/>
  <c r="BB21" i="43"/>
  <c r="AV21" i="43"/>
  <c r="AI21" i="43"/>
  <c r="Y21" i="43"/>
  <c r="T21" i="43"/>
  <c r="K21" i="43"/>
  <c r="H21" i="43"/>
  <c r="CJ20" i="43"/>
  <c r="CC20" i="43"/>
  <c r="BL20" i="43"/>
  <c r="BB20" i="43"/>
  <c r="AV20" i="43"/>
  <c r="AI20" i="43"/>
  <c r="Y20" i="43"/>
  <c r="T20" i="43"/>
  <c r="K20" i="43"/>
  <c r="H20" i="43"/>
  <c r="CJ19" i="43"/>
  <c r="CC19" i="43"/>
  <c r="BL19" i="43"/>
  <c r="BB19" i="43"/>
  <c r="AV19" i="43"/>
  <c r="AI19" i="43"/>
  <c r="Y19" i="43"/>
  <c r="T19" i="43"/>
  <c r="K19" i="43"/>
  <c r="H19" i="43"/>
  <c r="CJ18" i="43"/>
  <c r="CC18" i="43"/>
  <c r="BL18" i="43"/>
  <c r="BB18" i="43"/>
  <c r="AV18" i="43"/>
  <c r="AI18" i="43"/>
  <c r="Y18" i="43"/>
  <c r="T18" i="43"/>
  <c r="K18" i="43"/>
  <c r="H18" i="43"/>
  <c r="CJ17" i="43"/>
  <c r="CC17" i="43"/>
  <c r="BL17" i="43"/>
  <c r="BB17" i="43"/>
  <c r="AV17" i="43"/>
  <c r="AI17" i="43"/>
  <c r="Y17" i="43"/>
  <c r="T17" i="43"/>
  <c r="K17" i="43"/>
  <c r="H17" i="43"/>
  <c r="CJ16" i="43"/>
  <c r="CC16" i="43"/>
  <c r="BL16" i="43"/>
  <c r="BB16" i="43"/>
  <c r="AV16" i="43"/>
  <c r="AI16" i="43"/>
  <c r="Y16" i="43"/>
  <c r="T16" i="43"/>
  <c r="K16" i="43"/>
  <c r="H16" i="43"/>
  <c r="CM15" i="43"/>
  <c r="CM36" i="43" s="1"/>
  <c r="CL15" i="43"/>
  <c r="CL36" i="43" s="1"/>
  <c r="CK15" i="43"/>
  <c r="CJ15" i="43" s="1"/>
  <c r="CH15" i="43"/>
  <c r="CH36" i="43" s="1"/>
  <c r="CG15" i="43"/>
  <c r="CG36" i="43" s="1"/>
  <c r="CF15" i="43"/>
  <c r="CF36" i="43" s="1"/>
  <c r="CE15" i="43"/>
  <c r="CE36" i="43" s="1"/>
  <c r="CD15" i="43"/>
  <c r="CD36" i="43" s="1"/>
  <c r="CA15" i="43"/>
  <c r="CA36" i="43" s="1"/>
  <c r="BZ15" i="43"/>
  <c r="BZ36" i="43" s="1"/>
  <c r="BY15" i="43"/>
  <c r="BY36" i="43" s="1"/>
  <c r="BX15" i="43"/>
  <c r="BX36" i="43" s="1"/>
  <c r="BW15" i="43"/>
  <c r="BW36" i="43" s="1"/>
  <c r="BV15" i="43"/>
  <c r="BV36" i="43" s="1"/>
  <c r="BU15" i="43"/>
  <c r="BU36" i="43" s="1"/>
  <c r="BT15" i="43"/>
  <c r="BT36" i="43" s="1"/>
  <c r="BS15" i="43"/>
  <c r="BS36" i="43" s="1"/>
  <c r="BR15" i="43"/>
  <c r="BR36" i="43" s="1"/>
  <c r="BQ15" i="43"/>
  <c r="BQ36" i="43" s="1"/>
  <c r="BP15" i="43"/>
  <c r="BP36" i="43" s="1"/>
  <c r="BO15" i="43"/>
  <c r="BO36" i="43" s="1"/>
  <c r="BN15" i="43"/>
  <c r="BN36" i="43" s="1"/>
  <c r="BM15" i="43"/>
  <c r="BM36" i="43" s="1"/>
  <c r="BL36" i="43" s="1"/>
  <c r="BJ15" i="43"/>
  <c r="BJ36" i="43" s="1"/>
  <c r="BI15" i="43"/>
  <c r="BI36" i="43" s="1"/>
  <c r="BH15" i="43"/>
  <c r="BH36" i="43" s="1"/>
  <c r="BG15" i="43"/>
  <c r="BG36" i="43" s="1"/>
  <c r="BF15" i="43"/>
  <c r="BF36" i="43" s="1"/>
  <c r="BE15" i="43"/>
  <c r="BE36" i="43" s="1"/>
  <c r="BD15" i="43"/>
  <c r="BD36" i="43" s="1"/>
  <c r="BC15" i="43"/>
  <c r="BC36" i="43" s="1"/>
  <c r="BB36" i="43" s="1"/>
  <c r="BB15" i="43"/>
  <c r="AZ15" i="43"/>
  <c r="AZ36" i="43" s="1"/>
  <c r="AY15" i="43"/>
  <c r="AY36" i="43" s="1"/>
  <c r="AX15" i="43"/>
  <c r="AX36" i="43" s="1"/>
  <c r="AW15" i="43"/>
  <c r="AV15" i="43" s="1"/>
  <c r="AT15" i="43"/>
  <c r="AT36" i="43" s="1"/>
  <c r="AS15" i="43"/>
  <c r="AS36" i="43" s="1"/>
  <c r="AR15" i="43"/>
  <c r="AR36" i="43" s="1"/>
  <c r="AQ15" i="43"/>
  <c r="AQ36" i="43" s="1"/>
  <c r="AP15" i="43"/>
  <c r="AP36" i="43" s="1"/>
  <c r="AO15" i="43"/>
  <c r="AO36" i="43" s="1"/>
  <c r="AN15" i="43"/>
  <c r="AN36" i="43" s="1"/>
  <c r="AM15" i="43"/>
  <c r="AM36" i="43" s="1"/>
  <c r="AL15" i="43"/>
  <c r="AL36" i="43" s="1"/>
  <c r="AK15" i="43"/>
  <c r="AK36" i="43" s="1"/>
  <c r="AJ15" i="43"/>
  <c r="AI15" i="43" s="1"/>
  <c r="AG15" i="43"/>
  <c r="AG36" i="43" s="1"/>
  <c r="AF15" i="43"/>
  <c r="AF36" i="43" s="1"/>
  <c r="AE15" i="43"/>
  <c r="AE36" i="43" s="1"/>
  <c r="AD15" i="43"/>
  <c r="AD36" i="43" s="1"/>
  <c r="AC15" i="43"/>
  <c r="AC36" i="43" s="1"/>
  <c r="AB15" i="43"/>
  <c r="AB36" i="43" s="1"/>
  <c r="AA15" i="43"/>
  <c r="AA36" i="43" s="1"/>
  <c r="Z15" i="43"/>
  <c r="Z36" i="43" s="1"/>
  <c r="Y36" i="43" s="1"/>
  <c r="Y15" i="43"/>
  <c r="W15" i="43"/>
  <c r="W36" i="43" s="1"/>
  <c r="V15" i="43"/>
  <c r="V36" i="43" s="1"/>
  <c r="U15" i="43"/>
  <c r="U36" i="43" s="1"/>
  <c r="T36" i="43" s="1"/>
  <c r="T15" i="43"/>
  <c r="R15" i="43"/>
  <c r="R36" i="43" s="1"/>
  <c r="Q15" i="43"/>
  <c r="Q36" i="43" s="1"/>
  <c r="P15" i="43"/>
  <c r="P36" i="43" s="1"/>
  <c r="O15" i="43"/>
  <c r="O36" i="43" s="1"/>
  <c r="N15" i="43"/>
  <c r="N36" i="43" s="1"/>
  <c r="M15" i="43"/>
  <c r="M36" i="43" s="1"/>
  <c r="L15" i="43"/>
  <c r="L36" i="43" s="1"/>
  <c r="K36" i="43" s="1"/>
  <c r="K15" i="43"/>
  <c r="I15" i="43"/>
  <c r="I36" i="43" s="1"/>
  <c r="H36" i="43" s="1"/>
  <c r="H15" i="43"/>
  <c r="CJ11" i="43"/>
  <c r="CC11" i="43"/>
  <c r="BL11" i="43"/>
  <c r="BB11" i="43"/>
  <c r="AV11" i="43"/>
  <c r="AI11" i="43"/>
  <c r="Y11" i="43"/>
  <c r="T11" i="43"/>
  <c r="K11" i="43"/>
  <c r="H11" i="43"/>
  <c r="F6" i="43"/>
  <c r="F5" i="43"/>
  <c r="AD1063" i="42"/>
  <c r="AD1062" i="42"/>
  <c r="AD1051" i="42"/>
  <c r="AD1040" i="42"/>
  <c r="F1032" i="42"/>
  <c r="AD1028" i="42"/>
  <c r="AD1027" i="42"/>
  <c r="AD1016" i="42"/>
  <c r="AD1015" i="42"/>
  <c r="AD1004" i="42"/>
  <c r="AD1003" i="42"/>
  <c r="AD992" i="42"/>
  <c r="AD981" i="42"/>
  <c r="F973" i="42"/>
  <c r="AD969" i="42"/>
  <c r="AD958" i="42"/>
  <c r="AD947" i="42"/>
  <c r="AD936" i="42"/>
  <c r="AD925" i="42"/>
  <c r="AD914" i="42"/>
  <c r="AD903" i="42"/>
  <c r="AD892" i="42"/>
  <c r="AD881" i="42"/>
  <c r="AD870" i="42"/>
  <c r="AD859" i="42"/>
  <c r="AD848" i="42"/>
  <c r="AD837" i="42"/>
  <c r="AD826" i="42"/>
  <c r="AD815" i="42"/>
  <c r="F807" i="42"/>
  <c r="AD803" i="42"/>
  <c r="AD802" i="42"/>
  <c r="AD791" i="42"/>
  <c r="AD790" i="42"/>
  <c r="AD779" i="42"/>
  <c r="AD778" i="42"/>
  <c r="AD767" i="42"/>
  <c r="AD766" i="42"/>
  <c r="AD755" i="42"/>
  <c r="AD750" i="42"/>
  <c r="AD749" i="42"/>
  <c r="AD738" i="42"/>
  <c r="AD737" i="42"/>
  <c r="AD726" i="42"/>
  <c r="AD725" i="42"/>
  <c r="AD714" i="42"/>
  <c r="AD713" i="42"/>
  <c r="F705" i="42"/>
  <c r="AD701" i="42"/>
  <c r="AD700" i="42"/>
  <c r="AD689" i="42"/>
  <c r="AD688" i="42"/>
  <c r="AD677" i="42"/>
  <c r="AE666" i="42"/>
  <c r="AD666" i="42"/>
  <c r="F658" i="42"/>
  <c r="AD654" i="42"/>
  <c r="AD653" i="42"/>
  <c r="AD642" i="42"/>
  <c r="AD641" i="42"/>
  <c r="AD636" i="42"/>
  <c r="AD625" i="42"/>
  <c r="AD624" i="42"/>
  <c r="AD619" i="42"/>
  <c r="AD608" i="42"/>
  <c r="AD607" i="42"/>
  <c r="AD602" i="42"/>
  <c r="AD591" i="42"/>
  <c r="AD586" i="42"/>
  <c r="AD581" i="42"/>
  <c r="AD576" i="42"/>
  <c r="AD575" i="42"/>
  <c r="AD570" i="42"/>
  <c r="AD559" i="42"/>
  <c r="AD554" i="42"/>
  <c r="AD553" i="42"/>
  <c r="AD548" i="42"/>
  <c r="AD543" i="42"/>
  <c r="AD538" i="42"/>
  <c r="AD527" i="42"/>
  <c r="AD522" i="42"/>
  <c r="AD517" i="42"/>
  <c r="AD512" i="42"/>
  <c r="AD507" i="42"/>
  <c r="AD506" i="42"/>
  <c r="AD505" i="42"/>
  <c r="AD494" i="42"/>
  <c r="AD489" i="42"/>
  <c r="AD488" i="42"/>
  <c r="AD487" i="42"/>
  <c r="AD482" i="42"/>
  <c r="AD477" i="42"/>
  <c r="AD472" i="42"/>
  <c r="AD461" i="42"/>
  <c r="AD456" i="42"/>
  <c r="AD455" i="42"/>
  <c r="AD454" i="42"/>
  <c r="AD449" i="42"/>
  <c r="AD444" i="42"/>
  <c r="AD439" i="42"/>
  <c r="AD428" i="42"/>
  <c r="AD423" i="42"/>
  <c r="AD418" i="42"/>
  <c r="AD413" i="42"/>
  <c r="AD412" i="42"/>
  <c r="AD411" i="42"/>
  <c r="AD400" i="42"/>
  <c r="AD395" i="42"/>
  <c r="AD390" i="42"/>
  <c r="F382" i="42"/>
  <c r="AD378" i="42"/>
  <c r="AD373" i="42"/>
  <c r="AD372" i="42"/>
  <c r="AD361" i="42"/>
  <c r="AD356" i="42"/>
  <c r="AD351" i="42"/>
  <c r="AD346" i="42"/>
  <c r="AD345" i="42"/>
  <c r="AD340" i="42"/>
  <c r="AD335" i="42"/>
  <c r="AD324" i="42"/>
  <c r="AD319" i="42"/>
  <c r="AD314" i="42"/>
  <c r="AD309" i="42"/>
  <c r="AD304" i="42"/>
  <c r="AD303" i="42"/>
  <c r="AD298" i="42"/>
  <c r="AD287" i="42"/>
  <c r="AD282" i="42"/>
  <c r="AD277" i="42"/>
  <c r="AD272" i="42"/>
  <c r="AD267" i="42"/>
  <c r="AD262" i="42"/>
  <c r="AD251" i="42"/>
  <c r="AD246" i="42"/>
  <c r="AD241" i="42"/>
  <c r="AD240" i="42"/>
  <c r="AD235" i="42"/>
  <c r="AD230" i="42"/>
  <c r="AD219" i="42"/>
  <c r="AD214" i="42"/>
  <c r="AD209" i="42"/>
  <c r="AD208" i="42"/>
  <c r="AD197" i="42"/>
  <c r="AD192" i="42"/>
  <c r="AC192" i="42"/>
  <c r="AD191" i="42"/>
  <c r="AC191" i="42"/>
  <c r="AD180" i="42"/>
  <c r="AD175" i="42"/>
  <c r="AC175" i="42"/>
  <c r="AD174" i="42"/>
  <c r="AC174" i="42"/>
  <c r="F166" i="42"/>
  <c r="AD162" i="42"/>
  <c r="AD151" i="42"/>
  <c r="AD140" i="42"/>
  <c r="F132" i="42"/>
  <c r="AD128" i="42"/>
  <c r="AD127" i="42"/>
  <c r="AD116" i="42"/>
  <c r="AD111" i="42"/>
  <c r="AD110" i="42"/>
  <c r="AD99" i="42"/>
  <c r="AD94" i="42"/>
  <c r="AD93" i="42"/>
  <c r="AD82" i="42"/>
  <c r="AD77" i="42"/>
  <c r="AD72" i="42"/>
  <c r="AD71" i="42"/>
  <c r="AD60" i="42"/>
  <c r="AD55" i="42"/>
  <c r="AD54" i="42"/>
  <c r="AD43" i="42"/>
  <c r="AD38" i="42"/>
  <c r="AD22" i="42"/>
  <c r="F14" i="42"/>
  <c r="F6" i="42"/>
  <c r="F5" i="42"/>
  <c r="H33" i="41"/>
  <c r="P29" i="41"/>
  <c r="P27" i="41"/>
  <c r="P25" i="41"/>
  <c r="P23" i="41"/>
  <c r="P21" i="41"/>
  <c r="P19" i="41"/>
  <c r="P17" i="41"/>
  <c r="P15" i="41"/>
  <c r="P13" i="41"/>
  <c r="F6" i="41"/>
  <c r="F5" i="41"/>
  <c r="G28" i="40"/>
  <c r="G27" i="40"/>
  <c r="G26" i="40"/>
  <c r="D23" i="40"/>
  <c r="D22" i="40"/>
  <c r="D14" i="40"/>
  <c r="D13" i="40"/>
  <c r="D11" i="40"/>
  <c r="D10" i="40"/>
  <c r="D9" i="40"/>
  <c r="D7" i="40"/>
  <c r="D6" i="40"/>
  <c r="D4" i="40"/>
  <c r="D3" i="40"/>
  <c r="E28" i="38"/>
  <c r="AC27" i="38"/>
  <c r="AB27" i="38"/>
  <c r="AB16" i="38" s="1"/>
  <c r="AA27" i="38"/>
  <c r="AA16" i="38" s="1"/>
  <c r="Z27" i="38"/>
  <c r="Y27" i="38"/>
  <c r="X27" i="38"/>
  <c r="X16" i="38" s="1"/>
  <c r="W27" i="38"/>
  <c r="W16" i="38" s="1"/>
  <c r="V27" i="38"/>
  <c r="U27" i="38"/>
  <c r="T27" i="38"/>
  <c r="T16" i="38" s="1"/>
  <c r="S27" i="38"/>
  <c r="S16" i="38" s="1"/>
  <c r="R27" i="38"/>
  <c r="Q27" i="38"/>
  <c r="P27" i="38"/>
  <c r="P16" i="38" s="1"/>
  <c r="O27" i="38"/>
  <c r="O16" i="38" s="1"/>
  <c r="N27" i="38"/>
  <c r="M27" i="38"/>
  <c r="L27" i="38"/>
  <c r="L16" i="38" s="1"/>
  <c r="K27" i="38"/>
  <c r="K16" i="38" s="1"/>
  <c r="J27" i="38"/>
  <c r="I27" i="38"/>
  <c r="H27" i="38"/>
  <c r="H16" i="38" s="1"/>
  <c r="AC16" i="38"/>
  <c r="Z16" i="38"/>
  <c r="Y16" i="38"/>
  <c r="V16" i="38"/>
  <c r="U16" i="38"/>
  <c r="R16" i="38"/>
  <c r="Q16" i="38"/>
  <c r="N16" i="38"/>
  <c r="M16" i="38"/>
  <c r="J16" i="38"/>
  <c r="I16" i="38"/>
  <c r="H12" i="38"/>
  <c r="H11" i="38"/>
  <c r="H10" i="38"/>
  <c r="E7" i="38"/>
  <c r="E33" i="37"/>
  <c r="AC32" i="37"/>
  <c r="AB32" i="37"/>
  <c r="AB16" i="37" s="1"/>
  <c r="AA32" i="37"/>
  <c r="AA16" i="37" s="1"/>
  <c r="Z32" i="37"/>
  <c r="Y32" i="37"/>
  <c r="X32" i="37"/>
  <c r="X16" i="37" s="1"/>
  <c r="W32" i="37"/>
  <c r="W16" i="37" s="1"/>
  <c r="V32" i="37"/>
  <c r="U32" i="37"/>
  <c r="T32" i="37"/>
  <c r="T16" i="37" s="1"/>
  <c r="S32" i="37"/>
  <c r="S16" i="37" s="1"/>
  <c r="R32" i="37"/>
  <c r="Q32" i="37"/>
  <c r="P32" i="37"/>
  <c r="P16" i="37" s="1"/>
  <c r="O32" i="37"/>
  <c r="O16" i="37" s="1"/>
  <c r="N32" i="37"/>
  <c r="M32" i="37"/>
  <c r="L32" i="37"/>
  <c r="L16" i="37" s="1"/>
  <c r="K32" i="37"/>
  <c r="K16" i="37" s="1"/>
  <c r="J32" i="37"/>
  <c r="I32" i="37"/>
  <c r="H32" i="37"/>
  <c r="H16" i="37" s="1"/>
  <c r="AC16" i="37"/>
  <c r="Z16" i="37"/>
  <c r="Y16" i="37"/>
  <c r="V16" i="37"/>
  <c r="U16" i="37"/>
  <c r="R16" i="37"/>
  <c r="Q16" i="37"/>
  <c r="N16" i="37"/>
  <c r="M16" i="37"/>
  <c r="J16" i="37"/>
  <c r="I16" i="37"/>
  <c r="H12" i="37"/>
  <c r="H11" i="37"/>
  <c r="H10" i="37"/>
  <c r="E7" i="37"/>
  <c r="I6" i="36"/>
  <c r="F2" i="36"/>
  <c r="E2" i="36"/>
  <c r="L12" i="35"/>
  <c r="L11" i="35"/>
  <c r="L10" i="35"/>
  <c r="I7" i="35"/>
  <c r="AG3" i="35"/>
  <c r="AF3" i="35"/>
  <c r="AE3" i="35"/>
  <c r="AD3" i="35"/>
  <c r="AC3" i="35"/>
  <c r="AB3" i="35"/>
  <c r="AA3" i="35"/>
  <c r="Z3" i="35"/>
  <c r="Y3" i="35"/>
  <c r="X3" i="35"/>
  <c r="W3" i="35"/>
  <c r="V3" i="35"/>
  <c r="U3" i="35"/>
  <c r="T3" i="35"/>
  <c r="S3" i="35"/>
  <c r="R3" i="35"/>
  <c r="Q3" i="35"/>
  <c r="P3" i="35"/>
  <c r="O3" i="35"/>
  <c r="N3" i="35"/>
  <c r="L3" i="35"/>
  <c r="F2" i="35"/>
  <c r="E2" i="35"/>
  <c r="V197" i="34"/>
  <c r="Q197" i="34"/>
  <c r="V188" i="34"/>
  <c r="Q188" i="34"/>
  <c r="V179" i="34"/>
  <c r="Q179" i="34"/>
  <c r="V170" i="34"/>
  <c r="Q170" i="34"/>
  <c r="V161" i="34"/>
  <c r="Q161" i="34"/>
  <c r="V152" i="34"/>
  <c r="Q152" i="34"/>
  <c r="V143" i="34"/>
  <c r="Q143" i="34"/>
  <c r="V134" i="34"/>
  <c r="Q134" i="34"/>
  <c r="V125" i="34"/>
  <c r="Q125" i="34"/>
  <c r="V116" i="34"/>
  <c r="Q116" i="34"/>
  <c r="V107" i="34"/>
  <c r="Q107" i="34"/>
  <c r="V98" i="34"/>
  <c r="Q98" i="34"/>
  <c r="V89" i="34"/>
  <c r="Q89" i="34"/>
  <c r="V80" i="34"/>
  <c r="Q80" i="34"/>
  <c r="V71" i="34"/>
  <c r="Q71" i="34"/>
  <c r="V62" i="34"/>
  <c r="Q62" i="34"/>
  <c r="V53" i="34"/>
  <c r="Q53" i="34"/>
  <c r="V44" i="34"/>
  <c r="Q44" i="34"/>
  <c r="V35" i="34"/>
  <c r="Q35" i="34"/>
  <c r="V26" i="34"/>
  <c r="Q26" i="34"/>
  <c r="V20" i="34"/>
  <c r="Q20" i="34"/>
  <c r="V17" i="34"/>
  <c r="Q17" i="34"/>
  <c r="E6" i="34"/>
  <c r="E5" i="34"/>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U7" i="19" s="1"/>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S7"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S7"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S7"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1"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3" s="1"/>
  <c r="AN63" i="5"/>
  <c r="S43" i="13" s="1"/>
  <c r="AM63" i="5"/>
  <c r="AD46" i="14" s="1"/>
  <c r="AL63" i="5"/>
  <c r="AD45" i="13"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45" i="4"/>
  <c r="R44" i="4"/>
  <c r="P44" i="4"/>
  <c r="R43" i="4"/>
  <c r="R42" i="4"/>
  <c r="R40" i="4"/>
  <c r="R38" i="4"/>
  <c r="R36" i="4"/>
  <c r="R35" i="4"/>
  <c r="R33" i="4"/>
  <c r="R31" i="4"/>
  <c r="R30" i="4"/>
  <c r="P30" i="4"/>
  <c r="R29" i="4"/>
  <c r="R27" i="4"/>
  <c r="R25" i="4"/>
  <c r="R24" i="4"/>
  <c r="R23" i="4"/>
  <c r="R21" i="4"/>
  <c r="R19" i="4"/>
  <c r="R17" i="4"/>
  <c r="R15" i="4"/>
  <c r="R13" i="4"/>
  <c r="E13" i="4"/>
  <c r="P42" i="4" s="1"/>
  <c r="E7" i="4"/>
  <c r="D5" i="4"/>
  <c r="O58" i="3"/>
  <c r="M58" i="3" a="1"/>
  <c r="M58" i="3" s="1"/>
  <c r="E58" i="3"/>
  <c r="E57" i="3"/>
  <c r="G57" i="3" s="1"/>
  <c r="I42" i="4" s="1"/>
  <c r="O55" i="3"/>
  <c r="M55" i="3" a="1"/>
  <c r="M55" i="3" s="1"/>
  <c r="E55" i="3"/>
  <c r="E54" i="3"/>
  <c r="G54" i="3" s="1"/>
  <c r="I40" i="4" s="1"/>
  <c r="Q40" i="4" s="1"/>
  <c r="O52" i="3"/>
  <c r="M52" i="3" a="1"/>
  <c r="M52" i="3" s="1"/>
  <c r="E52" i="3"/>
  <c r="E51" i="3"/>
  <c r="G51" i="3" s="1"/>
  <c r="I38" i="4" s="1"/>
  <c r="Q38" i="4" s="1"/>
  <c r="O49" i="3"/>
  <c r="M49" i="3" a="1"/>
  <c r="M49" i="3" s="1"/>
  <c r="E49" i="3"/>
  <c r="E48" i="3"/>
  <c r="G48" i="3" s="1"/>
  <c r="I35" i="4" s="1"/>
  <c r="O46" i="3"/>
  <c r="M46" i="3" a="1"/>
  <c r="M46" i="3" s="1"/>
  <c r="E46" i="3"/>
  <c r="E45" i="3"/>
  <c r="G45" i="3" s="1"/>
  <c r="I33" i="4" s="1"/>
  <c r="Q33" i="4" s="1"/>
  <c r="O43" i="3"/>
  <c r="M43" i="3" a="1"/>
  <c r="M43" i="3" s="1"/>
  <c r="E43" i="3"/>
  <c r="E42" i="3"/>
  <c r="G42" i="3" s="1"/>
  <c r="I29" i="4" s="1"/>
  <c r="O40" i="3"/>
  <c r="M40" i="3" a="1"/>
  <c r="M40" i="3" s="1"/>
  <c r="E40" i="3"/>
  <c r="O39" i="3"/>
  <c r="M39" i="3" a="1"/>
  <c r="M39" i="3" s="1"/>
  <c r="E39" i="3"/>
  <c r="O38" i="3"/>
  <c r="M38" i="3" a="1"/>
  <c r="M38" i="3" s="1"/>
  <c r="E38" i="3"/>
  <c r="O37" i="3"/>
  <c r="M37" i="3" a="1"/>
  <c r="M37" i="3" s="1"/>
  <c r="E37" i="3"/>
  <c r="E36" i="3"/>
  <c r="G36" i="3" s="1"/>
  <c r="I27" i="4" s="1"/>
  <c r="Q27" i="4" s="1"/>
  <c r="O34" i="3"/>
  <c r="M34" i="3" a="1"/>
  <c r="M34" i="3" s="1"/>
  <c r="E34" i="3"/>
  <c r="E33" i="3"/>
  <c r="G33" i="3" s="1"/>
  <c r="I23" i="4" s="1"/>
  <c r="O31" i="3"/>
  <c r="M31" i="3" a="1"/>
  <c r="M31" i="3" s="1"/>
  <c r="E31" i="3"/>
  <c r="E30" i="3"/>
  <c r="G30" i="3" s="1"/>
  <c r="I21" i="4" s="1"/>
  <c r="Q21" i="4" s="1"/>
  <c r="O28" i="3"/>
  <c r="M28" i="3" a="1"/>
  <c r="M28" i="3" s="1"/>
  <c r="E28" i="3"/>
  <c r="O27" i="3"/>
  <c r="M27" i="3" a="1"/>
  <c r="M27" i="3" s="1"/>
  <c r="E27" i="3"/>
  <c r="O26" i="3"/>
  <c r="M26" i="3" a="1"/>
  <c r="M26" i="3" s="1"/>
  <c r="E26" i="3"/>
  <c r="O25" i="3"/>
  <c r="M25" i="3" a="1"/>
  <c r="M25" i="3" s="1"/>
  <c r="E25" i="3"/>
  <c r="E24" i="3"/>
  <c r="G24" i="3" s="1"/>
  <c r="I19" i="4" s="1"/>
  <c r="Q19" i="4" s="1"/>
  <c r="O22" i="3"/>
  <c r="M22" i="3" a="1"/>
  <c r="M22" i="3" s="1"/>
  <c r="E22" i="3"/>
  <c r="E21" i="3"/>
  <c r="G21" i="3" s="1"/>
  <c r="I17" i="4" s="1"/>
  <c r="Q17" i="4" s="1"/>
  <c r="O19" i="3"/>
  <c r="M19" i="3" a="1"/>
  <c r="M19" i="3" s="1"/>
  <c r="E19" i="3"/>
  <c r="O18" i="3"/>
  <c r="M18" i="3" a="1"/>
  <c r="M18" i="3" s="1"/>
  <c r="E18" i="3"/>
  <c r="O17" i="3"/>
  <c r="M17" i="3" a="1"/>
  <c r="M17" i="3" s="1"/>
  <c r="E17" i="3"/>
  <c r="O16" i="3"/>
  <c r="M16" i="3" a="1"/>
  <c r="M16" i="3" s="1"/>
  <c r="E16" i="3"/>
  <c r="E15" i="3"/>
  <c r="G15" i="3" s="1"/>
  <c r="I15" i="4" s="1"/>
  <c r="Q15" i="4" s="1"/>
  <c r="O13" i="3"/>
  <c r="M13" i="3" a="1"/>
  <c r="M13" i="3" s="1"/>
  <c r="E13" i="3"/>
  <c r="G12" i="3"/>
  <c r="I13" i="4" s="1"/>
  <c r="Q13" i="4" s="1"/>
  <c r="E12" i="3"/>
  <c r="E4" i="3"/>
  <c r="E59" i="2"/>
  <c r="E49" i="2"/>
  <c r="E41" i="2"/>
  <c r="E31" i="2"/>
  <c r="E27" i="2"/>
  <c r="E26" i="2"/>
  <c r="F25" i="2"/>
  <c r="E22" i="2"/>
  <c r="E21" i="2"/>
  <c r="F20" i="2"/>
  <c r="E19" i="2"/>
  <c r="I9" i="2"/>
  <c r="E5" i="2"/>
  <c r="D4" i="4" s="1"/>
  <c r="E3" i="2"/>
  <c r="E2" i="2"/>
  <c r="Y25" i="64"/>
  <c r="M10" i="55"/>
  <c r="M2" i="55"/>
  <c r="M2" i="54"/>
  <c r="M10" i="54"/>
  <c r="AT47" i="31"/>
  <c r="AL46" i="23"/>
  <c r="AL7" i="22"/>
  <c r="AT7" i="31"/>
  <c r="AT47" i="30"/>
  <c r="AL7" i="28"/>
  <c r="AL48" i="25"/>
  <c r="AL46" i="22"/>
  <c r="AL7" i="21"/>
  <c r="AV51" i="20"/>
  <c r="AT7" i="30"/>
  <c r="AL46" i="28"/>
  <c r="AL7" i="27"/>
  <c r="AL8" i="25"/>
  <c r="AL7" i="24"/>
  <c r="AL46" i="21"/>
  <c r="AL46" i="27"/>
  <c r="AL46" i="24"/>
  <c r="AL7" i="23"/>
  <c r="AR56" i="19"/>
  <c r="AR55" i="19"/>
  <c r="AN49" i="18"/>
  <c r="AN49" i="17"/>
  <c r="AN49" i="16"/>
  <c r="AN49" i="15"/>
  <c r="AN8" i="14"/>
  <c r="AN49" i="13"/>
  <c r="AN8" i="12"/>
  <c r="AN49" i="11"/>
  <c r="AR8" i="19"/>
  <c r="AN8" i="18"/>
  <c r="AN8" i="17"/>
  <c r="AN8" i="16"/>
  <c r="AN8" i="15"/>
  <c r="AN49" i="14"/>
  <c r="AN8" i="13"/>
  <c r="AN49" i="12"/>
  <c r="AN8" i="11"/>
  <c r="AV8" i="20"/>
  <c r="J13" i="3"/>
  <c r="Q25" i="4" l="1"/>
  <c r="Q23" i="4"/>
  <c r="Q24" i="4"/>
  <c r="Q35" i="4"/>
  <c r="Q36" i="4"/>
  <c r="Q43" i="4"/>
  <c r="Q44" i="4"/>
  <c r="Q45" i="4"/>
  <c r="Q42" i="4"/>
  <c r="K10" i="50"/>
  <c r="I10" i="45"/>
  <c r="H24" i="34"/>
  <c r="K27" i="40"/>
  <c r="N11" i="35"/>
  <c r="J11" i="38"/>
  <c r="J11" i="37"/>
  <c r="J48" i="11"/>
  <c r="S47" i="11"/>
  <c r="M10" i="50"/>
  <c r="J10" i="45"/>
  <c r="M27" i="40"/>
  <c r="O11" i="35"/>
  <c r="K11" i="38"/>
  <c r="K11" i="37"/>
  <c r="H33" i="34"/>
  <c r="O10" i="50"/>
  <c r="K10" i="45"/>
  <c r="L11" i="38"/>
  <c r="L11" i="37"/>
  <c r="H42" i="34"/>
  <c r="O27" i="40"/>
  <c r="P11" i="35"/>
  <c r="AQ9" i="50"/>
  <c r="Y9" i="45"/>
  <c r="Z10" i="38"/>
  <c r="Z10" i="37"/>
  <c r="H167" i="34"/>
  <c r="AQ26" i="40"/>
  <c r="AD10" i="35"/>
  <c r="Y10" i="50"/>
  <c r="P10" i="45"/>
  <c r="Q11" i="38"/>
  <c r="Q11" i="37"/>
  <c r="H87" i="34"/>
  <c r="Y27" i="40"/>
  <c r="U11" i="35"/>
  <c r="S47" i="12"/>
  <c r="J48" i="12"/>
  <c r="J48" i="17"/>
  <c r="I47" i="17"/>
  <c r="J48" i="15"/>
  <c r="S47" i="15"/>
  <c r="D37" i="7"/>
  <c r="D38" i="7" s="1"/>
  <c r="D39" i="7" s="1"/>
  <c r="D34" i="7"/>
  <c r="D35" i="7"/>
  <c r="D36" i="7"/>
  <c r="S7" i="14"/>
  <c r="K8" i="14"/>
  <c r="S8" i="14" s="1"/>
  <c r="Q29" i="4"/>
  <c r="Q30" i="4"/>
  <c r="Q31" i="4"/>
  <c r="AO10" i="50"/>
  <c r="X10" i="45"/>
  <c r="Y11" i="38"/>
  <c r="Y11" i="37"/>
  <c r="H159" i="34"/>
  <c r="AO27" i="40"/>
  <c r="AC11" i="35"/>
  <c r="Q10" i="50"/>
  <c r="L10" i="45"/>
  <c r="M11" i="38"/>
  <c r="M11" i="37"/>
  <c r="H51" i="34"/>
  <c r="Q27" i="40"/>
  <c r="Q11" i="35"/>
  <c r="AG10" i="50"/>
  <c r="T10" i="45"/>
  <c r="U11" i="38"/>
  <c r="U11" i="37"/>
  <c r="H123" i="34"/>
  <c r="AG27" i="40"/>
  <c r="Y11" i="35"/>
  <c r="AM10" i="50"/>
  <c r="W10" i="45"/>
  <c r="X11" i="38"/>
  <c r="X11" i="37"/>
  <c r="H150" i="34"/>
  <c r="AM27" i="40"/>
  <c r="AB11" i="35"/>
  <c r="I10" i="50"/>
  <c r="H10" i="45"/>
  <c r="I11" i="38"/>
  <c r="I11" i="37"/>
  <c r="I27" i="40"/>
  <c r="M11" i="35"/>
  <c r="H15" i="34"/>
  <c r="U54" i="19"/>
  <c r="K55" i="19"/>
  <c r="J48" i="18"/>
  <c r="I47" i="18"/>
  <c r="S47" i="14"/>
  <c r="J48" i="14"/>
  <c r="S7" i="12"/>
  <c r="K8" i="12"/>
  <c r="S8" i="12" s="1"/>
  <c r="P13" i="4"/>
  <c r="P15" i="4"/>
  <c r="P17" i="4"/>
  <c r="P19" i="4"/>
  <c r="P21" i="4"/>
  <c r="P23" i="4"/>
  <c r="W11" i="50"/>
  <c r="O11" i="45"/>
  <c r="W28" i="40"/>
  <c r="T12" i="35"/>
  <c r="H79" i="34"/>
  <c r="P12" i="38"/>
  <c r="P12" i="37"/>
  <c r="Y11" i="50"/>
  <c r="P11" i="45"/>
  <c r="Y28" i="40"/>
  <c r="U12" i="35"/>
  <c r="H88" i="34"/>
  <c r="Q12" i="38"/>
  <c r="Q12" i="37"/>
  <c r="AA11" i="50"/>
  <c r="Q11" i="45"/>
  <c r="AA28" i="40"/>
  <c r="R12" i="38"/>
  <c r="R12" i="37"/>
  <c r="V12" i="35"/>
  <c r="H97" i="34"/>
  <c r="P31" i="4"/>
  <c r="P33" i="4"/>
  <c r="P35" i="4"/>
  <c r="AS11" i="50"/>
  <c r="Z11" i="45"/>
  <c r="AS28" i="40"/>
  <c r="AA12" i="38"/>
  <c r="AA12" i="37"/>
  <c r="AE12" i="35"/>
  <c r="H178" i="34"/>
  <c r="P45" i="4"/>
  <c r="L23" i="64"/>
  <c r="G24" i="64"/>
  <c r="J47" i="25"/>
  <c r="K48" i="25"/>
  <c r="S48" i="25" s="1"/>
  <c r="I46" i="25"/>
  <c r="D20" i="7"/>
  <c r="J7" i="11"/>
  <c r="S6" i="12"/>
  <c r="J7" i="13"/>
  <c r="S46" i="13"/>
  <c r="I47" i="13" s="1"/>
  <c r="S6" i="14"/>
  <c r="S43" i="14"/>
  <c r="S44" i="14"/>
  <c r="AD45" i="14"/>
  <c r="J7" i="15"/>
  <c r="K8" i="16"/>
  <c r="S8" i="16" s="1"/>
  <c r="AD44" i="16"/>
  <c r="K8" i="17"/>
  <c r="S8" i="17" s="1"/>
  <c r="K8" i="18"/>
  <c r="S8" i="18" s="1"/>
  <c r="K8" i="19"/>
  <c r="S6" i="23"/>
  <c r="K7" i="23"/>
  <c r="S7" i="23" s="1"/>
  <c r="U11" i="50"/>
  <c r="N11" i="45"/>
  <c r="U28" i="40"/>
  <c r="O12" i="38"/>
  <c r="O12" i="37"/>
  <c r="S12" i="35"/>
  <c r="H70" i="34"/>
  <c r="AC9" i="50"/>
  <c r="R9" i="45"/>
  <c r="S10" i="38"/>
  <c r="S10" i="37"/>
  <c r="H104" i="34"/>
  <c r="AC26" i="40"/>
  <c r="W10" i="35"/>
  <c r="AK11" i="50"/>
  <c r="V11" i="45"/>
  <c r="AK28" i="40"/>
  <c r="W12" i="38"/>
  <c r="W12" i="37"/>
  <c r="AA12" i="35"/>
  <c r="H142" i="34"/>
  <c r="AM11" i="50"/>
  <c r="W11" i="45"/>
  <c r="AB12" i="35"/>
  <c r="H151" i="34"/>
  <c r="AM28" i="40"/>
  <c r="X12" i="38"/>
  <c r="X12" i="37"/>
  <c r="AO11" i="50"/>
  <c r="X11" i="45"/>
  <c r="AO28" i="40"/>
  <c r="AC12" i="35"/>
  <c r="H160" i="34"/>
  <c r="Y12" i="38"/>
  <c r="Y12" i="37"/>
  <c r="AQ11" i="50"/>
  <c r="Y11" i="45"/>
  <c r="AQ28" i="40"/>
  <c r="Z12" i="38"/>
  <c r="Z12" i="37"/>
  <c r="AD12" i="35"/>
  <c r="H169" i="34"/>
  <c r="AU9" i="50"/>
  <c r="AA9" i="45"/>
  <c r="AU26" i="40"/>
  <c r="AF10" i="35"/>
  <c r="AB10" i="38"/>
  <c r="AB10" i="37"/>
  <c r="H185" i="34"/>
  <c r="F270" i="48"/>
  <c r="F148" i="48"/>
  <c r="F24" i="48"/>
  <c r="F209" i="48"/>
  <c r="F87" i="48"/>
  <c r="G273" i="48"/>
  <c r="G151" i="48"/>
  <c r="G27" i="48"/>
  <c r="G212" i="48"/>
  <c r="G90" i="48"/>
  <c r="O19" i="64"/>
  <c r="G215" i="48"/>
  <c r="G93" i="48"/>
  <c r="G276" i="48"/>
  <c r="G154" i="48"/>
  <c r="G30" i="48"/>
  <c r="F279" i="48"/>
  <c r="F157" i="48"/>
  <c r="F33" i="48"/>
  <c r="F218" i="48"/>
  <c r="F96" i="48"/>
  <c r="G221" i="48"/>
  <c r="G99" i="48"/>
  <c r="G282" i="48"/>
  <c r="G160" i="48"/>
  <c r="G36" i="48"/>
  <c r="F285" i="48"/>
  <c r="F163" i="48"/>
  <c r="F39" i="48"/>
  <c r="F224" i="48"/>
  <c r="F102" i="48"/>
  <c r="G227" i="48"/>
  <c r="G105" i="48"/>
  <c r="G288" i="48"/>
  <c r="G166" i="48"/>
  <c r="G42" i="48"/>
  <c r="F291" i="48"/>
  <c r="F169" i="48"/>
  <c r="F45" i="48"/>
  <c r="F230" i="48"/>
  <c r="F108" i="48"/>
  <c r="G233" i="48"/>
  <c r="G111" i="48"/>
  <c r="G294" i="48"/>
  <c r="G172" i="48"/>
  <c r="G48" i="48"/>
  <c r="AC42" i="25"/>
  <c r="G297" i="48"/>
  <c r="G175" i="48"/>
  <c r="G51" i="48"/>
  <c r="G236" i="48"/>
  <c r="G114" i="48"/>
  <c r="AC41" i="21"/>
  <c r="F239" i="48"/>
  <c r="F117" i="48"/>
  <c r="F300" i="48"/>
  <c r="F178" i="48"/>
  <c r="F54" i="48"/>
  <c r="S44" i="22"/>
  <c r="J45" i="22"/>
  <c r="G303" i="48"/>
  <c r="G181" i="48"/>
  <c r="G57" i="48"/>
  <c r="G242" i="48"/>
  <c r="G120" i="48"/>
  <c r="AC41" i="23"/>
  <c r="F245" i="48"/>
  <c r="F123" i="48"/>
  <c r="F306" i="48"/>
  <c r="F184" i="48"/>
  <c r="F60" i="48"/>
  <c r="J45" i="24"/>
  <c r="S44" i="24"/>
  <c r="G309" i="48"/>
  <c r="G187" i="48"/>
  <c r="G63" i="48"/>
  <c r="G248" i="48"/>
  <c r="G126" i="48"/>
  <c r="AD46" i="26"/>
  <c r="F251" i="48"/>
  <c r="F129" i="48"/>
  <c r="F312" i="48"/>
  <c r="F190" i="48"/>
  <c r="F66" i="48"/>
  <c r="S45" i="30"/>
  <c r="J46" i="30"/>
  <c r="G315" i="48"/>
  <c r="G193" i="48"/>
  <c r="G69" i="48"/>
  <c r="G254" i="48"/>
  <c r="G132" i="48"/>
  <c r="AG42" i="31"/>
  <c r="F257" i="48"/>
  <c r="F135" i="48"/>
  <c r="F318" i="48"/>
  <c r="F196" i="48"/>
  <c r="F72" i="48"/>
  <c r="G321" i="48"/>
  <c r="G199" i="48"/>
  <c r="G75" i="48"/>
  <c r="G260" i="48"/>
  <c r="G138" i="48"/>
  <c r="AC41" i="27"/>
  <c r="F263" i="48"/>
  <c r="F141" i="48"/>
  <c r="F324" i="48"/>
  <c r="F202" i="48"/>
  <c r="F78" i="48"/>
  <c r="J45" i="28"/>
  <c r="S44" i="28"/>
  <c r="G327" i="48"/>
  <c r="G205" i="48"/>
  <c r="G81" i="48"/>
  <c r="G266" i="48"/>
  <c r="G144" i="48"/>
  <c r="AD46" i="29"/>
  <c r="AD43" i="12"/>
  <c r="S45" i="13"/>
  <c r="AD46" i="13"/>
  <c r="AD43" i="14"/>
  <c r="AD44" i="14"/>
  <c r="S46" i="16"/>
  <c r="S5" i="22"/>
  <c r="J6" i="22"/>
  <c r="J6" i="24"/>
  <c r="S5" i="24"/>
  <c r="I11" i="50"/>
  <c r="H11" i="45"/>
  <c r="I28" i="40"/>
  <c r="M12" i="35"/>
  <c r="I12" i="38"/>
  <c r="I12" i="37"/>
  <c r="H16" i="34"/>
  <c r="K11" i="50"/>
  <c r="I11" i="45"/>
  <c r="J12" i="38"/>
  <c r="J12" i="37"/>
  <c r="K28" i="40"/>
  <c r="N12" i="35"/>
  <c r="H25" i="34"/>
  <c r="M11" i="50"/>
  <c r="J11" i="45"/>
  <c r="M28" i="40"/>
  <c r="K12" i="38"/>
  <c r="K12" i="37"/>
  <c r="O12" i="35"/>
  <c r="H34" i="34"/>
  <c r="O11" i="50"/>
  <c r="K11" i="45"/>
  <c r="P12" i="35"/>
  <c r="H43" i="34"/>
  <c r="O28" i="40"/>
  <c r="L12" i="38"/>
  <c r="L12" i="37"/>
  <c r="Q11" i="50"/>
  <c r="L11" i="45"/>
  <c r="Q28" i="40"/>
  <c r="Q12" i="35"/>
  <c r="H52" i="34"/>
  <c r="M12" i="38"/>
  <c r="M12" i="37"/>
  <c r="S11" i="50"/>
  <c r="M11" i="45"/>
  <c r="S28" i="40"/>
  <c r="N12" i="38"/>
  <c r="N12" i="37"/>
  <c r="R12" i="35"/>
  <c r="H61" i="34"/>
  <c r="P25" i="4"/>
  <c r="P27" i="4"/>
  <c r="P29" i="4"/>
  <c r="AE11" i="50"/>
  <c r="S11" i="45"/>
  <c r="X12" i="35"/>
  <c r="H115" i="34"/>
  <c r="AE28" i="40"/>
  <c r="T12" i="38"/>
  <c r="T12" i="37"/>
  <c r="AG11" i="50"/>
  <c r="T11" i="45"/>
  <c r="AG28" i="40"/>
  <c r="Y12" i="35"/>
  <c r="H124" i="34"/>
  <c r="U12" i="38"/>
  <c r="U12" i="37"/>
  <c r="AI11" i="50"/>
  <c r="U11" i="45"/>
  <c r="AI28" i="40"/>
  <c r="V12" i="38"/>
  <c r="V12" i="37"/>
  <c r="Z12" i="35"/>
  <c r="H133" i="34"/>
  <c r="P43" i="4"/>
  <c r="AW11" i="50"/>
  <c r="AB11" i="45"/>
  <c r="AW28" i="40"/>
  <c r="AG12" i="35"/>
  <c r="H196" i="34"/>
  <c r="AC12" i="38"/>
  <c r="AC12" i="37"/>
  <c r="J50" i="20"/>
  <c r="K51" i="20"/>
  <c r="S51" i="20" s="1"/>
  <c r="I49" i="20"/>
  <c r="D22" i="7"/>
  <c r="S45" i="16"/>
  <c r="AD46" i="16"/>
  <c r="J6" i="27"/>
  <c r="S5" i="27"/>
  <c r="J6" i="30"/>
  <c r="S5" i="30"/>
  <c r="P24" i="4"/>
  <c r="AC11" i="50"/>
  <c r="R11" i="45"/>
  <c r="AC28" i="40"/>
  <c r="S12" i="38"/>
  <c r="S12" i="37"/>
  <c r="W12" i="35"/>
  <c r="H106" i="34"/>
  <c r="P36" i="4"/>
  <c r="P38" i="4"/>
  <c r="P40" i="4"/>
  <c r="AU11" i="50"/>
  <c r="AA11" i="45"/>
  <c r="AU28" i="40"/>
  <c r="AF12" i="35"/>
  <c r="H187" i="34"/>
  <c r="AB12" i="38"/>
  <c r="AB12" i="37"/>
  <c r="G5" i="48"/>
  <c r="G209" i="48"/>
  <c r="G87" i="48"/>
  <c r="G2" i="48"/>
  <c r="G270" i="48"/>
  <c r="G148" i="48"/>
  <c r="G24" i="48"/>
  <c r="F273" i="48"/>
  <c r="F151" i="48"/>
  <c r="F27" i="48"/>
  <c r="F212" i="48"/>
  <c r="F90" i="48"/>
  <c r="F215" i="48"/>
  <c r="F93" i="48"/>
  <c r="F276" i="48"/>
  <c r="F154" i="48"/>
  <c r="F30" i="48"/>
  <c r="G279" i="48"/>
  <c r="G157" i="48"/>
  <c r="G33" i="48"/>
  <c r="G218" i="48"/>
  <c r="G96" i="48"/>
  <c r="F221" i="48"/>
  <c r="F99" i="48"/>
  <c r="F282" i="48"/>
  <c r="F160" i="48"/>
  <c r="F36" i="48"/>
  <c r="G285" i="48"/>
  <c r="G163" i="48"/>
  <c r="G39" i="48"/>
  <c r="G224" i="48"/>
  <c r="G102" i="48"/>
  <c r="F227" i="48"/>
  <c r="F105" i="48"/>
  <c r="F288" i="48"/>
  <c r="F166" i="48"/>
  <c r="F42" i="48"/>
  <c r="G291" i="48"/>
  <c r="G169" i="48"/>
  <c r="G45" i="48"/>
  <c r="G230" i="48"/>
  <c r="G108" i="48"/>
  <c r="AB45" i="20"/>
  <c r="F233" i="48"/>
  <c r="F111" i="48"/>
  <c r="F294" i="48"/>
  <c r="F172" i="48"/>
  <c r="F48" i="48"/>
  <c r="F297" i="48"/>
  <c r="F175" i="48"/>
  <c r="F51" i="48"/>
  <c r="F236" i="48"/>
  <c r="F114" i="48"/>
  <c r="J45" i="21"/>
  <c r="S44" i="21"/>
  <c r="G239" i="48"/>
  <c r="G117" i="48"/>
  <c r="G300" i="48"/>
  <c r="G178" i="48"/>
  <c r="G54" i="48"/>
  <c r="AC41" i="22"/>
  <c r="F303" i="48"/>
  <c r="F181" i="48"/>
  <c r="F57" i="48"/>
  <c r="F242" i="48"/>
  <c r="F120" i="48"/>
  <c r="S44" i="23"/>
  <c r="J45" i="23"/>
  <c r="G245" i="48"/>
  <c r="G123" i="48"/>
  <c r="G306" i="48"/>
  <c r="G184" i="48"/>
  <c r="G60" i="48"/>
  <c r="AC41" i="24"/>
  <c r="F309" i="48"/>
  <c r="F187" i="48"/>
  <c r="F63" i="48"/>
  <c r="F248" i="48"/>
  <c r="F126" i="48"/>
  <c r="G251" i="48"/>
  <c r="G129" i="48"/>
  <c r="G312" i="48"/>
  <c r="G190" i="48"/>
  <c r="G66" i="48"/>
  <c r="AG42" i="30"/>
  <c r="F315" i="48"/>
  <c r="F193" i="48"/>
  <c r="F69" i="48"/>
  <c r="F254" i="48"/>
  <c r="F132" i="48"/>
  <c r="S45" i="31"/>
  <c r="J46" i="31"/>
  <c r="G257" i="48"/>
  <c r="G135" i="48"/>
  <c r="G318" i="48"/>
  <c r="G196" i="48"/>
  <c r="G72" i="48"/>
  <c r="AD46" i="32"/>
  <c r="F321" i="48"/>
  <c r="F199" i="48"/>
  <c r="F75" i="48"/>
  <c r="F260" i="48"/>
  <c r="F138" i="48"/>
  <c r="J45" i="27"/>
  <c r="S44" i="27"/>
  <c r="G263" i="48"/>
  <c r="G141" i="48"/>
  <c r="G324" i="48"/>
  <c r="G202" i="48"/>
  <c r="G78" i="48"/>
  <c r="AC41" i="28"/>
  <c r="F327" i="48"/>
  <c r="F205" i="48"/>
  <c r="F81" i="48"/>
  <c r="F266" i="48"/>
  <c r="F144" i="48"/>
  <c r="AD43" i="11"/>
  <c r="AD43" i="15"/>
  <c r="S43" i="16"/>
  <c r="S44" i="16"/>
  <c r="AD45" i="16"/>
  <c r="J6" i="21"/>
  <c r="S5" i="23"/>
  <c r="J6" i="28"/>
  <c r="J6" i="31"/>
  <c r="BS58" i="43"/>
  <c r="BX58" i="43"/>
  <c r="CF58" i="43"/>
  <c r="Y48" i="43"/>
  <c r="BL48" i="43"/>
  <c r="CC48" i="43"/>
  <c r="AV48" i="43"/>
  <c r="AE58" i="43"/>
  <c r="AK58" i="43"/>
  <c r="BG58" i="43"/>
  <c r="BO58" i="43"/>
  <c r="BT58" i="43"/>
  <c r="CG58" i="43"/>
  <c r="CC58" i="43" s="1"/>
  <c r="CM58" i="43"/>
  <c r="AI48" i="43"/>
  <c r="CC36" i="43"/>
  <c r="N58" i="43"/>
  <c r="R58" i="43"/>
  <c r="BB58" i="43"/>
  <c r="CA58" i="43"/>
  <c r="BL15" i="43"/>
  <c r="CC15" i="43"/>
  <c r="AJ36" i="43"/>
  <c r="AI36" i="43" s="1"/>
  <c r="AW36" i="43"/>
  <c r="AV36" i="43" s="1"/>
  <c r="CK36" i="43"/>
  <c r="CJ36" i="43" s="1"/>
  <c r="CC38" i="43"/>
  <c r="AI49" i="43"/>
  <c r="AV49" i="43"/>
  <c r="CJ49" i="43"/>
  <c r="BB54" i="43"/>
  <c r="AJ58" i="43"/>
  <c r="AI58" i="43" s="1"/>
  <c r="AW58" i="43"/>
  <c r="CK58" i="43"/>
  <c r="BN38" i="43"/>
  <c r="BN58" i="43" s="1"/>
  <c r="BL58" i="43" s="1"/>
  <c r="M48" i="43"/>
  <c r="M58" i="43" s="1"/>
  <c r="K58" i="43" s="1"/>
  <c r="V48" i="43"/>
  <c r="T48" i="43" s="1"/>
  <c r="AA48" i="43"/>
  <c r="AA58" i="43" s="1"/>
  <c r="Y58" i="43" s="1"/>
  <c r="I58" i="43"/>
  <c r="H58" i="43" s="1"/>
  <c r="BB38" i="43"/>
  <c r="AK48" i="43"/>
  <c r="AX48" i="43"/>
  <c r="AX58" i="43" s="1"/>
  <c r="CL48" i="43"/>
  <c r="CJ48" i="43" s="1"/>
  <c r="U148" i="63"/>
  <c r="AA16" i="63"/>
  <c r="AA15" i="63"/>
  <c r="J49" i="51"/>
  <c r="J50" i="51"/>
  <c r="J51" i="51"/>
  <c r="J52" i="51"/>
  <c r="E3" i="62"/>
  <c r="E5" i="62"/>
  <c r="AA13" i="63"/>
  <c r="J46" i="51"/>
  <c r="J47" i="51"/>
  <c r="G51" i="51"/>
  <c r="G52" i="51"/>
  <c r="F2" i="54"/>
  <c r="D50" i="61"/>
  <c r="E30" i="62"/>
  <c r="E32" i="62"/>
  <c r="AA12" i="63"/>
  <c r="G46" i="51"/>
  <c r="H51" i="51"/>
  <c r="H52" i="51"/>
  <c r="D5" i="52"/>
  <c r="E5" i="54"/>
  <c r="E5" i="55"/>
  <c r="E4" i="62"/>
  <c r="AA11" i="63"/>
  <c r="U15" i="63"/>
  <c r="E24" i="52"/>
  <c r="E6" i="62"/>
  <c r="E29" i="62"/>
  <c r="U14" i="63"/>
  <c r="BL38" i="43" l="1"/>
  <c r="CL58" i="43"/>
  <c r="AV58" i="43"/>
  <c r="V58" i="43"/>
  <c r="T58" i="43" s="1"/>
  <c r="AO9" i="50"/>
  <c r="X9" i="45"/>
  <c r="AO26" i="40"/>
  <c r="AC10" i="35"/>
  <c r="Y10" i="38"/>
  <c r="Y10" i="37"/>
  <c r="H158" i="34"/>
  <c r="U9" i="50"/>
  <c r="N9" i="45"/>
  <c r="O10" i="38"/>
  <c r="O10" i="37"/>
  <c r="H68" i="34"/>
  <c r="U26" i="40"/>
  <c r="S10" i="35"/>
  <c r="K7" i="27"/>
  <c r="S7" i="27" s="1"/>
  <c r="S6" i="27"/>
  <c r="AS9" i="50"/>
  <c r="Z9" i="45"/>
  <c r="AA10" i="38"/>
  <c r="AA10" i="37"/>
  <c r="H176" i="34"/>
  <c r="AS26" i="40"/>
  <c r="AE10" i="35"/>
  <c r="AA9" i="50"/>
  <c r="Q9" i="45"/>
  <c r="R10" i="38"/>
  <c r="R10" i="37"/>
  <c r="H95" i="34"/>
  <c r="AA26" i="40"/>
  <c r="V10" i="35"/>
  <c r="J48" i="13"/>
  <c r="S47" i="13"/>
  <c r="L24" i="64"/>
  <c r="H25" i="64"/>
  <c r="L25" i="64" s="1"/>
  <c r="AI9" i="50"/>
  <c r="U9" i="45"/>
  <c r="V10" i="38"/>
  <c r="V10" i="37"/>
  <c r="H131" i="34"/>
  <c r="AI26" i="40"/>
  <c r="Z10" i="35"/>
  <c r="O9" i="50"/>
  <c r="K9" i="45"/>
  <c r="O26" i="40"/>
  <c r="P10" i="35"/>
  <c r="L10" i="38"/>
  <c r="L10" i="37"/>
  <c r="H41" i="34"/>
  <c r="AW10" i="50"/>
  <c r="AB10" i="45"/>
  <c r="AC11" i="38"/>
  <c r="AC11" i="37"/>
  <c r="H195" i="34"/>
  <c r="AW27" i="40"/>
  <c r="AG11" i="35"/>
  <c r="AI10" i="50"/>
  <c r="U10" i="45"/>
  <c r="H132" i="34"/>
  <c r="AI27" i="40"/>
  <c r="Z11" i="35"/>
  <c r="V11" i="38"/>
  <c r="V11" i="37"/>
  <c r="K7" i="21"/>
  <c r="S7" i="21" s="1"/>
  <c r="S6" i="21"/>
  <c r="K46" i="21"/>
  <c r="S46" i="21" s="1"/>
  <c r="S45" i="21"/>
  <c r="AM9" i="50"/>
  <c r="W9" i="45"/>
  <c r="AM26" i="40"/>
  <c r="AB10" i="35"/>
  <c r="X10" i="38"/>
  <c r="X10" i="37"/>
  <c r="H149" i="34"/>
  <c r="Y9" i="50"/>
  <c r="P9" i="45"/>
  <c r="Y26" i="40"/>
  <c r="U10" i="35"/>
  <c r="Q10" i="38"/>
  <c r="Q10" i="37"/>
  <c r="H86" i="34"/>
  <c r="J48" i="16"/>
  <c r="I47" i="16"/>
  <c r="K47" i="30"/>
  <c r="S47" i="30" s="1"/>
  <c r="S46" i="30"/>
  <c r="K8" i="13"/>
  <c r="S8" i="13" s="1"/>
  <c r="S7" i="13"/>
  <c r="AG9" i="50"/>
  <c r="T9" i="45"/>
  <c r="AG26" i="40"/>
  <c r="Y10" i="35"/>
  <c r="U10" i="38"/>
  <c r="U10" i="37"/>
  <c r="H122" i="34"/>
  <c r="M9" i="50"/>
  <c r="J9" i="45"/>
  <c r="K10" i="38"/>
  <c r="K10" i="37"/>
  <c r="H32" i="34"/>
  <c r="M26" i="40"/>
  <c r="O10" i="35"/>
  <c r="S48" i="18"/>
  <c r="K49" i="18"/>
  <c r="S49" i="18" s="1"/>
  <c r="AE10" i="50"/>
  <c r="S10" i="45"/>
  <c r="T11" i="38"/>
  <c r="T11" i="37"/>
  <c r="H114" i="34"/>
  <c r="AE27" i="40"/>
  <c r="X11" i="35"/>
  <c r="D41" i="7"/>
  <c r="D40" i="7"/>
  <c r="D43" i="7"/>
  <c r="D44" i="7" s="1"/>
  <c r="D45" i="7" s="1"/>
  <c r="S48" i="17"/>
  <c r="K49" i="17"/>
  <c r="S49" i="17" s="1"/>
  <c r="S48" i="11"/>
  <c r="K49" i="11"/>
  <c r="S49" i="11" s="1"/>
  <c r="AU10" i="50"/>
  <c r="AA10" i="45"/>
  <c r="AB11" i="38"/>
  <c r="AB11" i="37"/>
  <c r="H186" i="34"/>
  <c r="AU27" i="40"/>
  <c r="AF11" i="35"/>
  <c r="U10" i="50"/>
  <c r="N10" i="45"/>
  <c r="U27" i="40"/>
  <c r="S11" i="35"/>
  <c r="O11" i="38"/>
  <c r="O11" i="37"/>
  <c r="H69" i="34"/>
  <c r="K48" i="43"/>
  <c r="K7" i="31"/>
  <c r="S7" i="31" s="1"/>
  <c r="S6" i="31"/>
  <c r="AK9" i="50"/>
  <c r="V9" i="45"/>
  <c r="W10" i="38"/>
  <c r="W10" i="37"/>
  <c r="H140" i="34"/>
  <c r="AK26" i="40"/>
  <c r="AA10" i="35"/>
  <c r="K7" i="30"/>
  <c r="S7" i="30" s="1"/>
  <c r="S6" i="30"/>
  <c r="W9" i="50"/>
  <c r="O9" i="45"/>
  <c r="W26" i="40"/>
  <c r="T10" i="35"/>
  <c r="P10" i="38"/>
  <c r="P10" i="37"/>
  <c r="H77" i="34"/>
  <c r="K7" i="24"/>
  <c r="S7" i="24" s="1"/>
  <c r="S6" i="24"/>
  <c r="K46" i="28"/>
  <c r="S46" i="28" s="1"/>
  <c r="S45" i="28"/>
  <c r="U8" i="19"/>
  <c r="L9" i="19"/>
  <c r="U9" i="19" s="1"/>
  <c r="AW9" i="50"/>
  <c r="AB9" i="45"/>
  <c r="AW26" i="40"/>
  <c r="AG10" i="35"/>
  <c r="AC10" i="38"/>
  <c r="AC10" i="37"/>
  <c r="H194" i="34"/>
  <c r="AE9" i="50"/>
  <c r="S9" i="45"/>
  <c r="AE26" i="40"/>
  <c r="X10" i="35"/>
  <c r="T10" i="38"/>
  <c r="T10" i="37"/>
  <c r="H113" i="34"/>
  <c r="S9" i="50"/>
  <c r="M9" i="45"/>
  <c r="N10" i="38"/>
  <c r="N10" i="37"/>
  <c r="H59" i="34"/>
  <c r="S26" i="40"/>
  <c r="R10" i="35"/>
  <c r="K9" i="50"/>
  <c r="I9" i="45"/>
  <c r="J10" i="38"/>
  <c r="J10" i="37"/>
  <c r="H23" i="34"/>
  <c r="K26" i="40"/>
  <c r="N10" i="35"/>
  <c r="K49" i="14"/>
  <c r="S49" i="14" s="1"/>
  <c r="S48" i="14"/>
  <c r="U55" i="19"/>
  <c r="L56" i="19"/>
  <c r="U56" i="19" s="1"/>
  <c r="AC10" i="50"/>
  <c r="R10" i="45"/>
  <c r="AC27" i="40"/>
  <c r="W11" i="35"/>
  <c r="S11" i="38"/>
  <c r="S11" i="37"/>
  <c r="H105" i="34"/>
  <c r="K49" i="12"/>
  <c r="S49" i="12" s="1"/>
  <c r="S48" i="12"/>
  <c r="AS10" i="50"/>
  <c r="Z10" i="45"/>
  <c r="AS27" i="40"/>
  <c r="AE11" i="35"/>
  <c r="AA11" i="38"/>
  <c r="AA11" i="37"/>
  <c r="H177" i="34"/>
  <c r="S10" i="50"/>
  <c r="M10" i="45"/>
  <c r="H60" i="34"/>
  <c r="S27" i="40"/>
  <c r="R11" i="35"/>
  <c r="N11" i="38"/>
  <c r="N11" i="37"/>
  <c r="CJ58" i="43"/>
  <c r="K7" i="28"/>
  <c r="S7" i="28" s="1"/>
  <c r="S6" i="28"/>
  <c r="S45" i="27"/>
  <c r="K46" i="27"/>
  <c r="S46" i="27" s="1"/>
  <c r="S46" i="31"/>
  <c r="K47" i="31"/>
  <c r="S47" i="31" s="1"/>
  <c r="S45" i="23"/>
  <c r="K46" i="23"/>
  <c r="S46" i="23" s="1"/>
  <c r="S6" i="22"/>
  <c r="K7" i="22"/>
  <c r="S7" i="22" s="1"/>
  <c r="S45" i="24"/>
  <c r="K46" i="24"/>
  <c r="S46" i="24" s="1"/>
  <c r="K46" i="22"/>
  <c r="S46" i="22" s="1"/>
  <c r="S45" i="22"/>
  <c r="K8" i="15"/>
  <c r="S8" i="15" s="1"/>
  <c r="S7" i="15"/>
  <c r="K8" i="11"/>
  <c r="S8" i="11" s="1"/>
  <c r="S7" i="11"/>
  <c r="Q9" i="50"/>
  <c r="L9" i="45"/>
  <c r="Q26" i="40"/>
  <c r="Q10" i="35"/>
  <c r="M10" i="38"/>
  <c r="M10" i="37"/>
  <c r="H50" i="34"/>
  <c r="I9" i="50"/>
  <c r="H9" i="45"/>
  <c r="I26" i="40"/>
  <c r="M10" i="35"/>
  <c r="H14" i="34"/>
  <c r="I10" i="38"/>
  <c r="I10" i="37"/>
  <c r="AA10" i="50"/>
  <c r="Q10" i="45"/>
  <c r="H96" i="34"/>
  <c r="AA27" i="40"/>
  <c r="V11" i="35"/>
  <c r="R11" i="38"/>
  <c r="R11" i="37"/>
  <c r="S48" i="15"/>
  <c r="K49" i="15"/>
  <c r="S49" i="15" s="1"/>
  <c r="AQ10" i="50"/>
  <c r="Y10" i="45"/>
  <c r="H168" i="34"/>
  <c r="AQ27" i="40"/>
  <c r="AD11" i="35"/>
  <c r="Z11" i="38"/>
  <c r="Z11" i="37"/>
  <c r="AK10" i="50"/>
  <c r="V10" i="45"/>
  <c r="AK27" i="40"/>
  <c r="AA11" i="35"/>
  <c r="W11" i="38"/>
  <c r="W11" i="37"/>
  <c r="H141" i="34"/>
  <c r="W10" i="50"/>
  <c r="O10" i="45"/>
  <c r="P11" i="38"/>
  <c r="P11" i="37"/>
  <c r="H78" i="34"/>
  <c r="W27" i="40"/>
  <c r="T11" i="35"/>
  <c r="D49" i="7" l="1"/>
  <c r="D46" i="7"/>
  <c r="D48" i="7"/>
  <c r="D47" i="7"/>
  <c r="D51" i="7"/>
  <c r="S48" i="13"/>
  <c r="K49" i="13"/>
  <c r="S49" i="13" s="1"/>
  <c r="S48" i="16"/>
  <c r="K49" i="16"/>
  <c r="S49" i="16" s="1"/>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<sst xmlns="http://schemas.openxmlformats.org/spreadsheetml/2006/main" count="29613" uniqueCount="4629">
  <si>
    <t>26446466</t>
  </si>
  <si>
    <t>Flag_Row_Size</t>
  </si>
  <si>
    <t>Субъект РФ</t>
  </si>
  <si>
    <t>Смоленская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</si>
  <si>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</si>
  <si>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</si>
  <si>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</si>
  <si>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</si>
  <si>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</si>
  <si>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</si>
  <si>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</si>
  <si>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</si>
  <si>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</si>
  <si>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</si>
  <si>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</si>
  <si>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</si>
  <si>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</si>
  <si>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</si>
  <si>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</si>
  <si>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</si>
  <si>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</si>
  <si>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</si>
  <si>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</si>
  <si>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</si>
  <si>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</si>
  <si>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</si>
  <si>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</si>
  <si>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</si>
  <si>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</si>
  <si>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</si>
  <si>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</si>
  <si>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</si>
  <si>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"Смоленскрегионтеплоэнерго"</t>
  </si>
  <si>
    <t>Наименование (описание) обособленного подразделения</t>
  </si>
  <si>
    <t>ИНН</t>
  </si>
  <si>
    <t>6730048214</t>
  </si>
  <si>
    <t>КПП</t>
  </si>
  <si>
    <t>673101001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</si>
  <si>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</si>
  <si>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</si>
  <si>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</si>
  <si>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</si>
  <si>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</si>
  <si>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</si>
  <si>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</si>
  <si>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</si>
  <si>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</si>
  <si>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</si>
  <si>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</si>
  <si>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</si>
  <si>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</si>
  <si>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</si>
  <si>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</si>
  <si>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</si>
  <si>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</si>
  <si>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</si>
  <si>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</si>
  <si>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214020, г. Смоленск, ул. Шевченко, д. 77-а</t>
  </si>
  <si>
    <t>Фамилия, имя, отчество руководителя</t>
  </si>
  <si>
    <t>Пучков Юрий Николаевич</t>
  </si>
  <si>
    <t>Ответственный за заполнение формы</t>
  </si>
  <si>
    <t>Фамилия, имя, отчество</t>
  </si>
  <si>
    <t>Рожкова Мария Владимировна</t>
  </si>
  <si>
    <t>Должность</t>
  </si>
  <si>
    <t>заместитель генерального директора по экономике</t>
  </si>
  <si>
    <t>Контактный телефон</t>
  </si>
  <si>
    <t>(4812) 377-222 доб. 128</t>
  </si>
  <si>
    <t>E-mail</t>
  </si>
  <si>
    <t>plan@srte.ru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</si>
  <si>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</si>
  <si>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</si>
  <si>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</si>
  <si>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</si>
  <si>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</si>
  <si>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</si>
  <si>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</si>
  <si>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</si>
  <si>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</si>
  <si>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</si>
  <si>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</si>
  <si>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</si>
  <si>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</si>
  <si>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</si>
  <si>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</si>
  <si>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</si>
  <si>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</si>
  <si>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Вяземский муниципальный округ</t>
  </si>
  <si>
    <t>66505000</t>
  </si>
  <si>
    <t>Добавить МО</t>
  </si>
  <si>
    <t>2</t>
  </si>
  <si>
    <t>×</t>
  </si>
  <si>
    <t>ter_5</t>
  </si>
  <si>
    <t>17</t>
  </si>
  <si>
    <t>Гагаринский муниципальный округ</t>
  </si>
  <si>
    <t>66508000</t>
  </si>
  <si>
    <t>85</t>
  </si>
  <si>
    <t>Новодугинский муниципальный округ</t>
  </si>
  <si>
    <t>66530000</t>
  </si>
  <si>
    <t>156</t>
  </si>
  <si>
    <t>Сычевский муниципальный округ</t>
  </si>
  <si>
    <t>66546000</t>
  </si>
  <si>
    <t>ter_51</t>
  </si>
  <si>
    <t>ter_511</t>
  </si>
  <si>
    <t>100</t>
  </si>
  <si>
    <t>Рославльский муниципальный округ</t>
  </si>
  <si>
    <t>66536000</t>
  </si>
  <si>
    <t>92</t>
  </si>
  <si>
    <t>Починковский муниципальный округ</t>
  </si>
  <si>
    <t>66533000</t>
  </si>
  <si>
    <t>58</t>
  </si>
  <si>
    <t>Ершичский муниципальный округ</t>
  </si>
  <si>
    <t>66521000</t>
  </si>
  <si>
    <t>191</t>
  </si>
  <si>
    <t>Шумячский муниципальный округ</t>
  </si>
  <si>
    <t>66556000</t>
  </si>
  <si>
    <t>5</t>
  </si>
  <si>
    <t>ter_5111</t>
  </si>
  <si>
    <t>ter_51111</t>
  </si>
  <si>
    <t>ter_511111</t>
  </si>
  <si>
    <t>120</t>
  </si>
  <si>
    <t>Сафоновский муниципальный округ</t>
  </si>
  <si>
    <t>66541000</t>
  </si>
  <si>
    <t>45</t>
  </si>
  <si>
    <t>Духовщинский муниципальный округ</t>
  </si>
  <si>
    <t>66516000</t>
  </si>
  <si>
    <t>52</t>
  </si>
  <si>
    <t>Ельнинский муниципальный округ</t>
  </si>
  <si>
    <t>66519000</t>
  </si>
  <si>
    <t>183</t>
  </si>
  <si>
    <t>Холм-Жирковский муниципальный округ</t>
  </si>
  <si>
    <t>66554000</t>
  </si>
  <si>
    <t>8</t>
  </si>
  <si>
    <t>ter_5111111</t>
  </si>
  <si>
    <t>9</t>
  </si>
  <si>
    <t>ter_51111111</t>
  </si>
  <si>
    <t>38</t>
  </si>
  <si>
    <t>Дорогобужский муниципальный округ</t>
  </si>
  <si>
    <t>66514000</t>
  </si>
  <si>
    <t>10</t>
  </si>
  <si>
    <t>ter_511111111</t>
  </si>
  <si>
    <t>11</t>
  </si>
  <si>
    <t>ter_5111111111</t>
  </si>
  <si>
    <t>201</t>
  </si>
  <si>
    <t>Ярцевский муниципальный округ</t>
  </si>
  <si>
    <t>66558000</t>
  </si>
  <si>
    <t>12</t>
  </si>
  <si>
    <t>ter_51111111111</t>
  </si>
  <si>
    <t>70</t>
  </si>
  <si>
    <t>Краснинский муниципальный округ</t>
  </si>
  <si>
    <t>66524000</t>
  </si>
  <si>
    <t>13</t>
  </si>
  <si>
    <t>ter_511111111111</t>
  </si>
  <si>
    <t>135</t>
  </si>
  <si>
    <t>Смоленский муниципальный округ</t>
  </si>
  <si>
    <t>66544000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</si>
  <si>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</si>
  <si>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</si>
  <si>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</si>
  <si>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</si>
  <si>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</si>
  <si>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</si>
  <si>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</si>
  <si>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</si>
  <si>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</si>
  <si>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</si>
  <si>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</si>
  <si>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котельная г. Вязьма ул. Московская</t>
  </si>
  <si>
    <t>diff_1</t>
  </si>
  <si>
    <t>4190064; 4190068; 4190070</t>
  </si>
  <si>
    <t>a</t>
  </si>
  <si>
    <t>Добавить централизованную систему</t>
  </si>
  <si>
    <t>Вяземский филиал</t>
  </si>
  <si>
    <t>diff_5</t>
  </si>
  <si>
    <t>котельная с. Карманово, ул. Набережная, д. 18, стр. 3</t>
  </si>
  <si>
    <t>diff_51</t>
  </si>
  <si>
    <t>Рославльский филиал</t>
  </si>
  <si>
    <t>diff_511</t>
  </si>
  <si>
    <t>котельная г. Рославль, ул. Мичурина</t>
  </si>
  <si>
    <t>diff_5111</t>
  </si>
  <si>
    <t>котельная д. Даньково</t>
  </si>
  <si>
    <t>diff_51111</t>
  </si>
  <si>
    <t>котельная д. Пересна</t>
  </si>
  <si>
    <t>diff_511111</t>
  </si>
  <si>
    <t>котельная г. Починок, ул. Садовая</t>
  </si>
  <si>
    <t>diff_5111111</t>
  </si>
  <si>
    <t>Сафоновский филиал</t>
  </si>
  <si>
    <t>diff_51111111</t>
  </si>
  <si>
    <t>котельная г. Сафоново, ул. Советская</t>
  </si>
  <si>
    <t>diff_511111111</t>
  </si>
  <si>
    <t>котельная г. Сафоново, ул. Первомайская</t>
  </si>
  <si>
    <t>diff_5111111111</t>
  </si>
  <si>
    <t>котельная с. Издешково</t>
  </si>
  <si>
    <t>diff_51111111111</t>
  </si>
  <si>
    <t>котельная БМК Михайловское</t>
  </si>
  <si>
    <t>diff_511111111111</t>
  </si>
  <si>
    <t>котельные пгт. Холм-Жирковское, ул. Кирова,ул. Советская</t>
  </si>
  <si>
    <t>diff_5111111111111</t>
  </si>
  <si>
    <t>котельная ст. Игоревская</t>
  </si>
  <si>
    <t>diff_51111111111111</t>
  </si>
  <si>
    <t>Ярцевский филиал</t>
  </si>
  <si>
    <t>diff_511111111111111</t>
  </si>
  <si>
    <t>п. Красный</t>
  </si>
  <si>
    <t>diff_5111111111111111</t>
  </si>
  <si>
    <t>котельная д. Богородицкое</t>
  </si>
  <si>
    <t>diff_51111111111111111</t>
  </si>
  <si>
    <t>котельная д. Сметанино</t>
  </si>
  <si>
    <t>diff_511111111111111111</t>
  </si>
  <si>
    <t>котельная с. Талашкино</t>
  </si>
  <si>
    <t>diff_5111111111111111111</t>
  </si>
  <si>
    <t>котельная д. Митино</t>
  </si>
  <si>
    <t>diff_51111111111111111111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</si>
  <si>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</si>
  <si>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</si>
  <si>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</si>
  <si>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</si>
  <si>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</si>
  <si>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</si>
  <si>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</si>
  <si>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</si>
  <si>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</si>
  <si>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</si>
  <si>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</si>
  <si>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</si>
  <si>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</si>
  <si>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</si>
  <si>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</si>
  <si>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</si>
  <si>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</si>
  <si>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</si>
  <si>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</si>
  <si>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</si>
  <si>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</si>
  <si>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</si>
  <si>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</si>
  <si>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</si>
  <si>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</si>
  <si>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</si>
  <si>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</si>
  <si>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</si>
  <si>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</si>
  <si>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</si>
  <si>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</si>
  <si>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</si>
  <si>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</si>
  <si>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</si>
  <si>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</si>
  <si>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</si>
  <si>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</si>
  <si>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</si>
  <si>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</si>
  <si>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</si>
  <si>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</si>
  <si>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</si>
  <si>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</si>
  <si>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</si>
  <si>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</si>
  <si>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</si>
  <si>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</si>
  <si>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</si>
  <si>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</si>
  <si>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</si>
  <si>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</si>
  <si>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</si>
  <si>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</si>
  <si>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</si>
  <si>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</si>
  <si>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</si>
  <si>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</si>
  <si>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</si>
  <si>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</si>
  <si>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</si>
  <si>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</si>
  <si>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</si>
  <si>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</si>
  <si>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</si>
  <si>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</si>
  <si>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</si>
  <si>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</si>
  <si>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</si>
  <si>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</si>
  <si>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</si>
  <si>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</si>
  <si>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</si>
  <si>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</si>
  <si>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</si>
  <si>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</si>
  <si>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</si>
  <si>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</si>
  <si>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</si>
  <si>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</si>
  <si>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</si>
  <si>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</si>
  <si>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</si>
  <si>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</si>
  <si>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</si>
  <si>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</si>
  <si>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</si>
  <si>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</si>
  <si>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</si>
  <si>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</si>
  <si>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</si>
  <si>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</si>
  <si>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</si>
  <si>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</si>
  <si>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</si>
  <si>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</si>
  <si>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</si>
  <si>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</si>
  <si>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</si>
  <si>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</si>
  <si>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</si>
  <si>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</si>
  <si>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</si>
  <si>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</si>
  <si>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</si>
  <si>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</si>
  <si>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</si>
  <si>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</si>
  <si>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</si>
  <si>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</si>
  <si>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</si>
  <si>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</si>
  <si>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</si>
  <si>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</si>
  <si>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</si>
  <si>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</si>
  <si>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</si>
  <si>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</si>
  <si>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</si>
  <si>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</si>
  <si>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</si>
  <si>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</si>
  <si>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</si>
  <si>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</si>
  <si>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</si>
  <si>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</si>
  <si>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</si>
  <si>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</si>
  <si>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</si>
  <si>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</si>
  <si>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</si>
  <si>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</si>
  <si>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</si>
  <si>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</si>
  <si>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</si>
  <si>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</si>
  <si>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</si>
  <si>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</si>
  <si>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</si>
  <si>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</si>
  <si>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</si>
  <si>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</si>
  <si>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</si>
  <si>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</si>
  <si>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</si>
  <si>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</si>
  <si>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</si>
  <si>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</si>
  <si>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</si>
  <si>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</si>
  <si>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</si>
  <si>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</si>
  <si>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</si>
  <si>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</si>
  <si>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</si>
  <si>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</si>
  <si>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</si>
  <si>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</si>
  <si>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</si>
  <si>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</si>
  <si>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</si>
  <si>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</si>
  <si>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</si>
  <si>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</si>
  <si>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</si>
  <si>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</si>
  <si>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</si>
  <si>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</si>
  <si>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</si>
  <si>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</si>
  <si>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</si>
  <si>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</si>
  <si>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</si>
  <si>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</si>
  <si>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</si>
  <si>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</si>
  <si>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</si>
  <si>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</si>
  <si>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</si>
  <si>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</si>
  <si>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</si>
  <si>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</si>
  <si>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</si>
  <si>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</si>
  <si>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</si>
  <si>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</si>
  <si>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</si>
  <si>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</si>
  <si>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</si>
  <si>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</si>
  <si>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</si>
  <si>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</si>
  <si>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</si>
  <si>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</si>
  <si>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</si>
  <si>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</si>
  <si>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</si>
  <si>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</si>
  <si>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</si>
  <si>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</si>
  <si>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</si>
  <si>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</si>
  <si>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</si>
  <si>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</si>
  <si>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</si>
  <si>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</si>
  <si>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</si>
  <si>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</si>
  <si>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</si>
  <si>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</si>
  <si>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</si>
  <si>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</si>
  <si>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</si>
  <si>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</si>
  <si>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</si>
  <si>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</si>
  <si>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</si>
  <si>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</si>
  <si>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</si>
  <si>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</si>
  <si>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</si>
  <si>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</si>
  <si>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</si>
  <si>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</si>
  <si>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</si>
  <si>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</si>
  <si>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</si>
  <si>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</si>
  <si>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</si>
  <si>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</si>
  <si>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</si>
  <si>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</si>
  <si>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</si>
  <si>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</si>
  <si>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</si>
  <si>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</si>
  <si>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</si>
  <si>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</si>
  <si>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</si>
  <si>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</si>
  <si>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</si>
  <si>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</si>
  <si>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</si>
  <si>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</si>
  <si>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</si>
  <si>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</si>
  <si>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</si>
  <si>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</si>
  <si>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</si>
  <si>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</si>
  <si>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</si>
  <si>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</si>
  <si>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</si>
  <si>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</si>
  <si>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</si>
  <si>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</si>
  <si>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</si>
  <si>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</si>
  <si>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</si>
  <si>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</si>
  <si>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</si>
  <si>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</si>
  <si>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</si>
  <si>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</si>
  <si>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</si>
  <si>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</si>
  <si>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</si>
  <si>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</si>
  <si>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</si>
  <si>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</si>
  <si>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</si>
  <si>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</si>
  <si>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</si>
  <si>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</si>
  <si>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</si>
  <si>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</si>
  <si>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</si>
  <si>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</si>
  <si>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</si>
  <si>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</si>
  <si>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</si>
  <si>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</si>
  <si>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</si>
  <si>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</si>
  <si>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</si>
  <si>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</si>
  <si>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</si>
  <si>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</si>
  <si>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</si>
  <si>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</si>
  <si>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</si>
  <si>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</si>
  <si>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</si>
  <si>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</si>
  <si>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</si>
  <si>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</si>
  <si>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</si>
  <si>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</si>
  <si>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</si>
  <si>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</si>
  <si>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</si>
  <si>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</si>
  <si>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</si>
  <si>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</si>
  <si>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</si>
  <si>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</si>
  <si>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</si>
  <si>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</si>
  <si>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</si>
  <si>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</si>
  <si>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</si>
  <si>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</si>
  <si>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</si>
  <si>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</si>
  <si>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</si>
  <si>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</si>
  <si>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</si>
  <si>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</si>
  <si>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</si>
  <si>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</si>
  <si>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</si>
  <si>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</si>
  <si>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</si>
  <si>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</si>
  <si>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</si>
  <si>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</si>
  <si>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</si>
  <si>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</si>
  <si>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</si>
  <si>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</si>
  <si>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</si>
  <si>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</si>
  <si>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</si>
  <si>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</si>
  <si>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</si>
  <si>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</si>
  <si>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</si>
  <si>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</si>
  <si>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</si>
  <si>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</si>
  <si>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</si>
  <si>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</si>
  <si>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</si>
  <si>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</si>
  <si>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</si>
  <si>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</si>
  <si>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</si>
  <si>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</si>
  <si>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</si>
  <si>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</si>
  <si>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</si>
  <si>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</si>
  <si>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</si>
  <si>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</si>
  <si>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</si>
  <si>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</si>
  <si>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</si>
  <si>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</si>
  <si>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</si>
  <si>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</si>
  <si>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</si>
  <si>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</si>
  <si>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</si>
  <si>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</si>
  <si>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</si>
  <si>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</si>
  <si>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</si>
  <si>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</si>
  <si>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</si>
  <si>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</si>
  <si>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</si>
  <si>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</si>
  <si>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</si>
  <si>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</si>
  <si>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</si>
  <si>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</si>
  <si>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</si>
  <si>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</si>
  <si>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</si>
  <si>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</si>
  <si>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</si>
  <si>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</si>
  <si>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</si>
  <si>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</si>
  <si>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</si>
  <si>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</si>
  <si>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</si>
  <si>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</si>
  <si>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</si>
  <si>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</si>
  <si>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</si>
  <si>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</si>
  <si>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</si>
  <si>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</si>
  <si>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</si>
  <si>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</si>
  <si>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</si>
  <si>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</si>
  <si>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</si>
  <si>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</si>
  <si>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</si>
  <si>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</si>
  <si>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</si>
  <si>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</si>
  <si>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</si>
  <si>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</si>
  <si>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</si>
  <si>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</si>
  <si>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</si>
  <si>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</si>
  <si>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</si>
  <si>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</si>
  <si>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</si>
  <si>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</si>
  <si>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</si>
  <si>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</si>
  <si>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</si>
  <si>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</si>
  <si>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</si>
  <si>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х</t>
  </si>
  <si>
    <t>тыс. руб.</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</si>
  <si>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</si>
  <si>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</si>
  <si>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</si>
  <si>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</si>
  <si>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кг у. т./Гкал</t>
  </si>
  <si>
    <t>Территория оказания услуг</t>
  </si>
  <si>
    <t>Централизованная система</t>
  </si>
  <si>
    <t>Единица измерения</t>
  </si>
  <si>
    <t>газ природный по регулируемой цене</t>
  </si>
  <si>
    <t>тыс м3</t>
  </si>
  <si>
    <t>уголь каменный</t>
  </si>
  <si>
    <t>тонны</t>
  </si>
  <si>
    <t>мазут</t>
  </si>
  <si>
    <t>руб.</t>
  </si>
  <si>
    <t>отсутствует</t>
  </si>
  <si>
    <t>Добавить прочие расходы</t>
  </si>
  <si>
    <t>HEAT_P2</t>
  </si>
  <si>
    <t>hyp</t>
  </si>
  <si>
    <t>тыс. Гкал</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</si>
  <si>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</si>
  <si>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</si>
  <si>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</si>
  <si>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</si>
  <si>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тыс. кВт.ч/Гкал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</si>
  <si>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</si>
  <si>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</si>
  <si>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</si>
  <si>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</si>
  <si>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</si>
  <si>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</si>
  <si>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</si>
  <si>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</si>
  <si>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</si>
  <si>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</si>
  <si>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</si>
  <si>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</si>
  <si>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</si>
  <si>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</si>
  <si>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</si>
  <si>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</si>
  <si>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</si>
  <si>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</si>
  <si>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</si>
  <si>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</si>
  <si>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</si>
  <si>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</si>
  <si>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</si>
  <si>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</si>
  <si>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</si>
  <si>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</si>
  <si>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</si>
  <si>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</si>
  <si>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</si>
  <si>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</si>
  <si>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</si>
  <si>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</si>
  <si>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111111111111111111111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</si>
  <si>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</si>
  <si>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</si>
  <si>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</si>
  <si>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</si>
  <si>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</si>
  <si>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</si>
  <si>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</si>
  <si>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</si>
  <si>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</si>
  <si>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</si>
  <si>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</si>
  <si>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</si>
  <si>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</si>
  <si>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</si>
  <si>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</si>
  <si>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</si>
  <si>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</si>
  <si>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</si>
  <si>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</si>
  <si>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</si>
  <si>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</si>
  <si>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</si>
  <si>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</si>
  <si>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</si>
  <si>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</si>
  <si>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</si>
  <si>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</si>
  <si>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</si>
  <si>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</si>
  <si>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</si>
  <si>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</si>
  <si>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</si>
  <si>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</si>
  <si>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</si>
  <si>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</si>
  <si>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</si>
  <si>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</si>
  <si>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</si>
  <si>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</si>
  <si>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</si>
  <si>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</si>
  <si>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</si>
  <si>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</si>
  <si>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</si>
  <si>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</si>
  <si>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</si>
  <si>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</si>
  <si>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</si>
  <si>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</si>
  <si>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</si>
  <si>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</si>
  <si>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</si>
  <si>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</si>
  <si>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</si>
  <si>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</si>
  <si>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</si>
  <si>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</si>
  <si>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</si>
  <si>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</si>
  <si>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</si>
  <si>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</si>
  <si>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</si>
  <si>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</si>
  <si>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</si>
  <si>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</si>
  <si>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</si>
  <si>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</si>
  <si>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</si>
  <si>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</si>
  <si>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</si>
  <si>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</si>
  <si>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</si>
  <si>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</si>
  <si>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</si>
  <si>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</si>
  <si>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</si>
  <si>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</si>
  <si>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</si>
  <si>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</si>
  <si>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</si>
  <si>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</si>
  <si>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</si>
  <si>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</si>
  <si>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</si>
  <si>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</si>
  <si>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</si>
  <si>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</si>
  <si>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</si>
  <si>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</si>
  <si>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</si>
  <si>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</si>
  <si>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</si>
  <si>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</si>
  <si>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</si>
  <si>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</si>
  <si>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</si>
  <si>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</si>
  <si>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</si>
  <si>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</si>
  <si>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</si>
  <si>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</si>
  <si>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</si>
  <si>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</si>
  <si>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</si>
  <si>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</si>
  <si>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</si>
  <si>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</si>
  <si>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</si>
  <si>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</si>
  <si>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</si>
  <si>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</si>
  <si>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</si>
  <si>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</si>
  <si>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</si>
  <si>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</si>
  <si>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</si>
  <si>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</si>
  <si>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</si>
  <si>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</si>
  <si>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</si>
  <si>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</si>
  <si>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</si>
  <si>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</si>
  <si>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</si>
  <si>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</si>
  <si>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</si>
  <si>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</si>
  <si>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</si>
  <si>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</si>
  <si>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</si>
  <si>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</si>
  <si>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</si>
  <si>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</si>
  <si>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</si>
  <si>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</si>
  <si>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</si>
  <si>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</si>
  <si>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</si>
  <si>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</si>
  <si>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</si>
  <si>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</si>
  <si>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</si>
  <si>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</si>
  <si>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</si>
  <si>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</si>
  <si>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</si>
  <si>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</si>
  <si>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</si>
  <si>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</si>
  <si>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</si>
  <si>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</si>
  <si>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</si>
  <si>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</si>
  <si>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</si>
  <si>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</si>
  <si>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</si>
  <si>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</si>
  <si>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</si>
  <si>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</si>
  <si>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</si>
  <si>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</si>
  <si>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</si>
  <si>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</si>
  <si>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</si>
  <si>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</si>
  <si>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</si>
  <si>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</si>
  <si>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</si>
  <si>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</si>
  <si>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</si>
  <si>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</si>
  <si>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</si>
  <si>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</si>
  <si>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</si>
  <si>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</si>
  <si>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</si>
  <si>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</si>
  <si>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</si>
  <si>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</si>
  <si>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</si>
  <si>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</si>
  <si>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</si>
  <si>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</si>
  <si>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</si>
  <si>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</si>
  <si>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</si>
  <si>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</si>
  <si>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</si>
  <si>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</si>
  <si>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</si>
  <si>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</si>
  <si>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</si>
  <si>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</si>
  <si>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</si>
  <si>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</si>
  <si>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</si>
  <si>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</si>
  <si>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</si>
  <si>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</si>
  <si>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</si>
  <si>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</si>
  <si>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</si>
  <si>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</si>
  <si>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</si>
  <si>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</si>
  <si>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</si>
  <si>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</si>
  <si>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</si>
  <si>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</si>
  <si>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</si>
  <si>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</si>
  <si>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</si>
  <si>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</si>
  <si>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</si>
  <si>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</si>
  <si>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</si>
  <si>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</si>
  <si>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</si>
  <si>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</si>
  <si>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</si>
  <si>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</si>
  <si>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</si>
  <si>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ед.в год/км</t>
  </si>
  <si>
    <t xml:space="preserve"> ед.в год/Гкал/час</t>
  </si>
  <si>
    <t>т.у.т./Гкал</t>
  </si>
  <si>
    <t>при передаче тепловой энергии</t>
  </si>
  <si>
    <t>Гкал/кв.м</t>
  </si>
  <si>
    <t>при передаче теплоносителя</t>
  </si>
  <si>
    <t>тонн/кв.м</t>
  </si>
  <si>
    <t>Гкал/год</t>
  </si>
  <si>
    <t>при передаче теплоносителя по тепловым сетям</t>
  </si>
  <si>
    <t>тонн/год</t>
  </si>
  <si>
    <t>COLDVSNA</t>
  </si>
  <si>
    <t>4.4</t>
  </si>
  <si>
    <t>4.5</t>
  </si>
  <si>
    <t>5.2</t>
  </si>
  <si>
    <t>5.3</t>
  </si>
  <si>
    <t>5.3.1</t>
  </si>
  <si>
    <t>5.4</t>
  </si>
  <si>
    <t>HOTVSNA</t>
  </si>
  <si>
    <t>VOTV</t>
  </si>
  <si>
    <t>4.6</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</si>
  <si>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</si>
  <si>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</si>
  <si>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</si>
  <si>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</si>
  <si>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</si>
  <si>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</si>
  <si>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</si>
  <si>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</si>
  <si>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</si>
  <si>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</si>
  <si>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</si>
  <si>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</si>
  <si>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</si>
  <si>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</si>
  <si>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</si>
  <si>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</si>
  <si>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</si>
  <si>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</si>
  <si>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</si>
  <si>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</si>
  <si>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</si>
  <si>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</si>
  <si>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</si>
  <si>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</si>
  <si>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</si>
  <si>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</si>
  <si>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</si>
  <si>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</si>
  <si>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</si>
  <si>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</si>
  <si>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</si>
  <si>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</si>
  <si>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</si>
  <si>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</si>
  <si>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</si>
  <si>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</si>
  <si>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</si>
  <si>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</si>
  <si>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</si>
  <si>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</si>
  <si>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</si>
  <si>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</si>
  <si>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</si>
  <si>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</si>
  <si>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</si>
  <si>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</si>
  <si>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</si>
  <si>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</si>
  <si>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</si>
  <si>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100 от 28.10.2019 ООО "Смоленскрегионтеплоэнерго" в сфере теплоснабжения по реконструкции котельных, на территории муниципального района Шумячский на 2020-2026 годы</t>
  </si>
  <si>
    <t>прочее</t>
  </si>
  <si>
    <t>Министерство жилищно-коммунального хозяйства, энергетики и тарифной политики Смоленской области</t>
  </si>
  <si>
    <t>Администрация муниципального образования "Шумячский район" Смоленской области</t>
  </si>
  <si>
    <t>01.01.2020</t>
  </si>
  <si>
    <t>31.12.2026</t>
  </si>
  <si>
    <t>Об утверждении инвестиционной программы в сфере теплоснабжения ООО «Смоленскрегионтеплоэнерго» пос. Шумячи на 2020-2026 гг.</t>
  </si>
  <si>
    <t>постановление</t>
  </si>
  <si>
    <t>28.10.2019</t>
  </si>
  <si>
    <t>О внесении изменений в постановление Департамента Смоленской области по энергетике, энергоэффективности, тарифной политике от 28.10.2019 № 100</t>
  </si>
  <si>
    <t>ip_51111111111111</t>
  </si>
  <si>
    <t>Добавить реквизиты</t>
  </si>
  <si>
    <t>Инвестиционная программа № 21 от 13.05.2022 ООО "Смоленскрегионтеплоэнерго" в сфере теплоснабжения по модернизации и реконструкции газовой котельной, на территории сельского поселения Воргинское, Ершичский муниципальный район на 2023-2025 годы</t>
  </si>
  <si>
    <t>Администрация муниципального образования "Ершичский район" Смоленской области</t>
  </si>
  <si>
    <t>01.01.2023</t>
  </si>
  <si>
    <t>31.12.2025</t>
  </si>
  <si>
    <t>Об утверждении инвестиционной программы в сфере теплоснабжения ООО «Смоленскрегионтеплоэнерго» (Ершичский район, с. Ершичи) на 2023-2025 гг.</t>
  </si>
  <si>
    <t>21</t>
  </si>
  <si>
    <t>13.05.2022</t>
  </si>
  <si>
    <t>О внесении изменений в постановление Департамента Смоленской области по энергетике, энергоэффективности, тарифной политике от 13.05.2022 № 21</t>
  </si>
  <si>
    <t>ip_511111111111111</t>
  </si>
  <si>
    <t>Инвестиционная программа № 254 от 28.10.2016 в сфере теплоснабжения по техническому перевооружению котельных, на территории муниципального района Сафоновский на 2017-2024 годы</t>
  </si>
  <si>
    <t>Администрация муниципального образования "Сафоновский район" Смоленской области</t>
  </si>
  <si>
    <t>01.01.2017</t>
  </si>
  <si>
    <t>31.12.2024</t>
  </si>
  <si>
    <t>Об утверждении инвестиционных программ в сфере теплоснабжения ООО «Смоленскрегионтеплоэнерго» на 2017-2024 гг.</t>
  </si>
  <si>
    <t>254</t>
  </si>
  <si>
    <t>28.10.2016</t>
  </si>
  <si>
    <t>О внесении изменений в постановление Департамента Смоленской области по энергетике, энергоэффективности, тарифной политике от 28.10.2016 № 254</t>
  </si>
  <si>
    <t>ip_5111111111111111</t>
  </si>
  <si>
    <t>Инвестиционная программа № 347 от 30.10.2015 ООО "Смоленскрегионтеплоэнерго" в сфере теплоснабжения по модернизации, реконструкции и техническому перевооружению котельных и тепловых сетей, на территории муниципального района Гагаринский на 2016-2026 годы</t>
  </si>
  <si>
    <t>Администрация муниципального образования "Гагаринский район" Смоленской области</t>
  </si>
  <si>
    <t>01.01.2016</t>
  </si>
  <si>
    <t>Об утверждении инвестиционных программ в сфере теплоснабжения ООО «Смоленскрегионтеплоэнерго» на 2016-2026 гг.</t>
  </si>
  <si>
    <t>347</t>
  </si>
  <si>
    <t>30.10.2015</t>
  </si>
  <si>
    <t>О внесении изменений в постановление Департамента Смоленской области по энергетике, энергоэффективности, тарифной политике от 30.10.2015 № 347</t>
  </si>
  <si>
    <t>ip_51111111111111111</t>
  </si>
  <si>
    <t>Инвестиционная программа № 48 от 24.05.2021 ООО "Смоленскрегионтеплоэнерго" в сфере теплоснабжения по реконструкции и модернизации существующих объектов котельной, на территории муниципального района Починковский на 2022-2025 годы</t>
  </si>
  <si>
    <t>Администрация муниципального образования"Починковский район" Смоленской области</t>
  </si>
  <si>
    <t>01.01.2022</t>
  </si>
  <si>
    <t>Об утверждении инвестиционной программы в сфере теплоснабжения ООО «Смоленскрегионтеплоэнерго»  г.Починок на 2022-2025 г.г.</t>
  </si>
  <si>
    <t>48</t>
  </si>
  <si>
    <t>24.05.2021</t>
  </si>
  <si>
    <t>О внесении изменений в постановление Департамента Смоленской области по энергетике, энергоэффективности, тарифной политике от 24.05.2021 № 48</t>
  </si>
  <si>
    <t>ip_511111111111111111</t>
  </si>
  <si>
    <t>Инвестиционная программа от 02.01.2017 ООО "Смоленскрегионтеплоэнерго" в сфере теплоснабжения по модернизации, реконструкции и техническому перевооружению котельных и тепловых сетей, на территории муниципального района Холм-Жирковский на 2017-2024 годы</t>
  </si>
  <si>
    <t>Администрация муниципального образования "Холм-Жирковский район" Смоленской области</t>
  </si>
  <si>
    <t>02.01.2017</t>
  </si>
  <si>
    <t>ip_511111111111111111111</t>
  </si>
  <si>
    <t>Инвестиционная программа от 18.03.2021 ООО "Смоленскрегионтеплоэнерго" в сфере теплоснабжения по модернизации тепловых сетей, на территории муниципального района Холм-Жирковский на 2021-2035 годы</t>
  </si>
  <si>
    <t>18.03.2021</t>
  </si>
  <si>
    <t>31.12.2035</t>
  </si>
  <si>
    <t>Об утверждении инвестиционной программы в сфере теплоснабжения ООО «Смоленскрегионтеплоэнерго»  п.г.т. Холм-Жирковский на 2021-2035 г.г.</t>
  </si>
  <si>
    <t>27</t>
  </si>
  <si>
    <t>О внесении изменений в постановление Департамента Смоленской области по энергетике, энергоэффективности, тарифной политике от 18.03.2021 № 27</t>
  </si>
  <si>
    <t>№ 132/04-с от 15.12.2020</t>
  </si>
  <si>
    <t>ip_5111111111111111111111</t>
  </si>
  <si>
    <t>Инвестиционная программа от 28.10.2019 ООО "Смоленскрегионтеплоэнерго" в сфере теплоснабжения по реконструкции и модернизации существующих объектов котельных, на территории муниципального района Починковский на 2020-2024 годы</t>
  </si>
  <si>
    <t>Администрация Мурыгинского сельского поселения Починковского района Смоленской области</t>
  </si>
  <si>
    <t>Об утверждении инвестиционной программы в сфере теплоснабжения ООО «Смоленскрегионтеплоэнерго» дер. Лосня Починковский район на 2020-2024 г.г.</t>
  </si>
  <si>
    <t>101</t>
  </si>
  <si>
    <t>О внесении изменений в постановление Департамента Смоленской области по энергетике, энергоэффективности, тарифной политике от 28.10.2019 № 101</t>
  </si>
  <si>
    <t>ip_51111111111111111111111</t>
  </si>
  <si>
    <t>Инвестиционная программа № 62 от 27.10.2023 ООО "Смоленскрегионтеплоэнерго" в сфере теплоснабжения по реконструкции существующих объектов котельных, на территории муниципального района Сычевский на 2024-2026 годы</t>
  </si>
  <si>
    <t>Администрация муниципального образования "Ярцевский район" Смоленской области</t>
  </si>
  <si>
    <t>01.01.2024</t>
  </si>
  <si>
    <t>Об утверждении инвестиционной программы в сфере теплоснабжения ООО «Смоленскрегионтеплоэнерго» (г.Сычевка) на 2024-2026 гг.</t>
  </si>
  <si>
    <t>62</t>
  </si>
  <si>
    <t>27.10.2023</t>
  </si>
  <si>
    <t>ip_511111111111111111111111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</si>
  <si>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</si>
  <si>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</si>
  <si>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</si>
  <si>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</si>
  <si>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</si>
  <si>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</si>
  <si>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</si>
  <si>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</si>
  <si>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</si>
  <si>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</si>
  <si>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</si>
  <si>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</si>
  <si>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</si>
  <si>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</si>
  <si>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</si>
  <si>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</si>
  <si>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</si>
  <si>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</si>
  <si>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</si>
  <si>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</si>
  <si>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</si>
  <si>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</si>
  <si>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</si>
  <si>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</si>
  <si>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</si>
  <si>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</si>
  <si>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</si>
  <si>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</si>
  <si>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</si>
  <si>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</si>
  <si>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Реконструкция  производственного объекта: Котельная №1, по адресу п.Шумячи</t>
  </si>
  <si>
    <t>Ноябрь</t>
  </si>
  <si>
    <t>2021</t>
  </si>
  <si>
    <t>Котельная №1</t>
  </si>
  <si>
    <t>ТИ с сетями</t>
  </si>
  <si>
    <t>Шумячский муниципальный район</t>
  </si>
  <si>
    <t>Шумячское</t>
  </si>
  <si>
    <t>66656151</t>
  </si>
  <si>
    <t>пгт Шумячи</t>
  </si>
  <si>
    <t>66656151051</t>
  </si>
  <si>
    <t>ул. Заводская</t>
  </si>
  <si>
    <t>б/н</t>
  </si>
  <si>
    <t xml:space="preserve">  Прибыль направляемая на инвестиции</t>
  </si>
  <si>
    <t>Добавить источник финансирования</t>
  </si>
  <si>
    <t>Добавить объект инфраструктуры</t>
  </si>
  <si>
    <t>Реконструкция  производственного объекта: Котельная №2, по адресу п.Шумячи ул. Садовая</t>
  </si>
  <si>
    <t>Декабрь</t>
  </si>
  <si>
    <t>2023</t>
  </si>
  <si>
    <t>Котельная №2</t>
  </si>
  <si>
    <t>ул. Садовая</t>
  </si>
  <si>
    <t>Добавить мероприятие</t>
  </si>
  <si>
    <t>Реконструкция  производственного объекта: Котельная №2, по адресу п.Шумячи
ул. Садовая</t>
  </si>
  <si>
    <t xml:space="preserve">      Амортизационные отчисления с выделением результатов переоценки основных средств и нематериальных активов</t>
  </si>
  <si>
    <t>Строительство газовой блочно-модульной котельной в п. Шумячи (взамен котельной №3 в п. Шумячи по ул. Санаторная школа)</t>
  </si>
  <si>
    <t>2025</t>
  </si>
  <si>
    <t>Котельная №3</t>
  </si>
  <si>
    <t>ТИ</t>
  </si>
  <si>
    <t>ул. Санаторная школа</t>
  </si>
  <si>
    <t>Реконструкция  производственного объекта: Котельная №2, по адресу п.Шумячи</t>
  </si>
  <si>
    <t>Техническое перевооружение котельной №2 по адресу Смоленская область, с. Ершичи</t>
  </si>
  <si>
    <t>Ершичский муниципальный район</t>
  </si>
  <si>
    <t>Ершичское</t>
  </si>
  <si>
    <t>66621433</t>
  </si>
  <si>
    <t>с Ершичи</t>
  </si>
  <si>
    <t>66621433101</t>
  </si>
  <si>
    <t>ул. Низинская</t>
  </si>
  <si>
    <t>Строительство газовой котельной (Реконструкция ЦТП-10 с переводом его работы в режим котельной )</t>
  </si>
  <si>
    <t>2018</t>
  </si>
  <si>
    <t>Январь</t>
  </si>
  <si>
    <t>2019</t>
  </si>
  <si>
    <t>котельная №18</t>
  </si>
  <si>
    <t>Сафоновский муниципальный район</t>
  </si>
  <si>
    <t>Сафоновский</t>
  </si>
  <si>
    <t>66641101</t>
  </si>
  <si>
    <t>г Сафоново</t>
  </si>
  <si>
    <t>66641101001</t>
  </si>
  <si>
    <t>ул. Первомайская</t>
  </si>
  <si>
    <t>д.18</t>
  </si>
  <si>
    <t xml:space="preserve">  Кредиты</t>
  </si>
  <si>
    <t>котельная № 16, г.Сафоново,ул. Советская, 78</t>
  </si>
  <si>
    <t>Май</t>
  </si>
  <si>
    <t>котельная №16</t>
  </si>
  <si>
    <t>ул. Советская</t>
  </si>
  <si>
    <t>д. 78</t>
  </si>
  <si>
    <t>Котельная № 16 (узел учета газа)</t>
  </si>
  <si>
    <t>Август</t>
  </si>
  <si>
    <t>Октябрь</t>
  </si>
  <si>
    <t>2020</t>
  </si>
  <si>
    <t>ул. Красноармейская</t>
  </si>
  <si>
    <t>Строительство участка трубопровода ГВС</t>
  </si>
  <si>
    <t>ул. Пушкина</t>
  </si>
  <si>
    <t>Котельная №16 (вакуумный деаэратор)</t>
  </si>
  <si>
    <t>Котельная №15 (система сигнализации токсичных газов)</t>
  </si>
  <si>
    <t>Котельная №15</t>
  </si>
  <si>
    <t>ул. Химиков</t>
  </si>
  <si>
    <t>Строительство участка трубопровода ГВС участка трубопровода ГВС</t>
  </si>
  <si>
    <t>Котельная №16 (вакуумный деаэратор</t>
  </si>
  <si>
    <t>Строительство газовой блочномодульной котельной №1 (г. Гагарин, ул. Советская, в р-не ЦТП-11)</t>
  </si>
  <si>
    <t>Котельная №9</t>
  </si>
  <si>
    <t>Гагаринский муниципальный район</t>
  </si>
  <si>
    <t>Гагаринское</t>
  </si>
  <si>
    <t>66608101</t>
  </si>
  <si>
    <t>г Гагарин</t>
  </si>
  <si>
    <t>66608101001</t>
  </si>
  <si>
    <t>д. 7</t>
  </si>
  <si>
    <t>Строительство газовой блочномодульной котельной №2 (г. Гагарин, ул. Красноармейская, в р-не ЦТП-18)</t>
  </si>
  <si>
    <t>Котельная №7</t>
  </si>
  <si>
    <t>юго-восточнее ж.д. №56А</t>
  </si>
  <si>
    <t>Строительство газовой блочномодульной котельной №3 (г. Гагарин, ул. Красноармейская, в р-не ЦТП-12)</t>
  </si>
  <si>
    <t>Котельная №8</t>
  </si>
  <si>
    <t>на пересечении ул. Ленина и ул. Красноармейская</t>
  </si>
  <si>
    <t xml:space="preserve">Тепловые сети от котельной № 1, г. Гагарин, ул. Промышленный проезд </t>
  </si>
  <si>
    <t>2017</t>
  </si>
  <si>
    <t>Котельная №1 Районная</t>
  </si>
  <si>
    <t>проезд. Промышленный</t>
  </si>
  <si>
    <t>д.1</t>
  </si>
  <si>
    <t>Тепловые сети от котельной № 1, г. Гагарин, ул. Промышленный проезд (пер Пионерский, ул. Солнцева)</t>
  </si>
  <si>
    <t>котельная № 1, г. Гагарин, ул. Промышленный проезд (автоматика безопасности)</t>
  </si>
  <si>
    <t>котельная № 1, г. Гагарин, ул. Промышленный проезд (ГРУ)</t>
  </si>
  <si>
    <t>Тепловые сети от котельной № 1, г. Гагарин, ул. Промышленный проезд (от котельной до ТК-11)</t>
  </si>
  <si>
    <t>2024</t>
  </si>
  <si>
    <t>Февраль</t>
  </si>
  <si>
    <t>Замена оборудования в котельной №1 г.Гагарин, ул. Промышленный проезд</t>
  </si>
  <si>
    <t>Строительство газовой блочно-модульной котельной г. Починок (взамен котельной №12 РТП г. Починок, ул. Юбилейная , д.10 Б)</t>
  </si>
  <si>
    <t>Котельная №12</t>
  </si>
  <si>
    <t>Починковский муниципальный район</t>
  </si>
  <si>
    <t>Починковское</t>
  </si>
  <si>
    <t>66633101</t>
  </si>
  <si>
    <t>г Починок</t>
  </si>
  <si>
    <t>66633101001</t>
  </si>
  <si>
    <t>ул. Юбилейная</t>
  </si>
  <si>
    <t>д. 10Б</t>
  </si>
  <si>
    <t>Техническое перевооружение котельной №1, по адресу п.г.т. Холм-Жирковский, ул. Героя Соколова 9а</t>
  </si>
  <si>
    <t>Холм-Жирковский муниципальный район</t>
  </si>
  <si>
    <t>Холм-Жирковское</t>
  </si>
  <si>
    <t>66654151</t>
  </si>
  <si>
    <t>пгт Холм-Жирковский</t>
  </si>
  <si>
    <t>66654151051</t>
  </si>
  <si>
    <t>пгт. Холм-Жирковский</t>
  </si>
  <si>
    <t xml:space="preserve">Модернизация системы теплоснабжения котельной №1 п.г.т. Холм-Жирковского  (установка станции обезжелезивания системы </t>
  </si>
  <si>
    <t>Замена тепловой изоляции на наружных трубопроводах</t>
  </si>
  <si>
    <t>2035</t>
  </si>
  <si>
    <t>ул. Кирова</t>
  </si>
  <si>
    <t>Техническое перевооружение котельной №5 по адресу: д.Лосня Починковский район</t>
  </si>
  <si>
    <t>котельная №5</t>
  </si>
  <si>
    <t>Мурыгинское</t>
  </si>
  <si>
    <t>66633450</t>
  </si>
  <si>
    <t>д Лосня</t>
  </si>
  <si>
    <t>66633450211</t>
  </si>
  <si>
    <t>д. Лосня</t>
  </si>
  <si>
    <t>Техническое перевооружениекотельной №2, по адресу г. Сычевка, ГДРСУ</t>
  </si>
  <si>
    <t>Котельная №2 ГДРСУ</t>
  </si>
  <si>
    <t>Сычевский муниципальный район</t>
  </si>
  <si>
    <t>Сычевское</t>
  </si>
  <si>
    <t>66646101</t>
  </si>
  <si>
    <t>г Сычевка</t>
  </si>
  <si>
    <t>66646101001</t>
  </si>
  <si>
    <t>г. Сычевка</t>
  </si>
  <si>
    <t>ГДРСУ</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</si>
  <si>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</si>
  <si>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</si>
  <si>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</si>
  <si>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</si>
  <si>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</si>
  <si>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</si>
  <si>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</si>
  <si>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</si>
  <si>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</si>
  <si>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</si>
  <si>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</si>
  <si>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</si>
  <si>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</si>
  <si>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</si>
  <si>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</si>
  <si>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</si>
  <si>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</si>
  <si>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</si>
  <si>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</si>
  <si>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</si>
  <si>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</si>
  <si>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</si>
  <si>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</si>
  <si>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</si>
  <si>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</si>
  <si>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</si>
  <si>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</si>
  <si>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</si>
  <si>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</si>
  <si>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</si>
  <si>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</si>
  <si>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</si>
  <si>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</si>
  <si>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</si>
  <si>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</si>
  <si>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</si>
  <si>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</si>
  <si>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</si>
  <si>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</si>
  <si>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</si>
  <si>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</si>
  <si>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</si>
  <si>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</si>
  <si>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</si>
  <si>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</si>
  <si>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</si>
  <si>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</si>
  <si>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</si>
  <si>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</si>
  <si>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</si>
  <si>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</si>
  <si>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</si>
  <si>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</si>
  <si>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</si>
  <si>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</si>
  <si>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</si>
  <si>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</si>
  <si>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</si>
  <si>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</si>
  <si>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</si>
  <si>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</si>
  <si>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</si>
  <si>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</si>
  <si>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</si>
  <si>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</si>
  <si>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</si>
  <si>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</si>
  <si>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</si>
  <si>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</si>
  <si>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</si>
  <si>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</si>
  <si>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</si>
  <si>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</si>
  <si>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</si>
  <si>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</si>
  <si>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</si>
  <si>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</si>
  <si>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</si>
  <si>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</si>
  <si>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</si>
  <si>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</si>
  <si>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</si>
  <si>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</si>
  <si>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</si>
  <si>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</si>
  <si>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</si>
  <si>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</si>
  <si>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</si>
  <si>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</si>
  <si>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</si>
  <si>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</si>
  <si>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</si>
  <si>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</si>
  <si>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</si>
  <si>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</si>
  <si>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</si>
  <si>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</si>
  <si>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</si>
  <si>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</si>
  <si>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</si>
  <si>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</si>
  <si>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</si>
  <si>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</si>
  <si>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</si>
  <si>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</si>
  <si>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</si>
  <si>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</si>
  <si>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</si>
  <si>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</si>
  <si>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</si>
  <si>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</si>
  <si>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</si>
  <si>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</si>
  <si>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</si>
  <si>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</si>
  <si>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</si>
  <si>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</si>
  <si>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</si>
  <si>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</si>
  <si>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</si>
  <si>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</si>
  <si>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</si>
  <si>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</si>
  <si>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</si>
  <si>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</si>
  <si>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</si>
  <si>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</si>
  <si>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</si>
  <si>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</si>
  <si>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</si>
  <si>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</si>
  <si>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</si>
  <si>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</si>
  <si>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</si>
  <si>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</si>
  <si>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</si>
  <si>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</si>
  <si>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</si>
  <si>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</si>
  <si>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</si>
  <si>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</si>
  <si>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</si>
  <si>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</si>
  <si>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</si>
  <si>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</si>
  <si>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</si>
  <si>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</si>
  <si>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</si>
  <si>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</si>
  <si>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</si>
  <si>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</si>
  <si>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</si>
  <si>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</si>
  <si>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</si>
  <si>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</si>
  <si>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</si>
  <si>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</si>
  <si>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</si>
  <si>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</si>
  <si>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</si>
  <si>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</si>
  <si>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</si>
  <si>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</si>
  <si>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</si>
  <si>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</si>
  <si>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</si>
  <si>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</si>
  <si>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</si>
  <si>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</si>
  <si>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</si>
  <si>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</si>
  <si>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</si>
  <si>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</si>
  <si>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</si>
  <si>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</si>
  <si>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</si>
  <si>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</si>
  <si>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</si>
  <si>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</si>
  <si>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</si>
  <si>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</si>
  <si>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</si>
  <si>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</si>
  <si>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</si>
  <si>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</si>
  <si>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</si>
  <si>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</si>
  <si>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</si>
  <si>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</si>
  <si>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</si>
  <si>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</si>
  <si>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</si>
  <si>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</si>
  <si>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</si>
  <si>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</si>
  <si>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</si>
  <si>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</si>
  <si>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</si>
  <si>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</si>
  <si>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</si>
  <si>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</si>
  <si>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</si>
  <si>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</si>
  <si>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</si>
  <si>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</si>
  <si>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</si>
  <si>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</si>
  <si>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</si>
  <si>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</si>
  <si>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</si>
  <si>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</si>
  <si>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</si>
  <si>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</si>
  <si>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</si>
  <si>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</si>
  <si>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</si>
  <si>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</si>
  <si>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</si>
  <si>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</si>
  <si>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</si>
  <si>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</si>
  <si>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</si>
  <si>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</si>
  <si>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</si>
  <si>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</si>
  <si>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</si>
  <si>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</si>
  <si>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</si>
  <si>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</si>
  <si>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</si>
  <si>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</si>
  <si>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</si>
  <si>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</si>
  <si>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</si>
  <si>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</si>
  <si>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</si>
  <si>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</si>
  <si>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</si>
  <si>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</si>
  <si>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</si>
  <si>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</si>
  <si>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</si>
  <si>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</si>
  <si>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</si>
  <si>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</si>
  <si>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</si>
  <si>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</si>
  <si>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</si>
  <si>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</si>
  <si>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</si>
  <si>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</si>
  <si>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</si>
  <si>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</si>
  <si>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</si>
  <si>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</si>
  <si>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</si>
  <si>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</si>
  <si>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</si>
  <si>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</si>
  <si>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</si>
  <si>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</si>
  <si>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</si>
  <si>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</si>
  <si>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</si>
  <si>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</si>
  <si>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</si>
  <si>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</si>
  <si>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</si>
  <si>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</si>
  <si>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</si>
  <si>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</si>
  <si>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</si>
  <si>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</si>
  <si>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</si>
  <si>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</si>
  <si>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</si>
  <si>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</si>
  <si>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</si>
  <si>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</si>
  <si>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</si>
  <si>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</si>
  <si>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</si>
  <si>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</si>
  <si>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</si>
  <si>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</si>
  <si>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</si>
  <si>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</si>
  <si>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</si>
  <si>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</si>
  <si>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</si>
  <si>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</si>
  <si>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</si>
  <si>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</si>
  <si>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</si>
  <si>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</si>
  <si>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</si>
  <si>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</si>
  <si>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</si>
  <si>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</si>
  <si>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</si>
  <si>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</si>
  <si>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</si>
  <si>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</si>
  <si>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</si>
  <si>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</si>
  <si>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</si>
  <si>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</si>
  <si>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</si>
  <si>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</si>
  <si>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</si>
  <si>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</si>
  <si>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</si>
  <si>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</si>
  <si>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</si>
  <si>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</si>
  <si>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</si>
  <si>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</si>
  <si>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</si>
  <si>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</si>
  <si>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</si>
  <si>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</si>
  <si>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</si>
  <si>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</si>
  <si>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</si>
  <si>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</si>
  <si>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</si>
  <si>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</si>
  <si>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</si>
  <si>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</si>
  <si>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</si>
  <si>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</si>
  <si>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</si>
  <si>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</si>
  <si>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</si>
  <si>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</si>
  <si>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</si>
  <si>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</si>
  <si>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</si>
  <si>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</si>
  <si>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</si>
  <si>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</si>
  <si>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</si>
  <si>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</si>
  <si>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Апрель</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</si>
  <si>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</si>
  <si>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</si>
  <si>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</si>
  <si>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</si>
  <si>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</si>
  <si>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</si>
  <si>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</si>
  <si>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</si>
  <si>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</si>
  <si>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</si>
  <si>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</si>
  <si>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</si>
  <si>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</si>
  <si>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</si>
  <si>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</si>
  <si>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</si>
  <si>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</si>
  <si>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</si>
  <si>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</si>
  <si>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</si>
  <si>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</si>
  <si>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</si>
  <si>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</si>
  <si>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</si>
  <si>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</si>
  <si>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</si>
  <si>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</si>
  <si>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</si>
  <si>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</si>
  <si>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</si>
  <si>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</si>
  <si>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</si>
  <si>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</si>
  <si>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</si>
  <si>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</si>
  <si>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</si>
  <si>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</si>
  <si>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</si>
  <si>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</si>
  <si>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</si>
  <si>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</si>
  <si>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</si>
  <si>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</si>
  <si>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</si>
  <si>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</si>
  <si>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</si>
  <si>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</si>
  <si>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</si>
  <si>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</si>
  <si>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</si>
  <si>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</si>
  <si>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Форма 4.2.4 Информация о величинах тарифов на подключение к системе теплоснабжения</t>
  </si>
  <si>
    <t>09</t>
  </si>
  <si>
    <t>по муниципальным образованиям/территориям</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</si>
  <si>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</si>
  <si>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</si>
  <si>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</si>
  <si>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</si>
  <si>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</si>
  <si>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</si>
  <si>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</si>
  <si>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</si>
  <si>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</si>
  <si>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</si>
  <si>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</si>
  <si>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</si>
  <si>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</si>
  <si>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</si>
  <si>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</si>
  <si>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</si>
  <si>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</si>
  <si>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</si>
  <si>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</si>
  <si>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</si>
  <si>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</si>
  <si>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</si>
  <si>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</si>
  <si>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</si>
  <si>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</si>
  <si>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</si>
  <si>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</si>
  <si>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</si>
  <si>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</si>
  <si>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</si>
  <si>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</si>
  <si>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</si>
  <si>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</si>
  <si>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</si>
  <si>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</si>
  <si>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</si>
  <si>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</si>
  <si>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</si>
  <si>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</si>
  <si>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</si>
  <si>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</si>
  <si>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</si>
  <si>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</si>
  <si>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</si>
  <si>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</si>
  <si>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</si>
  <si>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</si>
  <si>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</si>
  <si>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</si>
  <si>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</si>
  <si>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</si>
  <si>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</si>
  <si>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</si>
  <si>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</si>
  <si>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</si>
  <si>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</si>
  <si>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</si>
  <si>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</si>
  <si>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</si>
  <si>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</si>
  <si>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</si>
  <si>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</si>
  <si>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</si>
  <si>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</si>
  <si>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</si>
  <si>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</si>
  <si>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</si>
  <si>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</si>
  <si>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</si>
  <si>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</si>
  <si>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</si>
  <si>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</si>
  <si>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</si>
  <si>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</si>
  <si>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</si>
  <si>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</si>
  <si>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</si>
  <si>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</si>
  <si>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</si>
  <si>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</si>
  <si>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</si>
  <si>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</si>
  <si>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</si>
  <si>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</si>
  <si>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</si>
  <si>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</si>
  <si>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</si>
  <si>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</si>
  <si>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</si>
  <si>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</si>
  <si>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</si>
  <si>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</si>
  <si>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</si>
  <si>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</si>
  <si>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</si>
  <si>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</si>
  <si>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</si>
  <si>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</si>
  <si>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</si>
  <si>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</si>
  <si>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</si>
  <si>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</si>
  <si>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</si>
  <si>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</si>
  <si>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</si>
  <si>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</si>
  <si>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</si>
  <si>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</si>
  <si>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</si>
  <si>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</si>
  <si>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</si>
  <si>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</si>
  <si>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</si>
  <si>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</si>
  <si>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</si>
  <si>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</si>
  <si>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</si>
  <si>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</si>
  <si>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</si>
  <si>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</si>
  <si>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</si>
  <si>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</si>
  <si>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</si>
  <si>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</si>
  <si>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</si>
  <si>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</si>
  <si>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</si>
  <si>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</si>
  <si>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</si>
  <si>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</si>
  <si>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</si>
  <si>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</si>
  <si>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</si>
  <si>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</si>
  <si>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</si>
  <si>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</si>
  <si>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</si>
  <si>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</si>
  <si>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</si>
  <si>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</si>
  <si>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</si>
  <si>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</si>
  <si>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</si>
  <si>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</si>
  <si>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</si>
  <si>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</si>
  <si>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</si>
  <si>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</si>
  <si>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</si>
  <si>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</si>
  <si>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</si>
  <si>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</si>
  <si>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</si>
  <si>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</si>
  <si>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</si>
  <si>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</si>
  <si>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</si>
  <si>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</si>
  <si>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</si>
  <si>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</si>
  <si>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</si>
  <si>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</si>
  <si>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</si>
  <si>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</si>
  <si>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</si>
  <si>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</si>
  <si>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</si>
  <si>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</si>
  <si>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</si>
  <si>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</si>
  <si>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</si>
  <si>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</si>
  <si>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</si>
  <si>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</si>
  <si>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</si>
  <si>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</si>
  <si>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</si>
  <si>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</si>
  <si>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</si>
  <si>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</si>
  <si>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</si>
  <si>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</si>
  <si>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</si>
  <si>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</si>
  <si>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</si>
  <si>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</si>
  <si>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</si>
  <si>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</si>
  <si>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</si>
  <si>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</si>
  <si>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</si>
  <si>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</si>
  <si>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</si>
  <si>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</si>
  <si>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</si>
  <si>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</si>
  <si>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</si>
  <si>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</si>
  <si>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</si>
  <si>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</si>
  <si>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</si>
  <si>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</si>
  <si>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</si>
  <si>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</si>
  <si>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</si>
  <si>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</si>
  <si>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</si>
  <si>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</si>
  <si>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</si>
  <si>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</si>
  <si>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</si>
  <si>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</si>
  <si>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</si>
  <si>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</si>
  <si>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</si>
  <si>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</si>
  <si>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</si>
  <si>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</si>
  <si>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</si>
  <si>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</si>
  <si>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</si>
  <si>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</si>
  <si>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</si>
  <si>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</si>
  <si>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</si>
  <si>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</si>
  <si>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</si>
  <si>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</si>
  <si>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</si>
  <si>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</si>
  <si>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</si>
  <si>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</si>
  <si>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</si>
  <si>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</si>
  <si>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</si>
  <si>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</si>
  <si>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</si>
  <si>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</si>
  <si>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</si>
  <si>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</si>
  <si>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</si>
  <si>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</si>
  <si>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</si>
  <si>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</si>
  <si>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</si>
  <si>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</si>
  <si>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</si>
  <si>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</si>
  <si>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</si>
  <si>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</si>
  <si>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PT_NETS_LIST</t>
  </si>
  <si>
    <t>Республика Дагестан</t>
  </si>
  <si>
    <t>53</t>
  </si>
  <si>
    <t>Республика Ингушетия</t>
  </si>
  <si>
    <t>TERRITORY_ID</t>
  </si>
  <si>
    <t>5111111111111</t>
  </si>
  <si>
    <t>начинать только с 2, остальное по умолчанию</t>
  </si>
  <si>
    <t>54</t>
  </si>
  <si>
    <t>Республика Калмыкия</t>
  </si>
  <si>
    <t>DIFFERENTIATION_ID</t>
  </si>
  <si>
    <t>511111111111111111111</t>
  </si>
  <si>
    <t>55</t>
  </si>
  <si>
    <t>Республика Карелия</t>
  </si>
  <si>
    <t>IP_ID</t>
  </si>
  <si>
    <t>5111111111111111111111111</t>
  </si>
  <si>
    <t>56</t>
  </si>
  <si>
    <t>Республика Коми</t>
  </si>
  <si>
    <t>начинать только с 30, остальное по умолчанию</t>
  </si>
  <si>
    <t>57</t>
  </si>
  <si>
    <t>PT_DIAMETERS_LIST</t>
  </si>
  <si>
    <t>Республика Крым</t>
  </si>
  <si>
    <t>VDET_ID</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</si>
  <si>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</si>
  <si>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</si>
  <si>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</si>
  <si>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</si>
  <si>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</si>
  <si>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</si>
  <si>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</si>
  <si>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</si>
  <si>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</si>
  <si>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</si>
  <si>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</si>
  <si>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</si>
  <si>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</si>
  <si>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</si>
  <si>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</si>
  <si>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</si>
  <si>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</si>
  <si>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</si>
  <si>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</si>
  <si>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</si>
  <si>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</si>
  <si>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</si>
  <si>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</si>
  <si>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</si>
  <si>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</si>
  <si>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</si>
  <si>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</si>
  <si>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</si>
  <si>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</si>
  <si>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</si>
  <si>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</si>
  <si>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</si>
  <si>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</si>
  <si>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</si>
  <si>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</si>
  <si>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</si>
  <si>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</si>
  <si>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</si>
  <si>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</si>
  <si>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</si>
  <si>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</si>
  <si>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</si>
  <si>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</si>
  <si>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</si>
  <si>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</si>
  <si>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</si>
  <si>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</si>
  <si>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</si>
  <si>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</si>
  <si>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</si>
  <si>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</si>
  <si>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</si>
  <si>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</si>
  <si>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</si>
  <si>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</si>
  <si>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</si>
  <si>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</si>
  <si>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</si>
  <si>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</si>
  <si>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</si>
  <si>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</si>
  <si>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</si>
  <si>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</si>
  <si>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</si>
  <si>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</si>
  <si>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</si>
  <si>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</si>
  <si>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</si>
  <si>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</si>
  <si>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</si>
  <si>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</si>
  <si>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</si>
  <si>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</si>
  <si>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</si>
  <si>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</si>
  <si>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</si>
  <si>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</si>
  <si>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</si>
  <si>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</si>
  <si>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</si>
  <si>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</si>
  <si>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</si>
  <si>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</si>
  <si>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</si>
  <si>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</si>
  <si>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</si>
  <si>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</si>
  <si>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</si>
  <si>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</si>
  <si>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</si>
  <si>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</si>
  <si>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</si>
  <si>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</si>
  <si>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</si>
  <si>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</si>
  <si>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</si>
  <si>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</si>
  <si>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</si>
  <si>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</si>
  <si>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</si>
  <si>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</si>
  <si>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</si>
  <si>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</si>
  <si>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</si>
  <si>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</si>
  <si>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</si>
  <si>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</si>
  <si>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</si>
  <si>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</si>
  <si>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</si>
  <si>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</si>
  <si>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</si>
  <si>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</si>
  <si>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</si>
  <si>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</si>
  <si>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</si>
  <si>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</si>
  <si>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</si>
  <si>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</si>
  <si>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</si>
  <si>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</si>
  <si>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</si>
  <si>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</si>
  <si>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</si>
  <si>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</si>
  <si>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</si>
  <si>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</si>
  <si>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</si>
  <si>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</si>
  <si>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</si>
  <si>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</si>
  <si>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</si>
  <si>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</si>
  <si>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</si>
  <si>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</si>
  <si>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</si>
  <si>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</si>
  <si>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</si>
  <si>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</si>
  <si>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</si>
  <si>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</si>
  <si>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</si>
  <si>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</si>
  <si>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</si>
  <si>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</si>
  <si>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</si>
  <si>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</si>
  <si>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</si>
  <si>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</si>
  <si>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</si>
  <si>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</si>
  <si>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</si>
  <si>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</si>
  <si>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</si>
  <si>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</si>
  <si>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</si>
  <si>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</si>
  <si>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</si>
  <si>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</si>
  <si>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</si>
  <si>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</si>
  <si>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</si>
  <si>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</si>
  <si>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</si>
  <si>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</si>
  <si>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</si>
  <si>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</si>
  <si>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</si>
  <si>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</si>
  <si>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</si>
  <si>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</si>
  <si>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</si>
  <si>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</si>
  <si>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</si>
  <si>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</si>
  <si>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</si>
  <si>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</si>
  <si>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</si>
  <si>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</si>
  <si>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</si>
  <si>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</si>
  <si>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</si>
  <si>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</si>
  <si>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</si>
  <si>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</si>
  <si>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</si>
  <si>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</si>
  <si>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</si>
  <si>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</si>
  <si>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</si>
  <si>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</si>
  <si>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</si>
  <si>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</si>
  <si>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</si>
  <si>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</si>
  <si>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</si>
  <si>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</si>
  <si>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</si>
  <si>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</si>
  <si>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</si>
  <si>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</si>
  <si>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</si>
  <si>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</si>
  <si>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</si>
  <si>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</si>
  <si>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</si>
  <si>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</si>
  <si>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</si>
  <si>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</si>
  <si>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</si>
  <si>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</si>
  <si>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</si>
  <si>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</si>
  <si>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</si>
  <si>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</si>
  <si>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</si>
  <si>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</si>
  <si>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</si>
  <si>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</si>
  <si>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</si>
  <si>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</si>
  <si>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</si>
  <si>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</si>
  <si>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</si>
  <si>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</si>
  <si>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</si>
  <si>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</si>
  <si>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</si>
  <si>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</si>
  <si>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</si>
  <si>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</si>
  <si>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</si>
  <si>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</si>
  <si>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</si>
  <si>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</si>
  <si>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</si>
  <si>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</si>
  <si>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</si>
  <si>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</si>
  <si>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</si>
  <si>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</si>
  <si>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</si>
  <si>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</si>
  <si>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</si>
  <si>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</si>
  <si>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</si>
  <si>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</si>
  <si>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</si>
  <si>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</si>
  <si>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</si>
  <si>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</si>
  <si>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</si>
  <si>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</si>
  <si>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</si>
  <si>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</si>
  <si>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</si>
  <si>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</si>
  <si>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</si>
  <si>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</si>
  <si>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</si>
  <si>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</si>
  <si>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</si>
  <si>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</si>
  <si>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</si>
  <si>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</si>
  <si>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</si>
  <si>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</si>
  <si>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</si>
  <si>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</si>
  <si>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</si>
  <si>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</si>
  <si>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</si>
  <si>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</si>
  <si>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</si>
  <si>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</si>
  <si>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</si>
  <si>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</si>
  <si>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</si>
  <si>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</si>
  <si>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</si>
  <si>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</si>
  <si>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</si>
  <si>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</si>
  <si>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</si>
  <si>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</si>
  <si>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</si>
  <si>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</si>
  <si>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</si>
  <si>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</si>
  <si>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</si>
  <si>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</si>
  <si>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</si>
  <si>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</si>
  <si>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</si>
  <si>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</si>
  <si>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</si>
  <si>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</si>
  <si>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</si>
  <si>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</si>
  <si>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</si>
  <si>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</si>
  <si>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</si>
  <si>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</si>
  <si>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</si>
  <si>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</si>
  <si>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</si>
  <si>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</si>
  <si>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</si>
  <si>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</si>
  <si>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</si>
  <si>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</si>
  <si>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</si>
  <si>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</si>
  <si>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</si>
  <si>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</si>
  <si>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</si>
  <si>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</si>
  <si>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</si>
  <si>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</si>
  <si>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</si>
  <si>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</si>
  <si>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</si>
  <si>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</si>
  <si>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</si>
  <si>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</si>
  <si>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</si>
  <si>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</si>
  <si>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</si>
  <si>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</si>
  <si>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</si>
  <si>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</si>
  <si>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</si>
  <si>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</si>
  <si>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</si>
  <si>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</si>
  <si>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</si>
  <si>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</si>
  <si>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</si>
  <si>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</si>
  <si>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</si>
  <si>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</si>
  <si>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</si>
  <si>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</si>
  <si>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</si>
  <si>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</si>
  <si>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</si>
  <si>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</si>
  <si>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</si>
  <si>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</si>
  <si>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</si>
  <si>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</si>
  <si>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</si>
  <si>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</si>
  <si>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</si>
  <si>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</si>
  <si>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</si>
  <si>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</si>
  <si>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</si>
  <si>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</si>
  <si>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</si>
  <si>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</si>
  <si>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</si>
  <si>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</si>
  <si>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</si>
  <si>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</si>
  <si>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</si>
  <si>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</si>
  <si>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</si>
  <si>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</si>
  <si>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</si>
  <si>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</si>
  <si>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</si>
  <si>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</si>
  <si>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</si>
  <si>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</si>
  <si>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</si>
  <si>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</si>
  <si>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</si>
  <si>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</si>
  <si>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</si>
  <si>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</si>
  <si>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</si>
  <si>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</si>
  <si>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</si>
  <si>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</si>
  <si>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</si>
  <si>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</si>
  <si>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</si>
  <si>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</si>
  <si>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</si>
  <si>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</si>
  <si>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</si>
  <si>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</si>
  <si>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</si>
  <si>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</si>
  <si>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</si>
  <si>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</si>
  <si>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</si>
  <si>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</si>
  <si>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</si>
  <si>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</si>
  <si>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</si>
  <si>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</si>
  <si>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</si>
  <si>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</si>
  <si>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</si>
  <si>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</si>
  <si>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</si>
  <si>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</si>
  <si>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</si>
  <si>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</si>
  <si>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</si>
  <si>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</si>
  <si>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</si>
  <si>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</si>
  <si>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</si>
  <si>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</si>
  <si>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</si>
  <si>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</si>
  <si>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</si>
  <si>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</si>
  <si>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</si>
  <si>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</si>
  <si>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</si>
  <si>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</si>
  <si>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</si>
  <si>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</si>
  <si>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</si>
  <si>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</si>
  <si>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</si>
  <si>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</si>
  <si>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</si>
  <si>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</si>
  <si>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</si>
  <si>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</si>
  <si>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</si>
  <si>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</si>
  <si>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</si>
  <si>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</si>
  <si>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</si>
  <si>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</si>
  <si>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</si>
  <si>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</si>
  <si>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</si>
  <si>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</si>
  <si>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</si>
  <si>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</si>
  <si>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</si>
  <si>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</si>
  <si>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</si>
  <si>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</si>
  <si>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</si>
  <si>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</si>
  <si>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</si>
  <si>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</si>
  <si>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</si>
  <si>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</si>
  <si>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</si>
  <si>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</si>
  <si>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</si>
  <si>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</si>
  <si>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</si>
  <si>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</si>
  <si>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</si>
  <si>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</si>
  <si>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</si>
  <si>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</si>
  <si>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</si>
  <si>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</si>
  <si>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</si>
  <si>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</si>
  <si>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</si>
  <si>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</si>
  <si>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</si>
  <si>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</si>
  <si>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</si>
  <si>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</si>
  <si>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</si>
  <si>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</si>
  <si>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</si>
  <si>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</si>
  <si>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</si>
  <si>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</si>
  <si>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</si>
  <si>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</si>
  <si>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</si>
  <si>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</si>
  <si>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</si>
  <si>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</si>
  <si>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</si>
  <si>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</si>
  <si>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</si>
  <si>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</si>
  <si>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</si>
  <si>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</si>
  <si>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</si>
  <si>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</si>
  <si>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</si>
  <si>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</si>
  <si>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</si>
  <si>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</si>
  <si>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</si>
  <si>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</si>
  <si>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</si>
  <si>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</si>
  <si>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</si>
  <si>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</si>
  <si>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</si>
  <si>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</si>
  <si>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</si>
  <si>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</si>
  <si>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</si>
  <si>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</si>
  <si>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</si>
  <si>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</si>
  <si>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</si>
  <si>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</si>
  <si>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</si>
  <si>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</si>
  <si>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</si>
  <si>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</si>
  <si>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</si>
  <si>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</si>
  <si>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</si>
  <si>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</si>
  <si>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</si>
  <si>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</si>
  <si>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</si>
  <si>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</si>
  <si>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</si>
  <si>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</si>
  <si>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</si>
  <si>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</si>
  <si>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</si>
  <si>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</si>
  <si>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2599</t>
  </si>
  <si>
    <t>30806679</t>
  </si>
  <si>
    <t>АО "ГУ ЖКХ"</t>
  </si>
  <si>
    <t>5116000922</t>
  </si>
  <si>
    <t>695245001</t>
  </si>
  <si>
    <t>30335229</t>
  </si>
  <si>
    <t>770401001</t>
  </si>
  <si>
    <t>26375055</t>
  </si>
  <si>
    <t>АО "Кардымовский молочноконсервный комбинат"</t>
  </si>
  <si>
    <t>6708000520</t>
  </si>
  <si>
    <t>670801001</t>
  </si>
  <si>
    <t>26381508</t>
  </si>
  <si>
    <t>АО "Мосводоканал"</t>
  </si>
  <si>
    <t>7701984274</t>
  </si>
  <si>
    <t>770101001</t>
  </si>
  <si>
    <t>28426863</t>
  </si>
  <si>
    <t>АО "ОВРК"</t>
  </si>
  <si>
    <t>7702718564</t>
  </si>
  <si>
    <t>770901001</t>
  </si>
  <si>
    <t>26375074</t>
  </si>
  <si>
    <t>АО "Олакс-Катынь"</t>
  </si>
  <si>
    <t>6714024061</t>
  </si>
  <si>
    <t>671401001</t>
  </si>
  <si>
    <t>26321985</t>
  </si>
  <si>
    <t>АО "Пирамида"</t>
  </si>
  <si>
    <t>6731009850</t>
  </si>
  <si>
    <t>26838066</t>
  </si>
  <si>
    <t>АО "РЭУ"</t>
  </si>
  <si>
    <t>7714783092</t>
  </si>
  <si>
    <t>26381270</t>
  </si>
  <si>
    <t>АО "Рославльский ВРЗ"</t>
  </si>
  <si>
    <t>6725012043</t>
  </si>
  <si>
    <t>672501001</t>
  </si>
  <si>
    <t>26375105</t>
  </si>
  <si>
    <t>АО "Смоленский ДОК"</t>
  </si>
  <si>
    <t>6729001349</t>
  </si>
  <si>
    <t>672901001</t>
  </si>
  <si>
    <t>26375106</t>
  </si>
  <si>
    <t>АО "Смоленский авиационный завод"</t>
  </si>
  <si>
    <t>6729001476</t>
  </si>
  <si>
    <t>672950001</t>
  </si>
  <si>
    <t>26360922</t>
  </si>
  <si>
    <t>АО ''МЗАТЭ-2'' филиал г. Вязьма</t>
  </si>
  <si>
    <t>7701105580</t>
  </si>
  <si>
    <t>31078976</t>
  </si>
  <si>
    <t>Войсковая часть 7459</t>
  </si>
  <si>
    <t>6730018361</t>
  </si>
  <si>
    <t>673001001</t>
  </si>
  <si>
    <t>11-04-2018 00:00:00</t>
  </si>
  <si>
    <t>26359846</t>
  </si>
  <si>
    <t>Вяземский завод железобетонных шпал - филиал ОАО "БетЭлТранс"</t>
  </si>
  <si>
    <t>7708669867</t>
  </si>
  <si>
    <t>672202001</t>
  </si>
  <si>
    <t>26359793</t>
  </si>
  <si>
    <t>ЗАО "Велижский леспромхоз"</t>
  </si>
  <si>
    <t>6701000810</t>
  </si>
  <si>
    <t>670101001</t>
  </si>
  <si>
    <t>26359854</t>
  </si>
  <si>
    <t>ЗАО "Гагаринконсервмолоко"</t>
  </si>
  <si>
    <t>6723000740</t>
  </si>
  <si>
    <t>672301001</t>
  </si>
  <si>
    <t>26836317</t>
  </si>
  <si>
    <t>ЗАО "Классен-РУС"</t>
  </si>
  <si>
    <t>7710241807</t>
  </si>
  <si>
    <t>771001001</t>
  </si>
  <si>
    <t>26359890</t>
  </si>
  <si>
    <t>ЗАО "Смоленская чулочная фабрика"</t>
  </si>
  <si>
    <t>6731008327</t>
  </si>
  <si>
    <t>27554214</t>
  </si>
  <si>
    <t>ЗАО трест "Смоленскагропромстрой"</t>
  </si>
  <si>
    <t>6731020250</t>
  </si>
  <si>
    <t>27793093</t>
  </si>
  <si>
    <t>ИП Граков А.А.</t>
  </si>
  <si>
    <t>672700060828</t>
  </si>
  <si>
    <t>27792951</t>
  </si>
  <si>
    <t>ИП Давудов Т.Д.</t>
  </si>
  <si>
    <t>672700004439</t>
  </si>
  <si>
    <t>27792962</t>
  </si>
  <si>
    <t>ИП Мягков С.А.</t>
  </si>
  <si>
    <t>672700070086</t>
  </si>
  <si>
    <t>27793105</t>
  </si>
  <si>
    <t>ИП Семенов И.Г.</t>
  </si>
  <si>
    <t>672700043999</t>
  </si>
  <si>
    <t>27793216</t>
  </si>
  <si>
    <t>ИП Семенова С.В.</t>
  </si>
  <si>
    <t>672701475737</t>
  </si>
  <si>
    <t>26359837</t>
  </si>
  <si>
    <t>МБОУ "Всходская СОШ имени М.В. Исаковского"</t>
  </si>
  <si>
    <t>6717002362</t>
  </si>
  <si>
    <t>671701001</t>
  </si>
  <si>
    <t>26359836</t>
  </si>
  <si>
    <t>МБОУ "Знаменская СОШ"</t>
  </si>
  <si>
    <t>6717002355</t>
  </si>
  <si>
    <t>26359801</t>
  </si>
  <si>
    <t>МБОУ Пржевальская СШ Демидовского района</t>
  </si>
  <si>
    <t>6703003172</t>
  </si>
  <si>
    <t>670301001</t>
  </si>
  <si>
    <t>31766667</t>
  </si>
  <si>
    <t>МБУ "Управление ДКХ Гагаринского района"</t>
  </si>
  <si>
    <t>6700021092</t>
  </si>
  <si>
    <t>670001001</t>
  </si>
  <si>
    <t>27-08-2024 00:00:00</t>
  </si>
  <si>
    <t>МИНИСТЕРСТВО ЖИЛИЩНО-КОММУНАЛЬНОГО ХОЗЯЙСТВА,ЭНЕРГЕТИКИ И ТАРИФНОЙ ПОЛИТИКИ СМОЛЕНСКОЙ ОБЛАСТИ</t>
  </si>
  <si>
    <t>6730029638</t>
  </si>
  <si>
    <t>26375064</t>
  </si>
  <si>
    <t>ММПКХ "Понизовское"</t>
  </si>
  <si>
    <t>6713000195</t>
  </si>
  <si>
    <t>671301001</t>
  </si>
  <si>
    <t>26359849</t>
  </si>
  <si>
    <t>МОУ "Семлевская средняя школа №1"</t>
  </si>
  <si>
    <t>6722012398</t>
  </si>
  <si>
    <t>672001001</t>
  </si>
  <si>
    <t>30948565</t>
  </si>
  <si>
    <t>МУП "Водоканал"</t>
  </si>
  <si>
    <t>6725031462</t>
  </si>
  <si>
    <t>26651857</t>
  </si>
  <si>
    <t>МУП "Горводоканал"</t>
  </si>
  <si>
    <t>6727016149</t>
  </si>
  <si>
    <t>672701001</t>
  </si>
  <si>
    <t>27572198</t>
  </si>
  <si>
    <t>МУП "Жилкомсервис"</t>
  </si>
  <si>
    <t>6712009692</t>
  </si>
  <si>
    <t>671201001</t>
  </si>
  <si>
    <t>26375084</t>
  </si>
  <si>
    <t>МУП "Игоревское коммунальное хозяйство"</t>
  </si>
  <si>
    <t>6719004157</t>
  </si>
  <si>
    <t>671901001</t>
  </si>
  <si>
    <t>26804289</t>
  </si>
  <si>
    <t>МУП "Источник"</t>
  </si>
  <si>
    <t>6712009484</t>
  </si>
  <si>
    <t>31357096</t>
  </si>
  <si>
    <t>МУП "Катынь"</t>
  </si>
  <si>
    <t>6714049612</t>
  </si>
  <si>
    <t>31471582</t>
  </si>
  <si>
    <t>МУП "Козино"</t>
  </si>
  <si>
    <t>6714050745</t>
  </si>
  <si>
    <t>671140100</t>
  </si>
  <si>
    <t>01-01-2021 00:00:00</t>
  </si>
  <si>
    <t>26359796</t>
  </si>
  <si>
    <t>МУП "Коммунальник"</t>
  </si>
  <si>
    <t>6701005400</t>
  </si>
  <si>
    <t>26375046</t>
  </si>
  <si>
    <t>6701005488</t>
  </si>
  <si>
    <t>26375087</t>
  </si>
  <si>
    <t>МУП "Коммунальщик"</t>
  </si>
  <si>
    <t>6720003292</t>
  </si>
  <si>
    <t>27-01-2025 00:00:00</t>
  </si>
  <si>
    <t>26375047</t>
  </si>
  <si>
    <t>6702002521</t>
  </si>
  <si>
    <t>670201001</t>
  </si>
  <si>
    <t>26375054</t>
  </si>
  <si>
    <t>6707003110</t>
  </si>
  <si>
    <t>670701001</t>
  </si>
  <si>
    <t>26375059</t>
  </si>
  <si>
    <t>6709004052</t>
  </si>
  <si>
    <t>670901001</t>
  </si>
  <si>
    <t>26375083</t>
  </si>
  <si>
    <t>6719004140</t>
  </si>
  <si>
    <t>26450466</t>
  </si>
  <si>
    <t>МУП "Коммунресурс"</t>
  </si>
  <si>
    <t>6701005745</t>
  </si>
  <si>
    <t>31657365</t>
  </si>
  <si>
    <t>МУП "Кощинское"</t>
  </si>
  <si>
    <t>6714053337</t>
  </si>
  <si>
    <t>30955537</t>
  </si>
  <si>
    <t>МУП "МКС"</t>
  </si>
  <si>
    <t>6725031448</t>
  </si>
  <si>
    <t>31357084</t>
  </si>
  <si>
    <t>МУП "Печерские коммунальные системы"</t>
  </si>
  <si>
    <t>6714049429</t>
  </si>
  <si>
    <t>01-10-2019 00:00:00</t>
  </si>
  <si>
    <t>26375065</t>
  </si>
  <si>
    <t>МУП "Руднятеплоэнерго"</t>
  </si>
  <si>
    <t>6713006253</t>
  </si>
  <si>
    <t>26359886</t>
  </si>
  <si>
    <t>МУП "Смоленсктеплосеть"</t>
  </si>
  <si>
    <t>6730020716</t>
  </si>
  <si>
    <t>31462937</t>
  </si>
  <si>
    <t>МУП "Сычевское управление ЖКХ"</t>
  </si>
  <si>
    <t>6722035839</t>
  </si>
  <si>
    <t>672201001</t>
  </si>
  <si>
    <t>30933754</t>
  </si>
  <si>
    <t>МУП "ТЭР"</t>
  </si>
  <si>
    <t>6727028610</t>
  </si>
  <si>
    <t>01-07-2017 00:00:00</t>
  </si>
  <si>
    <t>31474407</t>
  </si>
  <si>
    <t>МУП "Талашкино"</t>
  </si>
  <si>
    <t>6714051347</t>
  </si>
  <si>
    <t>30869683</t>
  </si>
  <si>
    <t>МУП "Теплоснаб"</t>
  </si>
  <si>
    <t>6732118629</t>
  </si>
  <si>
    <t>673201001</t>
  </si>
  <si>
    <t>01-11-2016 00:00:00</t>
  </si>
  <si>
    <t>26446403</t>
  </si>
  <si>
    <t>МУП "Управление коммунального хозяйства"</t>
  </si>
  <si>
    <t>6705004125</t>
  </si>
  <si>
    <t>670501001</t>
  </si>
  <si>
    <t>26375085</t>
  </si>
  <si>
    <t>МУП "Шумячское РПО КХ"</t>
  </si>
  <si>
    <t>6720000277</t>
  </si>
  <si>
    <t>26375048</t>
  </si>
  <si>
    <t>МУП "Янтарь"</t>
  </si>
  <si>
    <t>6703004472</t>
  </si>
  <si>
    <t>28830507</t>
  </si>
  <si>
    <t>МУП ЖКХ "Надежда"</t>
  </si>
  <si>
    <t>6714035433</t>
  </si>
  <si>
    <t>26375067</t>
  </si>
  <si>
    <t>МУП КХ "Казимирово"</t>
  </si>
  <si>
    <t>6713007017</t>
  </si>
  <si>
    <t>26446423</t>
  </si>
  <si>
    <t>МУП КХ "Смолиговка"</t>
  </si>
  <si>
    <t>6713008934</t>
  </si>
  <si>
    <t>26375066</t>
  </si>
  <si>
    <t>МУП КХ "Чистик"</t>
  </si>
  <si>
    <t>6713006503</t>
  </si>
  <si>
    <t>26382739</t>
  </si>
  <si>
    <t>МУП службы "Заказчик" по ЖКУ</t>
  </si>
  <si>
    <t>6703003398</t>
  </si>
  <si>
    <t>26375063</t>
  </si>
  <si>
    <t>МУУП "Прудковский ЖЭУ"</t>
  </si>
  <si>
    <t>6712007938</t>
  </si>
  <si>
    <t>01-10-2021 00:00:00</t>
  </si>
  <si>
    <t>26375075</t>
  </si>
  <si>
    <t>МУЭП "Корохоткинское"</t>
  </si>
  <si>
    <t>6714026750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</si>
  <si>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</si>
  <si>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</si>
  <si>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</si>
  <si>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</si>
  <si>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26359865</t>
  </si>
  <si>
    <t>ОАО "Авангард"</t>
  </si>
  <si>
    <t>6726504312</t>
  </si>
  <si>
    <t>672601001</t>
  </si>
  <si>
    <t>26359847</t>
  </si>
  <si>
    <t>ОАО "Вяземский машиностроительный завод"</t>
  </si>
  <si>
    <t>6722003019</t>
  </si>
  <si>
    <t>26359853</t>
  </si>
  <si>
    <t>ОАО "Гагаринский хлебозавод"</t>
  </si>
  <si>
    <t>6723000613</t>
  </si>
  <si>
    <t>26359844</t>
  </si>
  <si>
    <t>ОАО "Завод ЖБИ"</t>
  </si>
  <si>
    <t>6722000040</t>
  </si>
  <si>
    <t>26381276</t>
  </si>
  <si>
    <t>ОАО "Сафоновомясопродукт"</t>
  </si>
  <si>
    <t>6726001213</t>
  </si>
  <si>
    <t>26446474</t>
  </si>
  <si>
    <t>ОАО "Смоленскоблгаз"</t>
  </si>
  <si>
    <t>6731011930</t>
  </si>
  <si>
    <t>673110100</t>
  </si>
  <si>
    <t>26321981</t>
  </si>
  <si>
    <t>ОАО НПП "Техноприбор"</t>
  </si>
  <si>
    <t>6730003580</t>
  </si>
  <si>
    <t>26359885</t>
  </si>
  <si>
    <t>ОГБУ "Хозяйственное управление Администрации Смоленской области"</t>
  </si>
  <si>
    <t>6730011743</t>
  </si>
  <si>
    <t>26359800</t>
  </si>
  <si>
    <t>ОГБУЗ "Демидовская ЦРБ"</t>
  </si>
  <si>
    <t>6703000887</t>
  </si>
  <si>
    <t>28266261</t>
  </si>
  <si>
    <t>ОГУЭПП "Смоленскоблкоммунэнерго"</t>
  </si>
  <si>
    <t>6731000014</t>
  </si>
  <si>
    <t>31444331</t>
  </si>
  <si>
    <t>ООО "АтомТеплоЭлектроСеть"</t>
  </si>
  <si>
    <t>7705923730</t>
  </si>
  <si>
    <t>672543002</t>
  </si>
  <si>
    <t>31479744</t>
  </si>
  <si>
    <t>ООО "Гагаринское ЖЭУ"</t>
  </si>
  <si>
    <t>6723021050</t>
  </si>
  <si>
    <t>30377001</t>
  </si>
  <si>
    <t>ООО "Газтеплосервис"</t>
  </si>
  <si>
    <t>6732060305</t>
  </si>
  <si>
    <t>26375114</t>
  </si>
  <si>
    <t>ООО "Гнездово"</t>
  </si>
  <si>
    <t>6731053369</t>
  </si>
  <si>
    <t>28128739</t>
  </si>
  <si>
    <t>ООО "Городок"</t>
  </si>
  <si>
    <t>6727014102</t>
  </si>
  <si>
    <t>28976029</t>
  </si>
  <si>
    <t>ООО "Городские инженерные сети"</t>
  </si>
  <si>
    <t>6730007352</t>
  </si>
  <si>
    <t>26375110</t>
  </si>
  <si>
    <t>ООО "Дева"</t>
  </si>
  <si>
    <t>6730026411</t>
  </si>
  <si>
    <t>27792237</t>
  </si>
  <si>
    <t>ООО "Дивинка"</t>
  </si>
  <si>
    <t>6712009090</t>
  </si>
  <si>
    <t>26836322</t>
  </si>
  <si>
    <t>ООО "Динамик"</t>
  </si>
  <si>
    <t>6723023096</t>
  </si>
  <si>
    <t>27554141</t>
  </si>
  <si>
    <t>ООО "Домино"</t>
  </si>
  <si>
    <t>6730033828</t>
  </si>
  <si>
    <t>28497180</t>
  </si>
  <si>
    <t>ООО "Дорогобужская ТЭЦ"</t>
  </si>
  <si>
    <t>6726018979</t>
  </si>
  <si>
    <t>27792202</t>
  </si>
  <si>
    <t>ООО "Жилищник"</t>
  </si>
  <si>
    <t>6723023145</t>
  </si>
  <si>
    <t>30901756</t>
  </si>
  <si>
    <t>ООО "Игоревский деревообрабатывающий комбинат"</t>
  </si>
  <si>
    <t>6726019740</t>
  </si>
  <si>
    <t>31254108</t>
  </si>
  <si>
    <t>ООО "Игоревский завод древесностружечных плит"</t>
  </si>
  <si>
    <t>6726024147</t>
  </si>
  <si>
    <t>01-01-2019 00:00:00</t>
  </si>
  <si>
    <t>31239833</t>
  </si>
  <si>
    <t>ООО "Исток"</t>
  </si>
  <si>
    <t>6714047005</t>
  </si>
  <si>
    <t>28814572</t>
  </si>
  <si>
    <t>ООО "КардымовоТеплоСети"</t>
  </si>
  <si>
    <t>6727050608</t>
  </si>
  <si>
    <t>26375079</t>
  </si>
  <si>
    <t>ООО "Коммунальное хозяйство"</t>
  </si>
  <si>
    <t>6716002867</t>
  </si>
  <si>
    <t>671601001</t>
  </si>
  <si>
    <t>26446431</t>
  </si>
  <si>
    <t>ООО "Коммунальные системы "Гнездово"</t>
  </si>
  <si>
    <t>6714028387</t>
  </si>
  <si>
    <t>26375077</t>
  </si>
  <si>
    <t>ООО "Коммунальные системы "Кощино"</t>
  </si>
  <si>
    <t>6714028323</t>
  </si>
  <si>
    <t>26445810</t>
  </si>
  <si>
    <t>ООО "Коммунальные системы "Пригорское"</t>
  </si>
  <si>
    <t>6714028370</t>
  </si>
  <si>
    <t>31250398</t>
  </si>
  <si>
    <t>ООО "Коммунальные системы"</t>
  </si>
  <si>
    <t>6732158935</t>
  </si>
  <si>
    <t>26359823</t>
  </si>
  <si>
    <t>ООО "Коммунальные системы" Жуково"</t>
  </si>
  <si>
    <t>6714028355</t>
  </si>
  <si>
    <t>26359814</t>
  </si>
  <si>
    <t>ООО "Коммунальщик"</t>
  </si>
  <si>
    <t>6712008603</t>
  </si>
  <si>
    <t>26359835</t>
  </si>
  <si>
    <t>6716002747</t>
  </si>
  <si>
    <t>28063768</t>
  </si>
  <si>
    <t>ООО "Коммунальщик-Талашкино"</t>
  </si>
  <si>
    <t>6714033482</t>
  </si>
  <si>
    <t>26804319</t>
  </si>
  <si>
    <t>ООО "Маяк"</t>
  </si>
  <si>
    <t>6723018956</t>
  </si>
  <si>
    <t>26559848</t>
  </si>
  <si>
    <t>ООО "Оптимальная тепловая энергетика"</t>
  </si>
  <si>
    <t>6731078902</t>
  </si>
  <si>
    <t>27792989</t>
  </si>
  <si>
    <t>ООО "Осень"</t>
  </si>
  <si>
    <t>6727000597</t>
  </si>
  <si>
    <t>26517392</t>
  </si>
  <si>
    <t>ООО "Промконсервы"</t>
  </si>
  <si>
    <t>7728276053</t>
  </si>
  <si>
    <t>28422508</t>
  </si>
  <si>
    <t>ООО "Радуга"</t>
  </si>
  <si>
    <t>6712009029</t>
  </si>
  <si>
    <t>31518963</t>
  </si>
  <si>
    <t>ООО "Ремонтно-строительная компания"</t>
  </si>
  <si>
    <t>6732135110</t>
  </si>
  <si>
    <t>27865753</t>
  </si>
  <si>
    <t>ООО "Ремонтное эксплуатационное предприятие"</t>
  </si>
  <si>
    <t>6726011050</t>
  </si>
  <si>
    <t>31730440</t>
  </si>
  <si>
    <t>ООО "СТК" Энергосервис"</t>
  </si>
  <si>
    <t>6732176290</t>
  </si>
  <si>
    <t>31239827</t>
  </si>
  <si>
    <t>ООО "СТРОЙ инвест"</t>
  </si>
  <si>
    <t>6732075340</t>
  </si>
  <si>
    <t>26447429</t>
  </si>
  <si>
    <t>ООО "Санаторий имени Пржевальского"</t>
  </si>
  <si>
    <t>6713010041</t>
  </si>
  <si>
    <t>26446443</t>
  </si>
  <si>
    <t>ООО "Санаторий-профилакторий "Кристалл"</t>
  </si>
  <si>
    <t>6714021857</t>
  </si>
  <si>
    <t>31309379</t>
  </si>
  <si>
    <t>ООО "СмолАТП"</t>
  </si>
  <si>
    <t>6732130048</t>
  </si>
  <si>
    <t>30373599</t>
  </si>
  <si>
    <t>ООО "Смоленская биоэнергетическая компания"</t>
  </si>
  <si>
    <t>6732063095</t>
  </si>
  <si>
    <t>26445778</t>
  </si>
  <si>
    <t>ООО "Стимул"</t>
  </si>
  <si>
    <t>6722021152</t>
  </si>
  <si>
    <t>26446038</t>
  </si>
  <si>
    <t>ООО "Стодолищенский ЖЭУ"</t>
  </si>
  <si>
    <t>6712009050</t>
  </si>
  <si>
    <t>26359831</t>
  </si>
  <si>
    <t>ООО "Сычевский электродный завод"</t>
  </si>
  <si>
    <t>6715003635</t>
  </si>
  <si>
    <t>671501001</t>
  </si>
  <si>
    <t>31239821</t>
  </si>
  <si>
    <t>ООО "Тепло людям. Велиж"</t>
  </si>
  <si>
    <t>6732163237</t>
  </si>
  <si>
    <t>01-10-2018 00:00:00</t>
  </si>
  <si>
    <t>31357079</t>
  </si>
  <si>
    <t>ООО "Тепло людям. Смоленск"</t>
  </si>
  <si>
    <t>6732181028</t>
  </si>
  <si>
    <t>27574195</t>
  </si>
  <si>
    <t>ООО "ТеплоЭнергетическое предприятие"</t>
  </si>
  <si>
    <t>6722024516</t>
  </si>
  <si>
    <t>27792180</t>
  </si>
  <si>
    <t>ООО "Теплосервис"</t>
  </si>
  <si>
    <t>6722027676</t>
  </si>
  <si>
    <t>28128668</t>
  </si>
  <si>
    <t>ООО "Теплострой-Сервис+"</t>
  </si>
  <si>
    <t>7727785996</t>
  </si>
  <si>
    <t>772701001</t>
  </si>
  <si>
    <t>31401306</t>
  </si>
  <si>
    <t>ООО "Теплоэнергосервис"</t>
  </si>
  <si>
    <t>6732162184</t>
  </si>
  <si>
    <t>31397385</t>
  </si>
  <si>
    <t>ООО "Технострой""</t>
  </si>
  <si>
    <t>6732139280</t>
  </si>
  <si>
    <t>02-10-2019 00:00:00</t>
  </si>
  <si>
    <t>31544308</t>
  </si>
  <si>
    <t>ООО "Транзит-С"</t>
  </si>
  <si>
    <t>6729017902</t>
  </si>
  <si>
    <t>26447623</t>
  </si>
  <si>
    <t>ООО "Управляющая компания"</t>
  </si>
  <si>
    <t>6731058705</t>
  </si>
  <si>
    <t>26375111</t>
  </si>
  <si>
    <t>ООО "Фабрика "Шарм"</t>
  </si>
  <si>
    <t>6730061529</t>
  </si>
  <si>
    <t>26359856</t>
  </si>
  <si>
    <t>ООО "Факел"</t>
  </si>
  <si>
    <t>6723005202</t>
  </si>
  <si>
    <t>26525453</t>
  </si>
  <si>
    <t>ООО "Электро-Сетевая Компания "СИТИ"</t>
  </si>
  <si>
    <t>7730587063</t>
  </si>
  <si>
    <t>773001001</t>
  </si>
  <si>
    <t>28454156</t>
  </si>
  <si>
    <t>ООО "Энергетическая компания №1"</t>
  </si>
  <si>
    <t>6732053869</t>
  </si>
  <si>
    <t>28058659</t>
  </si>
  <si>
    <t>ООО "Энергоинвест"</t>
  </si>
  <si>
    <t>6732035997</t>
  </si>
  <si>
    <t>31368700</t>
  </si>
  <si>
    <t>ООО "ЯМЗ"</t>
  </si>
  <si>
    <t>6623122216</t>
  </si>
  <si>
    <t>26381282</t>
  </si>
  <si>
    <t>ООО "Ярцевский хлопчатобумажный комбинат"</t>
  </si>
  <si>
    <t>6727014889</t>
  </si>
  <si>
    <t>31391614</t>
  </si>
  <si>
    <t>ООО УК "Жилсервис плюс"</t>
  </si>
  <si>
    <t>6726023753</t>
  </si>
  <si>
    <t>01-01-2020 00:00:00</t>
  </si>
  <si>
    <t>26381227</t>
  </si>
  <si>
    <t>ПАО "Дорогобуж"</t>
  </si>
  <si>
    <t>6704000505</t>
  </si>
  <si>
    <t>670401001</t>
  </si>
  <si>
    <t>26652138</t>
  </si>
  <si>
    <t>ПАО "Ростелеком"</t>
  </si>
  <si>
    <t>7707049388</t>
  </si>
  <si>
    <t>673243001</t>
  </si>
  <si>
    <t>28043590</t>
  </si>
  <si>
    <t>Ремонтное локомотивное депо Смоленск Московской дирекции по ремонту тягового подвижного состава структурного подразделения Дирекции по ремонту тягового подвижного состава - филиала ОАО "РЖД"</t>
  </si>
  <si>
    <t>672502001</t>
  </si>
  <si>
    <t>26517025</t>
  </si>
  <si>
    <t>СОГБУ "Жуковский психоневрологический интернат с обособленным спецотделением"</t>
  </si>
  <si>
    <t>6714005580</t>
  </si>
  <si>
    <t>28049264</t>
  </si>
  <si>
    <t>СОГБУ "Руднянский психоневрологический интернат"</t>
  </si>
  <si>
    <t>6713000597</t>
  </si>
  <si>
    <t>26359857</t>
  </si>
  <si>
    <t>СПКХ колхоз-племзавод "Радищево"</t>
  </si>
  <si>
    <t>6723009292</t>
  </si>
  <si>
    <t>26381526</t>
  </si>
  <si>
    <t>Смоленская дистанция гражданских сооружений Московской дирекции по эксплуатации зданий и сооружений - структурного подразделения Московской железнй дороги - филиала ОАО "РЖД"</t>
  </si>
  <si>
    <t>770845051</t>
  </si>
  <si>
    <t>31090849</t>
  </si>
  <si>
    <t>ФГБУ "ЦЖКУ по ЗВО" МО РФ жилищно-эксплуатационный (коммунальный) отдел №1 г. Смоленск</t>
  </si>
  <si>
    <t>7729314745</t>
  </si>
  <si>
    <t>28148999</t>
  </si>
  <si>
    <t>ФГКУ  "Логистический центр № 62"</t>
  </si>
  <si>
    <t>6729018350</t>
  </si>
  <si>
    <t>26517394</t>
  </si>
  <si>
    <t>ФГУП "РТРС" филиал "Смоленский ОРТПЦ"</t>
  </si>
  <si>
    <t>7717127211</t>
  </si>
  <si>
    <t>673002001</t>
  </si>
  <si>
    <t>28063729</t>
  </si>
  <si>
    <t>ФГУП СПО "Аналитприбор"</t>
  </si>
  <si>
    <t>6731002766</t>
  </si>
  <si>
    <t>673150001</t>
  </si>
  <si>
    <t>26375100</t>
  </si>
  <si>
    <t>ФКУ ИК-2 УФСИН России по Смоленской области</t>
  </si>
  <si>
    <t>6726007504</t>
  </si>
  <si>
    <t>26640185</t>
  </si>
  <si>
    <t>ФКУ ИК-3 УФСИН России по Смоленской области</t>
  </si>
  <si>
    <t>6726007487</t>
  </si>
  <si>
    <t>26359822</t>
  </si>
  <si>
    <t>ФКУЗ "Санаторий "Борок" МВД России"</t>
  </si>
  <si>
    <t>6714003583</t>
  </si>
  <si>
    <t>26361217</t>
  </si>
  <si>
    <t>Филиал "Смоленская ГРЭС" ПАО "Юнипро"</t>
  </si>
  <si>
    <t>8602067092</t>
  </si>
  <si>
    <t>670502001</t>
  </si>
  <si>
    <t>26447259</t>
  </si>
  <si>
    <t>Филиал АО "Квадра" - "Смоленская генерация"</t>
  </si>
  <si>
    <t>6829012680</t>
  </si>
  <si>
    <t>26445955</t>
  </si>
  <si>
    <t>Филиал АО "Концерн Росэнергоатом" "Смоленская атомная станция"</t>
  </si>
  <si>
    <t>7721632827</t>
  </si>
  <si>
    <t>672443001</t>
  </si>
  <si>
    <t>31357916</t>
  </si>
  <si>
    <t>Филиал ФГБУ "ЦЖКУ" Минобороны России (по ЗВО) ЖКС №1 (г. Смоленск)</t>
  </si>
  <si>
    <t>673245006</t>
  </si>
  <si>
    <t>30941480</t>
  </si>
  <si>
    <t>Филиал ФГБУ "ЦЖКУ" Минобороны России (по МВО)</t>
  </si>
  <si>
    <t>503243002</t>
  </si>
  <si>
    <t>28442450</t>
  </si>
  <si>
    <t>784201001</t>
  </si>
  <si>
    <t>26375088</t>
  </si>
  <si>
    <t>АО "Вяземский ДСК"</t>
  </si>
  <si>
    <t>6722000762</t>
  </si>
  <si>
    <t>26638791</t>
  </si>
  <si>
    <t>ИП Юрченко Г.Н.</t>
  </si>
  <si>
    <t>673106659512</t>
  </si>
  <si>
    <t>31781252</t>
  </si>
  <si>
    <t>МКП "Ресурс"</t>
  </si>
  <si>
    <t>6700026206</t>
  </si>
  <si>
    <t>31539746</t>
  </si>
  <si>
    <t>МКП "Холм-Жирковское ЖКХ" Холм-Жирковского района Смоленской области</t>
  </si>
  <si>
    <t>6726026553</t>
  </si>
  <si>
    <t>20-05-2021 00:00:00</t>
  </si>
  <si>
    <t>31643260</t>
  </si>
  <si>
    <t>МУП "Вода Туманово"</t>
  </si>
  <si>
    <t>6722038149</t>
  </si>
  <si>
    <t>26450435</t>
  </si>
  <si>
    <t>6704007370</t>
  </si>
  <si>
    <t>31390995</t>
  </si>
  <si>
    <t>6725033332</t>
  </si>
  <si>
    <t>26375101</t>
  </si>
  <si>
    <t>6726009935</t>
  </si>
  <si>
    <t>26452972</t>
  </si>
  <si>
    <t>6727016244</t>
  </si>
  <si>
    <t>28983465</t>
  </si>
  <si>
    <t>МУП "Водоканал" (пос. Озерный)</t>
  </si>
  <si>
    <t>6727051866</t>
  </si>
  <si>
    <t>26832225</t>
  </si>
  <si>
    <t>МУП "Водолей"</t>
  </si>
  <si>
    <t>6710004603</t>
  </si>
  <si>
    <t>671001001</t>
  </si>
  <si>
    <t>31673954</t>
  </si>
  <si>
    <t>МУП "Водоснабжение Новое село"</t>
  </si>
  <si>
    <t>6722038170</t>
  </si>
  <si>
    <t>31670204</t>
  </si>
  <si>
    <t>МУП "Водоснабжение и водоотведение Вяземский"</t>
  </si>
  <si>
    <t>6722038276</t>
  </si>
  <si>
    <t>30858805</t>
  </si>
  <si>
    <t>МУП "Водоснабжение и водоотведение"</t>
  </si>
  <si>
    <t>6725030892</t>
  </si>
  <si>
    <t>31661762</t>
  </si>
  <si>
    <t>МУП "Водотеплоснабжение Кайдаковского сельского поселения"</t>
  </si>
  <si>
    <t>6722038283</t>
  </si>
  <si>
    <t>26375090</t>
  </si>
  <si>
    <t>6723000684</t>
  </si>
  <si>
    <t>31643278</t>
  </si>
  <si>
    <t>6726027420</t>
  </si>
  <si>
    <t>31669997</t>
  </si>
  <si>
    <t>МУП "Гусино"</t>
  </si>
  <si>
    <t>6714053827</t>
  </si>
  <si>
    <t>08-08-2022 00:00:00</t>
  </si>
  <si>
    <t>31607740</t>
  </si>
  <si>
    <t>МУП "ЖКХ с. Новый"</t>
  </si>
  <si>
    <t>6722037811</t>
  </si>
  <si>
    <t>31486510</t>
  </si>
  <si>
    <t>МУП "ЖКХ-Красный"</t>
  </si>
  <si>
    <t>6714049588</t>
  </si>
  <si>
    <t>26375052</t>
  </si>
  <si>
    <t>МУП "Жилищник"</t>
  </si>
  <si>
    <t>6706005731</t>
  </si>
  <si>
    <t>670601001</t>
  </si>
  <si>
    <t>18-03-2025 00:00:00</t>
  </si>
  <si>
    <t>26381240</t>
  </si>
  <si>
    <t>МУП "Жилищно-коммунальная служба"</t>
  </si>
  <si>
    <t>6711002800</t>
  </si>
  <si>
    <t>671101001</t>
  </si>
  <si>
    <t>31682957</t>
  </si>
  <si>
    <t>МУП "Игоревское ЖКХ"</t>
  </si>
  <si>
    <t>6726027557</t>
  </si>
  <si>
    <t>20-01-2023 00:00:00</t>
  </si>
  <si>
    <t>26453588</t>
  </si>
  <si>
    <t>МУП "Исток"</t>
  </si>
  <si>
    <t>6710004547</t>
  </si>
  <si>
    <t>30351489</t>
  </si>
  <si>
    <t>МУП "Капыревщина"</t>
  </si>
  <si>
    <t>6727025457</t>
  </si>
  <si>
    <t>26652102</t>
  </si>
  <si>
    <t>6710004554</t>
  </si>
  <si>
    <t>28038347</t>
  </si>
  <si>
    <t>МУП "КомфорТ"</t>
  </si>
  <si>
    <t>6727017978</t>
  </si>
  <si>
    <t>31670598</t>
  </si>
  <si>
    <t>МУП "Любовское"</t>
  </si>
  <si>
    <t>6725037143</t>
  </si>
  <si>
    <t>31414927</t>
  </si>
  <si>
    <t>МУП "Михейково"</t>
  </si>
  <si>
    <t>6727032461</t>
  </si>
  <si>
    <t>23-01-2020 00:00:00</t>
  </si>
  <si>
    <t>27390874</t>
  </si>
  <si>
    <t>МУП "Надежда"</t>
  </si>
  <si>
    <t>6725015809</t>
  </si>
  <si>
    <t>26375095</t>
  </si>
  <si>
    <t>МУП "Остер"</t>
  </si>
  <si>
    <t>6725013030</t>
  </si>
  <si>
    <t>26788625</t>
  </si>
  <si>
    <t>МУП "Прометей"</t>
  </si>
  <si>
    <t>6710004579</t>
  </si>
  <si>
    <t>31751933</t>
  </si>
  <si>
    <t>МУП "Ресурс"</t>
  </si>
  <si>
    <t>6700013937</t>
  </si>
  <si>
    <t>14-03-2024 00:00:00</t>
  </si>
  <si>
    <t>26375049</t>
  </si>
  <si>
    <t>МУП "Родник"</t>
  </si>
  <si>
    <t>6703004514</t>
  </si>
  <si>
    <t>31415043</t>
  </si>
  <si>
    <t>МУП "Сметанино"</t>
  </si>
  <si>
    <t>6714050128</t>
  </si>
  <si>
    <t>31416429</t>
  </si>
  <si>
    <t>МУП "СтройСервис-Хохловское"</t>
  </si>
  <si>
    <t>6714050174</t>
  </si>
  <si>
    <t>30858796</t>
  </si>
  <si>
    <t>МУП "Суетово"</t>
  </si>
  <si>
    <t>6727028842</t>
  </si>
  <si>
    <t>31767090</t>
  </si>
  <si>
    <t>МУП "Темкино-Коммунальное хозяйство"</t>
  </si>
  <si>
    <t>6700012718</t>
  </si>
  <si>
    <t>16-02-2024 00:00:00</t>
  </si>
  <si>
    <t>31456160</t>
  </si>
  <si>
    <t>МУП "Угра-благоустройство"</t>
  </si>
  <si>
    <t>6722035444</t>
  </si>
  <si>
    <t>30829527</t>
  </si>
  <si>
    <t>МУП "Шумячская МТС"</t>
  </si>
  <si>
    <t>6720002796</t>
  </si>
  <si>
    <t>26455182</t>
  </si>
  <si>
    <t>МУЭП "Михновское"</t>
  </si>
  <si>
    <t>6714029912</t>
  </si>
  <si>
    <t>26555762</t>
  </si>
  <si>
    <t>ОАО "79 ЦИБ"</t>
  </si>
  <si>
    <t>6729018991</t>
  </si>
  <si>
    <t>13-08-2010 00:00:00</t>
  </si>
  <si>
    <t>26375089</t>
  </si>
  <si>
    <t>ОАО "Вяземский ГОК"</t>
  </si>
  <si>
    <t>6722026055</t>
  </si>
  <si>
    <t>28496675</t>
  </si>
  <si>
    <t>ОАО "Газпром"</t>
  </si>
  <si>
    <t>7805018099</t>
  </si>
  <si>
    <t>671902001</t>
  </si>
  <si>
    <t>30947576</t>
  </si>
  <si>
    <t>ООО "Альфа Транс Терминал"</t>
  </si>
  <si>
    <t>6714031189</t>
  </si>
  <si>
    <t>31607749</t>
  </si>
  <si>
    <t>ООО "Антарес"</t>
  </si>
  <si>
    <t>6732161536</t>
  </si>
  <si>
    <t>28983477</t>
  </si>
  <si>
    <t>ООО "Водоканал Вяземского района"</t>
  </si>
  <si>
    <t>6722028447</t>
  </si>
  <si>
    <t>26638751</t>
  </si>
  <si>
    <t>ООО "Горизонт"</t>
  </si>
  <si>
    <t>6712009036</t>
  </si>
  <si>
    <t>31230099</t>
  </si>
  <si>
    <t>ООО "Городской водоканал"</t>
  </si>
  <si>
    <t>6732157272</t>
  </si>
  <si>
    <t>31643540</t>
  </si>
  <si>
    <t>ООО "ЖКУ Игоревское"</t>
  </si>
  <si>
    <t>6726026779</t>
  </si>
  <si>
    <t>31280403</t>
  </si>
  <si>
    <t>ООО "Инженерные системы"</t>
  </si>
  <si>
    <t>6732151714</t>
  </si>
  <si>
    <t>06-10-2017 00:00:00</t>
  </si>
  <si>
    <t>31639430</t>
  </si>
  <si>
    <t>ООО "Инжиниринговый центр "Полимикс"</t>
  </si>
  <si>
    <t>6731079286</t>
  </si>
  <si>
    <t>28830499</t>
  </si>
  <si>
    <t>ООО "КардымовоВодоканал"</t>
  </si>
  <si>
    <t>6727050622</t>
  </si>
  <si>
    <t>26804346</t>
  </si>
  <si>
    <t>ООО "Кармановское ЖЭУ"</t>
  </si>
  <si>
    <t>6723023113</t>
  </si>
  <si>
    <t>30870626</t>
  </si>
  <si>
    <t>ООО "Коммуникации"</t>
  </si>
  <si>
    <t>6732101512</t>
  </si>
  <si>
    <t>31458192</t>
  </si>
  <si>
    <t>ООО "Коски"</t>
  </si>
  <si>
    <t>6725018052</t>
  </si>
  <si>
    <t>28965769</t>
  </si>
  <si>
    <t>ООО "Межмуниципальное Партнерство"</t>
  </si>
  <si>
    <t>6725015982</t>
  </si>
  <si>
    <t>24-03-2011 00:00:00</t>
  </si>
  <si>
    <t>28496662</t>
  </si>
  <si>
    <t>ООО "Посейдон"</t>
  </si>
  <si>
    <t>6732066508</t>
  </si>
  <si>
    <t>31288371</t>
  </si>
  <si>
    <t>ООО "Региональные объединенные системы водоснабжения и водоотведения Смоленской области"</t>
  </si>
  <si>
    <t>6726022823</t>
  </si>
  <si>
    <t>26451669</t>
  </si>
  <si>
    <t>ООО "Родник"</t>
  </si>
  <si>
    <t>6712008593</t>
  </si>
  <si>
    <t>31442702</t>
  </si>
  <si>
    <t>ООО "Рославльские тормозные системы"</t>
  </si>
  <si>
    <t>6725019049</t>
  </si>
  <si>
    <t>26450451</t>
  </si>
  <si>
    <t>ООО "Спецводмонтаж"</t>
  </si>
  <si>
    <t>6722017526</t>
  </si>
  <si>
    <t>27390866</t>
  </si>
  <si>
    <t>ООО "Титан"</t>
  </si>
  <si>
    <t>6727020970</t>
  </si>
  <si>
    <t>27682138</t>
  </si>
  <si>
    <t>ООО "Торговый Дом "Ключ"</t>
  </si>
  <si>
    <t>6729041373</t>
  </si>
  <si>
    <t>26381257</t>
  </si>
  <si>
    <t>ООО "Угранское коммунальное предприятие"</t>
  </si>
  <si>
    <t>6717004419</t>
  </si>
  <si>
    <t>26375103</t>
  </si>
  <si>
    <t>ООО "Эталон"</t>
  </si>
  <si>
    <t>6726012857</t>
  </si>
  <si>
    <t>30947561</t>
  </si>
  <si>
    <t>ООО УК "Радуга"</t>
  </si>
  <si>
    <t>6712011170</t>
  </si>
  <si>
    <t>25-08-2006 00:00:00</t>
  </si>
  <si>
    <t>28261069</t>
  </si>
  <si>
    <t>ПАО "Нефтяная Компания "Роснефть" - "Смоленскнефтепродукт"</t>
  </si>
  <si>
    <t>6730017336</t>
  </si>
  <si>
    <t>03-10-2012 00:00:00</t>
  </si>
  <si>
    <t>27682157</t>
  </si>
  <si>
    <t>ПАО "Сафоновский сельский строительный комбинат"</t>
  </si>
  <si>
    <t>6726015022</t>
  </si>
  <si>
    <t>26375113</t>
  </si>
  <si>
    <t>СМУП "Горводоканал"</t>
  </si>
  <si>
    <t>6731000342</t>
  </si>
  <si>
    <t>28983485</t>
  </si>
  <si>
    <t>СОГБУ "Воргинский ПНИ"</t>
  </si>
  <si>
    <t>6707000888</t>
  </si>
  <si>
    <t>28983491</t>
  </si>
  <si>
    <t>СОГБУ "Дрюцкий психоневрологичесий интернат"</t>
  </si>
  <si>
    <t>6714000960</t>
  </si>
  <si>
    <t>26594373</t>
  </si>
  <si>
    <t>СОГБУ "Ново-Никольский ДДИУОД"</t>
  </si>
  <si>
    <t>6722005626</t>
  </si>
  <si>
    <t>31434265</t>
  </si>
  <si>
    <t>АО "ГЛАСС МАРКЕТ"</t>
  </si>
  <si>
    <t>6725033117</t>
  </si>
  <si>
    <t>31538935</t>
  </si>
  <si>
    <t>АО "Единый инвестиционный центр"</t>
  </si>
  <si>
    <t>6671067773</t>
  </si>
  <si>
    <t>667101001</t>
  </si>
  <si>
    <t>20-02-2017 00:00:00</t>
  </si>
  <si>
    <t>26455274</t>
  </si>
  <si>
    <t>АО "Ситалл"</t>
  </si>
  <si>
    <t>6725001330</t>
  </si>
  <si>
    <t>31614558</t>
  </si>
  <si>
    <t>ООО "Водоснабжение водоотведение Смоленска"</t>
  </si>
  <si>
    <t>9705168986</t>
  </si>
  <si>
    <t>770501001</t>
  </si>
  <si>
    <t>31759928</t>
  </si>
  <si>
    <t>ООО "Гидросервис"</t>
  </si>
  <si>
    <t>6714051499</t>
  </si>
  <si>
    <t>16-02-2021 00:00:00</t>
  </si>
  <si>
    <t>31746326</t>
  </si>
  <si>
    <t>ООО "Гидротех"</t>
  </si>
  <si>
    <t>6732101079</t>
  </si>
  <si>
    <t>31649625</t>
  </si>
  <si>
    <t>ООО "КВС"</t>
  </si>
  <si>
    <t>6727028225</t>
  </si>
  <si>
    <t>31415051</t>
  </si>
  <si>
    <t>ООО "Смоленские водные системы"</t>
  </si>
  <si>
    <t>7743310358</t>
  </si>
  <si>
    <t>774301001</t>
  </si>
  <si>
    <t>29-07-2019 00:00:00</t>
  </si>
  <si>
    <t>30882200</t>
  </si>
  <si>
    <t>ООО "Электро"</t>
  </si>
  <si>
    <t>6714045777</t>
  </si>
  <si>
    <t>20-04-2016 00:00:00</t>
  </si>
  <si>
    <t>28063738</t>
  </si>
  <si>
    <t>АО "Спецавтохозяйство"</t>
  </si>
  <si>
    <t>6731069440</t>
  </si>
  <si>
    <t>30982055</t>
  </si>
  <si>
    <t>ОГУП "Экология"</t>
  </si>
  <si>
    <t>6731073414</t>
  </si>
  <si>
    <t>26382751</t>
  </si>
  <si>
    <t>ООО "Гранит"</t>
  </si>
  <si>
    <t>6726010916</t>
  </si>
  <si>
    <t>30389632</t>
  </si>
  <si>
    <t>ООО "Днепр"</t>
  </si>
  <si>
    <t>6714035313</t>
  </si>
  <si>
    <t>27827880</t>
  </si>
  <si>
    <t>ООО "РудняКомУслуги"</t>
  </si>
  <si>
    <t>6713012320</t>
  </si>
  <si>
    <t>28496624</t>
  </si>
  <si>
    <t>ООО "ЭКО лайн"</t>
  </si>
  <si>
    <t>6732036180</t>
  </si>
  <si>
    <t>26594236</t>
  </si>
  <si>
    <t>ООО "Эко-Транс"</t>
  </si>
  <si>
    <t>6725012741</t>
  </si>
  <si>
    <t>NSRF</t>
  </si>
  <si>
    <t>MR_NAME</t>
  </si>
  <si>
    <t>OKTMO_MR_NAME</t>
  </si>
  <si>
    <t>MO_NAME</t>
  </si>
  <si>
    <t>OKTMO_NAME</t>
  </si>
  <si>
    <t>TYPE</t>
  </si>
  <si>
    <t>MR_ID</t>
  </si>
  <si>
    <t>Велижский муниципальный округ</t>
  </si>
  <si>
    <t>66503000</t>
  </si>
  <si>
    <t>муниципальный округ</t>
  </si>
  <si>
    <t>Велижский муниципальный район</t>
  </si>
  <si>
    <t>66603000</t>
  </si>
  <si>
    <t>муниципальный район</t>
  </si>
  <si>
    <t>Велижское</t>
  </si>
  <si>
    <t>66603101</t>
  </si>
  <si>
    <t>городское поселение, в состав которого входит город</t>
  </si>
  <si>
    <t>Крутовское</t>
  </si>
  <si>
    <t>66603480</t>
  </si>
  <si>
    <t>сельское поселение</t>
  </si>
  <si>
    <t>Печенковское</t>
  </si>
  <si>
    <t>66603460</t>
  </si>
  <si>
    <t>Селезневское</t>
  </si>
  <si>
    <t>66603470</t>
  </si>
  <si>
    <t>Вяземский муниципальный район</t>
  </si>
  <si>
    <t>66605000</t>
  </si>
  <si>
    <t>Андрейковское</t>
  </si>
  <si>
    <t>66605404</t>
  </si>
  <si>
    <t>Вяземское</t>
  </si>
  <si>
    <t>66605101</t>
  </si>
  <si>
    <t>Вязьма-Брянское сельское поселение</t>
  </si>
  <si>
    <t>66605408</t>
  </si>
  <si>
    <t>Кайдаковское</t>
  </si>
  <si>
    <t>66605436</t>
  </si>
  <si>
    <t>Новосельское</t>
  </si>
  <si>
    <t>66605456</t>
  </si>
  <si>
    <t>Семлевское</t>
  </si>
  <si>
    <t>66605472</t>
  </si>
  <si>
    <t>Степаниковское</t>
  </si>
  <si>
    <t>66605476</t>
  </si>
  <si>
    <t>Тумановское</t>
  </si>
  <si>
    <t>66605480</t>
  </si>
  <si>
    <t>66608000</t>
  </si>
  <si>
    <t>Гагаринское сельское поселение</t>
  </si>
  <si>
    <t>66608416</t>
  </si>
  <si>
    <t>Кармановское</t>
  </si>
  <si>
    <t>66608424</t>
  </si>
  <si>
    <t>Никольское</t>
  </si>
  <si>
    <t>66608456</t>
  </si>
  <si>
    <t>Глинковский муниципальный округ</t>
  </si>
  <si>
    <t>66509000</t>
  </si>
  <si>
    <t>Глинковский муниципальный район</t>
  </si>
  <si>
    <t>66609000</t>
  </si>
  <si>
    <t>Болтутинское</t>
  </si>
  <si>
    <t>66609403</t>
  </si>
  <si>
    <t>Глинковское</t>
  </si>
  <si>
    <t>66609411</t>
  </si>
  <si>
    <t>Доброминское</t>
  </si>
  <si>
    <t>66609414</t>
  </si>
  <si>
    <t>Город Десногорск</t>
  </si>
  <si>
    <t>66710000</t>
  </si>
  <si>
    <t>городской округ</t>
  </si>
  <si>
    <t>Город Смоленск</t>
  </si>
  <si>
    <t>66701000</t>
  </si>
  <si>
    <t>Демидовский муниципальный округ</t>
  </si>
  <si>
    <t>66511000</t>
  </si>
  <si>
    <t>Демидовский муниципальный район</t>
  </si>
  <si>
    <t>66611000</t>
  </si>
  <si>
    <t>Борковское</t>
  </si>
  <si>
    <t>66611410</t>
  </si>
  <si>
    <t>Демидовское</t>
  </si>
  <si>
    <t>66611101</t>
  </si>
  <si>
    <t>Заборьевское</t>
  </si>
  <si>
    <t>66611445</t>
  </si>
  <si>
    <t>Пржевальское</t>
  </si>
  <si>
    <t>66611153</t>
  </si>
  <si>
    <t>городское поселение, в состав которого входит поселок</t>
  </si>
  <si>
    <t>Слободское</t>
  </si>
  <si>
    <t>66611487</t>
  </si>
  <si>
    <t>Титовщинское</t>
  </si>
  <si>
    <t>66611490</t>
  </si>
  <si>
    <t>Дорогобужский муниципальный район</t>
  </si>
  <si>
    <t>66614000</t>
  </si>
  <si>
    <t>Алексинское</t>
  </si>
  <si>
    <t>66614405</t>
  </si>
  <si>
    <t>Верхнеднепровское</t>
  </si>
  <si>
    <t>66614153</t>
  </si>
  <si>
    <t>Дорогобужское</t>
  </si>
  <si>
    <t>66614101</t>
  </si>
  <si>
    <t>Михайловское</t>
  </si>
  <si>
    <t>66614440</t>
  </si>
  <si>
    <t>Усвятское</t>
  </si>
  <si>
    <t>66614465</t>
  </si>
  <si>
    <t>Духовщинский муниципальный район</t>
  </si>
  <si>
    <t>66616000</t>
  </si>
  <si>
    <t>Булгаковское</t>
  </si>
  <si>
    <t>66616412</t>
  </si>
  <si>
    <t>Духовщинское</t>
  </si>
  <si>
    <t>66616101</t>
  </si>
  <si>
    <t>Озерненское</t>
  </si>
  <si>
    <t>66616155</t>
  </si>
  <si>
    <t>Пречистенское сельское поселение</t>
  </si>
  <si>
    <t>66616448</t>
  </si>
  <si>
    <t>Третьяковское</t>
  </si>
  <si>
    <t>66616468</t>
  </si>
  <si>
    <t>Ельнинский муниципальный район</t>
  </si>
  <si>
    <t>66619000</t>
  </si>
  <si>
    <t>Бобровичское</t>
  </si>
  <si>
    <t>66619416</t>
  </si>
  <si>
    <t>Ельнинское городское поселение</t>
  </si>
  <si>
    <t>66619101</t>
  </si>
  <si>
    <t>Коробецкое</t>
  </si>
  <si>
    <t>66619440</t>
  </si>
  <si>
    <t>Леонидовское</t>
  </si>
  <si>
    <t>66619452</t>
  </si>
  <si>
    <t>66621000</t>
  </si>
  <si>
    <t>Воргинское</t>
  </si>
  <si>
    <t>66621414</t>
  </si>
  <si>
    <t>60</t>
  </si>
  <si>
    <t>61</t>
  </si>
  <si>
    <t>Кузьмичское</t>
  </si>
  <si>
    <t>66621444</t>
  </si>
  <si>
    <t>Руханское</t>
  </si>
  <si>
    <t>66621466</t>
  </si>
  <si>
    <t>63</t>
  </si>
  <si>
    <t>Кардымовский муниципальный округ</t>
  </si>
  <si>
    <t>66523000</t>
  </si>
  <si>
    <t>64</t>
  </si>
  <si>
    <t>Кардымовский муниципальный район</t>
  </si>
  <si>
    <t>66623000</t>
  </si>
  <si>
    <t>Каменское</t>
  </si>
  <si>
    <t>66623410</t>
  </si>
  <si>
    <t>65</t>
  </si>
  <si>
    <t>Кардымовское</t>
  </si>
  <si>
    <t>66623151</t>
  </si>
  <si>
    <t>67</t>
  </si>
  <si>
    <t>Тюшинское</t>
  </si>
  <si>
    <t>66623432</t>
  </si>
  <si>
    <t>Шокинское</t>
  </si>
  <si>
    <t>66623428</t>
  </si>
  <si>
    <t>69</t>
  </si>
  <si>
    <t>Краснинский муниципальный район</t>
  </si>
  <si>
    <t>66624000</t>
  </si>
  <si>
    <t>Гусинское</t>
  </si>
  <si>
    <t>66624430</t>
  </si>
  <si>
    <t>71</t>
  </si>
  <si>
    <t>72</t>
  </si>
  <si>
    <t>Краснинское</t>
  </si>
  <si>
    <t>66624151</t>
  </si>
  <si>
    <t>73</t>
  </si>
  <si>
    <t>Малеевское</t>
  </si>
  <si>
    <t>66624445</t>
  </si>
  <si>
    <t>74</t>
  </si>
  <si>
    <t>Мерлинское</t>
  </si>
  <si>
    <t>66624455</t>
  </si>
  <si>
    <t>75</t>
  </si>
  <si>
    <t>Монастырщинский муниципальный округ</t>
  </si>
  <si>
    <t>66527000</t>
  </si>
  <si>
    <t>76</t>
  </si>
  <si>
    <t>Монастырщинский муниципальный район</t>
  </si>
  <si>
    <t>66627000</t>
  </si>
  <si>
    <t>Александровское</t>
  </si>
  <si>
    <t>66627405</t>
  </si>
  <si>
    <t>77</t>
  </si>
  <si>
    <t>Барсуковское</t>
  </si>
  <si>
    <t>66627410</t>
  </si>
  <si>
    <t>78</t>
  </si>
  <si>
    <t>Гоголевское</t>
  </si>
  <si>
    <t>66627420</t>
  </si>
  <si>
    <t>79</t>
  </si>
  <si>
    <t>Монастырщинский</t>
  </si>
  <si>
    <t>66627151</t>
  </si>
  <si>
    <t>80</t>
  </si>
  <si>
    <t>81</t>
  </si>
  <si>
    <t>Новомихайловское</t>
  </si>
  <si>
    <t>66627460</t>
  </si>
  <si>
    <t>82</t>
  </si>
  <si>
    <t>Соболевское</t>
  </si>
  <si>
    <t>66627480</t>
  </si>
  <si>
    <t>83</t>
  </si>
  <si>
    <t>Татарское</t>
  </si>
  <si>
    <t>66627475</t>
  </si>
  <si>
    <t>84</t>
  </si>
  <si>
    <t>Новодугинский муниципальный район</t>
  </si>
  <si>
    <t>66630000</t>
  </si>
  <si>
    <t>Высоковское</t>
  </si>
  <si>
    <t>66630410</t>
  </si>
  <si>
    <t>86</t>
  </si>
  <si>
    <t>Днепровское</t>
  </si>
  <si>
    <t>66630415</t>
  </si>
  <si>
    <t>87</t>
  </si>
  <si>
    <t>Извековское</t>
  </si>
  <si>
    <t>66630420</t>
  </si>
  <si>
    <t>88</t>
  </si>
  <si>
    <t>89</t>
  </si>
  <si>
    <t>Новодугинское</t>
  </si>
  <si>
    <t>66630435</t>
  </si>
  <si>
    <t>90</t>
  </si>
  <si>
    <t>Тесовское</t>
  </si>
  <si>
    <t>66630440</t>
  </si>
  <si>
    <t>91</t>
  </si>
  <si>
    <t>66633000</t>
  </si>
  <si>
    <t>Ленинское</t>
  </si>
  <si>
    <t>66633445</t>
  </si>
  <si>
    <t>93</t>
  </si>
  <si>
    <t>94</t>
  </si>
  <si>
    <t>95</t>
  </si>
  <si>
    <t>96</t>
  </si>
  <si>
    <t>Прудковское</t>
  </si>
  <si>
    <t>66633465</t>
  </si>
  <si>
    <t>97</t>
  </si>
  <si>
    <t>Стодолищенское</t>
  </si>
  <si>
    <t>66633485</t>
  </si>
  <si>
    <t>98</t>
  </si>
  <si>
    <t>Шаталовское</t>
  </si>
  <si>
    <t>66633495</t>
  </si>
  <si>
    <t>99</t>
  </si>
  <si>
    <t>Рославльский муниципальный район</t>
  </si>
  <si>
    <t>66636000</t>
  </si>
  <si>
    <t>Астапковичское</t>
  </si>
  <si>
    <t>66636408</t>
  </si>
  <si>
    <t>Екимовичское</t>
  </si>
  <si>
    <t>66636430</t>
  </si>
  <si>
    <t>102</t>
  </si>
  <si>
    <t>Кирилловское</t>
  </si>
  <si>
    <t>66636442</t>
  </si>
  <si>
    <t>103</t>
  </si>
  <si>
    <t>Липовское</t>
  </si>
  <si>
    <t>66636460</t>
  </si>
  <si>
    <t>104</t>
  </si>
  <si>
    <t>Любовское</t>
  </si>
  <si>
    <t>66636462</t>
  </si>
  <si>
    <t>105</t>
  </si>
  <si>
    <t>Остерское</t>
  </si>
  <si>
    <t>66636470</t>
  </si>
  <si>
    <t>106</t>
  </si>
  <si>
    <t>Перенское</t>
  </si>
  <si>
    <t>66636472</t>
  </si>
  <si>
    <t>107</t>
  </si>
  <si>
    <t>Пригорьевское</t>
  </si>
  <si>
    <t>66636476</t>
  </si>
  <si>
    <t>108</t>
  </si>
  <si>
    <t>109</t>
  </si>
  <si>
    <t>Рославльское</t>
  </si>
  <si>
    <t>66636101</t>
  </si>
  <si>
    <t>110</t>
  </si>
  <si>
    <t>Сырокоренское</t>
  </si>
  <si>
    <t>66636488</t>
  </si>
  <si>
    <t>Руднянский муниципальный округ</t>
  </si>
  <si>
    <t>66538000</t>
  </si>
  <si>
    <t>112</t>
  </si>
  <si>
    <t>Руднянский муниципальный район</t>
  </si>
  <si>
    <t>66638000</t>
  </si>
  <si>
    <t>Голынковское</t>
  </si>
  <si>
    <t>66638153</t>
  </si>
  <si>
    <t>113</t>
  </si>
  <si>
    <t>Любавичское сельское поселение</t>
  </si>
  <si>
    <t>66638450</t>
  </si>
  <si>
    <t>114</t>
  </si>
  <si>
    <t>Переволочское</t>
  </si>
  <si>
    <t>66638460</t>
  </si>
  <si>
    <t>115</t>
  </si>
  <si>
    <t>Понизовское</t>
  </si>
  <si>
    <t>66638475</t>
  </si>
  <si>
    <t>116</t>
  </si>
  <si>
    <t>117</t>
  </si>
  <si>
    <t>Руднянское</t>
  </si>
  <si>
    <t>66638101</t>
  </si>
  <si>
    <t>118</t>
  </si>
  <si>
    <t>Чистиковское</t>
  </si>
  <si>
    <t>66638494</t>
  </si>
  <si>
    <t>119</t>
  </si>
  <si>
    <t>66641000</t>
  </si>
  <si>
    <t>Барановское</t>
  </si>
  <si>
    <t>66641410</t>
  </si>
  <si>
    <t>121</t>
  </si>
  <si>
    <t>Беленинское</t>
  </si>
  <si>
    <t>66641415</t>
  </si>
  <si>
    <t>122</t>
  </si>
  <si>
    <t>Вадинское</t>
  </si>
  <si>
    <t>66641417</t>
  </si>
  <si>
    <t>123</t>
  </si>
  <si>
    <t>Вышегорское</t>
  </si>
  <si>
    <t>66641425</t>
  </si>
  <si>
    <t>124</t>
  </si>
  <si>
    <t>Зимницкое</t>
  </si>
  <si>
    <t>66641445</t>
  </si>
  <si>
    <t>125</t>
  </si>
  <si>
    <t>Издешковское</t>
  </si>
  <si>
    <t>66641457</t>
  </si>
  <si>
    <t>126</t>
  </si>
  <si>
    <t>Казулинское</t>
  </si>
  <si>
    <t>66641460</t>
  </si>
  <si>
    <t>127</t>
  </si>
  <si>
    <t>Николо-Погореловское</t>
  </si>
  <si>
    <t>66641470</t>
  </si>
  <si>
    <t>128</t>
  </si>
  <si>
    <t>Прудковское сельское поселение</t>
  </si>
  <si>
    <t>66641475</t>
  </si>
  <si>
    <t>129</t>
  </si>
  <si>
    <t>Пушкинское</t>
  </si>
  <si>
    <t>66641480</t>
  </si>
  <si>
    <t>130</t>
  </si>
  <si>
    <t>Рыбковское</t>
  </si>
  <si>
    <t>66641495</t>
  </si>
  <si>
    <t>131</t>
  </si>
  <si>
    <t>132</t>
  </si>
  <si>
    <t>133</t>
  </si>
  <si>
    <t>Старосельское</t>
  </si>
  <si>
    <t>66641485</t>
  </si>
  <si>
    <t>134</t>
  </si>
  <si>
    <t>Смоленский муниципальный район</t>
  </si>
  <si>
    <t>66644000</t>
  </si>
  <si>
    <t>Волоковское</t>
  </si>
  <si>
    <t>66644415</t>
  </si>
  <si>
    <t>136</t>
  </si>
  <si>
    <t>Вязгинское</t>
  </si>
  <si>
    <t>66644417</t>
  </si>
  <si>
    <t>137</t>
  </si>
  <si>
    <t>Гнездовское сельское поселение</t>
  </si>
  <si>
    <t>66644421</t>
  </si>
  <si>
    <t>138</t>
  </si>
  <si>
    <t>Дивасовское</t>
  </si>
  <si>
    <t>66644424</t>
  </si>
  <si>
    <t>139</t>
  </si>
  <si>
    <t>Касплянское</t>
  </si>
  <si>
    <t>66644433</t>
  </si>
  <si>
    <t>140</t>
  </si>
  <si>
    <t>Катынское</t>
  </si>
  <si>
    <t>66644436</t>
  </si>
  <si>
    <t>141</t>
  </si>
  <si>
    <t>Козинское</t>
  </si>
  <si>
    <t>66644439</t>
  </si>
  <si>
    <t>142</t>
  </si>
  <si>
    <t>Корохоткинское</t>
  </si>
  <si>
    <t>66644442</t>
  </si>
  <si>
    <t>143</t>
  </si>
  <si>
    <t>Кощинское</t>
  </si>
  <si>
    <t>66644445</t>
  </si>
  <si>
    <t>144</t>
  </si>
  <si>
    <t>Лоинское</t>
  </si>
  <si>
    <t>66644454</t>
  </si>
  <si>
    <t>145</t>
  </si>
  <si>
    <t>Михновское</t>
  </si>
  <si>
    <t>66644465</t>
  </si>
  <si>
    <t>146</t>
  </si>
  <si>
    <t>Новосельское сельское поселение</t>
  </si>
  <si>
    <t>66644406</t>
  </si>
  <si>
    <t>147</t>
  </si>
  <si>
    <t>Печерское</t>
  </si>
  <si>
    <t>66644474</t>
  </si>
  <si>
    <t>148</t>
  </si>
  <si>
    <t>Пионерское</t>
  </si>
  <si>
    <t>66644476</t>
  </si>
  <si>
    <t>149</t>
  </si>
  <si>
    <t>Пригорское</t>
  </si>
  <si>
    <t>66644482</t>
  </si>
  <si>
    <t>150</t>
  </si>
  <si>
    <t>Сметанинское</t>
  </si>
  <si>
    <t>66644484</t>
  </si>
  <si>
    <t>151</t>
  </si>
  <si>
    <t>152</t>
  </si>
  <si>
    <t>Стабенское</t>
  </si>
  <si>
    <t>66644486</t>
  </si>
  <si>
    <t>153</t>
  </si>
  <si>
    <t>Талашкинское</t>
  </si>
  <si>
    <t>66644492</t>
  </si>
  <si>
    <t>154</t>
  </si>
  <si>
    <t>Хохловское</t>
  </si>
  <si>
    <t>66644498</t>
  </si>
  <si>
    <t>155</t>
  </si>
  <si>
    <t>66646000</t>
  </si>
  <si>
    <t>Дугинское</t>
  </si>
  <si>
    <t>66646470</t>
  </si>
  <si>
    <t>157</t>
  </si>
  <si>
    <t>Караваевское</t>
  </si>
  <si>
    <t>66646425</t>
  </si>
  <si>
    <t>158</t>
  </si>
  <si>
    <t>Мальцевское сельское поселение</t>
  </si>
  <si>
    <t>66646420</t>
  </si>
  <si>
    <t>159</t>
  </si>
  <si>
    <t>66646410</t>
  </si>
  <si>
    <t>160</t>
  </si>
  <si>
    <t>161</t>
  </si>
  <si>
    <t>162</t>
  </si>
  <si>
    <t>Темкинский муниципальный округ</t>
  </si>
  <si>
    <t>66548000</t>
  </si>
  <si>
    <t>163</t>
  </si>
  <si>
    <t>Темкинский муниципальный район</t>
  </si>
  <si>
    <t>66648000</t>
  </si>
  <si>
    <t>Батюшковское</t>
  </si>
  <si>
    <t>66648410</t>
  </si>
  <si>
    <t>164</t>
  </si>
  <si>
    <t>Медведевское</t>
  </si>
  <si>
    <t>66648435</t>
  </si>
  <si>
    <t>165</t>
  </si>
  <si>
    <t>Павловское сельское поселение</t>
  </si>
  <si>
    <t>66648440</t>
  </si>
  <si>
    <t>166</t>
  </si>
  <si>
    <t>167</t>
  </si>
  <si>
    <t>Темкинское</t>
  </si>
  <si>
    <t>66648450</t>
  </si>
  <si>
    <t>168</t>
  </si>
  <si>
    <t>Угранский муниципальный округ</t>
  </si>
  <si>
    <t>66550000</t>
  </si>
  <si>
    <t>169</t>
  </si>
  <si>
    <t>Угранский муниципальный район</t>
  </si>
  <si>
    <t>66650000</t>
  </si>
  <si>
    <t>Всходское</t>
  </si>
  <si>
    <t>66650420</t>
  </si>
  <si>
    <t>170</t>
  </si>
  <si>
    <t>Знаменское</t>
  </si>
  <si>
    <t>66650435</t>
  </si>
  <si>
    <t>171</t>
  </si>
  <si>
    <t>172</t>
  </si>
  <si>
    <t>Угранское</t>
  </si>
  <si>
    <t>66650477</t>
  </si>
  <si>
    <t>173</t>
  </si>
  <si>
    <t>Хиславичский муниципальный округ</t>
  </si>
  <si>
    <t>66552000</t>
  </si>
  <si>
    <t>174</t>
  </si>
  <si>
    <t>Хиславичский муниципальный район</t>
  </si>
  <si>
    <t>66652000</t>
  </si>
  <si>
    <t>Владимировское</t>
  </si>
  <si>
    <t>66652405</t>
  </si>
  <si>
    <t>175</t>
  </si>
  <si>
    <t>Городищенское</t>
  </si>
  <si>
    <t>66652425</t>
  </si>
  <si>
    <t>176</t>
  </si>
  <si>
    <t>Кожуховичское</t>
  </si>
  <si>
    <t>66652410</t>
  </si>
  <si>
    <t>177</t>
  </si>
  <si>
    <t>Корзовское</t>
  </si>
  <si>
    <t>66652422</t>
  </si>
  <si>
    <t>178</t>
  </si>
  <si>
    <t>Печерское сельское поселение</t>
  </si>
  <si>
    <t>66652455</t>
  </si>
  <si>
    <t>179</t>
  </si>
  <si>
    <t>180</t>
  </si>
  <si>
    <t>Хиславичское</t>
  </si>
  <si>
    <t>66652151</t>
  </si>
  <si>
    <t>181</t>
  </si>
  <si>
    <t>Череповское</t>
  </si>
  <si>
    <t>66652480</t>
  </si>
  <si>
    <t>182</t>
  </si>
  <si>
    <t>66654000</t>
  </si>
  <si>
    <t>Агибаловское</t>
  </si>
  <si>
    <t>66654405</t>
  </si>
  <si>
    <t>184</t>
  </si>
  <si>
    <t>Богдановское сельское поселение</t>
  </si>
  <si>
    <t>66654415</t>
  </si>
  <si>
    <t>185</t>
  </si>
  <si>
    <t>Игоревское</t>
  </si>
  <si>
    <t>66654425</t>
  </si>
  <si>
    <t>186</t>
  </si>
  <si>
    <t>Лехминское</t>
  </si>
  <si>
    <t>66654430</t>
  </si>
  <si>
    <t>187</t>
  </si>
  <si>
    <t>Тупиковское</t>
  </si>
  <si>
    <t>66654472</t>
  </si>
  <si>
    <t>188</t>
  </si>
  <si>
    <t>189</t>
  </si>
  <si>
    <t>190</t>
  </si>
  <si>
    <t>66656000</t>
  </si>
  <si>
    <t>Надейковичское</t>
  </si>
  <si>
    <t>66656440</t>
  </si>
  <si>
    <t>192</t>
  </si>
  <si>
    <t>Озерное</t>
  </si>
  <si>
    <t>66656420</t>
  </si>
  <si>
    <t>193</t>
  </si>
  <si>
    <t>Первомайское сельское поселение</t>
  </si>
  <si>
    <t>66656445</t>
  </si>
  <si>
    <t>194</t>
  </si>
  <si>
    <t>Понятовское</t>
  </si>
  <si>
    <t>66656425</t>
  </si>
  <si>
    <t>195</t>
  </si>
  <si>
    <t>Руссковское</t>
  </si>
  <si>
    <t>66656435</t>
  </si>
  <si>
    <t>196</t>
  </si>
  <si>
    <t>Снегиревское</t>
  </si>
  <si>
    <t>66656405</t>
  </si>
  <si>
    <t>197</t>
  </si>
  <si>
    <t>Студенецкое</t>
  </si>
  <si>
    <t>66656460</t>
  </si>
  <si>
    <t>198</t>
  </si>
  <si>
    <t>199</t>
  </si>
  <si>
    <t>200</t>
  </si>
  <si>
    <t>Ярцевский муниципальный район</t>
  </si>
  <si>
    <t>66658000</t>
  </si>
  <si>
    <t>Капыревщинское</t>
  </si>
  <si>
    <t>66658415</t>
  </si>
  <si>
    <t>202</t>
  </si>
  <si>
    <t>Михейковское</t>
  </si>
  <si>
    <t>66658435</t>
  </si>
  <si>
    <t>203</t>
  </si>
  <si>
    <t>Мушковичское</t>
  </si>
  <si>
    <t>66658445</t>
  </si>
  <si>
    <t>204</t>
  </si>
  <si>
    <t>Подрощинское</t>
  </si>
  <si>
    <t>66658455</t>
  </si>
  <si>
    <t>205</t>
  </si>
  <si>
    <t>Суетовское</t>
  </si>
  <si>
    <t>66658480</t>
  </si>
  <si>
    <t>206</t>
  </si>
  <si>
    <t>207</t>
  </si>
  <si>
    <t>Ярцевское</t>
  </si>
  <si>
    <t>66658101</t>
  </si>
  <si>
    <t>208</t>
  </si>
  <si>
    <t>NUMBER_POINT</t>
  </si>
  <si>
    <t>INVP_NAME</t>
  </si>
  <si>
    <t>INVP_ID</t>
  </si>
  <si>
    <t>L_START_DATE</t>
  </si>
  <si>
    <t>L_END_DATE</t>
  </si>
  <si>
    <t>L_DECISION_NAME</t>
  </si>
  <si>
    <t>L_DECISION_TYPE</t>
  </si>
  <si>
    <t>L_DECISION_NMBR</t>
  </si>
  <si>
    <t>L_DECISION_DATE</t>
  </si>
  <si>
    <t>7433057936</t>
  </si>
  <si>
    <t>8183044923</t>
  </si>
  <si>
    <t>Инвестиционная программа № 21 от 13.05.2022 ООО "Смоленскрегионтеплоэнерго" в сфере теплоснабжения по модернизации и реконструкции газовой котельной, на территории сельского поселения Ершичское, Ершичский муниципальный район на 2023-2025 годы</t>
  </si>
  <si>
    <t>7070586275</t>
  </si>
  <si>
    <t>7433057934</t>
  </si>
  <si>
    <t>Инвестиционная программа № 33 от 31.05.2024 ООО "Смоленскрегионтеплоэнерго" в сфере теплоснабжения по строительству газовой блочно-модульной котельной, на территории г Ярцево, Ярцевское, Ярцевский муниципальный район на 2025-2027 годы</t>
  </si>
  <si>
    <t>8183044922</t>
  </si>
  <si>
    <t>01.01.2025</t>
  </si>
  <si>
    <t>31.12.2027</t>
  </si>
  <si>
    <t>Об утверждении инвестиционной программы в сфере теплоснабжения ООО «Смоленскрегионтеплоэнерго» (г.Ярцево) на 2025-2027 гг.</t>
  </si>
  <si>
    <t>31.05.2024</t>
  </si>
  <si>
    <t>6820167552</t>
  </si>
  <si>
    <t>8147024598</t>
  </si>
  <si>
    <t>7529952336</t>
  </si>
  <si>
    <t>5617491156</t>
  </si>
  <si>
    <t>5912709258</t>
  </si>
  <si>
    <t>5185873644</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</si>
  <si>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</si>
  <si>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</si>
  <si>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</si>
  <si>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</si>
  <si>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</si>
  <si>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</si>
  <si>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</si>
  <si>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</si>
  <si>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</si>
  <si>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</si>
  <si>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</si>
  <si>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</si>
  <si>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</si>
  <si>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</si>
  <si>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</si>
  <si>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</si>
  <si>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</si>
  <si>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</si>
  <si>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</si>
  <si>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</si>
  <si>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</si>
  <si>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</si>
  <si>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</si>
  <si>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L_SERVICE_TRANSMISSION</t>
  </si>
  <si>
    <t>L_SERVICE_SALE</t>
  </si>
  <si>
    <t>L_PR_IC</t>
  </si>
  <si>
    <t>L_PR_CL</t>
  </si>
  <si>
    <t>L_TR_IC</t>
  </si>
  <si>
    <t>L_TR_CL</t>
  </si>
  <si>
    <t>L_SL_IC</t>
  </si>
  <si>
    <t>L_SL_CL</t>
  </si>
  <si>
    <t>FUEL_LIST</t>
  </si>
  <si>
    <t>д Относово</t>
  </si>
  <si>
    <t>66605404211</t>
  </si>
  <si>
    <t>д. Относово</t>
  </si>
  <si>
    <t>муниципальное имущество</t>
  </si>
  <si>
    <t>без торгов - исключение по статье 17.1 Федерального закона от 26.07.2006 N 135-ФЗ "О защите конкуренции"</t>
  </si>
  <si>
    <t>эксплуатируется</t>
  </si>
  <si>
    <t>договор</t>
  </si>
  <si>
    <t>аренда</t>
  </si>
  <si>
    <t>01.12.2014</t>
  </si>
  <si>
    <t>.321</t>
  </si>
  <si>
    <t>[Газ природный]</t>
  </si>
  <si>
    <t>Котельная №11</t>
  </si>
  <si>
    <t>с Андрейково</t>
  </si>
  <si>
    <t>66605404101</t>
  </si>
  <si>
    <t>с. Андрейково</t>
  </si>
  <si>
    <t>торги (проведены до 10 сентября 2012 года)</t>
  </si>
  <si>
    <t>№2</t>
  </si>
  <si>
    <t>08.11.2010</t>
  </si>
  <si>
    <t>2.376</t>
  </si>
  <si>
    <t>Котельная №11 транзитные сети</t>
  </si>
  <si>
    <t>сеть</t>
  </si>
  <si>
    <t>г Вязьма</t>
  </si>
  <si>
    <t>66605101001</t>
  </si>
  <si>
    <t>ул. Кронштадтская</t>
  </si>
  <si>
    <t>д. 21</t>
  </si>
  <si>
    <t>частная собственность</t>
  </si>
  <si>
    <t>собственное имущество</t>
  </si>
  <si>
    <t>свидетельство</t>
  </si>
  <si>
    <t>собственность</t>
  </si>
  <si>
    <t>67-АА № 178641</t>
  </si>
  <si>
    <t>10.09.2004</t>
  </si>
  <si>
    <t>12.03</t>
  </si>
  <si>
    <t>Котельная №1 транзитные сети</t>
  </si>
  <si>
    <t>11.71</t>
  </si>
  <si>
    <t>д.6</t>
  </si>
  <si>
    <t>67-АВ №117014</t>
  </si>
  <si>
    <t>06.08.2014</t>
  </si>
  <si>
    <t>10.32</t>
  </si>
  <si>
    <t>6.65</t>
  </si>
  <si>
    <t>Котельная №2 транзитные сети</t>
  </si>
  <si>
    <t>ул. Кронштадская</t>
  </si>
  <si>
    <t>Котельная №21 транзитные сети</t>
  </si>
  <si>
    <t>ул. Гоголя</t>
  </si>
  <si>
    <t>д.21</t>
  </si>
  <si>
    <t>67-АВ №065261</t>
  </si>
  <si>
    <t>12.02.2014</t>
  </si>
  <si>
    <t>3.275</t>
  </si>
  <si>
    <t>Котельная №22</t>
  </si>
  <si>
    <t>ул. Сычевское шоссе</t>
  </si>
  <si>
    <t>№63</t>
  </si>
  <si>
    <t>23.11.2011</t>
  </si>
  <si>
    <t>.33</t>
  </si>
  <si>
    <t>.265</t>
  </si>
  <si>
    <t>.27</t>
  </si>
  <si>
    <t>Котельная №23</t>
  </si>
  <si>
    <t>ул. Молодежная</t>
  </si>
  <si>
    <t>д.2</t>
  </si>
  <si>
    <t>67-АВ №065493</t>
  </si>
  <si>
    <t>13.02.2014</t>
  </si>
  <si>
    <t>7.232</t>
  </si>
  <si>
    <t>Котельная №23 магистральные сети</t>
  </si>
  <si>
    <t>Котельная №23 транзитные сети</t>
  </si>
  <si>
    <t>Котельная №24</t>
  </si>
  <si>
    <t>ул. Московская</t>
  </si>
  <si>
    <t>д.62</t>
  </si>
  <si>
    <t>Выписка из ЕГРП от 17.10.16 г. №67-67/001-67/001/101/2016-9036/2</t>
  </si>
  <si>
    <t>17.10.2016</t>
  </si>
  <si>
    <t>20.64</t>
  </si>
  <si>
    <t>16.15</t>
  </si>
  <si>
    <t>Котельная №24 магистральные сети</t>
  </si>
  <si>
    <t>Котельная №24 транзитные сети</t>
  </si>
  <si>
    <t>д. 62</t>
  </si>
  <si>
    <t>ул. Софьи Перовской</t>
  </si>
  <si>
    <t>д. 6</t>
  </si>
  <si>
    <t>67-АА №178404</t>
  </si>
  <si>
    <t>07.09.2014</t>
  </si>
  <si>
    <t>7.71</t>
  </si>
  <si>
    <t>Котельная №3 транзитные сети</t>
  </si>
  <si>
    <t>8.15</t>
  </si>
  <si>
    <t>Котельная №4</t>
  </si>
  <si>
    <t>ул. Комсомольская</t>
  </si>
  <si>
    <t>67-АА №178364</t>
  </si>
  <si>
    <t>27.07.2004</t>
  </si>
  <si>
    <t>Котельная №4 транзитные сети</t>
  </si>
  <si>
    <t>Котельная №6</t>
  </si>
  <si>
    <t>ул. Ленина</t>
  </si>
  <si>
    <t>д. 75</t>
  </si>
  <si>
    <t>67-АБ №656200</t>
  </si>
  <si>
    <t>24.01.2011</t>
  </si>
  <si>
    <t>.57</t>
  </si>
  <si>
    <t>ул. Строителей</t>
  </si>
  <si>
    <t>д. 17</t>
  </si>
  <si>
    <t>№63 от</t>
  </si>
  <si>
    <t>25.44</t>
  </si>
  <si>
    <t>Котельная №7 магистральные сети</t>
  </si>
  <si>
    <t>Котельная №7 транзитные сети</t>
  </si>
  <si>
    <t>ул. Маяковского</t>
  </si>
  <si>
    <t>40.5</t>
  </si>
  <si>
    <t>16.07</t>
  </si>
  <si>
    <t>Котельная №8 магистральные сети</t>
  </si>
  <si>
    <t>Котельная №8 транзитные сети</t>
  </si>
  <si>
    <t>ул. Плетниковка</t>
  </si>
  <si>
    <t>2.66</t>
  </si>
  <si>
    <t>Котельная №9 транзитные сети</t>
  </si>
  <si>
    <t>ул. Докучаева</t>
  </si>
  <si>
    <t>09.01.2014</t>
  </si>
  <si>
    <t>.3</t>
  </si>
  <si>
    <t>.22</t>
  </si>
  <si>
    <t>котельная №21</t>
  </si>
  <si>
    <t>котельная №13</t>
  </si>
  <si>
    <t>д Новое Село</t>
  </si>
  <si>
    <t>66605456101</t>
  </si>
  <si>
    <t>д. Новое Село</t>
  </si>
  <si>
    <t>торги (проведены до 1 сентября 2010 года)</t>
  </si>
  <si>
    <t>№1</t>
  </si>
  <si>
    <t>26.02.2010</t>
  </si>
  <si>
    <t>.874</t>
  </si>
  <si>
    <t>Котельная №19</t>
  </si>
  <si>
    <t>с Семлево</t>
  </si>
  <si>
    <t>66605472101</t>
  </si>
  <si>
    <t>с. Семлево</t>
  </si>
  <si>
    <t>27.09.2010</t>
  </si>
  <si>
    <t>[Уголь длиннопламенный]</t>
  </si>
  <si>
    <t>Котельная №14</t>
  </si>
  <si>
    <t>ст Семлево</t>
  </si>
  <si>
    <t>66605472271</t>
  </si>
  <si>
    <t>ст. Семлево</t>
  </si>
  <si>
    <t>16.01.2017</t>
  </si>
  <si>
    <t>1.29</t>
  </si>
  <si>
    <t>Котельная №14 транзитные сети</t>
  </si>
  <si>
    <t>Котельная №5 транзитные сети</t>
  </si>
  <si>
    <t>с Ново-Никольское</t>
  </si>
  <si>
    <t>66605476201</t>
  </si>
  <si>
    <t>с. Ново-Никольское</t>
  </si>
  <si>
    <t>67-АА № 178580</t>
  </si>
  <si>
    <t>14.09.2004</t>
  </si>
  <si>
    <t>2.17</t>
  </si>
  <si>
    <t>1.21</t>
  </si>
  <si>
    <t>1.211</t>
  </si>
  <si>
    <t>67-АБ №542961</t>
  </si>
  <si>
    <t>10.06.2010</t>
  </si>
  <si>
    <t>42.5</t>
  </si>
  <si>
    <t>31.38</t>
  </si>
  <si>
    <t>[Газ природный] :: [Мазут]</t>
  </si>
  <si>
    <t>Котельная №1 Районная - магистральные сети</t>
  </si>
  <si>
    <t>32.2</t>
  </si>
  <si>
    <t>Котельная №1 Районная - транзитные сети</t>
  </si>
  <si>
    <t>Котельная №2 - транзитные сети</t>
  </si>
  <si>
    <t>ул. Бахтина</t>
  </si>
  <si>
    <t>д. 11Б</t>
  </si>
  <si>
    <t>67-АВ №039280</t>
  </si>
  <si>
    <t>04.02.2014</t>
  </si>
  <si>
    <t>10.4</t>
  </si>
  <si>
    <t>6.9</t>
  </si>
  <si>
    <t>Котельная №2 БМК-1</t>
  </si>
  <si>
    <t>Котельная №3 БМК-2</t>
  </si>
  <si>
    <t>д. 5А</t>
  </si>
  <si>
    <t>67-АВ №039604</t>
  </si>
  <si>
    <t>17.02.2014</t>
  </si>
  <si>
    <t>2.776</t>
  </si>
  <si>
    <t>Котельная №3 БМК-2 магистральные сети</t>
  </si>
  <si>
    <t>Котельная №5 -транзитные сети</t>
  </si>
  <si>
    <t>ул. Мира</t>
  </si>
  <si>
    <t>д. 2А</t>
  </si>
  <si>
    <t>67-АВ №039605</t>
  </si>
  <si>
    <t>1.197</t>
  </si>
  <si>
    <t>Котельная №5 БМК-3</t>
  </si>
  <si>
    <t>ул. Пушная</t>
  </si>
  <si>
    <t>№б/н</t>
  </si>
  <si>
    <t>01.10.2014</t>
  </si>
  <si>
    <t>.5</t>
  </si>
  <si>
    <t>.19</t>
  </si>
  <si>
    <t>выписка из ЕГРН</t>
  </si>
  <si>
    <t>5.486</t>
  </si>
  <si>
    <t>20.11.2019</t>
  </si>
  <si>
    <t>1.939</t>
  </si>
  <si>
    <t>1.94</t>
  </si>
  <si>
    <t>25.11.2019</t>
  </si>
  <si>
    <t>5.615</t>
  </si>
  <si>
    <t>Котельная №10</t>
  </si>
  <si>
    <t>с Карманово</t>
  </si>
  <si>
    <t>66608424101</t>
  </si>
  <si>
    <t>ул. Набережная</t>
  </si>
  <si>
    <t>д. 18 стр. 3</t>
  </si>
  <si>
    <t>1-2022</t>
  </si>
  <si>
    <t>01.02.2022</t>
  </si>
  <si>
    <t>.13</t>
  </si>
  <si>
    <t>.11</t>
  </si>
  <si>
    <t>пер. Заводской</t>
  </si>
  <si>
    <t>д. 4 стр.2</t>
  </si>
  <si>
    <t>№7</t>
  </si>
  <si>
    <t>31.08.2009</t>
  </si>
  <si>
    <t>21.7</t>
  </si>
  <si>
    <t>3.276</t>
  </si>
  <si>
    <t>Котельная №4 - транзитные сети</t>
  </si>
  <si>
    <t>с. Карманово</t>
  </si>
  <si>
    <t>Котельная №4 магистральные сети</t>
  </si>
  <si>
    <t>д Ново-Михайловское</t>
  </si>
  <si>
    <t>66614440101</t>
  </si>
  <si>
    <t>67:06:0030203:800-67/056/2020-1</t>
  </si>
  <si>
    <t>15.12.2020</t>
  </si>
  <si>
    <t>22.4</t>
  </si>
  <si>
    <t>16.44</t>
  </si>
  <si>
    <t>г Духовщина</t>
  </si>
  <si>
    <t>66616101001</t>
  </si>
  <si>
    <t>ул. Карла Либкнехта</t>
  </si>
  <si>
    <t>д. 51 Б</t>
  </si>
  <si>
    <t>67-АА-№178336</t>
  </si>
  <si>
    <t>07.09.2004</t>
  </si>
  <si>
    <t>4.8</t>
  </si>
  <si>
    <t>1.47</t>
  </si>
  <si>
    <t>ул. Смоленская</t>
  </si>
  <si>
    <t>67-АА  №178381</t>
  </si>
  <si>
    <t>.69</t>
  </si>
  <si>
    <t>.39</t>
  </si>
  <si>
    <t>д. 13 А</t>
  </si>
  <si>
    <t>67-АА №178405</t>
  </si>
  <si>
    <t>1.67</t>
  </si>
  <si>
    <t>Котельная №3 - транзитные сети</t>
  </si>
  <si>
    <t>г Ельня</t>
  </si>
  <si>
    <t>66619101001</t>
  </si>
  <si>
    <t>ул. Смоленский большак</t>
  </si>
  <si>
    <t>67-АА №178350</t>
  </si>
  <si>
    <t>1.02</t>
  </si>
  <si>
    <t>.528</t>
  </si>
  <si>
    <t>пер. Глинки</t>
  </si>
  <si>
    <t>67-АА №178365</t>
  </si>
  <si>
    <t>6.4</t>
  </si>
  <si>
    <t>4.28</t>
  </si>
  <si>
    <t>пер. Пролетарский</t>
  </si>
  <si>
    <t>67-АА №178351</t>
  </si>
  <si>
    <t>.62</t>
  </si>
  <si>
    <t>с Ворга</t>
  </si>
  <si>
    <t>66621414101</t>
  </si>
  <si>
    <t>ул. Дзержинского</t>
  </si>
  <si>
    <t>67-АА №178616</t>
  </si>
  <si>
    <t>05.06.2008</t>
  </si>
  <si>
    <t>.9</t>
  </si>
  <si>
    <t>.18</t>
  </si>
  <si>
    <t>ул. Луговая</t>
  </si>
  <si>
    <t>67-АА №178617</t>
  </si>
  <si>
    <t>.458</t>
  </si>
  <si>
    <t>.716</t>
  </si>
  <si>
    <t>пгт Красный</t>
  </si>
  <si>
    <t>66624151051</t>
  </si>
  <si>
    <t>ул. Карла Маркса</t>
  </si>
  <si>
    <t>д. 2</t>
  </si>
  <si>
    <t>67-АА № 178642</t>
  </si>
  <si>
    <t>1.64</t>
  </si>
  <si>
    <t>д. 25-а</t>
  </si>
  <si>
    <t>67-АА № 178643</t>
  </si>
  <si>
    <t>.872</t>
  </si>
  <si>
    <t>Котельная №1 п. Новодугино</t>
  </si>
  <si>
    <t>с Новодугино</t>
  </si>
  <si>
    <t>66630435101</t>
  </si>
  <si>
    <t>ул. Чкалова</t>
  </si>
  <si>
    <t>67-АБ №685854</t>
  </si>
  <si>
    <t>07.07.2011</t>
  </si>
  <si>
    <t>1.42</t>
  </si>
  <si>
    <t>д Денисово</t>
  </si>
  <si>
    <t>66633450115</t>
  </si>
  <si>
    <t>д. Денисово</t>
  </si>
  <si>
    <t>67-АБ №576170</t>
  </si>
  <si>
    <t>24.08.2010</t>
  </si>
  <si>
    <t>1.24</t>
  </si>
  <si>
    <t>67-АБ №636703</t>
  </si>
  <si>
    <t>22.12.2010</t>
  </si>
  <si>
    <t>Котельная, д.Пересна</t>
  </si>
  <si>
    <t>д Пересна</t>
  </si>
  <si>
    <t>66633450152</t>
  </si>
  <si>
    <t>16.09.2022</t>
  </si>
  <si>
    <t>1.72</t>
  </si>
  <si>
    <t>ул. Твардовского</t>
  </si>
  <si>
    <t>д. 5</t>
  </si>
  <si>
    <t>67-АА №178535</t>
  </si>
  <si>
    <t>3.186</t>
  </si>
  <si>
    <t>№6</t>
  </si>
  <si>
    <t>20.09.2011</t>
  </si>
  <si>
    <t>.7</t>
  </si>
  <si>
    <t>Котельная №16
ПУ-29</t>
  </si>
  <si>
    <t>д. 23</t>
  </si>
  <si>
    <t>24.09.2021</t>
  </si>
  <si>
    <t>.45</t>
  </si>
  <si>
    <t>нп. 1-й Микрорайон</t>
  </si>
  <si>
    <t>67-АА №178598</t>
  </si>
  <si>
    <t>2.202</t>
  </si>
  <si>
    <t>разрешение на ввод объекта в эксплуатацию</t>
  </si>
  <si>
    <t>№67-RU67514101-82-2016</t>
  </si>
  <si>
    <t>22.09.2016</t>
  </si>
  <si>
    <t>2.24</t>
  </si>
  <si>
    <t>1.45</t>
  </si>
  <si>
    <t>д Бояды</t>
  </si>
  <si>
    <t>66633465111</t>
  </si>
  <si>
    <t>д. Бояды (Прудковское с/пос)</t>
  </si>
  <si>
    <t>67-АА №181414</t>
  </si>
  <si>
    <t>28.09.2004</t>
  </si>
  <si>
    <t>.882</t>
  </si>
  <si>
    <t>д Прудки</t>
  </si>
  <si>
    <t>66633465101</t>
  </si>
  <si>
    <t>д. Прудки</t>
  </si>
  <si>
    <t>67-АА №178579</t>
  </si>
  <si>
    <t>.234</t>
  </si>
  <si>
    <t>Котельная, д. Даньково</t>
  </si>
  <si>
    <t>д Даньково</t>
  </si>
  <si>
    <t>66633495181</t>
  </si>
  <si>
    <t>д. Даньково</t>
  </si>
  <si>
    <t>1.08</t>
  </si>
  <si>
    <t>.51</t>
  </si>
  <si>
    <t>Котельная №25</t>
  </si>
  <si>
    <t>д Астапковичи</t>
  </si>
  <si>
    <t>66636408101</t>
  </si>
  <si>
    <t>д. Астапковичи</t>
  </si>
  <si>
    <t>30.03.2015</t>
  </si>
  <si>
    <t>.135</t>
  </si>
  <si>
    <t>д Лесники</t>
  </si>
  <si>
    <t>66636408147</t>
  </si>
  <si>
    <t>д. Лесники</t>
  </si>
  <si>
    <t>07.10.2011</t>
  </si>
  <si>
    <t>.116</t>
  </si>
  <si>
    <t>д Никольское</t>
  </si>
  <si>
    <t>66636408149</t>
  </si>
  <si>
    <t>д. Никольское</t>
  </si>
  <si>
    <t>67-АБ №247127</t>
  </si>
  <si>
    <t>24.12.2007</t>
  </si>
  <si>
    <t>.403</t>
  </si>
  <si>
    <t>с Екимовичи</t>
  </si>
  <si>
    <t>66636430101</t>
  </si>
  <si>
    <t>с. Екимовичи</t>
  </si>
  <si>
    <t>.2</t>
  </si>
  <si>
    <t>.161</t>
  </si>
  <si>
    <t>08.07.2015</t>
  </si>
  <si>
    <t>Котельная №27</t>
  </si>
  <si>
    <t>д Малые Кириллы</t>
  </si>
  <si>
    <t>66636442101</t>
  </si>
  <si>
    <t>ул. Головлева</t>
  </si>
  <si>
    <t>.29</t>
  </si>
  <si>
    <t>.112</t>
  </si>
  <si>
    <t>Котельная №26</t>
  </si>
  <si>
    <t>д Грязенять</t>
  </si>
  <si>
    <t>66636460118</t>
  </si>
  <si>
    <t>д. Грязенять</t>
  </si>
  <si>
    <t>№ 209-АБ</t>
  </si>
  <si>
    <t>23.12.2013</t>
  </si>
  <si>
    <t>.34</t>
  </si>
  <si>
    <t>д Липовка</t>
  </si>
  <si>
    <t>66636460101</t>
  </si>
  <si>
    <t>д. Липовка</t>
  </si>
  <si>
    <t>.123</t>
  </si>
  <si>
    <t>д Козловка</t>
  </si>
  <si>
    <t>66636470111</t>
  </si>
  <si>
    <t>ул. Гагарина</t>
  </si>
  <si>
    <t>67-АВ №069089</t>
  </si>
  <si>
    <t>24.01.2014</t>
  </si>
  <si>
    <t>.973</t>
  </si>
  <si>
    <t>Котельная №20</t>
  </si>
  <si>
    <t>д. Козловка (Остерское с/пос)</t>
  </si>
  <si>
    <t>1.618</t>
  </si>
  <si>
    <t>Котельная №20 транзитные сети</t>
  </si>
  <si>
    <t>с Остер</t>
  </si>
  <si>
    <t>66636470101</t>
  </si>
  <si>
    <t>67-АБ №247132</t>
  </si>
  <si>
    <t>.792</t>
  </si>
  <si>
    <t>с. Остер</t>
  </si>
  <si>
    <t>1.169</t>
  </si>
  <si>
    <t>Котельная №29</t>
  </si>
  <si>
    <t>д Перенка</t>
  </si>
  <si>
    <t>66636472101</t>
  </si>
  <si>
    <t>д. Перенка</t>
  </si>
  <si>
    <t>.601</t>
  </si>
  <si>
    <t>Котельная №28</t>
  </si>
  <si>
    <t>д Пригорье</t>
  </si>
  <si>
    <t>66636476171</t>
  </si>
  <si>
    <t>д. Пригорье</t>
  </si>
  <si>
    <t>.21</t>
  </si>
  <si>
    <t>г Рославль</t>
  </si>
  <si>
    <t>66636101001</t>
  </si>
  <si>
    <t>ул. Республиканская</t>
  </si>
  <si>
    <t>67-АБ №657890</t>
  </si>
  <si>
    <t>11.01.2011</t>
  </si>
  <si>
    <t>9.9</t>
  </si>
  <si>
    <t>5.727</t>
  </si>
  <si>
    <t>пл. Горького</t>
  </si>
  <si>
    <t>67-АБ №247135</t>
  </si>
  <si>
    <t>.115</t>
  </si>
  <si>
    <t>ул. Свердлова</t>
  </si>
  <si>
    <t>67-АБ №247019</t>
  </si>
  <si>
    <t>20.12.2007</t>
  </si>
  <si>
    <t>1.903</t>
  </si>
  <si>
    <t>ул. Загородная</t>
  </si>
  <si>
    <t>67-АБ №247020</t>
  </si>
  <si>
    <t>ул. Пайтерова</t>
  </si>
  <si>
    <t>67-АБ №247012</t>
  </si>
  <si>
    <t>1.536</t>
  </si>
  <si>
    <t>Котельная №17</t>
  </si>
  <si>
    <t>д. 53</t>
  </si>
  <si>
    <t>07.02.2012</t>
  </si>
  <si>
    <t>.253</t>
  </si>
  <si>
    <t>ул. Урицкого</t>
  </si>
  <si>
    <t>67-АБ №247643</t>
  </si>
  <si>
    <t>29.01.2008</t>
  </si>
  <si>
    <t>2.63</t>
  </si>
  <si>
    <t>ул. Товарная</t>
  </si>
  <si>
    <t>67-АБ №289636</t>
  </si>
  <si>
    <t>21.05.2008</t>
  </si>
  <si>
    <t>2.273</t>
  </si>
  <si>
    <t>Котельная №30</t>
  </si>
  <si>
    <t>ул. Чехова</t>
  </si>
  <si>
    <t>1.46</t>
  </si>
  <si>
    <t>Котельная №31</t>
  </si>
  <si>
    <t>г. Рославль</t>
  </si>
  <si>
    <t>ЦРБ</t>
  </si>
  <si>
    <t>№ 207-АБ</t>
  </si>
  <si>
    <t>1.723</t>
  </si>
  <si>
    <t>1.725</t>
  </si>
  <si>
    <t>Котельная №32</t>
  </si>
  <si>
    <t>ул. Мичурина</t>
  </si>
  <si>
    <t>д.196</t>
  </si>
  <si>
    <t>ВТР-СРТЭ-1</t>
  </si>
  <si>
    <t>30.12.2016</t>
  </si>
  <si>
    <t>400</t>
  </si>
  <si>
    <t>69.806</t>
  </si>
  <si>
    <t>55.63</t>
  </si>
  <si>
    <t>Котельная №32 магистральные сети</t>
  </si>
  <si>
    <t>Котельная №32 транзитные сети</t>
  </si>
  <si>
    <t>д. 196</t>
  </si>
  <si>
    <t>67-АБ №247131</t>
  </si>
  <si>
    <t>1.03</t>
  </si>
  <si>
    <t>кв-л. 163-й</t>
  </si>
  <si>
    <t>67-АВ №106460</t>
  </si>
  <si>
    <t>16.07.2014</t>
  </si>
  <si>
    <t>6.37</t>
  </si>
  <si>
    <t>пер. 1-й Братский</t>
  </si>
  <si>
    <t>67-АБ №247013</t>
  </si>
  <si>
    <t>.26</t>
  </si>
  <si>
    <t>Котельная №6 транзитные сети</t>
  </si>
  <si>
    <t>ул. Красина</t>
  </si>
  <si>
    <t>67-АБ №247128</t>
  </si>
  <si>
    <t>7.4</t>
  </si>
  <si>
    <t>2.76</t>
  </si>
  <si>
    <t>6-ая школа</t>
  </si>
  <si>
    <t>67-АБ №247129</t>
  </si>
  <si>
    <t>.276</t>
  </si>
  <si>
    <t>Тепловые сети "ВРЗ"</t>
  </si>
  <si>
    <t>№4</t>
  </si>
  <si>
    <t>31.12.2015</t>
  </si>
  <si>
    <t>5.53</t>
  </si>
  <si>
    <t>Тепловые сети "ВРЗ" -транзитные сети</t>
  </si>
  <si>
    <t>Тепловые сети "ВРЗ" магистральные</t>
  </si>
  <si>
    <t>Тепловые сети "Локомотивное Депо"</t>
  </si>
  <si>
    <t>Тепловые сети "Смоленсктепло"</t>
  </si>
  <si>
    <t>Тепловые сети "Смоленсктепло" магистральные</t>
  </si>
  <si>
    <t>Тепловые сети "Смоленсктепло" транзитные сети</t>
  </si>
  <si>
    <t>67-АБ №247644</t>
  </si>
  <si>
    <t>29.12.2008</t>
  </si>
  <si>
    <t>.187</t>
  </si>
  <si>
    <t>д Клинка</t>
  </si>
  <si>
    <t>66641415118</t>
  </si>
  <si>
    <t>Школа-интернат</t>
  </si>
  <si>
    <t>67-АБ №410704</t>
  </si>
  <si>
    <t>30.06.2009</t>
  </si>
  <si>
    <t>1.26</t>
  </si>
  <si>
    <t>с Издешково</t>
  </si>
  <si>
    <t>66641457101</t>
  </si>
  <si>
    <t>ул. Чернышевского</t>
  </si>
  <si>
    <t>14.10.2021</t>
  </si>
  <si>
    <t>3.81</t>
  </si>
  <si>
    <t>№7-к</t>
  </si>
  <si>
    <t>28.01.2009</t>
  </si>
  <si>
    <t>.527</t>
  </si>
  <si>
    <t>ул. Районная подстанция</t>
  </si>
  <si>
    <t>.17</t>
  </si>
  <si>
    <t>.12</t>
  </si>
  <si>
    <t>№ 15/11-к</t>
  </si>
  <si>
    <t>26.05.2010</t>
  </si>
  <si>
    <t>25.51</t>
  </si>
  <si>
    <t>Котельная №15 - транзитные сети</t>
  </si>
  <si>
    <t>Котельная №15 магистральные сети</t>
  </si>
  <si>
    <t>Котельная №16 -транзитные сети</t>
  </si>
  <si>
    <t>№ 13-к</t>
  </si>
  <si>
    <t>01.12.2010</t>
  </si>
  <si>
    <t>32.5</t>
  </si>
  <si>
    <t>Котельная №16 магистральные сети</t>
  </si>
  <si>
    <t>ул. Ковалева</t>
  </si>
  <si>
    <t>№ 15-к</t>
  </si>
  <si>
    <t>15.11.2009</t>
  </si>
  <si>
    <t>.735</t>
  </si>
  <si>
    <t>67-АБ №445567</t>
  </si>
  <si>
    <t>03.09.2009</t>
  </si>
  <si>
    <t>.477</t>
  </si>
  <si>
    <t>67-АБ №438889</t>
  </si>
  <si>
    <t>06.08.2009</t>
  </si>
  <si>
    <t>.385</t>
  </si>
  <si>
    <t>ул. Красногвардейская</t>
  </si>
  <si>
    <t>6.207</t>
  </si>
  <si>
    <t>ул. Вахрушева</t>
  </si>
  <si>
    <t>№0052040/01-АБ</t>
  </si>
  <si>
    <t>5.6</t>
  </si>
  <si>
    <t>ул. Октябрьская</t>
  </si>
  <si>
    <t>№0052040/02-АБ</t>
  </si>
  <si>
    <t>1.22</t>
  </si>
  <si>
    <t>мкр. Завода ГМП</t>
  </si>
  <si>
    <t>7.3</t>
  </si>
  <si>
    <t>3.89</t>
  </si>
  <si>
    <t>Котельная №8 - транзитные сети</t>
  </si>
  <si>
    <t>ул. Коммунистическая</t>
  </si>
  <si>
    <t>2.37</t>
  </si>
  <si>
    <t>.15</t>
  </si>
  <si>
    <t>27.03.2019</t>
  </si>
  <si>
    <t>7.7</t>
  </si>
  <si>
    <t>5.09</t>
  </si>
  <si>
    <t>д. 18</t>
  </si>
  <si>
    <t>ул. Кутузова</t>
  </si>
  <si>
    <t>д. 33</t>
  </si>
  <si>
    <t>1.84</t>
  </si>
  <si>
    <t>.91</t>
  </si>
  <si>
    <t>д Богородицкое</t>
  </si>
  <si>
    <t>66644439101</t>
  </si>
  <si>
    <t>ул. Пригородная</t>
  </si>
  <si>
    <t>№23</t>
  </si>
  <si>
    <t>25.09.2019</t>
  </si>
  <si>
    <t>2.79</t>
  </si>
  <si>
    <t>2.131</t>
  </si>
  <si>
    <t>Котельная (ТК Соколья Гора)</t>
  </si>
  <si>
    <t>д Митино</t>
  </si>
  <si>
    <t>66644439136</t>
  </si>
  <si>
    <t>17.09.2024</t>
  </si>
  <si>
    <t>.036</t>
  </si>
  <si>
    <t>.04</t>
  </si>
  <si>
    <t>д Сметанино</t>
  </si>
  <si>
    <t>66644484101</t>
  </si>
  <si>
    <t>д. Сметанино</t>
  </si>
  <si>
    <t>№25</t>
  </si>
  <si>
    <t>27.09.2019</t>
  </si>
  <si>
    <t>2.57</t>
  </si>
  <si>
    <t>1.924</t>
  </si>
  <si>
    <t>с Талашкино</t>
  </si>
  <si>
    <t>66644492101</t>
  </si>
  <si>
    <t>с. Талашкино</t>
  </si>
  <si>
    <t>№31</t>
  </si>
  <si>
    <t>3.53</t>
  </si>
  <si>
    <t>2.605</t>
  </si>
  <si>
    <t>Котельная №1 Роддом</t>
  </si>
  <si>
    <t>67-АА №178298</t>
  </si>
  <si>
    <t>3.41</t>
  </si>
  <si>
    <t>Котельная №1 Роддом транзитные сети</t>
  </si>
  <si>
    <t>67-АА №700166</t>
  </si>
  <si>
    <t>1.763</t>
  </si>
  <si>
    <t>Котельная №3 Школа</t>
  </si>
  <si>
    <t>ул. Алексеевского</t>
  </si>
  <si>
    <t>д. б/н</t>
  </si>
  <si>
    <t>Отсутствует</t>
  </si>
  <si>
    <t>06.10.2014</t>
  </si>
  <si>
    <t>Котельная №4 ст. Игоревская</t>
  </si>
  <si>
    <t>ст Игоревская</t>
  </si>
  <si>
    <t>66654425101</t>
  </si>
  <si>
    <t>ул. Южная</t>
  </si>
  <si>
    <t>д.15</t>
  </si>
  <si>
    <t>https://portal.eias.ru/Portal/DownloadPage.aspx?type=12&amp;guid=63b2bc2d-f615-4dbc-8882-588525643588</t>
  </si>
  <si>
    <t>10.08.2022</t>
  </si>
  <si>
    <t>1.52</t>
  </si>
  <si>
    <t>67-АБ №151795</t>
  </si>
  <si>
    <t>17.11.2006</t>
  </si>
  <si>
    <t>4.43</t>
  </si>
  <si>
    <t>3.083</t>
  </si>
  <si>
    <t>Котельная №1-транзитные сети</t>
  </si>
  <si>
    <t>концессионное соглашение</t>
  </si>
  <si>
    <t>соглашение</t>
  </si>
  <si>
    <t>132/04-С</t>
  </si>
  <si>
    <t>2.58</t>
  </si>
  <si>
    <t>.344</t>
  </si>
  <si>
    <t>.1</t>
  </si>
  <si>
    <t>67-АБ №247609</t>
  </si>
  <si>
    <t>28.01.2008</t>
  </si>
  <si>
    <t>1.38</t>
  </si>
  <si>
    <t>67-АБ №247314</t>
  </si>
  <si>
    <t>10.01.2008</t>
  </si>
  <si>
    <t>.28</t>
  </si>
  <si>
    <t>.49</t>
  </si>
  <si>
    <t>.23</t>
  </si>
  <si>
    <t>67-АБ №247315</t>
  </si>
  <si>
    <t>.486</t>
  </si>
  <si>
    <t>д Михейково</t>
  </si>
  <si>
    <t>66658435101</t>
  </si>
  <si>
    <t>д. Михейково</t>
  </si>
  <si>
    <t>30.12.2014</t>
  </si>
  <si>
    <t>1.05</t>
  </si>
  <si>
    <t>д Суетово</t>
  </si>
  <si>
    <t>66658480101</t>
  </si>
  <si>
    <t>д. Суетово</t>
  </si>
  <si>
    <t>1.25</t>
  </si>
  <si>
    <t>Котельная №1 Восточный промузел</t>
  </si>
  <si>
    <t>г Ярцево</t>
  </si>
  <si>
    <t>66658101001</t>
  </si>
  <si>
    <t>г. Ярцево</t>
  </si>
  <si>
    <t>Восточный промоузел</t>
  </si>
  <si>
    <t>№22</t>
  </si>
  <si>
    <t>03.07.2012</t>
  </si>
  <si>
    <t>419.5</t>
  </si>
  <si>
    <t>86.1</t>
  </si>
  <si>
    <t>Котельная №1 Восточный промузел транзитные сети</t>
  </si>
  <si>
    <t>64.21</t>
  </si>
  <si>
    <t>Котельная №1 Восточный промузел-магистральные сети</t>
  </si>
  <si>
    <t>ул. Дачная</t>
  </si>
  <si>
    <t>д. 24</t>
  </si>
  <si>
    <t>67-АБ №625456</t>
  </si>
  <si>
    <t>22.04.2010</t>
  </si>
  <si>
    <t>1.09</t>
  </si>
  <si>
    <t>ул. Маршала Жукова</t>
  </si>
  <si>
    <t>д. 1-а</t>
  </si>
  <si>
    <t>.71</t>
  </si>
  <si>
    <t>Котельная №12 транзитные сети</t>
  </si>
  <si>
    <t>Котельная №14 ЛМПС</t>
  </si>
  <si>
    <t>ул. ЛММС</t>
  </si>
  <si>
    <t>№05/15</t>
  </si>
  <si>
    <t>18.03.2015</t>
  </si>
  <si>
    <t>.557</t>
  </si>
  <si>
    <t>ул. Победы</t>
  </si>
  <si>
    <t>3.44</t>
  </si>
  <si>
    <t>1.334</t>
  </si>
  <si>
    <t>67-АБ №171347</t>
  </si>
  <si>
    <t>24.04.2007</t>
  </si>
  <si>
    <t>5.15</t>
  </si>
  <si>
    <t>ул. Школьная</t>
  </si>
  <si>
    <t>д. 9-б</t>
  </si>
  <si>
    <t>67-АБ №625459</t>
  </si>
  <si>
    <t>11.86</t>
  </si>
  <si>
    <t>7.77</t>
  </si>
  <si>
    <t>ул. 1-я Рабочая</t>
  </si>
  <si>
    <t>д. 28-б</t>
  </si>
  <si>
    <t>67-АБ №625457</t>
  </si>
  <si>
    <t>Котельная №7 п. Пронькино</t>
  </si>
  <si>
    <t>п. Пронькино</t>
  </si>
  <si>
    <t>документов нет вообще</t>
  </si>
  <si>
    <t>01.04.2003</t>
  </si>
  <si>
    <t>.32</t>
  </si>
  <si>
    <t>ул. Краснооктябрьская</t>
  </si>
  <si>
    <t>67-АБ №171367</t>
  </si>
  <si>
    <t>25.04.2007</t>
  </si>
  <si>
    <t>4.01</t>
  </si>
  <si>
    <t>5.29</t>
  </si>
  <si>
    <t>ул. Заозерная</t>
  </si>
  <si>
    <t>№02/17</t>
  </si>
  <si>
    <t>31.01.2017</t>
  </si>
  <si>
    <t>.68</t>
  </si>
  <si>
    <t>.54</t>
  </si>
  <si>
    <t>ул. Макаренко</t>
  </si>
  <si>
    <t>д. 3-б</t>
  </si>
  <si>
    <t>67-АБ №625458</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</si>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</sst>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09">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29">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CCCCFF"/>
      </patternFill>
    </fill>
    <fill>
      <patternFill patternType="solid">
        <fgColor rgb="FF00CCFF"/>
      </patternFill>
    </fill>
    <fill>
      <patternFill patternType="solid">
        <fgColor rgb="FFFFC000"/>
      </patternFill>
    </fill>
  </fills>
  <borders count="60">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theme="0" tint="-0.249977111117893"/>
      </left>
      <right style="thin">
        <color rgb="FFC0C0C0"/>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03" fillId="0" borderId="0" applyFill="0" applyBorder="0">
      <alignment vertical="top"/>
    </xf>
    <xf numFmtId="0" fontId="11" fillId="0" borderId="0" applyFill="0" applyBorder="0"/>
    <xf numFmtId="0" fontId="12" fillId="0" borderId="0" applyFill="0" applyBorder="0">
      <alignment vertical="top"/>
    </xf>
  </cellStyleXfs>
  <cellXfs count="4143">
    <xf numFmtId="49" fontId="0" fillId="0" borderId="0" xfId="0" applyNumberFormat="1" applyFont="1">
      <alignment vertical="top"/>
    </xf>
    <xf numFmtId="0" fontId="11" fillId="0" borderId="0" xfId="14" applyFont="1"/>
    <xf numFmtId="49" fontId="0" fillId="0" borderId="0" xfId="13" applyNumberFormat="1" applyFont="1">
      <alignment vertical="top"/>
    </xf>
    <xf numFmtId="49" fontId="0" fillId="0" borderId="0" xfId="13" applyNumberFormat="1" applyFont="1">
      <alignment vertical="top"/>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49"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0" fontId="45" fillId="0" borderId="0" xfId="0" applyNumberFormat="1" applyFont="1" applyAlignment="1">
      <alignmen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49" fontId="31" fillId="0" borderId="0" xfId="0" applyNumberFormat="1" applyFont="1" applyAlignment="1">
      <alignment horizontal="center" vertical="center"/>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17" fillId="0" borderId="0" xfId="0" applyNumberFormat="1" applyFont="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12" borderId="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36" fillId="0" borderId="0" xfId="0" applyNumberFormat="1" applyFont="1" applyAlignment="1">
      <alignmen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6"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7"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8"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7"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29" xfId="0" applyNumberFormat="1" applyFont="1" applyFill="1" applyBorder="1" applyAlignment="1">
      <alignment vertical="center" wrapText="1"/>
    </xf>
    <xf numFmtId="0" fontId="31" fillId="8" borderId="29" xfId="0" applyNumberFormat="1" applyFont="1" applyFill="1" applyBorder="1" applyAlignment="1">
      <alignment horizontal="center" wrapText="1"/>
    </xf>
    <xf numFmtId="49" fontId="55" fillId="0" borderId="29"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3" xfId="0" applyNumberFormat="1" applyFont="1" applyBorder="1" applyAlignment="1">
      <alignment horizontal="left" vertical="center" wrapText="1" inden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6"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0" fontId="54" fillId="0" borderId="0" xfId="0" applyNumberFormat="1" applyFont="1" applyAlignment="1">
      <alignment horizontal="center" vertical="center" wrapText="1"/>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26" xfId="0" applyNumberFormat="1" applyFont="1" applyBorder="1" applyAlignment="1">
      <alignment vertical="center" wrapText="1"/>
    </xf>
    <xf numFmtId="49" fontId="28" fillId="0" borderId="0" xfId="0" applyNumberFormat="1" applyFont="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0" xfId="0" applyNumberFormat="1" applyFont="1" applyFill="1" applyBorder="1" applyAlignment="1">
      <alignment horizontal="center" vertical="center" wrapText="1"/>
    </xf>
    <xf numFmtId="49" fontId="31" fillId="10" borderId="31" xfId="0" applyNumberFormat="1" applyFont="1" applyFill="1" applyBorder="1" applyAlignment="1">
      <alignment horizontal="right" vertical="center" wrapText="1"/>
    </xf>
    <xf numFmtId="49" fontId="31" fillId="10" borderId="32"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3" xfId="0" applyNumberFormat="1" applyFont="1" applyBorder="1" applyAlignment="1">
      <alignment vertical="center"/>
    </xf>
    <xf numFmtId="49" fontId="5" fillId="0" borderId="34"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5" xfId="0" applyNumberFormat="1" applyFont="1" applyBorder="1" applyAlignment="1">
      <alignment horizontal="center" vertical="center"/>
    </xf>
    <xf numFmtId="0" fontId="0" fillId="0" borderId="35"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7"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6" xfId="0" applyNumberFormat="1" applyFont="1" applyBorder="1" applyAlignment="1">
      <alignment horizontal="left" vertical="center" indent="1"/>
    </xf>
    <xf numFmtId="0" fontId="84" fillId="0" borderId="37" xfId="0" applyNumberFormat="1" applyFont="1" applyBorder="1" applyAlignment="1">
      <alignment horizontal="left" vertical="center" indent="1"/>
    </xf>
    <xf numFmtId="0" fontId="84" fillId="0" borderId="38"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29" xfId="0" applyNumberFormat="1" applyFont="1" applyFill="1" applyBorder="1" applyAlignment="1">
      <alignment horizontal="center" wrapText="1"/>
    </xf>
    <xf numFmtId="49" fontId="55" fillId="0" borderId="29"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29"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29" xfId="0" applyNumberFormat="1" applyFont="1" applyFill="1" applyBorder="1" applyAlignment="1">
      <alignment vertical="center" wrapText="1"/>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39" xfId="0" applyNumberFormat="1" applyFont="1" applyFill="1" applyBorder="1" applyAlignment="1">
      <alignment vertical="center" wrapText="1"/>
    </xf>
    <xf numFmtId="0" fontId="5" fillId="10" borderId="40"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2" xfId="0" applyNumberFormat="1" applyFont="1" applyFill="1" applyBorder="1" applyAlignment="1">
      <alignment horizontal="center" vertical="center"/>
    </xf>
    <xf numFmtId="49" fontId="86" fillId="10" borderId="32"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1" xfId="0" applyNumberFormat="1" applyFont="1" applyFill="1" applyBorder="1" applyAlignment="1">
      <alignment vertical="top" wrapText="1"/>
    </xf>
    <xf numFmtId="49" fontId="86" fillId="10" borderId="41" xfId="0" applyNumberFormat="1" applyFont="1" applyFill="1" applyBorder="1" applyAlignment="1">
      <alignment horizontal="left" vertical="center" indent="1"/>
    </xf>
    <xf numFmtId="0" fontId="5" fillId="8" borderId="29" xfId="0" applyNumberFormat="1" applyFont="1" applyFill="1" applyBorder="1" applyAlignment="1">
      <alignment vertical="center" wrapText="1"/>
    </xf>
    <xf numFmtId="0" fontId="0" fillId="0" borderId="38" xfId="0" applyNumberFormat="1" applyFont="1" applyBorder="1" applyAlignment="1">
      <alignment horizontal="left" vertical="center" wrapText="1"/>
    </xf>
    <xf numFmtId="0" fontId="5" fillId="0" borderId="38" xfId="0" applyNumberFormat="1" applyFont="1" applyBorder="1" applyAlignment="1">
      <alignment vertical="center" wrapText="1"/>
    </xf>
    <xf numFmtId="0" fontId="5" fillId="0" borderId="42" xfId="0" applyNumberFormat="1" applyFont="1" applyBorder="1" applyAlignment="1">
      <alignment vertical="center" wrapText="1"/>
    </xf>
    <xf numFmtId="0" fontId="5" fillId="0" borderId="43"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39"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4" xfId="0" applyNumberFormat="1" applyFont="1" applyBorder="1" applyAlignment="1">
      <alignment horizontal="center" vertical="center"/>
    </xf>
    <xf numFmtId="0" fontId="5" fillId="0" borderId="44" xfId="0" applyNumberFormat="1" applyFont="1" applyBorder="1" applyAlignment="1">
      <alignment horizontal="right" vertical="center"/>
    </xf>
    <xf numFmtId="0" fontId="5" fillId="0" borderId="44"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5"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29"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8"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6"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7"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7"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6"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6" xfId="0" applyNumberFormat="1" applyFont="1" applyBorder="1" applyAlignment="1">
      <alignment horizontal="left" vertical="center" wrapText="1"/>
    </xf>
    <xf numFmtId="49" fontId="5" fillId="0" borderId="26"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49" fontId="5" fillId="0" borderId="26"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6" xfId="0" applyNumberFormat="1" applyFont="1" applyBorder="1" applyAlignment="1">
      <alignment horizontal="left" vertical="center"/>
    </xf>
    <xf numFmtId="0" fontId="21" fillId="10" borderId="27"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7"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7"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6" xfId="0" applyNumberFormat="1" applyFont="1" applyBorder="1" applyAlignment="1">
      <alignment horizontal="center" vertical="center" wrapText="1"/>
    </xf>
    <xf numFmtId="0" fontId="21" fillId="10" borderId="27"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6"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2"/>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7" xfId="0" applyNumberFormat="1" applyFont="1" applyBorder="1" applyAlignment="1">
      <alignment horizontal="center"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48"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96"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6" xfId="0" applyNumberFormat="1" applyFont="1" applyFill="1" applyBorder="1" applyAlignment="1">
      <alignment horizontal="left" vertical="top" wrapText="1" indent="1"/>
    </xf>
    <xf numFmtId="49" fontId="5" fillId="13" borderId="26" xfId="0" applyNumberFormat="1" applyFont="1" applyFill="1" applyBorder="1" applyAlignment="1">
      <alignment horizontal="center" vertical="top" wrapText="1"/>
    </xf>
    <xf numFmtId="49" fontId="0" fillId="12" borderId="26" xfId="0" applyNumberFormat="1" applyFont="1" applyFill="1" applyBorder="1" applyAlignment="1" applyProtection="1">
      <alignment horizontal="center" vertical="top" wrapText="1"/>
      <protection locked="0"/>
    </xf>
    <xf numFmtId="49" fontId="0" fillId="9" borderId="26" xfId="0" applyNumberFormat="1" applyFont="1" applyFill="1" applyBorder="1" applyAlignment="1" applyProtection="1">
      <alignment horizontal="center" vertical="top" wrapText="1"/>
      <protection locked="0"/>
    </xf>
    <xf numFmtId="49" fontId="5" fillId="13" borderId="26" xfId="0" applyNumberFormat="1" applyFont="1" applyFill="1" applyBorder="1" applyAlignment="1">
      <alignment horizontal="left" vertical="top" wrapText="1"/>
    </xf>
    <xf numFmtId="49" fontId="5" fillId="12" borderId="26" xfId="0" applyNumberFormat="1" applyFont="1" applyFill="1" applyBorder="1" applyAlignment="1" applyProtection="1">
      <alignment horizontal="left" vertical="top" wrapText="1"/>
      <protection locked="0"/>
    </xf>
    <xf numFmtId="49" fontId="0" fillId="7" borderId="26" xfId="0" applyNumberFormat="1" applyFont="1" applyFill="1" applyBorder="1" applyAlignment="1">
      <alignment horizontal="center" vertical="top" wrapText="1"/>
    </xf>
    <xf numFmtId="0" fontId="5" fillId="7" borderId="26" xfId="0" applyNumberFormat="1" applyFont="1" applyFill="1" applyBorder="1" applyAlignment="1">
      <alignment horizontal="center" vertical="top" wrapText="1"/>
    </xf>
    <xf numFmtId="0" fontId="5" fillId="9" borderId="26" xfId="0" applyNumberFormat="1" applyFont="1" applyFill="1" applyBorder="1" applyAlignment="1" applyProtection="1">
      <alignment horizontal="left" vertical="top" wrapText="1"/>
      <protection locked="0"/>
    </xf>
    <xf numFmtId="0" fontId="21" fillId="0" borderId="26" xfId="0" applyNumberFormat="1" applyFont="1" applyBorder="1" applyAlignment="1">
      <alignment horizontal="left" vertical="center"/>
    </xf>
    <xf numFmtId="0" fontId="21" fillId="9" borderId="26" xfId="0" applyNumberFormat="1" applyFont="1" applyFill="1" applyBorder="1" applyAlignment="1" applyProtection="1">
      <alignment horizontal="left" vertical="center"/>
      <protection locked="0"/>
    </xf>
    <xf numFmtId="0" fontId="21" fillId="12" borderId="26" xfId="0" applyNumberFormat="1" applyFont="1" applyFill="1" applyBorder="1" applyAlignment="1" applyProtection="1">
      <alignment horizontal="left" vertical="center"/>
      <protection locked="0"/>
    </xf>
    <xf numFmtId="14" fontId="5" fillId="13" borderId="26"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6"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6"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6"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6"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0"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6"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97"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98" fillId="0" borderId="0" xfId="0" applyNumberFormat="1" applyFont="1" applyAlignment="1">
      <alignment horizontal="center" vertical="top" wrapText="1"/>
    </xf>
    <xf numFmtId="49" fontId="0" fillId="7" borderId="26" xfId="0" applyNumberFormat="1" applyFont="1" applyFill="1" applyBorder="1">
      <alignment vertical="top"/>
    </xf>
    <xf numFmtId="49" fontId="0" fillId="0" borderId="26" xfId="0" applyNumberFormat="1" applyFont="1" applyBorder="1">
      <alignment vertical="top"/>
    </xf>
    <xf numFmtId="49" fontId="0" fillId="12" borderId="26" xfId="0" applyNumberFormat="1" applyFont="1" applyFill="1" applyBorder="1" applyProtection="1">
      <alignment vertical="top"/>
      <protection locked="0"/>
    </xf>
    <xf numFmtId="49" fontId="98" fillId="0" borderId="26"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6" xfId="0" applyNumberFormat="1" applyFont="1" applyBorder="1" applyAlignment="1">
      <alignment horizontal="left" vertical="top"/>
    </xf>
    <xf numFmtId="49" fontId="0" fillId="13" borderId="26" xfId="0" applyNumberFormat="1" applyFont="1" applyFill="1" applyBorder="1" applyAlignment="1">
      <alignment horizontal="left" vertical="top"/>
    </xf>
    <xf numFmtId="49" fontId="0" fillId="9" borderId="26"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6"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6" xfId="0" applyNumberFormat="1" applyFont="1" applyBorder="1" applyAlignment="1">
      <alignment vertical="center" wrapText="1"/>
    </xf>
    <xf numFmtId="49" fontId="18" fillId="0" borderId="26"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6"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6"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6"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99"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6"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6" xfId="0" applyNumberFormat="1" applyFont="1" applyBorder="1" applyAlignment="1">
      <alignment horizontal="left" vertical="center" wrapText="1" indent="1"/>
    </xf>
    <xf numFmtId="49" fontId="86" fillId="10" borderId="31"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2" xfId="0" applyNumberFormat="1" applyFont="1" applyBorder="1" applyAlignment="1">
      <alignment horizontal="center" vertical="center"/>
    </xf>
    <xf numFmtId="49" fontId="75" fillId="0" borderId="32"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0"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1" xfId="0" applyNumberFormat="1" applyFont="1" applyBorder="1" applyAlignment="1">
      <alignment vertical="top" wrapText="1"/>
    </xf>
    <xf numFmtId="49" fontId="75" fillId="0" borderId="41" xfId="0" applyNumberFormat="1" applyFont="1" applyBorder="1" applyAlignment="1">
      <alignment horizontal="left" vertical="center" indent="1"/>
    </xf>
    <xf numFmtId="49" fontId="0" fillId="13" borderId="26"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1" fillId="0" borderId="3" xfId="0" applyNumberFormat="1" applyFont="1" applyBorder="1" applyAlignment="1">
      <alignment horizontal="center" vertical="center" wrapText="1"/>
    </xf>
    <xf numFmtId="49" fontId="101" fillId="0" borderId="8" xfId="0" applyNumberFormat="1" applyFont="1" applyBorder="1" applyAlignment="1">
      <alignment horizontal="center" vertical="center" wrapText="1"/>
    </xf>
    <xf numFmtId="0" fontId="5" fillId="26" borderId="3" xfId="12" applyFont="1" applyFill="1" applyBorder="1" applyAlignment="1">
      <alignment vertical="center"/>
    </xf>
    <xf numFmtId="0" fontId="28" fillId="27"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7"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4"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xf>
    <xf numFmtId="4" fontId="5" fillId="9" borderId="8"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vertical="center" wrapText="1"/>
    </xf>
    <xf numFmtId="167" fontId="5" fillId="0" borderId="3" xfId="0" applyNumberFormat="1" applyFont="1" applyBorder="1" applyAlignment="1">
      <alignment horizontal="right" vertical="center" wrapText="1"/>
    </xf>
    <xf numFmtId="49" fontId="0" fillId="0" borderId="3" xfId="0" applyNumberFormat="1" applyFont="1" applyBorder="1" applyAlignment="1">
      <alignment horizontal="left" vertical="center" wrapText="1" indent="1"/>
    </xf>
    <xf numFmtId="49" fontId="0" fillId="0" borderId="8" xfId="0" applyNumberFormat="1" applyFont="1" applyBorder="1" applyAlignment="1">
      <alignment horizontal="left" vertical="center" wrapText="1"/>
    </xf>
    <xf numFmtId="49" fontId="0" fillId="28" borderId="0" xfId="0" applyNumberFormat="1" applyFont="1" applyFill="1" applyAlignment="1">
      <alignment vertical="center" wrapText="1"/>
    </xf>
    <xf numFmtId="1" fontId="5" fillId="12" borderId="51" xfId="0" applyNumberFormat="1" applyFont="1" applyFill="1" applyBorder="1" applyAlignment="1" applyProtection="1">
      <alignment vertical="center" wrapText="1"/>
      <protection locked="0"/>
    </xf>
    <xf numFmtId="1" fontId="5" fillId="12" borderId="8" xfId="0" applyNumberFormat="1" applyFont="1" applyFill="1" applyBorder="1" applyAlignment="1" applyProtection="1">
      <alignment vertical="center" wrapText="1"/>
      <protection locked="0"/>
    </xf>
    <xf numFmtId="1" fontId="5" fillId="12" borderId="26" xfId="0" applyNumberFormat="1" applyFont="1" applyFill="1" applyBorder="1" applyAlignment="1" applyProtection="1">
      <alignment vertical="center" wrapText="1"/>
      <protection locked="0"/>
    </xf>
    <xf numFmtId="1" fontId="5" fillId="12" borderId="14" xfId="0" applyNumberFormat="1" applyFont="1" applyFill="1" applyBorder="1" applyAlignment="1" applyProtection="1">
      <alignment vertical="center" wrapText="1"/>
      <protection locked="0"/>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49" fontId="5" fillId="9" borderId="5"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8" borderId="3" xfId="0" applyNumberFormat="1" applyFont="1" applyFill="1" applyBorder="1" applyAlignment="1">
      <alignment horizontal="center" vertical="center"/>
    </xf>
    <xf numFmtId="0" fontId="5" fillId="7" borderId="5"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2"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pplyAlignment="1">
      <alignment horizontal="center" vertical="center" wrapText="1"/>
    </xf>
    <xf numFmtId="0" fontId="0" fillId="9" borderId="3" xfId="0" applyNumberFormat="1" applyFont="1" applyFill="1" applyBorder="1" applyAlignment="1" applyProtection="1">
      <alignment horizontal="left" vertical="center" wrapText="1" indent="2"/>
      <protection locked="0"/>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49" fontId="57" fillId="12" borderId="3" xfId="0" applyNumberFormat="1" applyFont="1" applyFill="1" applyBorder="1" applyAlignment="1" applyProtection="1">
      <alignment horizontal="left" vertical="center" wrapText="1" indent="1"/>
      <protection locked="0"/>
    </xf>
    <xf numFmtId="49" fontId="0" fillId="0" borderId="3" xfId="0" applyNumberFormat="1" applyFont="1" applyBorder="1" applyAlignment="1">
      <alignment horizontal="lef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5" fillId="8" borderId="8" xfId="0" applyNumberFormat="1" applyFont="1" applyFill="1" applyBorder="1" applyAlignment="1">
      <alignment horizontal="left" vertical="center" wrapText="1" indent="1"/>
    </xf>
    <xf numFmtId="49" fontId="21" fillId="10" borderId="45"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21" fillId="10" borderId="45"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21" fillId="10" borderId="45"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21" fillId="10" borderId="45"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21" fillId="10" borderId="45"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21" fillId="10" borderId="45"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21" fillId="10" borderId="45"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21" fillId="10" borderId="45"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21" fillId="10" borderId="45"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10" borderId="40"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0" fontId="11" fillId="0" borderId="0" xfId="0" applyNumberFormat="1" applyFont="1" applyAlignment="1"/>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17" fillId="0" borderId="54" xfId="0" applyNumberFormat="1" applyFont="1" applyBorder="1" applyAlignment="1">
      <alignment horizontal="center" vertical="center" wrapText="1"/>
    </xf>
    <xf numFmtId="49" fontId="17" fillId="0" borderId="55"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7"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7"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56" xfId="0" applyNumberFormat="1" applyFont="1" applyBorder="1" applyAlignment="1">
      <alignment horizontal="center" vertical="center" wrapText="1"/>
    </xf>
    <xf numFmtId="0" fontId="5" fillId="0" borderId="57"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0" fillId="0" borderId="3" xfId="0" applyNumberFormat="1" applyFont="1" applyBorder="1">
      <alignment vertical="top"/>
    </xf>
    <xf numFmtId="0" fontId="5" fillId="13" borderId="8" xfId="0" applyNumberFormat="1" applyFont="1" applyFill="1" applyBorder="1" applyAlignment="1">
      <alignment horizontal="left" vertical="center" wrapText="1" indent="2"/>
    </xf>
    <xf numFmtId="0" fontId="5" fillId="13" borderId="26"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3" xfId="0" applyNumberFormat="1" applyFont="1" applyBorder="1" applyAlignment="1">
      <alignment horizontal="center" vertical="center" wrapText="1"/>
    </xf>
    <xf numFmtId="0" fontId="5" fillId="0" borderId="53"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7"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6"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6"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6"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7"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6"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6"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7"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6"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6"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7"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6"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6"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6"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6"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7"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6"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7"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6"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6"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6"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6"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5" fillId="12" borderId="3" xfId="0" applyNumberFormat="1" applyFont="1" applyFill="1" applyBorder="1" applyAlignment="1" applyProtection="1">
      <alignment horizontal="left" vertical="top" wrapText="1"/>
      <protection locked="0"/>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0" fontId="17" fillId="0" borderId="0" xfId="0" applyNumberFormat="1" applyFont="1" applyAlignment="1">
      <alignment horizontal="center" vertical="center" wrapText="1"/>
    </xf>
    <xf numFmtId="0" fontId="5" fillId="0" borderId="15" xfId="0" applyNumberFormat="1" applyFont="1" applyBorder="1" applyAlignment="1">
      <alignment vertical="top"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49" xfId="0" applyNumberFormat="1" applyFont="1" applyBorder="1" applyAlignment="1">
      <alignment horizontal="center" vertical="center"/>
    </xf>
    <xf numFmtId="0" fontId="5" fillId="0" borderId="50" xfId="0" applyNumberFormat="1" applyFont="1" applyBorder="1" applyAlignment="1">
      <alignment horizontal="center" vertical="center"/>
    </xf>
    <xf numFmtId="0" fontId="5" fillId="0" borderId="52" xfId="0" applyNumberFormat="1" applyFont="1" applyBorder="1" applyAlignment="1">
      <alignment horizontal="center" vertical="center"/>
    </xf>
    <xf numFmtId="49" fontId="28" fillId="0" borderId="8" xfId="0" applyNumberFormat="1" applyFont="1" applyBorder="1" applyAlignment="1">
      <alignment horizontal="left" vertical="center" wrapText="1" indent="1"/>
    </xf>
    <xf numFmtId="49" fontId="28" fillId="0" borderId="26"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5" fillId="0" borderId="4" xfId="0" applyNumberFormat="1" applyFont="1" applyBorder="1" applyAlignment="1">
      <alignment horizontal="center" vertical="center" wrapText="1"/>
    </xf>
    <xf numFmtId="49" fontId="28" fillId="0" borderId="5" xfId="0" applyNumberFormat="1" applyFont="1" applyBorder="1" applyAlignment="1">
      <alignment horizontal="center" vertical="center" wrapText="1"/>
    </xf>
    <xf numFmtId="49" fontId="21" fillId="10" borderId="40"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0" fillId="7" borderId="26" xfId="0" applyNumberFormat="1" applyFont="1" applyFill="1" applyBorder="1">
      <alignment vertical="top"/>
    </xf>
    <xf numFmtId="49" fontId="5" fillId="7" borderId="59"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0"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0" fillId="0" borderId="26" xfId="0" applyNumberFormat="1" applyFont="1" applyBorder="1">
      <alignment vertical="top"/>
    </xf>
    <xf numFmtId="49" fontId="5" fillId="13" borderId="4"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1"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98"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6"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1" fontId="5" fillId="12" borderId="51" xfId="0" applyNumberFormat="1" applyFont="1" applyFill="1" applyBorder="1" applyAlignment="1" applyProtection="1">
      <alignment vertical="center" wrapText="1"/>
      <protection locked="0"/>
    </xf>
    <xf numFmtId="14" fontId="5" fillId="13" borderId="26" xfId="0" applyNumberFormat="1" applyFont="1" applyFill="1" applyBorder="1" applyAlignment="1">
      <alignment horizontal="left" vertical="center" wrapText="1" indent="1"/>
    </xf>
    <xf numFmtId="14" fontId="5" fillId="13" borderId="13" xfId="0" applyNumberFormat="1" applyFont="1" applyFill="1" applyBorder="1" applyAlignment="1">
      <alignment horizontal="left" vertical="center" wrapText="1" indent="1"/>
    </xf>
    <xf numFmtId="0" fontId="5" fillId="0" borderId="58" xfId="0" applyNumberFormat="1" applyFont="1" applyBorder="1" applyAlignment="1">
      <alignment horizontal="center" vertical="center"/>
    </xf>
    <xf numFmtId="0" fontId="5" fillId="0" borderId="32"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6"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6"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6"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2"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6"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0" fontId="26" fillId="0" borderId="3" xfId="0" applyNumberFormat="1" applyFont="1" applyBorder="1" applyAlignment="1">
      <alignment horizontal="center" vertical="center"/>
    </xf>
    <xf numFmtId="0" fontId="0"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6"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5" fillId="13" borderId="8" xfId="0" applyNumberFormat="1" applyFont="1" applyFill="1" applyBorder="1" applyAlignment="1">
      <alignment horizontal="left" vertical="center" wrapText="1"/>
    </xf>
    <xf numFmtId="0" fontId="5" fillId="13" borderId="26"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6"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7"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6"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plan@srte.ru"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4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36" zoomScale="90" workbookViewId="0">
      <selection activeCell="I68" sqref="I68"/>
    </sheetView>
  </sheetViews>
  <sheetFormatPr defaultColWidth="9.140625" defaultRowHeight="11.25" customHeight="1"/>
  <cols>
    <col min="1" max="1" width="10.7109375" style="657" hidden="1" customWidth="1"/>
    <col min="2" max="2" width="10.7109375" style="624" hidden="1" customWidth="1"/>
    <col min="3" max="3" width="3" style="463" customWidth="1"/>
    <col min="4" max="4" width="1" style="1459" customWidth="1"/>
    <col min="5" max="6" width="55" style="1459" customWidth="1"/>
    <col min="7" max="7" width="1" style="1863" customWidth="1"/>
    <col min="8" max="8" width="18" style="1459" hidden="1" customWidth="1"/>
    <col min="9" max="9" width="59" style="464" customWidth="1"/>
    <col min="10" max="10" width="52.140625" style="1190" hidden="1" customWidth="1"/>
    <col min="11" max="11" width="8" style="1459" customWidth="1"/>
    <col min="12" max="12" width="77" style="1459" customWidth="1"/>
    <col min="13" max="16" width="8" style="1459" customWidth="1"/>
    <col min="17" max="17" width="12" style="1459" hidden="1" customWidth="1"/>
  </cols>
  <sheetData>
    <row r="1" spans="1:17" s="536" customFormat="1" ht="3" customHeight="1">
      <c r="A1" s="653"/>
      <c r="B1" s="175"/>
      <c r="F1" s="176" t="s">
        <v>0</v>
      </c>
      <c r="G1" s="344"/>
      <c r="H1" s="9"/>
      <c r="I1" s="344"/>
      <c r="J1" s="741"/>
      <c r="Q1" s="176" t="s">
        <v>1</v>
      </c>
    </row>
    <row r="2" spans="1:17" s="1456" customFormat="1" ht="14.25" customHeight="1">
      <c r="A2" s="653"/>
      <c r="B2" s="36"/>
      <c r="E2" s="1527" t="e">
        <f>code</f>
        <v>#REF!</v>
      </c>
      <c r="F2" s="203"/>
      <c r="G2" s="179"/>
      <c r="H2" s="179"/>
      <c r="I2" s="179"/>
      <c r="J2" s="742"/>
      <c r="K2" s="179"/>
      <c r="Q2" s="9">
        <v>14</v>
      </c>
    </row>
    <row r="3" spans="1:17" ht="14.65" customHeight="1">
      <c r="E3" s="180" t="e">
        <f>version</f>
        <v>#REF!</v>
      </c>
      <c r="F3" s="203"/>
      <c r="G3" s="641"/>
      <c r="H3" s="641"/>
      <c r="I3" s="641"/>
      <c r="J3" s="743"/>
      <c r="K3" s="26"/>
      <c r="Q3" s="12">
        <v>14</v>
      </c>
    </row>
    <row r="4" spans="1:17" s="1436" customFormat="1" ht="6.4" customHeight="1">
      <c r="A4" s="654"/>
      <c r="B4" s="166"/>
      <c r="C4" s="167"/>
      <c r="D4" s="168"/>
      <c r="E4" s="177"/>
      <c r="F4" s="178"/>
      <c r="G4" s="642"/>
      <c r="H4" s="342"/>
      <c r="I4" s="344"/>
      <c r="J4" s="744"/>
      <c r="Q4" s="170">
        <v>6</v>
      </c>
    </row>
    <row r="5" spans="1:17" ht="39.75" customHeight="1">
      <c r="D5" s="13"/>
      <c r="E5" s="3711"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3712"/>
      <c r="G5" s="643"/>
      <c r="J5" s="745"/>
      <c r="Q5" s="12">
        <v>38</v>
      </c>
    </row>
    <row r="6" spans="1:17" s="1436" customFormat="1" ht="6.4" customHeight="1">
      <c r="A6" s="654"/>
      <c r="B6" s="166"/>
      <c r="C6" s="167"/>
      <c r="D6" s="168"/>
      <c r="E6" s="171"/>
      <c r="F6" s="172"/>
      <c r="G6" s="643"/>
      <c r="H6" s="342"/>
      <c r="I6" s="344"/>
      <c r="J6" s="744"/>
      <c r="Q6" s="170">
        <v>6</v>
      </c>
    </row>
    <row r="7" spans="1:17" ht="21" customHeight="1">
      <c r="D7" s="13"/>
      <c r="E7" s="324" t="s">
        <v>2</v>
      </c>
      <c r="F7" s="149" t="s">
        <v>3</v>
      </c>
      <c r="G7" s="643"/>
      <c r="Q7" s="12">
        <v>20</v>
      </c>
    </row>
    <row r="8" spans="1:17" s="1436" customFormat="1" ht="6.4" customHeight="1">
      <c r="A8" s="655"/>
      <c r="B8" s="166"/>
      <c r="C8" s="167"/>
      <c r="D8" s="173"/>
      <c r="E8" s="171"/>
      <c r="F8" s="174"/>
      <c r="G8" s="15"/>
      <c r="H8" s="342"/>
      <c r="I8" s="344"/>
      <c r="J8" s="747"/>
      <c r="Q8" s="170">
        <v>6</v>
      </c>
    </row>
    <row r="9" spans="1:17" s="1459" customFormat="1" ht="19.5" hidden="1" customHeight="1">
      <c r="A9" s="654"/>
      <c r="B9" s="36"/>
      <c r="C9" s="341"/>
      <c r="D9" s="343"/>
      <c r="E9" s="989" t="s">
        <v>4</v>
      </c>
      <c r="F9" s="1699"/>
      <c r="G9" s="643"/>
      <c r="I9" s="1678" t="str">
        <f>IF(TITLE_STRUCTURE_INFO_ROIV="","","раскрывается "&amp;INDEX(ROIV_INFO_COMMENT,MATCH(TITLE_STRUCTURE_INFO_ROIV,ROIV_INFO_LIST,0)))</f>
        <v/>
      </c>
      <c r="J9" s="746"/>
      <c r="Q9" s="342">
        <v>0</v>
      </c>
    </row>
    <row r="10" spans="1:17" s="1436" customFormat="1" ht="24" hidden="1" customHeight="1">
      <c r="A10" s="655"/>
      <c r="B10" s="359"/>
      <c r="C10" s="360"/>
      <c r="D10" s="173"/>
      <c r="E10" s="989" t="s">
        <v>5</v>
      </c>
      <c r="F10" s="1841" t="s">
        <v>6</v>
      </c>
      <c r="G10" s="15"/>
      <c r="H10" s="342"/>
      <c r="I10" s="344"/>
      <c r="J10" s="747"/>
      <c r="Q10" s="363">
        <v>24</v>
      </c>
    </row>
    <row r="11" spans="1:17" ht="22.5" hidden="1" customHeight="1">
      <c r="A11" s="3714" t="s">
        <v>7</v>
      </c>
      <c r="D11" s="13"/>
      <c r="E11" s="989" t="s">
        <v>8</v>
      </c>
      <c r="F11" s="1519" t="s">
        <v>9</v>
      </c>
      <c r="G11" s="15"/>
      <c r="H11" s="644" t="s">
        <v>10</v>
      </c>
      <c r="J11" s="746" t="s">
        <v>11</v>
      </c>
      <c r="Q11" s="12">
        <v>0</v>
      </c>
    </row>
    <row r="12" spans="1:17" ht="22.5" hidden="1" customHeight="1">
      <c r="A12" s="3714"/>
      <c r="D12" s="13"/>
      <c r="E12" s="989" t="s">
        <v>12</v>
      </c>
      <c r="F12" s="1519"/>
      <c r="G12" s="11"/>
      <c r="J12" s="746" t="s">
        <v>13</v>
      </c>
      <c r="Q12" s="12">
        <v>0</v>
      </c>
    </row>
    <row r="13" spans="1:17" s="1459" customFormat="1" ht="22.5" hidden="1" customHeight="1">
      <c r="A13" s="658" t="s">
        <v>14</v>
      </c>
      <c r="B13" s="36"/>
      <c r="C13" s="341"/>
      <c r="D13" s="343"/>
      <c r="E13" s="1562" t="s">
        <v>15</v>
      </c>
      <c r="F13" s="1519" t="s">
        <v>9</v>
      </c>
      <c r="G13" s="15"/>
      <c r="H13" s="641"/>
      <c r="I13" s="344"/>
      <c r="J13" s="1563" t="s">
        <v>16</v>
      </c>
      <c r="Q13" s="342">
        <v>0</v>
      </c>
    </row>
    <row r="14" spans="1:17" s="1459" customFormat="1" ht="27" customHeight="1">
      <c r="A14" s="658" t="s">
        <v>17</v>
      </c>
      <c r="B14" s="36"/>
      <c r="C14" s="341"/>
      <c r="D14" s="343"/>
      <c r="E14" s="989" t="s">
        <v>18</v>
      </c>
      <c r="F14" s="1554">
        <v>2024</v>
      </c>
      <c r="G14" s="15"/>
      <c r="H14" s="641"/>
      <c r="I14" s="344"/>
      <c r="J14" s="746" t="s">
        <v>19</v>
      </c>
      <c r="Q14" s="342">
        <v>0</v>
      </c>
    </row>
    <row r="15" spans="1:17" s="1459" customFormat="1" ht="19.5" hidden="1" customHeight="1">
      <c r="A15" s="658" t="s">
        <v>20</v>
      </c>
      <c r="B15" s="36"/>
      <c r="C15" s="341"/>
      <c r="D15" s="343"/>
      <c r="E15" s="989" t="s">
        <v>21</v>
      </c>
      <c r="F15" s="1554"/>
      <c r="G15" s="15"/>
      <c r="H15" s="641"/>
      <c r="I15" s="344"/>
      <c r="J15" s="746" t="s">
        <v>22</v>
      </c>
      <c r="Q15" s="342">
        <v>0</v>
      </c>
    </row>
    <row r="16" spans="1:17" s="1436" customFormat="1" ht="6.4" customHeight="1">
      <c r="A16" s="655"/>
      <c r="B16" s="166"/>
      <c r="C16" s="167"/>
      <c r="D16" s="173"/>
      <c r="E16" s="171"/>
      <c r="F16" s="174"/>
      <c r="G16" s="15"/>
      <c r="H16" s="342"/>
      <c r="I16" s="344"/>
      <c r="J16" s="744"/>
      <c r="Q16" s="170">
        <v>6</v>
      </c>
    </row>
    <row r="17" spans="1:17" ht="21" customHeight="1">
      <c r="D17" s="13"/>
      <c r="E17" s="324" t="s">
        <v>23</v>
      </c>
      <c r="F17" s="1885" t="s">
        <v>24</v>
      </c>
      <c r="G17" s="11"/>
      <c r="H17" s="644" t="s">
        <v>10</v>
      </c>
      <c r="Q17" s="12">
        <v>20</v>
      </c>
    </row>
    <row r="18" spans="1:17" ht="25.5" hidden="1" customHeight="1">
      <c r="D18" s="13"/>
      <c r="E18" s="1562" t="s">
        <v>25</v>
      </c>
      <c r="F18" s="1520"/>
      <c r="G18" s="11"/>
      <c r="I18" s="645"/>
      <c r="J18" s="3713" t="s">
        <v>26</v>
      </c>
      <c r="Q18" s="12">
        <v>0</v>
      </c>
    </row>
    <row r="19" spans="1:17" ht="25.5" hidden="1" customHeight="1">
      <c r="D19" s="13"/>
      <c r="E19" s="98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20"/>
      <c r="G19" s="11"/>
      <c r="I19" s="645"/>
      <c r="J19" s="3713"/>
      <c r="Q19" s="12">
        <v>0</v>
      </c>
    </row>
    <row r="20" spans="1:17" ht="22.5" hidden="1" customHeight="1">
      <c r="D20" s="13"/>
      <c r="E20" s="14"/>
      <c r="F20" s="204" t="str">
        <f>"Первичное "&amp;IF(TEMPLATE_GROUP="P","установление тарифов","предложение по тарифам")</f>
        <v>Первичное предложение по тарифам</v>
      </c>
      <c r="G20" s="11"/>
      <c r="I20" s="327"/>
      <c r="J20" s="745" t="s">
        <v>27</v>
      </c>
      <c r="Q20" s="12">
        <v>0</v>
      </c>
    </row>
    <row r="21" spans="1:17" ht="19.5" hidden="1" customHeight="1">
      <c r="D21" s="13"/>
      <c r="E21" s="324" t="str">
        <f>"Дата "&amp;IF(TEMPLATE_GROUP="P","документа","подачи заявления")&amp;" об утверждении тарифов"</f>
        <v>Дата подачи заявления об утверждении тарифов</v>
      </c>
      <c r="F21" s="1519"/>
      <c r="G21" s="11"/>
      <c r="I21" s="646"/>
      <c r="Q21" s="12">
        <v>0</v>
      </c>
    </row>
    <row r="22" spans="1:17" ht="19.5" hidden="1" customHeight="1">
      <c r="D22" s="13"/>
      <c r="E22" s="324" t="str">
        <f>"Номер "&amp;IF(TEMPLATE_GROUP="P","документа","подачи заявления")&amp;" об утверждении тарифов"</f>
        <v>Номер подачи заявления об утверждении тарифов</v>
      </c>
      <c r="F22" s="150"/>
      <c r="G22" s="11"/>
      <c r="I22" s="646"/>
      <c r="Q22" s="12">
        <v>0</v>
      </c>
    </row>
    <row r="23" spans="1:17" ht="22.5" hidden="1" customHeight="1">
      <c r="D23" s="13"/>
      <c r="E23" s="324" t="s">
        <v>28</v>
      </c>
      <c r="F23" s="150"/>
      <c r="G23" s="11"/>
      <c r="Q23" s="12">
        <v>0</v>
      </c>
    </row>
    <row r="24" spans="1:17" ht="19.5" hidden="1" customHeight="1">
      <c r="D24" s="13"/>
      <c r="E24" s="324" t="s">
        <v>29</v>
      </c>
      <c r="F24" s="150"/>
      <c r="G24" s="11"/>
      <c r="Q24" s="12">
        <v>0</v>
      </c>
    </row>
    <row r="25" spans="1:17" ht="22.5" hidden="1" customHeight="1">
      <c r="D25" s="13"/>
      <c r="E25" s="14"/>
      <c r="F25" s="204" t="str">
        <f>"Изменение "&amp;IF(TEMPLATE_GROUP="P","тарифов","предложения по тарифам")</f>
        <v>Изменение предложения по тарифам</v>
      </c>
      <c r="G25" s="11"/>
      <c r="J25" s="745" t="s">
        <v>30</v>
      </c>
      <c r="Q25" s="12">
        <v>0</v>
      </c>
    </row>
    <row r="26" spans="1:17" ht="19.5" hidden="1" customHeight="1">
      <c r="D26" s="13"/>
      <c r="E26" s="324" t="str">
        <f>"Дата "&amp;IF(TEMPLATE_GROUP="P","принятия решения","подачи заявления")&amp;" об изменении тарифов"</f>
        <v>Дата подачи заявления об изменении тарифов</v>
      </c>
      <c r="F26" s="1520"/>
      <c r="G26" s="11"/>
      <c r="Q26" s="12">
        <v>0</v>
      </c>
    </row>
    <row r="27" spans="1:17" ht="19.5" hidden="1" customHeight="1">
      <c r="D27" s="13"/>
      <c r="E27" s="989" t="str">
        <f>"Номер "&amp;IF(TEMPLATE_GROUP="P","принятия решения","заявления")&amp;" об изменении тарифов"</f>
        <v>Номер заявления об изменении тарифов</v>
      </c>
      <c r="F27" s="152"/>
      <c r="G27" s="11"/>
      <c r="Q27" s="12">
        <v>0</v>
      </c>
    </row>
    <row r="28" spans="1:17" ht="24.75" hidden="1" customHeight="1">
      <c r="D28" s="13"/>
      <c r="E28" s="324" t="s">
        <v>31</v>
      </c>
      <c r="F28" s="152"/>
      <c r="G28" s="11"/>
      <c r="Q28" s="12">
        <v>0</v>
      </c>
    </row>
    <row r="29" spans="1:17" ht="19.5" hidden="1" customHeight="1">
      <c r="D29" s="13"/>
      <c r="E29" s="324" t="s">
        <v>29</v>
      </c>
      <c r="F29" s="152"/>
      <c r="G29" s="11"/>
      <c r="Q29" s="12">
        <v>0</v>
      </c>
    </row>
    <row r="30" spans="1:17" s="1436" customFormat="1" ht="6.4" customHeight="1">
      <c r="A30" s="655"/>
      <c r="B30" s="166"/>
      <c r="C30" s="167"/>
      <c r="D30" s="173"/>
      <c r="E30" s="171"/>
      <c r="F30" s="174"/>
      <c r="G30" s="15"/>
      <c r="H30" s="342"/>
      <c r="I30" s="344"/>
      <c r="J30" s="744"/>
      <c r="Q30" s="170">
        <v>6</v>
      </c>
    </row>
    <row r="31" spans="1:17" ht="21" customHeight="1">
      <c r="C31" s="16"/>
      <c r="D31" s="17"/>
      <c r="E31" s="324" t="str">
        <f>"Наименование "&amp;IF(TEMPLATE_GROUP="ROIV","органа тарифного регулирования","ЮЛ / ИП")</f>
        <v>Наименование ЮЛ / ИП</v>
      </c>
      <c r="F31" s="151" t="s">
        <v>32</v>
      </c>
      <c r="G31" s="647"/>
      <c r="Q31" s="12">
        <v>20</v>
      </c>
    </row>
    <row r="32" spans="1:17" ht="21" hidden="1" customHeight="1">
      <c r="C32" s="16"/>
      <c r="D32" s="17"/>
      <c r="E32" s="325" t="s">
        <v>33</v>
      </c>
      <c r="F32" s="151"/>
      <c r="G32" s="647"/>
      <c r="Q32" s="12">
        <v>20</v>
      </c>
    </row>
    <row r="33" spans="1:17" ht="21" customHeight="1">
      <c r="C33" s="16"/>
      <c r="D33" s="17"/>
      <c r="E33" s="324" t="s">
        <v>34</v>
      </c>
      <c r="F33" s="151" t="s">
        <v>35</v>
      </c>
      <c r="G33" s="647"/>
      <c r="Q33" s="12">
        <v>20</v>
      </c>
    </row>
    <row r="34" spans="1:17" ht="21" customHeight="1">
      <c r="C34" s="16"/>
      <c r="D34" s="17"/>
      <c r="E34" s="324" t="s">
        <v>36</v>
      </c>
      <c r="F34" s="151" t="s">
        <v>37</v>
      </c>
      <c r="G34" s="647"/>
      <c r="H34" s="18"/>
      <c r="Q34" s="12">
        <v>20</v>
      </c>
    </row>
    <row r="35" spans="1:17" s="1436" customFormat="1" ht="11.45" customHeight="1">
      <c r="A35" s="655"/>
      <c r="B35" s="166"/>
      <c r="C35" s="167"/>
      <c r="D35" s="173"/>
      <c r="E35" s="171"/>
      <c r="F35" s="174"/>
      <c r="G35" s="15"/>
      <c r="H35" s="342"/>
      <c r="I35" s="344"/>
      <c r="J35" s="744"/>
      <c r="Q35" s="170">
        <v>11</v>
      </c>
    </row>
    <row r="36" spans="1:17" ht="19.5" customHeight="1">
      <c r="A36" s="749"/>
      <c r="D36" s="17"/>
      <c r="E36" s="324" t="s">
        <v>38</v>
      </c>
      <c r="F36" s="1034" t="s">
        <v>39</v>
      </c>
      <c r="G36" s="15"/>
      <c r="Q36" s="12">
        <v>0</v>
      </c>
    </row>
    <row r="37" spans="1:17" ht="21" customHeight="1">
      <c r="A37" s="749"/>
      <c r="D37" s="17"/>
      <c r="E37" s="324" t="s">
        <v>40</v>
      </c>
      <c r="F37" s="1034" t="s">
        <v>41</v>
      </c>
      <c r="G37" s="15"/>
      <c r="Q37" s="12">
        <v>20</v>
      </c>
    </row>
    <row r="38" spans="1:17" s="1436" customFormat="1" ht="6.4" customHeight="1">
      <c r="A38" s="655"/>
      <c r="B38" s="166"/>
      <c r="C38" s="167"/>
      <c r="D38" s="168"/>
      <c r="E38" s="169"/>
      <c r="F38" s="882"/>
      <c r="G38" s="11"/>
      <c r="H38" s="342"/>
      <c r="I38" s="344"/>
      <c r="J38" s="746"/>
      <c r="Q38" s="170">
        <v>6</v>
      </c>
    </row>
    <row r="39" spans="1:17" ht="36.75" customHeight="1">
      <c r="A39" s="655"/>
      <c r="D39" s="13"/>
      <c r="E39" s="324" t="s">
        <v>42</v>
      </c>
      <c r="F39" s="611" t="s">
        <v>6</v>
      </c>
      <c r="G39" s="11"/>
      <c r="H39" s="644" t="s">
        <v>10</v>
      </c>
      <c r="Q39" s="12">
        <v>35</v>
      </c>
    </row>
    <row r="40" spans="1:17" s="1436" customFormat="1" ht="6" hidden="1" customHeight="1">
      <c r="A40" s="654"/>
      <c r="B40" s="359"/>
      <c r="C40" s="360"/>
      <c r="D40" s="361"/>
      <c r="E40" s="362"/>
      <c r="F40" s="882"/>
      <c r="G40" s="11"/>
      <c r="H40" s="342"/>
      <c r="I40" s="344"/>
      <c r="J40" s="746"/>
      <c r="Q40" s="363">
        <v>6</v>
      </c>
    </row>
    <row r="41" spans="1:17" s="1459" customFormat="1" ht="26.25" hidden="1" customHeight="1">
      <c r="A41" s="658" t="s">
        <v>14</v>
      </c>
      <c r="B41" s="346"/>
      <c r="C41" s="341"/>
      <c r="D41" s="343"/>
      <c r="E41" s="32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11" t="s">
        <v>6</v>
      </c>
      <c r="G41" s="11"/>
      <c r="I41" s="344"/>
      <c r="J41" s="746"/>
      <c r="Q41" s="342">
        <v>0</v>
      </c>
    </row>
    <row r="42" spans="1:17" s="1436" customFormat="1" ht="6" hidden="1" customHeight="1">
      <c r="A42" s="654"/>
      <c r="B42" s="359"/>
      <c r="C42" s="360"/>
      <c r="D42" s="361"/>
      <c r="E42" s="362"/>
      <c r="F42" s="882"/>
      <c r="G42" s="11"/>
      <c r="H42" s="342"/>
      <c r="I42" s="344"/>
      <c r="J42" s="744"/>
      <c r="Q42" s="363">
        <v>0</v>
      </c>
    </row>
    <row r="43" spans="1:17" s="1459" customFormat="1" ht="27" hidden="1" customHeight="1">
      <c r="A43" s="654"/>
      <c r="B43" s="346"/>
      <c r="C43" s="341"/>
      <c r="D43" s="343"/>
      <c r="E43" s="324" t="s">
        <v>43</v>
      </c>
      <c r="F43" s="611" t="s">
        <v>6</v>
      </c>
      <c r="G43" s="11"/>
      <c r="I43" s="344"/>
      <c r="J43" s="746"/>
      <c r="Q43" s="342">
        <v>0</v>
      </c>
    </row>
    <row r="44" spans="1:17" s="1459" customFormat="1" ht="27" hidden="1" customHeight="1">
      <c r="A44" s="654"/>
      <c r="B44" s="346"/>
      <c r="C44" s="341"/>
      <c r="D44" s="343"/>
      <c r="E44" s="989" t="s">
        <v>44</v>
      </c>
      <c r="F44" s="1666"/>
      <c r="G44" s="11"/>
      <c r="I44" s="344"/>
      <c r="J44" s="746"/>
      <c r="Q44" s="342">
        <v>0</v>
      </c>
    </row>
    <row r="45" spans="1:17" s="1436" customFormat="1" ht="6" hidden="1" customHeight="1">
      <c r="A45" s="654"/>
      <c r="B45" s="359"/>
      <c r="C45" s="360"/>
      <c r="D45" s="361"/>
      <c r="E45" s="362"/>
      <c r="F45" s="882"/>
      <c r="G45" s="11"/>
      <c r="H45" s="342"/>
      <c r="I45" s="344"/>
      <c r="J45" s="746"/>
      <c r="Q45" s="363">
        <v>0</v>
      </c>
    </row>
    <row r="46" spans="1:17" s="1436" customFormat="1" ht="24.75" hidden="1" customHeight="1">
      <c r="A46" s="654"/>
      <c r="B46" s="359"/>
      <c r="C46" s="360"/>
      <c r="D46" s="361"/>
      <c r="E46" s="989" t="s">
        <v>45</v>
      </c>
      <c r="F46" s="611" t="s">
        <v>6</v>
      </c>
      <c r="G46" s="11"/>
      <c r="H46" s="342"/>
      <c r="I46" s="344"/>
      <c r="J46" s="746"/>
      <c r="Q46" s="363">
        <v>0</v>
      </c>
    </row>
    <row r="47" spans="1:17" s="1459" customFormat="1" ht="24.75" hidden="1" customHeight="1">
      <c r="A47" s="654"/>
      <c r="B47" s="346"/>
      <c r="C47" s="341"/>
      <c r="D47" s="343"/>
      <c r="E47" s="989" t="s">
        <v>46</v>
      </c>
      <c r="F47" s="611" t="s">
        <v>6</v>
      </c>
      <c r="G47" s="11"/>
      <c r="I47" s="344"/>
      <c r="J47" s="746"/>
      <c r="Q47" s="342">
        <v>0</v>
      </c>
    </row>
    <row r="48" spans="1:17" s="1436" customFormat="1" ht="6" hidden="1" customHeight="1">
      <c r="A48" s="654"/>
      <c r="B48" s="166"/>
      <c r="C48" s="167"/>
      <c r="D48" s="168"/>
      <c r="E48" s="169"/>
      <c r="F48" s="882"/>
      <c r="G48" s="11"/>
      <c r="H48" s="342"/>
      <c r="I48" s="344"/>
      <c r="J48" s="746"/>
      <c r="Q48" s="170">
        <v>0</v>
      </c>
    </row>
    <row r="49" spans="1:17" ht="29.25" hidden="1" customHeight="1">
      <c r="B49" s="83"/>
      <c r="D49" s="13"/>
      <c r="E49" s="32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11"/>
      <c r="G49" s="11"/>
      <c r="Q49" s="12">
        <v>0</v>
      </c>
    </row>
    <row r="50" spans="1:17" s="1436" customFormat="1" ht="6" customHeight="1">
      <c r="A50" s="655"/>
      <c r="B50" s="359"/>
      <c r="C50" s="360"/>
      <c r="D50" s="173"/>
      <c r="E50" s="171"/>
      <c r="F50" s="174"/>
      <c r="G50" s="15"/>
      <c r="H50" s="342"/>
      <c r="I50" s="344"/>
      <c r="J50" s="746"/>
      <c r="Q50" s="363">
        <v>0</v>
      </c>
    </row>
    <row r="51" spans="1:17" s="1459" customFormat="1" ht="28.5" customHeight="1">
      <c r="A51" s="656"/>
      <c r="B51" s="346"/>
      <c r="C51" s="463"/>
      <c r="D51" s="464"/>
      <c r="E51" s="324" t="s">
        <v>47</v>
      </c>
      <c r="F51" s="611" t="s">
        <v>6</v>
      </c>
      <c r="G51" s="465"/>
      <c r="I51" s="467"/>
      <c r="J51" s="748"/>
      <c r="P51" s="468"/>
      <c r="Q51" s="466">
        <v>0</v>
      </c>
    </row>
    <row r="52" spans="1:17" s="1436" customFormat="1" ht="6" customHeight="1">
      <c r="A52" s="655"/>
      <c r="B52" s="359"/>
      <c r="C52" s="360"/>
      <c r="D52" s="173"/>
      <c r="E52" s="171"/>
      <c r="F52" s="174"/>
      <c r="G52" s="15"/>
      <c r="H52" s="342"/>
      <c r="I52" s="344"/>
      <c r="J52" s="744"/>
      <c r="Q52" s="363">
        <v>0</v>
      </c>
    </row>
    <row r="53" spans="1:17" s="1459" customFormat="1" ht="27" customHeight="1">
      <c r="A53" s="656"/>
      <c r="B53" s="346"/>
      <c r="C53" s="463"/>
      <c r="D53" s="464"/>
      <c r="E53" s="324" t="s">
        <v>48</v>
      </c>
      <c r="F53" s="877" t="s">
        <v>6</v>
      </c>
      <c r="G53" s="465"/>
      <c r="I53" s="467"/>
      <c r="J53" s="748"/>
      <c r="P53" s="468"/>
      <c r="Q53" s="466">
        <v>0</v>
      </c>
    </row>
    <row r="54" spans="1:17" s="1459" customFormat="1" ht="27" hidden="1" customHeight="1">
      <c r="A54" s="656"/>
      <c r="B54" s="346"/>
      <c r="C54" s="463"/>
      <c r="D54" s="464"/>
      <c r="E54" s="324" t="s">
        <v>49</v>
      </c>
      <c r="F54" s="1561"/>
      <c r="G54" s="465"/>
      <c r="I54" s="467"/>
      <c r="J54" s="748"/>
      <c r="P54" s="468"/>
      <c r="Q54" s="466">
        <v>0</v>
      </c>
    </row>
    <row r="55" spans="1:17" s="1436" customFormat="1" ht="6" customHeight="1">
      <c r="A55" s="655"/>
      <c r="B55" s="359"/>
      <c r="C55" s="360"/>
      <c r="D55" s="173"/>
      <c r="E55" s="171"/>
      <c r="F55" s="174"/>
      <c r="G55" s="15"/>
      <c r="H55" s="342"/>
      <c r="I55" s="344"/>
      <c r="J55" s="744"/>
      <c r="Q55" s="363">
        <v>0</v>
      </c>
    </row>
    <row r="56" spans="1:17" s="1459" customFormat="1" ht="25.5" customHeight="1">
      <c r="A56" s="656"/>
      <c r="B56" s="346"/>
      <c r="C56" s="463"/>
      <c r="D56" s="464"/>
      <c r="E56" s="324" t="s">
        <v>50</v>
      </c>
      <c r="F56" s="877" t="s">
        <v>6</v>
      </c>
      <c r="G56" s="465"/>
      <c r="I56" s="467"/>
      <c r="J56" s="748"/>
      <c r="P56" s="468"/>
      <c r="Q56" s="466">
        <v>0</v>
      </c>
    </row>
    <row r="57" spans="1:17" s="1436" customFormat="1" ht="6" customHeight="1">
      <c r="A57" s="655"/>
      <c r="B57" s="359"/>
      <c r="C57" s="360"/>
      <c r="D57" s="173"/>
      <c r="E57" s="171"/>
      <c r="F57" s="174"/>
      <c r="G57" s="15"/>
      <c r="H57" s="342"/>
      <c r="I57" s="344"/>
      <c r="J57" s="744"/>
      <c r="Q57" s="363">
        <v>0</v>
      </c>
    </row>
    <row r="58" spans="1:17" s="1459" customFormat="1" ht="15" customHeight="1">
      <c r="A58" s="656"/>
      <c r="B58" s="346"/>
      <c r="C58" s="463"/>
      <c r="D58" s="464"/>
      <c r="E58" s="324" t="s">
        <v>51</v>
      </c>
      <c r="F58" s="877" t="s">
        <v>52</v>
      </c>
      <c r="G58" s="465"/>
      <c r="I58" s="467"/>
      <c r="J58" s="748"/>
      <c r="P58" s="468"/>
      <c r="Q58" s="466">
        <v>0</v>
      </c>
    </row>
    <row r="59" spans="1:17" s="1459" customFormat="1" ht="75" customHeight="1">
      <c r="A59" s="656"/>
      <c r="B59" s="346"/>
      <c r="C59" s="463"/>
      <c r="D59" s="464"/>
      <c r="E59" s="32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13" t="s">
        <v>52</v>
      </c>
      <c r="G59" s="465"/>
      <c r="I59" s="467"/>
      <c r="J59" s="748"/>
      <c r="P59" s="468"/>
      <c r="Q59" s="466">
        <v>0</v>
      </c>
    </row>
    <row r="60" spans="1:17" s="1459" customFormat="1" ht="15" customHeight="1">
      <c r="A60" s="656"/>
      <c r="B60" s="346"/>
      <c r="C60" s="463"/>
      <c r="D60" s="464"/>
      <c r="E60" s="989" t="s">
        <v>53</v>
      </c>
      <c r="F60" s="1034" t="s">
        <v>54</v>
      </c>
      <c r="G60" s="465"/>
      <c r="I60" s="467"/>
      <c r="J60" s="748"/>
      <c r="P60" s="468"/>
      <c r="Q60" s="466">
        <v>0</v>
      </c>
    </row>
    <row r="61" spans="1:17" s="1436" customFormat="1" ht="6" hidden="1" customHeight="1">
      <c r="A61" s="655"/>
      <c r="B61" s="359"/>
      <c r="C61" s="360"/>
      <c r="D61" s="361"/>
      <c r="E61" s="362"/>
      <c r="F61" s="882"/>
      <c r="G61" s="11"/>
      <c r="H61" s="342"/>
      <c r="I61" s="344"/>
      <c r="J61" s="746"/>
      <c r="Q61" s="363">
        <v>0</v>
      </c>
    </row>
    <row r="62" spans="1:17" s="1459" customFormat="1" ht="33.75" hidden="1" customHeight="1">
      <c r="A62" s="655"/>
      <c r="B62" s="36"/>
      <c r="C62" s="341"/>
      <c r="D62" s="343"/>
      <c r="E62" s="989" t="s">
        <v>55</v>
      </c>
      <c r="F62" s="1486"/>
      <c r="G62" s="11"/>
      <c r="H62" s="644" t="s">
        <v>10</v>
      </c>
      <c r="I62" s="344"/>
      <c r="J62" s="746"/>
      <c r="Q62" s="342">
        <v>0</v>
      </c>
    </row>
    <row r="63" spans="1:17" s="1436" customFormat="1" ht="6.4" customHeight="1">
      <c r="A63" s="655"/>
      <c r="B63" s="166"/>
      <c r="C63" s="167"/>
      <c r="D63" s="173"/>
      <c r="E63" s="171"/>
      <c r="F63" s="174"/>
      <c r="G63" s="15"/>
      <c r="H63" s="342"/>
      <c r="I63" s="344"/>
      <c r="J63" s="744"/>
      <c r="Q63" s="170">
        <v>6</v>
      </c>
    </row>
    <row r="64" spans="1:17" ht="21" customHeight="1">
      <c r="B64" s="37"/>
      <c r="D64" s="20"/>
      <c r="E64" s="324" t="s">
        <v>56</v>
      </c>
      <c r="F64" s="150" t="s">
        <v>57</v>
      </c>
      <c r="G64" s="15"/>
      <c r="Q64" s="12">
        <v>20</v>
      </c>
    </row>
    <row r="65" spans="1:17" ht="21" customHeight="1">
      <c r="B65" s="37"/>
      <c r="D65" s="20"/>
      <c r="E65" s="324" t="s">
        <v>58</v>
      </c>
      <c r="F65" s="150" t="s">
        <v>59</v>
      </c>
      <c r="G65" s="15"/>
      <c r="Q65" s="12">
        <v>20</v>
      </c>
    </row>
    <row r="66" spans="1:17" ht="36.75" customHeight="1">
      <c r="D66" s="13"/>
      <c r="E66" s="326" t="s">
        <v>60</v>
      </c>
      <c r="F66" s="883"/>
      <c r="G66" s="11"/>
      <c r="Q66" s="12">
        <v>35</v>
      </c>
    </row>
    <row r="67" spans="1:17" ht="21" customHeight="1">
      <c r="D67" s="343"/>
      <c r="E67" s="324" t="s">
        <v>61</v>
      </c>
      <c r="F67" s="205" t="s">
        <v>62</v>
      </c>
      <c r="G67" s="15"/>
      <c r="Q67" s="12">
        <v>20</v>
      </c>
    </row>
    <row r="68" spans="1:17" ht="21" customHeight="1">
      <c r="B68" s="37"/>
      <c r="D68" s="20"/>
      <c r="E68" s="324" t="s">
        <v>63</v>
      </c>
      <c r="F68" s="205" t="s">
        <v>64</v>
      </c>
      <c r="G68" s="15"/>
      <c r="Q68" s="12">
        <v>20</v>
      </c>
    </row>
    <row r="69" spans="1:17" ht="21" customHeight="1">
      <c r="B69" s="37"/>
      <c r="D69" s="20"/>
      <c r="E69" s="324" t="s">
        <v>65</v>
      </c>
      <c r="F69" s="205" t="s">
        <v>66</v>
      </c>
      <c r="G69" s="15"/>
      <c r="Q69" s="12">
        <v>20</v>
      </c>
    </row>
    <row r="70" spans="1:17" ht="21" customHeight="1">
      <c r="D70" s="343"/>
      <c r="E70" s="324" t="s">
        <v>67</v>
      </c>
      <c r="F70" s="1900" t="s">
        <v>68</v>
      </c>
      <c r="G70" s="11"/>
      <c r="Q70" s="12">
        <v>20</v>
      </c>
    </row>
    <row r="71" spans="1:17" ht="21" customHeight="1">
      <c r="D71" s="11"/>
      <c r="F71" s="69"/>
      <c r="G71" s="15"/>
      <c r="Q71" s="12">
        <v>20</v>
      </c>
    </row>
    <row r="72" spans="1:17" ht="21" customHeight="1">
      <c r="B72" s="37"/>
      <c r="D72" s="20"/>
      <c r="E72" s="19"/>
      <c r="F72" s="865" t="s">
        <v>0</v>
      </c>
      <c r="G72" s="15"/>
      <c r="Q72" s="12">
        <v>20</v>
      </c>
    </row>
    <row r="73" spans="1:17" ht="21" customHeight="1">
      <c r="B73" s="37"/>
      <c r="D73" s="20"/>
      <c r="E73" s="19"/>
      <c r="F73" s="70"/>
      <c r="G73" s="15"/>
      <c r="Q73" s="12">
        <v>20</v>
      </c>
    </row>
    <row r="74" spans="1:17" ht="21" customHeight="1">
      <c r="B74" s="37"/>
      <c r="D74" s="20"/>
      <c r="E74" s="24"/>
      <c r="F74" s="70"/>
      <c r="G74" s="15"/>
      <c r="Q74" s="12">
        <v>20</v>
      </c>
    </row>
    <row r="75" spans="1:17" ht="21" customHeight="1">
      <c r="B75" s="37"/>
      <c r="D75" s="20"/>
      <c r="E75" s="19"/>
      <c r="F75" s="70"/>
      <c r="G75" s="15"/>
      <c r="Q75" s="12">
        <v>20</v>
      </c>
    </row>
    <row r="76" spans="1:17" ht="11.45" customHeight="1">
      <c r="Q76" s="12">
        <v>11</v>
      </c>
    </row>
    <row r="77" spans="1:17" ht="11.45" customHeight="1">
      <c r="Q77" s="12">
        <v>11</v>
      </c>
    </row>
    <row r="78" spans="1:17" ht="11.45" customHeight="1">
      <c r="E78" s="323"/>
      <c r="F78" s="323"/>
      <c r="G78" s="323"/>
      <c r="H78" s="323"/>
      <c r="I78" s="323"/>
      <c r="Q78" s="12">
        <v>11</v>
      </c>
    </row>
    <row r="79" spans="1:17" ht="11.25" hidden="1" customHeight="1">
      <c r="A79" s="654" t="s">
        <v>69</v>
      </c>
      <c r="B79" s="36">
        <v>0</v>
      </c>
      <c r="C79" s="10">
        <v>3</v>
      </c>
      <c r="D79" s="12">
        <v>1</v>
      </c>
      <c r="E79" s="12">
        <v>55</v>
      </c>
      <c r="F79" s="12">
        <v>54</v>
      </c>
      <c r="G79" s="642">
        <v>1</v>
      </c>
      <c r="H79" s="342">
        <v>0</v>
      </c>
      <c r="I79" s="344">
        <v>59</v>
      </c>
      <c r="J79" s="746">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74"/>
  <sheetViews>
    <sheetView showGridLines="0" zoomScale="90" workbookViewId="0">
      <pane xSplit="6" ySplit="11" topLeftCell="G24" activePane="bottomRight" state="frozen"/>
      <selection pane="topRight" activeCell="G1" sqref="G1"/>
      <selection pane="bottomLeft" activeCell="A12" sqref="A12"/>
      <selection pane="bottomRight" activeCell="G26" sqref="G26"/>
    </sheetView>
  </sheetViews>
  <sheetFormatPr defaultColWidth="9.140625" defaultRowHeight="14.25" customHeight="1"/>
  <cols>
    <col min="1" max="1" width="8" style="1459" hidden="1" customWidth="1"/>
    <col min="2" max="2" width="6" style="1190" hidden="1" customWidth="1"/>
    <col min="3" max="3" width="3" style="1459" customWidth="1"/>
    <col min="4" max="4" width="3" style="1626" customWidth="1"/>
    <col min="5" max="5" width="6" style="1459" customWidth="1"/>
    <col min="6" max="6" width="2.7109375" style="1459" hidden="1" customWidth="1"/>
    <col min="7" max="7" width="46.7109375" style="1459" customWidth="1"/>
    <col min="8" max="8" width="42" style="1459" customWidth="1"/>
    <col min="9" max="9" width="14" style="1459" customWidth="1"/>
    <col min="10" max="10" width="3" style="1448" customWidth="1"/>
    <col min="11" max="13" width="9.140625" style="1448" hidden="1"/>
    <col min="14" max="14" width="25.7109375" style="1448" hidden="1" customWidth="1"/>
    <col min="15" max="15" width="14.42578125" style="1448" hidden="1" customWidth="1"/>
    <col min="16" max="19" width="9.140625" style="159" hidden="1"/>
    <col min="20" max="27" width="9.140625" style="1459" hidden="1"/>
    <col min="28" max="28" width="8" style="1459" customWidth="1"/>
    <col min="29" max="29" width="9.140625" style="1459" hidden="1"/>
  </cols>
  <sheetData>
    <row r="1" spans="1:29" s="1465" customFormat="1" ht="5.25" hidden="1" customHeight="1">
      <c r="A1" s="429"/>
      <c r="B1" s="444"/>
      <c r="C1" s="444"/>
      <c r="D1" s="155"/>
      <c r="F1" s="444"/>
      <c r="G1" s="181" t="s">
        <v>70</v>
      </c>
      <c r="H1" s="427" t="s">
        <v>71</v>
      </c>
      <c r="I1" s="161" t="s">
        <v>72</v>
      </c>
      <c r="J1" s="181" t="s">
        <v>70</v>
      </c>
      <c r="K1" s="181"/>
      <c r="L1" s="181"/>
      <c r="M1" s="181"/>
      <c r="N1" s="182"/>
      <c r="O1" s="181"/>
      <c r="P1" s="181"/>
      <c r="Q1" s="181"/>
      <c r="R1" s="181"/>
      <c r="S1" s="181"/>
      <c r="T1" s="161"/>
      <c r="U1" s="161"/>
      <c r="V1" s="161"/>
      <c r="W1" s="161"/>
      <c r="X1" s="161"/>
      <c r="Y1" s="161"/>
      <c r="Z1" s="161"/>
      <c r="AA1" s="161"/>
      <c r="AB1" s="161"/>
      <c r="AC1" s="86" t="s">
        <v>1</v>
      </c>
    </row>
    <row r="2" spans="1:29" s="1236" customFormat="1" ht="11.25" customHeight="1">
      <c r="A2" s="701"/>
      <c r="B2" s="162"/>
      <c r="C2" s="162"/>
      <c r="D2" s="163"/>
      <c r="E2" s="162"/>
      <c r="F2" s="162"/>
      <c r="G2" s="162"/>
      <c r="H2" s="162"/>
      <c r="I2" s="162"/>
      <c r="J2" s="181"/>
      <c r="K2" s="181"/>
      <c r="L2" s="181"/>
      <c r="M2" s="181"/>
      <c r="N2" s="182"/>
      <c r="O2" s="181"/>
      <c r="P2" s="164"/>
      <c r="Q2" s="164"/>
      <c r="R2" s="164"/>
      <c r="S2" s="164"/>
      <c r="T2" s="163"/>
      <c r="U2" s="163"/>
      <c r="V2" s="163"/>
      <c r="W2" s="163"/>
      <c r="X2" s="163"/>
      <c r="Y2" s="163"/>
      <c r="Z2" s="163"/>
      <c r="AA2" s="163"/>
      <c r="AB2" s="163"/>
      <c r="AC2" s="165">
        <v>11</v>
      </c>
    </row>
    <row r="3" spans="1:29" s="1606" customFormat="1" ht="3" customHeight="1">
      <c r="A3" s="632"/>
      <c r="B3" s="350"/>
      <c r="C3" s="632"/>
      <c r="D3" s="98"/>
      <c r="E3" s="41"/>
      <c r="F3" s="442"/>
      <c r="G3" s="41"/>
      <c r="H3" s="41"/>
      <c r="I3" s="100"/>
      <c r="J3" s="181"/>
      <c r="K3" s="89"/>
      <c r="L3" s="89"/>
      <c r="M3" s="89"/>
      <c r="N3" s="160"/>
      <c r="O3" s="89"/>
      <c r="P3" s="159"/>
      <c r="Q3" s="159"/>
      <c r="R3" s="159"/>
      <c r="S3" s="159"/>
      <c r="AC3" s="53">
        <v>3</v>
      </c>
    </row>
    <row r="4" spans="1:29" s="1606" customFormat="1" ht="27.4" customHeight="1">
      <c r="A4" s="632"/>
      <c r="B4" s="350"/>
      <c r="C4" s="632"/>
      <c r="D4" s="98"/>
      <c r="E4" s="3716" t="str">
        <f>NameTemplatesInListMO</f>
        <v>Перечень муниципальных районов и муниципальных образований (территорий оказания услуг)</v>
      </c>
      <c r="F4" s="3716"/>
      <c r="G4" s="3716"/>
      <c r="H4" s="3716"/>
      <c r="I4" s="3716"/>
      <c r="J4" s="181"/>
      <c r="K4" s="89"/>
      <c r="L4" s="89"/>
      <c r="M4" s="89"/>
      <c r="N4" s="160"/>
      <c r="O4" s="89"/>
      <c r="P4" s="159"/>
      <c r="Q4" s="159"/>
      <c r="R4" s="159"/>
      <c r="S4" s="159"/>
      <c r="AC4" s="53">
        <v>26</v>
      </c>
    </row>
    <row r="5" spans="1:29" s="1606" customFormat="1" ht="3" customHeight="1">
      <c r="A5" s="632"/>
      <c r="B5" s="350"/>
      <c r="C5" s="632"/>
      <c r="D5" s="98"/>
      <c r="E5" s="41"/>
      <c r="F5" s="442"/>
      <c r="G5" s="101"/>
      <c r="H5" s="101"/>
      <c r="I5" s="102"/>
      <c r="J5" s="89"/>
      <c r="K5" s="89"/>
      <c r="L5" s="89"/>
      <c r="M5" s="89"/>
      <c r="N5" s="160"/>
      <c r="O5" s="89"/>
      <c r="P5" s="159"/>
      <c r="Q5" s="159"/>
      <c r="R5" s="159"/>
      <c r="S5" s="159"/>
      <c r="AC5" s="53">
        <v>3</v>
      </c>
    </row>
    <row r="6" spans="1:29" s="1606" customFormat="1" ht="20.25" hidden="1" customHeight="1">
      <c r="A6" s="707"/>
      <c r="B6" s="703"/>
      <c r="C6" s="103"/>
      <c r="D6" s="98"/>
      <c r="E6" s="650"/>
      <c r="F6" s="650"/>
      <c r="G6" s="101"/>
      <c r="H6" s="104"/>
      <c r="I6" s="104"/>
      <c r="J6" s="89"/>
      <c r="K6" s="89"/>
      <c r="L6" s="89"/>
      <c r="M6" s="89"/>
      <c r="N6" s="160"/>
      <c r="O6" s="89"/>
      <c r="P6" s="159"/>
      <c r="Q6" s="159"/>
      <c r="R6" s="159"/>
      <c r="S6" s="159"/>
      <c r="AC6" s="53">
        <v>0</v>
      </c>
    </row>
    <row r="7" spans="1:29" ht="25.5" hidden="1" customHeight="1">
      <c r="AC7" s="21">
        <v>0</v>
      </c>
    </row>
    <row r="8" spans="1:29" s="1606" customFormat="1" ht="14.65" customHeight="1">
      <c r="A8" s="632"/>
      <c r="B8" s="350"/>
      <c r="C8" s="632"/>
      <c r="D8" s="98"/>
      <c r="E8" s="3712" t="s">
        <v>73</v>
      </c>
      <c r="F8" s="3717"/>
      <c r="G8" s="3711"/>
      <c r="H8" s="3718" t="s">
        <v>74</v>
      </c>
      <c r="I8" s="3718"/>
      <c r="J8" s="89"/>
      <c r="K8" s="89"/>
      <c r="L8" s="89"/>
      <c r="M8" s="89"/>
      <c r="N8" s="160"/>
      <c r="O8" s="89"/>
      <c r="P8" s="159"/>
      <c r="Q8" s="159"/>
      <c r="R8" s="159"/>
      <c r="S8" s="159"/>
      <c r="AC8" s="53">
        <v>14</v>
      </c>
    </row>
    <row r="9" spans="1:29" s="1606" customFormat="1" ht="21" customHeight="1">
      <c r="A9" s="632"/>
      <c r="B9" s="350"/>
      <c r="C9" s="632"/>
      <c r="D9" s="98"/>
      <c r="E9" s="648" t="s">
        <v>75</v>
      </c>
      <c r="F9" s="648"/>
      <c r="G9" s="106" t="s">
        <v>76</v>
      </c>
      <c r="H9" s="106" t="s">
        <v>76</v>
      </c>
      <c r="I9" s="106" t="s">
        <v>72</v>
      </c>
      <c r="J9" s="89"/>
      <c r="K9" s="89"/>
      <c r="L9" s="89"/>
      <c r="M9" s="89"/>
      <c r="N9" s="160"/>
      <c r="O9" s="89"/>
      <c r="P9" s="159"/>
      <c r="Q9" s="159"/>
      <c r="R9" s="159"/>
      <c r="S9" s="159"/>
      <c r="AC9" s="53">
        <v>20</v>
      </c>
    </row>
    <row r="10" spans="1:29" ht="11.45" customHeight="1">
      <c r="D10" s="110"/>
      <c r="E10" s="649" t="s">
        <v>77</v>
      </c>
      <c r="F10" s="649"/>
      <c r="G10" s="157" t="s">
        <v>78</v>
      </c>
      <c r="H10" s="157" t="s">
        <v>79</v>
      </c>
      <c r="I10" s="157" t="s">
        <v>80</v>
      </c>
      <c r="J10" s="120"/>
      <c r="K10" s="120"/>
      <c r="L10" s="120"/>
      <c r="M10" s="120"/>
      <c r="N10" s="105"/>
      <c r="O10" s="120"/>
      <c r="P10" s="158"/>
      <c r="Q10" s="158"/>
      <c r="R10" s="158"/>
      <c r="S10" s="158"/>
      <c r="AC10" s="21">
        <v>11</v>
      </c>
    </row>
    <row r="11" spans="1:29" s="1606" customFormat="1" ht="1.1499999999999999" customHeight="1">
      <c r="A11" s="632"/>
      <c r="B11" s="350"/>
      <c r="C11" s="632"/>
      <c r="D11" s="98"/>
      <c r="E11" s="660"/>
      <c r="F11" s="660"/>
      <c r="G11" s="107"/>
      <c r="H11" s="107"/>
      <c r="I11" s="109"/>
      <c r="J11" s="183" t="s">
        <v>81</v>
      </c>
      <c r="K11" s="89"/>
      <c r="L11" s="89"/>
      <c r="M11" s="89" t="s">
        <v>82</v>
      </c>
      <c r="N11" s="160" t="s">
        <v>83</v>
      </c>
      <c r="O11" s="89" t="s">
        <v>84</v>
      </c>
      <c r="P11" s="159"/>
      <c r="Q11" s="159"/>
      <c r="R11" s="159"/>
      <c r="S11" s="159"/>
      <c r="AC11" s="53">
        <v>1</v>
      </c>
    </row>
    <row r="12" spans="1:29" s="1606" customFormat="1" ht="15" customHeight="1">
      <c r="A12" s="3715">
        <v>1</v>
      </c>
      <c r="B12" s="350"/>
      <c r="C12" s="632"/>
      <c r="D12" s="652"/>
      <c r="E12" s="153">
        <f>A12</f>
        <v>1</v>
      </c>
      <c r="F12" s="672" t="s">
        <v>85</v>
      </c>
      <c r="G12" s="472" t="str">
        <f>"Территория "&amp;E12</f>
        <v>Территория 1</v>
      </c>
      <c r="H12" s="662"/>
      <c r="I12" s="662"/>
      <c r="J12" s="659"/>
      <c r="K12" s="433"/>
      <c r="L12" s="433"/>
      <c r="M12" s="433"/>
      <c r="N12" s="160"/>
      <c r="O12" s="433"/>
      <c r="P12" s="159"/>
      <c r="Q12" s="159"/>
      <c r="R12" s="159"/>
      <c r="S12" s="159"/>
      <c r="AC12" s="440">
        <v>14</v>
      </c>
    </row>
    <row r="13" spans="1:29" s="1634" customFormat="1" ht="15.75" customHeight="1">
      <c r="A13" s="3715"/>
      <c r="B13" s="350">
        <v>1</v>
      </c>
      <c r="C13" s="350"/>
      <c r="D13" s="670"/>
      <c r="E13" s="651" t="str">
        <f>A12&amp;"."&amp;B13</f>
        <v>1.1</v>
      </c>
      <c r="F13" s="665" t="s">
        <v>80</v>
      </c>
      <c r="G13" s="663" t="s">
        <v>86</v>
      </c>
      <c r="H13" s="663" t="s">
        <v>86</v>
      </c>
      <c r="I13" s="661" t="s">
        <v>87</v>
      </c>
      <c r="J13" s="433" t="e">
        <f ca="1">MERGEVALUE(G13)</f>
        <v>#NAME?</v>
      </c>
      <c r="K13" s="444"/>
      <c r="L13" s="444"/>
      <c r="M13" s="433" t="str">
        <f t="array" ref="M13">IF(ISERROR(MATCH(MID(N13,1,250),MID(note_ter,1,250),0)),"n","y")</f>
        <v>n</v>
      </c>
      <c r="N13" s="444"/>
      <c r="O13" s="433" t="str">
        <f>H13&amp;"("&amp;I13&amp;")"</f>
        <v>Вяземский муниципальный округ(66505000)</v>
      </c>
      <c r="P13" s="350"/>
      <c r="Q13" s="350"/>
      <c r="R13" s="353"/>
      <c r="S13" s="350"/>
      <c r="T13" s="350"/>
      <c r="U13" s="350"/>
      <c r="V13" s="355"/>
      <c r="W13" s="355"/>
      <c r="X13" s="352"/>
      <c r="Y13" s="352"/>
      <c r="Z13" s="352"/>
      <c r="AA13" s="352"/>
      <c r="AB13" s="352"/>
      <c r="AC13" s="356">
        <v>15</v>
      </c>
    </row>
    <row r="14" spans="1:29" s="1634" customFormat="1" ht="15.75" customHeight="1">
      <c r="A14" s="3715"/>
      <c r="B14" s="350"/>
      <c r="C14" s="345"/>
      <c r="D14" s="671"/>
      <c r="E14" s="354"/>
      <c r="F14" s="111"/>
      <c r="G14" s="348" t="s">
        <v>88</v>
      </c>
      <c r="H14" s="121"/>
      <c r="I14" s="357"/>
      <c r="J14" s="444"/>
      <c r="K14" s="444"/>
      <c r="L14" s="444"/>
      <c r="M14" s="444"/>
      <c r="N14" s="433"/>
      <c r="O14" s="444"/>
      <c r="P14" s="350"/>
      <c r="Q14" s="350"/>
      <c r="R14" s="353"/>
      <c r="S14" s="350"/>
      <c r="T14" s="350"/>
      <c r="U14" s="350"/>
      <c r="V14" s="355"/>
      <c r="W14" s="355"/>
      <c r="X14" s="352"/>
      <c r="Y14" s="352"/>
      <c r="Z14" s="352"/>
      <c r="AA14" s="352"/>
      <c r="AB14" s="352"/>
      <c r="AC14" s="356">
        <v>15</v>
      </c>
    </row>
    <row r="15" spans="1:29" ht="15" customHeight="1">
      <c r="A15" s="3719" t="s">
        <v>89</v>
      </c>
      <c r="B15" s="984"/>
      <c r="C15" s="671" t="s">
        <v>90</v>
      </c>
      <c r="D15" s="1605"/>
      <c r="E15" s="1592" t="str">
        <f>A15</f>
        <v>2</v>
      </c>
      <c r="F15" s="674" t="s">
        <v>91</v>
      </c>
      <c r="G15" s="472" t="str">
        <f>"Территория "&amp;E15</f>
        <v>Территория 2</v>
      </c>
      <c r="H15" s="662"/>
      <c r="I15" s="662"/>
      <c r="J15" s="659"/>
      <c r="N15" s="160"/>
      <c r="T15" s="1606"/>
      <c r="U15" s="1606"/>
      <c r="V15" s="1606"/>
      <c r="W15" s="1606"/>
      <c r="X15" s="1606"/>
      <c r="Y15" s="1606"/>
      <c r="Z15" s="1606"/>
      <c r="AA15" s="1606"/>
      <c r="AB15" s="1606"/>
      <c r="AC15" s="1606"/>
    </row>
    <row r="16" spans="1:29" ht="15" customHeight="1">
      <c r="A16" s="3719"/>
      <c r="B16" s="984">
        <v>1</v>
      </c>
      <c r="C16" s="984"/>
      <c r="D16" s="670"/>
      <c r="E16" s="1600" t="str">
        <f>A15&amp;"."&amp;B16</f>
        <v>2.1</v>
      </c>
      <c r="F16" s="673" t="s">
        <v>80</v>
      </c>
      <c r="G16" s="663" t="s">
        <v>86</v>
      </c>
      <c r="H16" s="663" t="s">
        <v>86</v>
      </c>
      <c r="I16" s="661" t="s">
        <v>87</v>
      </c>
      <c r="K16" s="1460"/>
      <c r="L16" s="1460"/>
      <c r="M16" s="1448" t="str">
        <f t="array" ref="M16">IF(ISERROR(MATCH(MID(N16,1,250),MID(note_ter,1,250),0)),"n","y")</f>
        <v>n</v>
      </c>
      <c r="N16" s="1460"/>
      <c r="O16" s="1448" t="str">
        <f>H16&amp;"("&amp;I16&amp;")"</f>
        <v>Вяземский муниципальный округ(66505000)</v>
      </c>
      <c r="P16" s="984"/>
      <c r="Q16" s="984"/>
      <c r="R16" s="353"/>
      <c r="S16" s="984"/>
      <c r="T16" s="984"/>
      <c r="U16" s="984"/>
      <c r="V16" s="355"/>
      <c r="W16" s="355"/>
      <c r="X16" s="352"/>
      <c r="Y16" s="352"/>
      <c r="Z16" s="352"/>
      <c r="AA16" s="352"/>
      <c r="AB16" s="352"/>
      <c r="AC16" s="352"/>
    </row>
    <row r="17" spans="1:29" ht="15" customHeight="1">
      <c r="A17" s="3719"/>
      <c r="B17" s="1190" t="s">
        <v>89</v>
      </c>
      <c r="C17" s="1190"/>
      <c r="D17" s="670" t="s">
        <v>90</v>
      </c>
      <c r="E17" s="1660" t="str">
        <f>A15&amp;"."&amp;B17</f>
        <v>2.2</v>
      </c>
      <c r="F17" s="1662" t="s">
        <v>92</v>
      </c>
      <c r="G17" s="1665" t="s">
        <v>93</v>
      </c>
      <c r="H17" s="1665" t="s">
        <v>93</v>
      </c>
      <c r="I17" s="1663" t="s">
        <v>94</v>
      </c>
      <c r="K17" s="1460"/>
      <c r="L17" s="1460"/>
      <c r="M17" s="1448" t="str">
        <f t="array" ref="M17">IF(ISERROR(MATCH(MID(N17,1,250),MID(note_ter,1,250),0)),"n","y")</f>
        <v>n</v>
      </c>
      <c r="N17" s="1460"/>
      <c r="O17" s="1448" t="str">
        <f>H17&amp;"("&amp;I17&amp;")"</f>
        <v>Гагаринский муниципальный округ(66508000)</v>
      </c>
      <c r="P17" s="1190"/>
      <c r="Q17" s="1190"/>
      <c r="R17" s="353"/>
      <c r="S17" s="1190"/>
      <c r="T17" s="1190"/>
      <c r="U17" s="1190"/>
      <c r="V17" s="703"/>
      <c r="W17" s="703"/>
      <c r="X17" s="541"/>
      <c r="Y17" s="541"/>
      <c r="Z17" s="541"/>
      <c r="AA17" s="541"/>
      <c r="AB17" s="541"/>
      <c r="AC17" s="541"/>
    </row>
    <row r="18" spans="1:29" ht="15" customHeight="1">
      <c r="A18" s="3719"/>
      <c r="B18" s="1190" t="s">
        <v>77</v>
      </c>
      <c r="C18" s="1190"/>
      <c r="D18" s="670" t="s">
        <v>90</v>
      </c>
      <c r="E18" s="1660" t="str">
        <f>A15&amp;"."&amp;B18</f>
        <v>2.3</v>
      </c>
      <c r="F18" s="1662" t="s">
        <v>95</v>
      </c>
      <c r="G18" s="1665" t="s">
        <v>96</v>
      </c>
      <c r="H18" s="1665" t="s">
        <v>96</v>
      </c>
      <c r="I18" s="1663" t="s">
        <v>97</v>
      </c>
      <c r="K18" s="1460"/>
      <c r="L18" s="1460"/>
      <c r="M18" s="1448" t="str">
        <f t="array" ref="M18">IF(ISERROR(MATCH(MID(N18,1,250),MID(note_ter,1,250),0)),"n","y")</f>
        <v>n</v>
      </c>
      <c r="N18" s="1460"/>
      <c r="O18" s="1448" t="str">
        <f>H18&amp;"("&amp;I18&amp;")"</f>
        <v>Новодугинский муниципальный округ(66530000)</v>
      </c>
      <c r="P18" s="1190"/>
      <c r="Q18" s="1190"/>
      <c r="R18" s="353"/>
      <c r="S18" s="1190"/>
      <c r="T18" s="1190"/>
      <c r="U18" s="1190"/>
      <c r="V18" s="703"/>
      <c r="W18" s="703"/>
      <c r="X18" s="541"/>
      <c r="Y18" s="541"/>
      <c r="Z18" s="541"/>
      <c r="AA18" s="541"/>
      <c r="AB18" s="541"/>
      <c r="AC18" s="541"/>
    </row>
    <row r="19" spans="1:29" ht="15" customHeight="1">
      <c r="A19" s="3719"/>
      <c r="B19" s="1190" t="s">
        <v>78</v>
      </c>
      <c r="C19" s="1190"/>
      <c r="D19" s="670" t="s">
        <v>90</v>
      </c>
      <c r="E19" s="1660" t="str">
        <f>A15&amp;"."&amp;B19</f>
        <v>2.4</v>
      </c>
      <c r="F19" s="1662" t="s">
        <v>98</v>
      </c>
      <c r="G19" s="1665" t="s">
        <v>99</v>
      </c>
      <c r="H19" s="1665" t="s">
        <v>99</v>
      </c>
      <c r="I19" s="1663" t="s">
        <v>100</v>
      </c>
      <c r="K19" s="1460"/>
      <c r="L19" s="1460"/>
      <c r="M19" s="1448" t="str">
        <f t="array" ref="M19">IF(ISERROR(MATCH(MID(N19,1,250),MID(note_ter,1,250),0)),"n","y")</f>
        <v>n</v>
      </c>
      <c r="N19" s="1460"/>
      <c r="O19" s="1448" t="str">
        <f>H19&amp;"("&amp;I19&amp;")"</f>
        <v>Сычевский муниципальный округ(66546000)</v>
      </c>
      <c r="P19" s="1190"/>
      <c r="Q19" s="1190"/>
      <c r="R19" s="353"/>
      <c r="S19" s="1190"/>
      <c r="T19" s="1190"/>
      <c r="U19" s="1190"/>
      <c r="V19" s="703"/>
      <c r="W19" s="703"/>
      <c r="X19" s="541"/>
      <c r="Y19" s="541"/>
      <c r="Z19" s="541"/>
      <c r="AA19" s="541"/>
      <c r="AB19" s="541"/>
      <c r="AC19" s="541"/>
    </row>
    <row r="20" spans="1:29" ht="15" customHeight="1">
      <c r="A20" s="3719"/>
      <c r="B20" s="984"/>
      <c r="C20" s="345"/>
      <c r="D20" s="671"/>
      <c r="E20" s="354"/>
      <c r="F20" s="111"/>
      <c r="G20" s="348" t="s">
        <v>88</v>
      </c>
      <c r="H20" s="121"/>
      <c r="I20" s="357"/>
      <c r="J20" s="1460"/>
      <c r="K20" s="1460"/>
      <c r="L20" s="1460"/>
      <c r="M20" s="1460"/>
      <c r="O20" s="1460"/>
      <c r="P20" s="984"/>
      <c r="Q20" s="984"/>
      <c r="R20" s="353"/>
      <c r="S20" s="984"/>
      <c r="T20" s="984"/>
      <c r="U20" s="984"/>
      <c r="V20" s="355"/>
      <c r="W20" s="355"/>
      <c r="X20" s="352"/>
      <c r="Y20" s="352"/>
      <c r="Z20" s="352"/>
      <c r="AA20" s="352"/>
      <c r="AB20" s="352"/>
      <c r="AC20" s="352"/>
    </row>
    <row r="21" spans="1:29" ht="15" customHeight="1">
      <c r="A21" s="3719" t="s">
        <v>77</v>
      </c>
      <c r="B21" s="984"/>
      <c r="C21" s="671" t="s">
        <v>90</v>
      </c>
      <c r="D21" s="1605"/>
      <c r="E21" s="1592" t="str">
        <f>A21</f>
        <v>3</v>
      </c>
      <c r="F21" s="674" t="s">
        <v>101</v>
      </c>
      <c r="G21" s="472" t="str">
        <f>"Территория "&amp;E21</f>
        <v>Территория 3</v>
      </c>
      <c r="H21" s="662"/>
      <c r="I21" s="662"/>
      <c r="J21" s="659"/>
      <c r="N21" s="160"/>
      <c r="T21" s="1606"/>
      <c r="U21" s="1606"/>
      <c r="V21" s="1606"/>
      <c r="W21" s="1606"/>
      <c r="X21" s="1606"/>
      <c r="Y21" s="1606"/>
      <c r="Z21" s="1606"/>
      <c r="AA21" s="1606"/>
      <c r="AB21" s="1606"/>
      <c r="AC21" s="1606"/>
    </row>
    <row r="22" spans="1:29" ht="15" customHeight="1">
      <c r="A22" s="3719"/>
      <c r="B22" s="984">
        <v>1</v>
      </c>
      <c r="C22" s="984"/>
      <c r="D22" s="670"/>
      <c r="E22" s="1600" t="str">
        <f>A21&amp;"."&amp;B22</f>
        <v>3.1</v>
      </c>
      <c r="F22" s="673" t="s">
        <v>92</v>
      </c>
      <c r="G22" s="663" t="s">
        <v>93</v>
      </c>
      <c r="H22" s="663" t="s">
        <v>93</v>
      </c>
      <c r="I22" s="661" t="s">
        <v>94</v>
      </c>
      <c r="K22" s="1460"/>
      <c r="L22" s="1460"/>
      <c r="M22" s="1448" t="str">
        <f t="array" ref="M22">IF(ISERROR(MATCH(MID(N22,1,250),MID(note_ter,1,250),0)),"n","y")</f>
        <v>n</v>
      </c>
      <c r="N22" s="1460"/>
      <c r="O22" s="1448" t="str">
        <f>H22&amp;"("&amp;I22&amp;")"</f>
        <v>Гагаринский муниципальный округ(66508000)</v>
      </c>
      <c r="P22" s="984"/>
      <c r="Q22" s="984"/>
      <c r="R22" s="353"/>
      <c r="S22" s="984"/>
      <c r="T22" s="984"/>
      <c r="U22" s="984"/>
      <c r="V22" s="355"/>
      <c r="W22" s="355"/>
      <c r="X22" s="352"/>
      <c r="Y22" s="352"/>
      <c r="Z22" s="352"/>
      <c r="AA22" s="352"/>
      <c r="AB22" s="352"/>
      <c r="AC22" s="352"/>
    </row>
    <row r="23" spans="1:29" ht="15" customHeight="1">
      <c r="A23" s="3719"/>
      <c r="B23" s="984"/>
      <c r="C23" s="345"/>
      <c r="D23" s="671"/>
      <c r="E23" s="354"/>
      <c r="F23" s="111"/>
      <c r="G23" s="348" t="s">
        <v>88</v>
      </c>
      <c r="H23" s="121"/>
      <c r="I23" s="357"/>
      <c r="J23" s="1460"/>
      <c r="K23" s="1460"/>
      <c r="L23" s="1460"/>
      <c r="M23" s="1460"/>
      <c r="O23" s="1460"/>
      <c r="P23" s="984"/>
      <c r="Q23" s="984"/>
      <c r="R23" s="353"/>
      <c r="S23" s="984"/>
      <c r="T23" s="984"/>
      <c r="U23" s="984"/>
      <c r="V23" s="355"/>
      <c r="W23" s="355"/>
      <c r="X23" s="352"/>
      <c r="Y23" s="352"/>
      <c r="Z23" s="352"/>
      <c r="AA23" s="352"/>
      <c r="AB23" s="352"/>
      <c r="AC23" s="352"/>
    </row>
    <row r="24" spans="1:29" ht="15" customHeight="1">
      <c r="A24" s="3719" t="s">
        <v>78</v>
      </c>
      <c r="B24" s="984"/>
      <c r="C24" s="671" t="s">
        <v>90</v>
      </c>
      <c r="D24" s="1605"/>
      <c r="E24" s="1592" t="str">
        <f>A24</f>
        <v>4</v>
      </c>
      <c r="F24" s="674" t="s">
        <v>102</v>
      </c>
      <c r="G24" s="472" t="str">
        <f>"Территория "&amp;E24</f>
        <v>Территория 4</v>
      </c>
      <c r="H24" s="662"/>
      <c r="I24" s="662"/>
      <c r="J24" s="659"/>
      <c r="N24" s="160"/>
      <c r="T24" s="1606"/>
      <c r="U24" s="1606"/>
      <c r="V24" s="1606"/>
      <c r="W24" s="1606"/>
      <c r="X24" s="1606"/>
      <c r="Y24" s="1606"/>
      <c r="Z24" s="1606"/>
      <c r="AA24" s="1606"/>
      <c r="AB24" s="1606"/>
      <c r="AC24" s="1606"/>
    </row>
    <row r="25" spans="1:29" ht="15" customHeight="1">
      <c r="A25" s="3719"/>
      <c r="B25" s="984">
        <v>1</v>
      </c>
      <c r="C25" s="984"/>
      <c r="D25" s="670"/>
      <c r="E25" s="1600" t="str">
        <f>A24&amp;"."&amp;B25</f>
        <v>4.1</v>
      </c>
      <c r="F25" s="673" t="s">
        <v>103</v>
      </c>
      <c r="G25" s="663" t="s">
        <v>104</v>
      </c>
      <c r="H25" s="663" t="s">
        <v>104</v>
      </c>
      <c r="I25" s="661" t="s">
        <v>105</v>
      </c>
      <c r="K25" s="1460"/>
      <c r="L25" s="1460"/>
      <c r="M25" s="1448" t="str">
        <f t="array" ref="M25">IF(ISERROR(MATCH(MID(N25,1,250),MID(note_ter,1,250),0)),"n","y")</f>
        <v>n</v>
      </c>
      <c r="N25" s="1460"/>
      <c r="O25" s="1448" t="str">
        <f>H25&amp;"("&amp;I25&amp;")"</f>
        <v>Рославльский муниципальный округ(66536000)</v>
      </c>
      <c r="P25" s="984"/>
      <c r="Q25" s="984"/>
      <c r="R25" s="353"/>
      <c r="S25" s="984"/>
      <c r="T25" s="984"/>
      <c r="U25" s="984"/>
      <c r="V25" s="355"/>
      <c r="W25" s="355"/>
      <c r="X25" s="352"/>
      <c r="Y25" s="352"/>
      <c r="Z25" s="352"/>
      <c r="AA25" s="352"/>
      <c r="AB25" s="352"/>
      <c r="AC25" s="352"/>
    </row>
    <row r="26" spans="1:29" ht="15" customHeight="1">
      <c r="A26" s="3719"/>
      <c r="B26" s="1190" t="s">
        <v>89</v>
      </c>
      <c r="C26" s="1190"/>
      <c r="D26" s="670" t="s">
        <v>90</v>
      </c>
      <c r="E26" s="1660" t="str">
        <f>A24&amp;"."&amp;B26</f>
        <v>4.2</v>
      </c>
      <c r="F26" s="1662" t="s">
        <v>106</v>
      </c>
      <c r="G26" s="1665" t="s">
        <v>107</v>
      </c>
      <c r="H26" s="1665" t="s">
        <v>107</v>
      </c>
      <c r="I26" s="1663" t="s">
        <v>108</v>
      </c>
      <c r="K26" s="1460"/>
      <c r="L26" s="1460"/>
      <c r="M26" s="1448" t="str">
        <f t="array" ref="M26">IF(ISERROR(MATCH(MID(N26,1,250),MID(note_ter,1,250),0)),"n","y")</f>
        <v>n</v>
      </c>
      <c r="N26" s="1460"/>
      <c r="O26" s="1448" t="str">
        <f>H26&amp;"("&amp;I26&amp;")"</f>
        <v>Починковский муниципальный округ(66533000)</v>
      </c>
      <c r="P26" s="1190"/>
      <c r="Q26" s="1190"/>
      <c r="R26" s="353"/>
      <c r="S26" s="1190"/>
      <c r="T26" s="1190"/>
      <c r="U26" s="1190"/>
      <c r="V26" s="703"/>
      <c r="W26" s="703"/>
      <c r="X26" s="541"/>
      <c r="Y26" s="541"/>
      <c r="Z26" s="541"/>
      <c r="AA26" s="541"/>
      <c r="AB26" s="541"/>
      <c r="AC26" s="541"/>
    </row>
    <row r="27" spans="1:29" ht="15" customHeight="1">
      <c r="A27" s="3719"/>
      <c r="B27" s="1190" t="s">
        <v>77</v>
      </c>
      <c r="C27" s="1190"/>
      <c r="D27" s="670" t="s">
        <v>90</v>
      </c>
      <c r="E27" s="1660" t="str">
        <f>A24&amp;"."&amp;B27</f>
        <v>4.3</v>
      </c>
      <c r="F27" s="1662" t="s">
        <v>109</v>
      </c>
      <c r="G27" s="1665" t="s">
        <v>110</v>
      </c>
      <c r="H27" s="1665" t="s">
        <v>110</v>
      </c>
      <c r="I27" s="1663" t="s">
        <v>111</v>
      </c>
      <c r="K27" s="1460"/>
      <c r="L27" s="1460"/>
      <c r="M27" s="1448" t="str">
        <f t="array" ref="M27">IF(ISERROR(MATCH(MID(N27,1,250),MID(note_ter,1,250),0)),"n","y")</f>
        <v>n</v>
      </c>
      <c r="N27" s="1460"/>
      <c r="O27" s="1448" t="str">
        <f>H27&amp;"("&amp;I27&amp;")"</f>
        <v>Ершичский муниципальный округ(66521000)</v>
      </c>
      <c r="P27" s="1190"/>
      <c r="Q27" s="1190"/>
      <c r="R27" s="353"/>
      <c r="S27" s="1190"/>
      <c r="T27" s="1190"/>
      <c r="U27" s="1190"/>
      <c r="V27" s="703"/>
      <c r="W27" s="703"/>
      <c r="X27" s="541"/>
      <c r="Y27" s="541"/>
      <c r="Z27" s="541"/>
      <c r="AA27" s="541"/>
      <c r="AB27" s="541"/>
      <c r="AC27" s="541"/>
    </row>
    <row r="28" spans="1:29" ht="15" customHeight="1">
      <c r="A28" s="3719"/>
      <c r="B28" s="1190" t="s">
        <v>78</v>
      </c>
      <c r="C28" s="1190"/>
      <c r="D28" s="670" t="s">
        <v>90</v>
      </c>
      <c r="E28" s="1660" t="str">
        <f>A24&amp;"."&amp;B28</f>
        <v>4.4</v>
      </c>
      <c r="F28" s="1662" t="s">
        <v>112</v>
      </c>
      <c r="G28" s="1665" t="s">
        <v>113</v>
      </c>
      <c r="H28" s="1665" t="s">
        <v>113</v>
      </c>
      <c r="I28" s="1663" t="s">
        <v>114</v>
      </c>
      <c r="K28" s="1460"/>
      <c r="L28" s="1460"/>
      <c r="M28" s="1448" t="str">
        <f t="array" ref="M28">IF(ISERROR(MATCH(MID(N28,1,250),MID(note_ter,1,250),0)),"n","y")</f>
        <v>n</v>
      </c>
      <c r="N28" s="1460"/>
      <c r="O28" s="1448" t="str">
        <f>H28&amp;"("&amp;I28&amp;")"</f>
        <v>Шумячский муниципальный округ(66556000)</v>
      </c>
      <c r="P28" s="1190"/>
      <c r="Q28" s="1190"/>
      <c r="R28" s="353"/>
      <c r="S28" s="1190"/>
      <c r="T28" s="1190"/>
      <c r="U28" s="1190"/>
      <c r="V28" s="703"/>
      <c r="W28" s="703"/>
      <c r="X28" s="541"/>
      <c r="Y28" s="541"/>
      <c r="Z28" s="541"/>
      <c r="AA28" s="541"/>
      <c r="AB28" s="541"/>
      <c r="AC28" s="541"/>
    </row>
    <row r="29" spans="1:29" ht="15" customHeight="1">
      <c r="A29" s="3719"/>
      <c r="B29" s="984"/>
      <c r="C29" s="345"/>
      <c r="D29" s="671"/>
      <c r="E29" s="354"/>
      <c r="F29" s="111"/>
      <c r="G29" s="348" t="s">
        <v>88</v>
      </c>
      <c r="H29" s="121"/>
      <c r="I29" s="357"/>
      <c r="J29" s="1460"/>
      <c r="K29" s="1460"/>
      <c r="L29" s="1460"/>
      <c r="M29" s="1460"/>
      <c r="O29" s="1460"/>
      <c r="P29" s="984"/>
      <c r="Q29" s="984"/>
      <c r="R29" s="353"/>
      <c r="S29" s="984"/>
      <c r="T29" s="984"/>
      <c r="U29" s="984"/>
      <c r="V29" s="355"/>
      <c r="W29" s="355"/>
      <c r="X29" s="352"/>
      <c r="Y29" s="352"/>
      <c r="Z29" s="352"/>
      <c r="AA29" s="352"/>
      <c r="AB29" s="352"/>
      <c r="AC29" s="352"/>
    </row>
    <row r="30" spans="1:29" ht="15" customHeight="1">
      <c r="A30" s="3719" t="s">
        <v>115</v>
      </c>
      <c r="B30" s="984"/>
      <c r="C30" s="671" t="s">
        <v>90</v>
      </c>
      <c r="D30" s="1605"/>
      <c r="E30" s="1592" t="str">
        <f>A30</f>
        <v>5</v>
      </c>
      <c r="F30" s="674" t="s">
        <v>116</v>
      </c>
      <c r="G30" s="472" t="str">
        <f>"Территория "&amp;E30</f>
        <v>Территория 5</v>
      </c>
      <c r="H30" s="662"/>
      <c r="I30" s="662"/>
      <c r="J30" s="659"/>
      <c r="N30" s="160"/>
      <c r="T30" s="1606"/>
      <c r="U30" s="1606"/>
      <c r="V30" s="1606"/>
      <c r="W30" s="1606"/>
      <c r="X30" s="1606"/>
      <c r="Y30" s="1606"/>
      <c r="Z30" s="1606"/>
      <c r="AA30" s="1606"/>
      <c r="AB30" s="1606"/>
      <c r="AC30" s="1606"/>
    </row>
    <row r="31" spans="1:29" ht="15" customHeight="1">
      <c r="A31" s="3719"/>
      <c r="B31" s="984">
        <v>1</v>
      </c>
      <c r="C31" s="984"/>
      <c r="D31" s="670"/>
      <c r="E31" s="1600" t="str">
        <f>A30&amp;"."&amp;B31</f>
        <v>5.1</v>
      </c>
      <c r="F31" s="673" t="s">
        <v>103</v>
      </c>
      <c r="G31" s="663" t="s">
        <v>104</v>
      </c>
      <c r="H31" s="663" t="s">
        <v>104</v>
      </c>
      <c r="I31" s="661" t="s">
        <v>105</v>
      </c>
      <c r="K31" s="1460"/>
      <c r="L31" s="1460"/>
      <c r="M31" s="1448" t="str">
        <f t="array" ref="M31">IF(ISERROR(MATCH(MID(N31,1,250),MID(note_ter,1,250),0)),"n","y")</f>
        <v>n</v>
      </c>
      <c r="N31" s="1460"/>
      <c r="O31" s="1448" t="str">
        <f>H31&amp;"("&amp;I31&amp;")"</f>
        <v>Рославльский муниципальный округ(66536000)</v>
      </c>
      <c r="P31" s="984"/>
      <c r="Q31" s="984"/>
      <c r="R31" s="353"/>
      <c r="S31" s="984"/>
      <c r="T31" s="984"/>
      <c r="U31" s="984"/>
      <c r="V31" s="355"/>
      <c r="W31" s="355"/>
      <c r="X31" s="352"/>
      <c r="Y31" s="352"/>
      <c r="Z31" s="352"/>
      <c r="AA31" s="352"/>
      <c r="AB31" s="352"/>
      <c r="AC31" s="352"/>
    </row>
    <row r="32" spans="1:29" ht="15" customHeight="1">
      <c r="A32" s="3719"/>
      <c r="B32" s="984"/>
      <c r="C32" s="345"/>
      <c r="D32" s="671"/>
      <c r="E32" s="354"/>
      <c r="F32" s="111"/>
      <c r="G32" s="348" t="s">
        <v>88</v>
      </c>
      <c r="H32" s="121"/>
      <c r="I32" s="357"/>
      <c r="J32" s="1460"/>
      <c r="K32" s="1460"/>
      <c r="L32" s="1460"/>
      <c r="M32" s="1460"/>
      <c r="O32" s="1460"/>
      <c r="P32" s="984"/>
      <c r="Q32" s="984"/>
      <c r="R32" s="353"/>
      <c r="S32" s="984"/>
      <c r="T32" s="984"/>
      <c r="U32" s="984"/>
      <c r="V32" s="355"/>
      <c r="W32" s="355"/>
      <c r="X32" s="352"/>
      <c r="Y32" s="352"/>
      <c r="Z32" s="352"/>
      <c r="AA32" s="352"/>
      <c r="AB32" s="352"/>
      <c r="AC32" s="352"/>
    </row>
    <row r="33" spans="1:29" ht="15" customHeight="1">
      <c r="A33" s="3719" t="s">
        <v>79</v>
      </c>
      <c r="B33" s="984"/>
      <c r="C33" s="671" t="s">
        <v>90</v>
      </c>
      <c r="D33" s="1605"/>
      <c r="E33" s="1592" t="str">
        <f>A33</f>
        <v>6</v>
      </c>
      <c r="F33" s="674" t="s">
        <v>117</v>
      </c>
      <c r="G33" s="472" t="str">
        <f>"Территория "&amp;E33</f>
        <v>Территория 6</v>
      </c>
      <c r="H33" s="662"/>
      <c r="I33" s="662"/>
      <c r="J33" s="659"/>
      <c r="N33" s="160"/>
      <c r="T33" s="1606"/>
      <c r="U33" s="1606"/>
      <c r="V33" s="1606"/>
      <c r="W33" s="1606"/>
      <c r="X33" s="1606"/>
      <c r="Y33" s="1606"/>
      <c r="Z33" s="1606"/>
      <c r="AA33" s="1606"/>
      <c r="AB33" s="1606"/>
      <c r="AC33" s="1606"/>
    </row>
    <row r="34" spans="1:29" ht="15" customHeight="1">
      <c r="A34" s="3719"/>
      <c r="B34" s="984">
        <v>1</v>
      </c>
      <c r="C34" s="984"/>
      <c r="D34" s="670"/>
      <c r="E34" s="1600" t="str">
        <f>A33&amp;"."&amp;B34</f>
        <v>6.1</v>
      </c>
      <c r="F34" s="673" t="s">
        <v>106</v>
      </c>
      <c r="G34" s="663" t="s">
        <v>107</v>
      </c>
      <c r="H34" s="663" t="s">
        <v>107</v>
      </c>
      <c r="I34" s="661" t="s">
        <v>108</v>
      </c>
      <c r="K34" s="1460"/>
      <c r="L34" s="1460"/>
      <c r="M34" s="1448" t="str">
        <f t="array" ref="M34">IF(ISERROR(MATCH(MID(N34,1,250),MID(note_ter,1,250),0)),"n","y")</f>
        <v>n</v>
      </c>
      <c r="N34" s="1460"/>
      <c r="O34" s="1448" t="str">
        <f>H34&amp;"("&amp;I34&amp;")"</f>
        <v>Починковский муниципальный округ(66533000)</v>
      </c>
      <c r="P34" s="984"/>
      <c r="Q34" s="984"/>
      <c r="R34" s="353"/>
      <c r="S34" s="984"/>
      <c r="T34" s="984"/>
      <c r="U34" s="984"/>
      <c r="V34" s="355"/>
      <c r="W34" s="355"/>
      <c r="X34" s="352"/>
      <c r="Y34" s="352"/>
      <c r="Z34" s="352"/>
      <c r="AA34" s="352"/>
      <c r="AB34" s="352"/>
      <c r="AC34" s="352"/>
    </row>
    <row r="35" spans="1:29" ht="15" customHeight="1">
      <c r="A35" s="3719"/>
      <c r="B35" s="984"/>
      <c r="C35" s="345"/>
      <c r="D35" s="671"/>
      <c r="E35" s="354"/>
      <c r="F35" s="111"/>
      <c r="G35" s="348" t="s">
        <v>88</v>
      </c>
      <c r="H35" s="121"/>
      <c r="I35" s="357"/>
      <c r="J35" s="1460"/>
      <c r="K35" s="1460"/>
      <c r="L35" s="1460"/>
      <c r="M35" s="1460"/>
      <c r="O35" s="1460"/>
      <c r="P35" s="984"/>
      <c r="Q35" s="984"/>
      <c r="R35" s="353"/>
      <c r="S35" s="984"/>
      <c r="T35" s="984"/>
      <c r="U35" s="984"/>
      <c r="V35" s="355"/>
      <c r="W35" s="355"/>
      <c r="X35" s="352"/>
      <c r="Y35" s="352"/>
      <c r="Z35" s="352"/>
      <c r="AA35" s="352"/>
      <c r="AB35" s="352"/>
      <c r="AC35" s="352"/>
    </row>
    <row r="36" spans="1:29" ht="15" customHeight="1">
      <c r="A36" s="3719" t="s">
        <v>80</v>
      </c>
      <c r="B36" s="984"/>
      <c r="C36" s="671" t="s">
        <v>90</v>
      </c>
      <c r="D36" s="1605"/>
      <c r="E36" s="1592" t="str">
        <f>A36</f>
        <v>7</v>
      </c>
      <c r="F36" s="674" t="s">
        <v>118</v>
      </c>
      <c r="G36" s="472" t="str">
        <f>"Территория "&amp;E36</f>
        <v>Территория 7</v>
      </c>
      <c r="H36" s="662"/>
      <c r="I36" s="662"/>
      <c r="J36" s="659"/>
      <c r="N36" s="160"/>
      <c r="T36" s="1606"/>
      <c r="U36" s="1606"/>
      <c r="V36" s="1606"/>
      <c r="W36" s="1606"/>
      <c r="X36" s="1606"/>
      <c r="Y36" s="1606"/>
      <c r="Z36" s="1606"/>
      <c r="AA36" s="1606"/>
      <c r="AB36" s="1606"/>
      <c r="AC36" s="1606"/>
    </row>
    <row r="37" spans="1:29" ht="15" customHeight="1">
      <c r="A37" s="3719"/>
      <c r="B37" s="984">
        <v>1</v>
      </c>
      <c r="C37" s="984"/>
      <c r="D37" s="670"/>
      <c r="E37" s="1600" t="str">
        <f>A36&amp;"."&amp;B37</f>
        <v>7.1</v>
      </c>
      <c r="F37" s="673" t="s">
        <v>119</v>
      </c>
      <c r="G37" s="663" t="s">
        <v>120</v>
      </c>
      <c r="H37" s="663" t="s">
        <v>120</v>
      </c>
      <c r="I37" s="661" t="s">
        <v>121</v>
      </c>
      <c r="K37" s="1460"/>
      <c r="L37" s="1460"/>
      <c r="M37" s="1448" t="str">
        <f t="array" ref="M37">IF(ISERROR(MATCH(MID(N37,1,250),MID(note_ter,1,250),0)),"n","y")</f>
        <v>n</v>
      </c>
      <c r="N37" s="1460"/>
      <c r="O37" s="1448" t="str">
        <f>H37&amp;"("&amp;I37&amp;")"</f>
        <v>Сафоновский муниципальный округ(66541000)</v>
      </c>
      <c r="P37" s="984"/>
      <c r="Q37" s="984"/>
      <c r="R37" s="353"/>
      <c r="S37" s="984"/>
      <c r="T37" s="984"/>
      <c r="U37" s="984"/>
      <c r="V37" s="355"/>
      <c r="W37" s="355"/>
      <c r="X37" s="352"/>
      <c r="Y37" s="352"/>
      <c r="Z37" s="352"/>
      <c r="AA37" s="352"/>
      <c r="AB37" s="352"/>
      <c r="AC37" s="352"/>
    </row>
    <row r="38" spans="1:29" ht="15" customHeight="1">
      <c r="A38" s="3719"/>
      <c r="B38" s="1190" t="s">
        <v>89</v>
      </c>
      <c r="C38" s="1190"/>
      <c r="D38" s="670" t="s">
        <v>90</v>
      </c>
      <c r="E38" s="1660" t="str">
        <f>A36&amp;"."&amp;B38</f>
        <v>7.2</v>
      </c>
      <c r="F38" s="1662" t="s">
        <v>122</v>
      </c>
      <c r="G38" s="1665" t="s">
        <v>123</v>
      </c>
      <c r="H38" s="1665" t="s">
        <v>123</v>
      </c>
      <c r="I38" s="1663" t="s">
        <v>124</v>
      </c>
      <c r="K38" s="1460"/>
      <c r="L38" s="1460"/>
      <c r="M38" s="1448" t="str">
        <f t="array" ref="M38">IF(ISERROR(MATCH(MID(N38,1,250),MID(note_ter,1,250),0)),"n","y")</f>
        <v>n</v>
      </c>
      <c r="N38" s="1460"/>
      <c r="O38" s="1448" t="str">
        <f>H38&amp;"("&amp;I38&amp;")"</f>
        <v>Духовщинский муниципальный округ(66516000)</v>
      </c>
      <c r="P38" s="1190"/>
      <c r="Q38" s="1190"/>
      <c r="R38" s="353"/>
      <c r="S38" s="1190"/>
      <c r="T38" s="1190"/>
      <c r="U38" s="1190"/>
      <c r="V38" s="703"/>
      <c r="W38" s="703"/>
      <c r="X38" s="541"/>
      <c r="Y38" s="541"/>
      <c r="Z38" s="541"/>
      <c r="AA38" s="541"/>
      <c r="AB38" s="541"/>
      <c r="AC38" s="541"/>
    </row>
    <row r="39" spans="1:29" ht="15" customHeight="1">
      <c r="A39" s="3719"/>
      <c r="B39" s="1190" t="s">
        <v>77</v>
      </c>
      <c r="C39" s="1190"/>
      <c r="D39" s="670" t="s">
        <v>90</v>
      </c>
      <c r="E39" s="1660" t="str">
        <f>A36&amp;"."&amp;B39</f>
        <v>7.3</v>
      </c>
      <c r="F39" s="1662" t="s">
        <v>125</v>
      </c>
      <c r="G39" s="1665" t="s">
        <v>126</v>
      </c>
      <c r="H39" s="1665" t="s">
        <v>126</v>
      </c>
      <c r="I39" s="1663" t="s">
        <v>127</v>
      </c>
      <c r="K39" s="1460"/>
      <c r="L39" s="1460"/>
      <c r="M39" s="1448" t="str">
        <f t="array" ref="M39">IF(ISERROR(MATCH(MID(N39,1,250),MID(note_ter,1,250),0)),"n","y")</f>
        <v>n</v>
      </c>
      <c r="N39" s="1460"/>
      <c r="O39" s="1448" t="str">
        <f>H39&amp;"("&amp;I39&amp;")"</f>
        <v>Ельнинский муниципальный округ(66519000)</v>
      </c>
      <c r="P39" s="1190"/>
      <c r="Q39" s="1190"/>
      <c r="R39" s="353"/>
      <c r="S39" s="1190"/>
      <c r="T39" s="1190"/>
      <c r="U39" s="1190"/>
      <c r="V39" s="703"/>
      <c r="W39" s="703"/>
      <c r="X39" s="541"/>
      <c r="Y39" s="541"/>
      <c r="Z39" s="541"/>
      <c r="AA39" s="541"/>
      <c r="AB39" s="541"/>
      <c r="AC39" s="541"/>
    </row>
    <row r="40" spans="1:29" ht="15" customHeight="1">
      <c r="A40" s="3719"/>
      <c r="B40" s="1190" t="s">
        <v>78</v>
      </c>
      <c r="C40" s="1190"/>
      <c r="D40" s="670" t="s">
        <v>90</v>
      </c>
      <c r="E40" s="1660" t="str">
        <f>A36&amp;"."&amp;B40</f>
        <v>7.4</v>
      </c>
      <c r="F40" s="1662" t="s">
        <v>128</v>
      </c>
      <c r="G40" s="1665" t="s">
        <v>129</v>
      </c>
      <c r="H40" s="1665" t="s">
        <v>129</v>
      </c>
      <c r="I40" s="1663" t="s">
        <v>130</v>
      </c>
      <c r="K40" s="1460"/>
      <c r="L40" s="1460"/>
      <c r="M40" s="1448" t="str">
        <f t="array" ref="M40">IF(ISERROR(MATCH(MID(N40,1,250),MID(note_ter,1,250),0)),"n","y")</f>
        <v>n</v>
      </c>
      <c r="N40" s="1460"/>
      <c r="O40" s="1448" t="str">
        <f>H40&amp;"("&amp;I40&amp;")"</f>
        <v>Холм-Жирковский муниципальный округ(66554000)</v>
      </c>
      <c r="P40" s="1190"/>
      <c r="Q40" s="1190"/>
      <c r="R40" s="353"/>
      <c r="S40" s="1190"/>
      <c r="T40" s="1190"/>
      <c r="U40" s="1190"/>
      <c r="V40" s="703"/>
      <c r="W40" s="703"/>
      <c r="X40" s="541"/>
      <c r="Y40" s="541"/>
      <c r="Z40" s="541"/>
      <c r="AA40" s="541"/>
      <c r="AB40" s="541"/>
      <c r="AC40" s="541"/>
    </row>
    <row r="41" spans="1:29" ht="15" customHeight="1">
      <c r="A41" s="3719"/>
      <c r="B41" s="984"/>
      <c r="C41" s="345"/>
      <c r="D41" s="671"/>
      <c r="E41" s="354"/>
      <c r="F41" s="111"/>
      <c r="G41" s="348" t="s">
        <v>88</v>
      </c>
      <c r="H41" s="121"/>
      <c r="I41" s="357"/>
      <c r="J41" s="1460"/>
      <c r="K41" s="1460"/>
      <c r="L41" s="1460"/>
      <c r="M41" s="1460"/>
      <c r="O41" s="1460"/>
      <c r="P41" s="984"/>
      <c r="Q41" s="984"/>
      <c r="R41" s="353"/>
      <c r="S41" s="984"/>
      <c r="T41" s="984"/>
      <c r="U41" s="984"/>
      <c r="V41" s="355"/>
      <c r="W41" s="355"/>
      <c r="X41" s="352"/>
      <c r="Y41" s="352"/>
      <c r="Z41" s="352"/>
      <c r="AA41" s="352"/>
      <c r="AB41" s="352"/>
      <c r="AC41" s="352"/>
    </row>
    <row r="42" spans="1:29" ht="15" customHeight="1">
      <c r="A42" s="3719" t="s">
        <v>131</v>
      </c>
      <c r="B42" s="984"/>
      <c r="C42" s="671" t="s">
        <v>90</v>
      </c>
      <c r="D42" s="1605"/>
      <c r="E42" s="1592" t="str">
        <f>A42</f>
        <v>8</v>
      </c>
      <c r="F42" s="674" t="s">
        <v>132</v>
      </c>
      <c r="G42" s="472" t="str">
        <f>"Территория "&amp;E42</f>
        <v>Территория 8</v>
      </c>
      <c r="H42" s="662"/>
      <c r="I42" s="662"/>
      <c r="J42" s="659"/>
      <c r="N42" s="160"/>
      <c r="T42" s="1606"/>
      <c r="U42" s="1606"/>
      <c r="V42" s="1606"/>
      <c r="W42" s="1606"/>
      <c r="X42" s="1606"/>
      <c r="Y42" s="1606"/>
      <c r="Z42" s="1606"/>
      <c r="AA42" s="1606"/>
      <c r="AB42" s="1606"/>
      <c r="AC42" s="1606"/>
    </row>
    <row r="43" spans="1:29" ht="15" customHeight="1">
      <c r="A43" s="3719"/>
      <c r="B43" s="984">
        <v>1</v>
      </c>
      <c r="C43" s="984"/>
      <c r="D43" s="670"/>
      <c r="E43" s="1600" t="str">
        <f>A42&amp;"."&amp;B43</f>
        <v>8.1</v>
      </c>
      <c r="F43" s="673" t="s">
        <v>119</v>
      </c>
      <c r="G43" s="663" t="s">
        <v>120</v>
      </c>
      <c r="H43" s="663" t="s">
        <v>120</v>
      </c>
      <c r="I43" s="661" t="s">
        <v>121</v>
      </c>
      <c r="K43" s="1460"/>
      <c r="L43" s="1460"/>
      <c r="M43" s="1448" t="str">
        <f t="array" ref="M43">IF(ISERROR(MATCH(MID(N43,1,250),MID(note_ter,1,250),0)),"n","y")</f>
        <v>n</v>
      </c>
      <c r="N43" s="1460"/>
      <c r="O43" s="1448" t="str">
        <f>H43&amp;"("&amp;I43&amp;")"</f>
        <v>Сафоновский муниципальный округ(66541000)</v>
      </c>
      <c r="P43" s="984"/>
      <c r="Q43" s="984"/>
      <c r="R43" s="353"/>
      <c r="S43" s="984"/>
      <c r="T43" s="984"/>
      <c r="U43" s="984"/>
      <c r="V43" s="355"/>
      <c r="W43" s="355"/>
      <c r="X43" s="352"/>
      <c r="Y43" s="352"/>
      <c r="Z43" s="352"/>
      <c r="AA43" s="352"/>
      <c r="AB43" s="352"/>
      <c r="AC43" s="352"/>
    </row>
    <row r="44" spans="1:29" ht="15" customHeight="1">
      <c r="A44" s="3719"/>
      <c r="B44" s="984"/>
      <c r="C44" s="345"/>
      <c r="D44" s="671"/>
      <c r="E44" s="354"/>
      <c r="F44" s="111"/>
      <c r="G44" s="348" t="s">
        <v>88</v>
      </c>
      <c r="H44" s="121"/>
      <c r="I44" s="357"/>
      <c r="J44" s="1460"/>
      <c r="K44" s="1460"/>
      <c r="L44" s="1460"/>
      <c r="M44" s="1460"/>
      <c r="O44" s="1460"/>
      <c r="P44" s="984"/>
      <c r="Q44" s="984"/>
      <c r="R44" s="353"/>
      <c r="S44" s="984"/>
      <c r="T44" s="984"/>
      <c r="U44" s="984"/>
      <c r="V44" s="355"/>
      <c r="W44" s="355"/>
      <c r="X44" s="352"/>
      <c r="Y44" s="352"/>
      <c r="Z44" s="352"/>
      <c r="AA44" s="352"/>
      <c r="AB44" s="352"/>
      <c r="AC44" s="352"/>
    </row>
    <row r="45" spans="1:29" ht="15" customHeight="1">
      <c r="A45" s="3719" t="s">
        <v>133</v>
      </c>
      <c r="B45" s="984"/>
      <c r="C45" s="671" t="s">
        <v>90</v>
      </c>
      <c r="D45" s="1605"/>
      <c r="E45" s="1592" t="str">
        <f>A45</f>
        <v>9</v>
      </c>
      <c r="F45" s="674" t="s">
        <v>134</v>
      </c>
      <c r="G45" s="472" t="str">
        <f>"Территория "&amp;E45</f>
        <v>Территория 9</v>
      </c>
      <c r="H45" s="662"/>
      <c r="I45" s="662"/>
      <c r="J45" s="659"/>
      <c r="N45" s="160"/>
      <c r="T45" s="1606"/>
      <c r="U45" s="1606"/>
      <c r="V45" s="1606"/>
      <c r="W45" s="1606"/>
      <c r="X45" s="1606"/>
      <c r="Y45" s="1606"/>
      <c r="Z45" s="1606"/>
      <c r="AA45" s="1606"/>
      <c r="AB45" s="1606"/>
      <c r="AC45" s="1606"/>
    </row>
    <row r="46" spans="1:29" ht="15" customHeight="1">
      <c r="A46" s="3719"/>
      <c r="B46" s="984">
        <v>1</v>
      </c>
      <c r="C46" s="984"/>
      <c r="D46" s="670"/>
      <c r="E46" s="1600" t="str">
        <f>A45&amp;"."&amp;B46</f>
        <v>9.1</v>
      </c>
      <c r="F46" s="673" t="s">
        <v>135</v>
      </c>
      <c r="G46" s="663" t="s">
        <v>136</v>
      </c>
      <c r="H46" s="663" t="s">
        <v>136</v>
      </c>
      <c r="I46" s="661" t="s">
        <v>137</v>
      </c>
      <c r="K46" s="1460"/>
      <c r="L46" s="1460"/>
      <c r="M46" s="1448" t="str">
        <f t="array" ref="M46">IF(ISERROR(MATCH(MID(N46,1,250),MID(note_ter,1,250),0)),"n","y")</f>
        <v>n</v>
      </c>
      <c r="N46" s="1460"/>
      <c r="O46" s="1448" t="str">
        <f>H46&amp;"("&amp;I46&amp;")"</f>
        <v>Дорогобужский муниципальный округ(66514000)</v>
      </c>
      <c r="P46" s="984"/>
      <c r="Q46" s="984"/>
      <c r="R46" s="353"/>
      <c r="S46" s="984"/>
      <c r="T46" s="984"/>
      <c r="U46" s="984"/>
      <c r="V46" s="355"/>
      <c r="W46" s="355"/>
      <c r="X46" s="352"/>
      <c r="Y46" s="352"/>
      <c r="Z46" s="352"/>
      <c r="AA46" s="352"/>
      <c r="AB46" s="352"/>
      <c r="AC46" s="352"/>
    </row>
    <row r="47" spans="1:29" ht="15" customHeight="1">
      <c r="A47" s="3719"/>
      <c r="B47" s="984"/>
      <c r="C47" s="345"/>
      <c r="D47" s="671"/>
      <c r="E47" s="354"/>
      <c r="F47" s="111"/>
      <c r="G47" s="348" t="s">
        <v>88</v>
      </c>
      <c r="H47" s="121"/>
      <c r="I47" s="357"/>
      <c r="J47" s="1460"/>
      <c r="K47" s="1460"/>
      <c r="L47" s="1460"/>
      <c r="M47" s="1460"/>
      <c r="O47" s="1460"/>
      <c r="P47" s="984"/>
      <c r="Q47" s="984"/>
      <c r="R47" s="353"/>
      <c r="S47" s="984"/>
      <c r="T47" s="984"/>
      <c r="U47" s="984"/>
      <c r="V47" s="355"/>
      <c r="W47" s="355"/>
      <c r="X47" s="352"/>
      <c r="Y47" s="352"/>
      <c r="Z47" s="352"/>
      <c r="AA47" s="352"/>
      <c r="AB47" s="352"/>
      <c r="AC47" s="352"/>
    </row>
    <row r="48" spans="1:29" ht="15" customHeight="1">
      <c r="A48" s="3719" t="s">
        <v>138</v>
      </c>
      <c r="B48" s="984"/>
      <c r="C48" s="671" t="s">
        <v>90</v>
      </c>
      <c r="D48" s="1605"/>
      <c r="E48" s="1592" t="str">
        <f>A48</f>
        <v>10</v>
      </c>
      <c r="F48" s="674" t="s">
        <v>139</v>
      </c>
      <c r="G48" s="472" t="str">
        <f>"Территория "&amp;E48</f>
        <v>Территория 10</v>
      </c>
      <c r="H48" s="662"/>
      <c r="I48" s="662"/>
      <c r="J48" s="659"/>
      <c r="N48" s="160"/>
      <c r="T48" s="1606"/>
      <c r="U48" s="1606"/>
      <c r="V48" s="1606"/>
      <c r="W48" s="1606"/>
      <c r="X48" s="1606"/>
      <c r="Y48" s="1606"/>
      <c r="Z48" s="1606"/>
      <c r="AA48" s="1606"/>
      <c r="AB48" s="1606"/>
      <c r="AC48" s="1606"/>
    </row>
    <row r="49" spans="1:29" ht="15" customHeight="1">
      <c r="A49" s="3719"/>
      <c r="B49" s="984">
        <v>1</v>
      </c>
      <c r="C49" s="984"/>
      <c r="D49" s="670"/>
      <c r="E49" s="1600" t="str">
        <f>A48&amp;"."&amp;B49</f>
        <v>10.1</v>
      </c>
      <c r="F49" s="673" t="s">
        <v>128</v>
      </c>
      <c r="G49" s="663" t="s">
        <v>129</v>
      </c>
      <c r="H49" s="663" t="s">
        <v>129</v>
      </c>
      <c r="I49" s="661" t="s">
        <v>130</v>
      </c>
      <c r="K49" s="1460"/>
      <c r="L49" s="1460"/>
      <c r="M49" s="1448" t="str">
        <f t="array" ref="M49">IF(ISERROR(MATCH(MID(N49,1,250),MID(note_ter,1,250),0)),"n","y")</f>
        <v>n</v>
      </c>
      <c r="N49" s="1460"/>
      <c r="O49" s="1448" t="str">
        <f>H49&amp;"("&amp;I49&amp;")"</f>
        <v>Холм-Жирковский муниципальный округ(66554000)</v>
      </c>
      <c r="P49" s="984"/>
      <c r="Q49" s="984"/>
      <c r="R49" s="353"/>
      <c r="S49" s="984"/>
      <c r="T49" s="984"/>
      <c r="U49" s="984"/>
      <c r="V49" s="355"/>
      <c r="W49" s="355"/>
      <c r="X49" s="352"/>
      <c r="Y49" s="352"/>
      <c r="Z49" s="352"/>
      <c r="AA49" s="352"/>
      <c r="AB49" s="352"/>
      <c r="AC49" s="352"/>
    </row>
    <row r="50" spans="1:29" ht="15" customHeight="1">
      <c r="A50" s="3719"/>
      <c r="B50" s="984"/>
      <c r="C50" s="345"/>
      <c r="D50" s="671"/>
      <c r="E50" s="354"/>
      <c r="F50" s="111"/>
      <c r="G50" s="348" t="s">
        <v>88</v>
      </c>
      <c r="H50" s="121"/>
      <c r="I50" s="357"/>
      <c r="J50" s="1460"/>
      <c r="K50" s="1460"/>
      <c r="L50" s="1460"/>
      <c r="M50" s="1460"/>
      <c r="O50" s="1460"/>
      <c r="P50" s="984"/>
      <c r="Q50" s="984"/>
      <c r="R50" s="353"/>
      <c r="S50" s="984"/>
      <c r="T50" s="984"/>
      <c r="U50" s="984"/>
      <c r="V50" s="355"/>
      <c r="W50" s="355"/>
      <c r="X50" s="352"/>
      <c r="Y50" s="352"/>
      <c r="Z50" s="352"/>
      <c r="AA50" s="352"/>
      <c r="AB50" s="352"/>
      <c r="AC50" s="352"/>
    </row>
    <row r="51" spans="1:29" ht="15" customHeight="1">
      <c r="A51" s="3719" t="s">
        <v>140</v>
      </c>
      <c r="B51" s="984"/>
      <c r="C51" s="671" t="s">
        <v>90</v>
      </c>
      <c r="D51" s="1605"/>
      <c r="E51" s="1592" t="str">
        <f>A51</f>
        <v>11</v>
      </c>
      <c r="F51" s="674" t="s">
        <v>141</v>
      </c>
      <c r="G51" s="472" t="str">
        <f>"Территория "&amp;E51</f>
        <v>Территория 11</v>
      </c>
      <c r="H51" s="662"/>
      <c r="I51" s="662"/>
      <c r="J51" s="659"/>
      <c r="N51" s="160"/>
      <c r="T51" s="1606"/>
      <c r="U51" s="1606"/>
      <c r="V51" s="1606"/>
      <c r="W51" s="1606"/>
      <c r="X51" s="1606"/>
      <c r="Y51" s="1606"/>
      <c r="Z51" s="1606"/>
      <c r="AA51" s="1606"/>
      <c r="AB51" s="1606"/>
      <c r="AC51" s="1606"/>
    </row>
    <row r="52" spans="1:29" ht="15" customHeight="1">
      <c r="A52" s="3719"/>
      <c r="B52" s="984">
        <v>1</v>
      </c>
      <c r="C52" s="984"/>
      <c r="D52" s="670"/>
      <c r="E52" s="1600" t="str">
        <f>A51&amp;"."&amp;B52</f>
        <v>11.1</v>
      </c>
      <c r="F52" s="673" t="s">
        <v>142</v>
      </c>
      <c r="G52" s="663" t="s">
        <v>143</v>
      </c>
      <c r="H52" s="663" t="s">
        <v>143</v>
      </c>
      <c r="I52" s="661" t="s">
        <v>144</v>
      </c>
      <c r="K52" s="1460"/>
      <c r="L52" s="1460"/>
      <c r="M52" s="1448" t="str">
        <f t="array" ref="M52">IF(ISERROR(MATCH(MID(N52,1,250),MID(note_ter,1,250),0)),"n","y")</f>
        <v>n</v>
      </c>
      <c r="N52" s="1460"/>
      <c r="O52" s="1448" t="str">
        <f>H52&amp;"("&amp;I52&amp;")"</f>
        <v>Ярцевский муниципальный округ(66558000)</v>
      </c>
      <c r="P52" s="984"/>
      <c r="Q52" s="984"/>
      <c r="R52" s="353"/>
      <c r="S52" s="984"/>
      <c r="T52" s="984"/>
      <c r="U52" s="984"/>
      <c r="V52" s="355"/>
      <c r="W52" s="355"/>
      <c r="X52" s="352"/>
      <c r="Y52" s="352"/>
      <c r="Z52" s="352"/>
      <c r="AA52" s="352"/>
      <c r="AB52" s="352"/>
      <c r="AC52" s="352"/>
    </row>
    <row r="53" spans="1:29" ht="15" customHeight="1">
      <c r="A53" s="3719"/>
      <c r="B53" s="984"/>
      <c r="C53" s="345"/>
      <c r="D53" s="671"/>
      <c r="E53" s="354"/>
      <c r="F53" s="111"/>
      <c r="G53" s="348" t="s">
        <v>88</v>
      </c>
      <c r="H53" s="121"/>
      <c r="I53" s="357"/>
      <c r="J53" s="1460"/>
      <c r="K53" s="1460"/>
      <c r="L53" s="1460"/>
      <c r="M53" s="1460"/>
      <c r="O53" s="1460"/>
      <c r="P53" s="984"/>
      <c r="Q53" s="984"/>
      <c r="R53" s="353"/>
      <c r="S53" s="984"/>
      <c r="T53" s="984"/>
      <c r="U53" s="984"/>
      <c r="V53" s="355"/>
      <c r="W53" s="355"/>
      <c r="X53" s="352"/>
      <c r="Y53" s="352"/>
      <c r="Z53" s="352"/>
      <c r="AA53" s="352"/>
      <c r="AB53" s="352"/>
      <c r="AC53" s="352"/>
    </row>
    <row r="54" spans="1:29" ht="15" customHeight="1">
      <c r="A54" s="3719" t="s">
        <v>145</v>
      </c>
      <c r="B54" s="984"/>
      <c r="C54" s="671" t="s">
        <v>90</v>
      </c>
      <c r="D54" s="1605"/>
      <c r="E54" s="1592" t="str">
        <f>A54</f>
        <v>12</v>
      </c>
      <c r="F54" s="674" t="s">
        <v>146</v>
      </c>
      <c r="G54" s="472" t="str">
        <f>"Территория "&amp;E54</f>
        <v>Территория 12</v>
      </c>
      <c r="H54" s="662"/>
      <c r="I54" s="662"/>
      <c r="J54" s="659"/>
      <c r="N54" s="160"/>
      <c r="T54" s="1606"/>
      <c r="U54" s="1606"/>
      <c r="V54" s="1606"/>
      <c r="W54" s="1606"/>
      <c r="X54" s="1606"/>
      <c r="Y54" s="1606"/>
      <c r="Z54" s="1606"/>
      <c r="AA54" s="1606"/>
      <c r="AB54" s="1606"/>
      <c r="AC54" s="1606"/>
    </row>
    <row r="55" spans="1:29" ht="15" customHeight="1">
      <c r="A55" s="3719"/>
      <c r="B55" s="984">
        <v>1</v>
      </c>
      <c r="C55" s="984"/>
      <c r="D55" s="670"/>
      <c r="E55" s="1600" t="str">
        <f>A54&amp;"."&amp;B55</f>
        <v>12.1</v>
      </c>
      <c r="F55" s="673" t="s">
        <v>147</v>
      </c>
      <c r="G55" s="663" t="s">
        <v>148</v>
      </c>
      <c r="H55" s="663" t="s">
        <v>148</v>
      </c>
      <c r="I55" s="661" t="s">
        <v>149</v>
      </c>
      <c r="K55" s="1460"/>
      <c r="L55" s="1460"/>
      <c r="M55" s="1448" t="str">
        <f t="array" ref="M55">IF(ISERROR(MATCH(MID(N55,1,250),MID(note_ter,1,250),0)),"n","y")</f>
        <v>n</v>
      </c>
      <c r="N55" s="1460"/>
      <c r="O55" s="1448" t="str">
        <f>H55&amp;"("&amp;I55&amp;")"</f>
        <v>Краснинский муниципальный округ(66524000)</v>
      </c>
      <c r="P55" s="984"/>
      <c r="Q55" s="984"/>
      <c r="R55" s="353"/>
      <c r="S55" s="984"/>
      <c r="T55" s="984"/>
      <c r="U55" s="984"/>
      <c r="V55" s="355"/>
      <c r="W55" s="355"/>
      <c r="X55" s="352"/>
      <c r="Y55" s="352"/>
      <c r="Z55" s="352"/>
      <c r="AA55" s="352"/>
      <c r="AB55" s="352"/>
      <c r="AC55" s="352"/>
    </row>
    <row r="56" spans="1:29" ht="15" customHeight="1">
      <c r="A56" s="3719"/>
      <c r="B56" s="984"/>
      <c r="C56" s="345"/>
      <c r="D56" s="671"/>
      <c r="E56" s="354"/>
      <c r="F56" s="111"/>
      <c r="G56" s="348" t="s">
        <v>88</v>
      </c>
      <c r="H56" s="121"/>
      <c r="I56" s="357"/>
      <c r="J56" s="1460"/>
      <c r="K56" s="1460"/>
      <c r="L56" s="1460"/>
      <c r="M56" s="1460"/>
      <c r="O56" s="1460"/>
      <c r="P56" s="984"/>
      <c r="Q56" s="984"/>
      <c r="R56" s="353"/>
      <c r="S56" s="984"/>
      <c r="T56" s="984"/>
      <c r="U56" s="984"/>
      <c r="V56" s="355"/>
      <c r="W56" s="355"/>
      <c r="X56" s="352"/>
      <c r="Y56" s="352"/>
      <c r="Z56" s="352"/>
      <c r="AA56" s="352"/>
      <c r="AB56" s="352"/>
      <c r="AC56" s="352"/>
    </row>
    <row r="57" spans="1:29" ht="15" customHeight="1">
      <c r="A57" s="3719" t="s">
        <v>150</v>
      </c>
      <c r="B57" s="984"/>
      <c r="C57" s="671" t="s">
        <v>90</v>
      </c>
      <c r="D57" s="1605"/>
      <c r="E57" s="1592" t="str">
        <f>A57</f>
        <v>13</v>
      </c>
      <c r="F57" s="674" t="s">
        <v>151</v>
      </c>
      <c r="G57" s="472" t="str">
        <f>"Территория "&amp;E57</f>
        <v>Территория 13</v>
      </c>
      <c r="H57" s="662"/>
      <c r="I57" s="662"/>
      <c r="J57" s="659"/>
      <c r="N57" s="160"/>
      <c r="T57" s="1606"/>
      <c r="U57" s="1606"/>
      <c r="V57" s="1606"/>
      <c r="W57" s="1606"/>
      <c r="X57" s="1606"/>
      <c r="Y57" s="1606"/>
      <c r="Z57" s="1606"/>
      <c r="AA57" s="1606"/>
      <c r="AB57" s="1606"/>
      <c r="AC57" s="1606"/>
    </row>
    <row r="58" spans="1:29" ht="15" customHeight="1">
      <c r="A58" s="3719"/>
      <c r="B58" s="984">
        <v>1</v>
      </c>
      <c r="C58" s="984"/>
      <c r="D58" s="670"/>
      <c r="E58" s="1600" t="str">
        <f>A57&amp;"."&amp;B58</f>
        <v>13.1</v>
      </c>
      <c r="F58" s="673" t="s">
        <v>152</v>
      </c>
      <c r="G58" s="663" t="s">
        <v>153</v>
      </c>
      <c r="H58" s="663" t="s">
        <v>153</v>
      </c>
      <c r="I58" s="661" t="s">
        <v>154</v>
      </c>
      <c r="K58" s="1460"/>
      <c r="L58" s="1460"/>
      <c r="M58" s="1448" t="str">
        <f t="array" ref="M58">IF(ISERROR(MATCH(MID(N58,1,250),MID(note_ter,1,250),0)),"n","y")</f>
        <v>n</v>
      </c>
      <c r="N58" s="1460"/>
      <c r="O58" s="1448" t="str">
        <f>H58&amp;"("&amp;I58&amp;")"</f>
        <v>Смоленский муниципальный округ(66544000)</v>
      </c>
      <c r="P58" s="984"/>
      <c r="Q58" s="984"/>
      <c r="R58" s="353"/>
      <c r="S58" s="984"/>
      <c r="T58" s="984"/>
      <c r="U58" s="984"/>
      <c r="V58" s="355"/>
      <c r="W58" s="355"/>
      <c r="X58" s="352"/>
      <c r="Y58" s="352"/>
      <c r="Z58" s="352"/>
      <c r="AA58" s="352"/>
      <c r="AB58" s="352"/>
      <c r="AC58" s="352"/>
    </row>
    <row r="59" spans="1:29" ht="15" customHeight="1">
      <c r="A59" s="3719"/>
      <c r="B59" s="984"/>
      <c r="C59" s="345"/>
      <c r="D59" s="671"/>
      <c r="E59" s="354"/>
      <c r="F59" s="111"/>
      <c r="G59" s="348" t="s">
        <v>88</v>
      </c>
      <c r="H59" s="121"/>
      <c r="I59" s="357"/>
      <c r="J59" s="1460"/>
      <c r="K59" s="1460"/>
      <c r="L59" s="1460"/>
      <c r="M59" s="1460"/>
      <c r="O59" s="1460"/>
      <c r="P59" s="984"/>
      <c r="Q59" s="984"/>
      <c r="R59" s="353"/>
      <c r="S59" s="984"/>
      <c r="T59" s="984"/>
      <c r="U59" s="984"/>
      <c r="V59" s="355"/>
      <c r="W59" s="355"/>
      <c r="X59" s="352"/>
      <c r="Y59" s="352"/>
      <c r="Z59" s="352"/>
      <c r="AA59" s="352"/>
      <c r="AB59" s="352"/>
      <c r="AC59" s="352"/>
    </row>
    <row r="60" spans="1:29" s="1606" customFormat="1" ht="14.65" customHeight="1">
      <c r="A60" s="632"/>
      <c r="B60" s="350"/>
      <c r="C60" s="632"/>
      <c r="D60" s="652"/>
      <c r="E60" s="664"/>
      <c r="F60" s="112"/>
      <c r="G60" s="349" t="s">
        <v>155</v>
      </c>
      <c r="H60" s="112"/>
      <c r="I60" s="113"/>
      <c r="J60" s="183"/>
      <c r="K60" s="89"/>
      <c r="L60" s="89"/>
      <c r="M60" s="89"/>
      <c r="N60" s="160" t="s">
        <v>156</v>
      </c>
      <c r="O60" s="89"/>
      <c r="P60" s="159"/>
      <c r="Q60" s="159"/>
      <c r="R60" s="159"/>
      <c r="S60" s="159"/>
      <c r="AC60" s="53">
        <v>14</v>
      </c>
    </row>
    <row r="61" spans="1:29" s="1606" customFormat="1" ht="21.95" customHeight="1">
      <c r="A61" s="632"/>
      <c r="B61" s="350"/>
      <c r="C61" s="632"/>
      <c r="D61" s="99"/>
      <c r="E61" s="114"/>
      <c r="F61" s="114"/>
      <c r="G61" s="114"/>
      <c r="H61" s="114"/>
      <c r="I61" s="114"/>
      <c r="J61" s="89"/>
      <c r="K61" s="89"/>
      <c r="L61" s="89"/>
      <c r="M61" s="89"/>
      <c r="N61" s="160"/>
      <c r="O61" s="89"/>
      <c r="P61" s="159"/>
      <c r="Q61" s="159"/>
      <c r="R61" s="159"/>
      <c r="S61" s="159"/>
      <c r="AC61" s="53">
        <v>21</v>
      </c>
    </row>
    <row r="62" spans="1:29" s="1606" customFormat="1" ht="14.65" customHeight="1">
      <c r="A62" s="632"/>
      <c r="B62" s="350"/>
      <c r="C62" s="632"/>
      <c r="D62" s="99"/>
      <c r="E62" s="21"/>
      <c r="F62" s="632"/>
      <c r="G62" s="21"/>
      <c r="H62" s="21"/>
      <c r="I62" s="21"/>
      <c r="J62" s="89"/>
      <c r="K62" s="89"/>
      <c r="L62" s="89"/>
      <c r="M62" s="89"/>
      <c r="N62" s="160"/>
      <c r="O62" s="89"/>
      <c r="P62" s="159"/>
      <c r="Q62" s="159"/>
      <c r="R62" s="159"/>
      <c r="S62" s="159"/>
      <c r="AC62" s="53">
        <v>14</v>
      </c>
    </row>
    <row r="63" spans="1:29" s="1606" customFormat="1" ht="1.1499999999999999" customHeight="1">
      <c r="A63" s="632"/>
      <c r="B63" s="350"/>
      <c r="C63" s="632"/>
      <c r="D63" s="99"/>
      <c r="E63" s="21"/>
      <c r="F63" s="632"/>
      <c r="G63" s="21"/>
      <c r="H63" s="21"/>
      <c r="I63" s="21"/>
      <c r="J63" s="89"/>
      <c r="K63" s="89"/>
      <c r="L63" s="89"/>
      <c r="M63" s="89"/>
      <c r="N63" s="160"/>
      <c r="O63" s="89"/>
      <c r="P63" s="159"/>
      <c r="Q63" s="159"/>
      <c r="R63" s="159"/>
      <c r="S63" s="159"/>
      <c r="AC63" s="53">
        <v>1</v>
      </c>
    </row>
    <row r="64" spans="1:29" s="892" customFormat="1" ht="10.5" customHeight="1">
      <c r="B64" s="704"/>
      <c r="D64" s="116"/>
      <c r="J64" s="89"/>
      <c r="K64" s="89"/>
      <c r="L64" s="89"/>
      <c r="M64" s="89"/>
      <c r="N64" s="160"/>
      <c r="O64" s="89"/>
      <c r="P64" s="159"/>
      <c r="Q64" s="159"/>
      <c r="R64" s="159"/>
      <c r="S64" s="159"/>
      <c r="AC64" s="115">
        <v>10</v>
      </c>
    </row>
    <row r="65" spans="1:29" s="892" customFormat="1" ht="10.5" customHeight="1">
      <c r="B65" s="704"/>
      <c r="D65" s="116"/>
      <c r="J65" s="89"/>
      <c r="K65" s="89"/>
      <c r="L65" s="89"/>
      <c r="M65" s="89"/>
      <c r="N65" s="160"/>
      <c r="O65" s="89"/>
      <c r="P65" s="159"/>
      <c r="Q65" s="159"/>
      <c r="R65" s="159"/>
      <c r="S65" s="159"/>
      <c r="AC65" s="115">
        <v>10</v>
      </c>
    </row>
    <row r="66" spans="1:29" ht="14.65" customHeight="1">
      <c r="AC66" s="21">
        <v>14</v>
      </c>
    </row>
    <row r="67" spans="1:29" ht="14.65" customHeight="1">
      <c r="AC67" s="21">
        <v>14</v>
      </c>
    </row>
    <row r="68" spans="1:29" ht="14.65" customHeight="1">
      <c r="AC68" s="21">
        <v>14</v>
      </c>
    </row>
    <row r="69" spans="1:29" ht="14.65" customHeight="1">
      <c r="H69" s="3"/>
      <c r="AC69" s="21">
        <v>14</v>
      </c>
    </row>
    <row r="70" spans="1:29" ht="14.65" customHeight="1">
      <c r="AC70" s="21">
        <v>14</v>
      </c>
    </row>
    <row r="71" spans="1:29" ht="14.65" customHeight="1">
      <c r="AC71" s="21">
        <v>14</v>
      </c>
    </row>
    <row r="72" spans="1:29" ht="14.65" customHeight="1">
      <c r="AC72" s="21">
        <v>14</v>
      </c>
    </row>
    <row r="73" spans="1:29" ht="14.65" customHeight="1">
      <c r="J73" s="21"/>
      <c r="K73" s="21"/>
      <c r="L73" s="21"/>
      <c r="AC73" s="21">
        <v>14</v>
      </c>
    </row>
    <row r="74" spans="1:29" ht="22.5" hidden="1" customHeight="1">
      <c r="A74" s="632" t="s">
        <v>69</v>
      </c>
      <c r="B74" s="350">
        <v>0</v>
      </c>
      <c r="C74" s="632">
        <v>3</v>
      </c>
      <c r="D74" s="99">
        <v>3</v>
      </c>
      <c r="E74" s="21">
        <v>6</v>
      </c>
      <c r="F74" s="632">
        <v>0</v>
      </c>
      <c r="G74" s="21">
        <v>46</v>
      </c>
      <c r="H74" s="21">
        <v>42</v>
      </c>
      <c r="I74" s="21">
        <v>14</v>
      </c>
      <c r="J74" s="89">
        <v>3</v>
      </c>
      <c r="K74" s="89">
        <v>0</v>
      </c>
      <c r="L74" s="89">
        <v>0</v>
      </c>
      <c r="M74" s="89">
        <v>0</v>
      </c>
      <c r="N74" s="160">
        <v>0</v>
      </c>
      <c r="O74" s="89">
        <v>0</v>
      </c>
      <c r="P74" s="159">
        <v>0</v>
      </c>
      <c r="Q74" s="159">
        <v>0</v>
      </c>
      <c r="R74" s="159">
        <v>0</v>
      </c>
      <c r="S74" s="159">
        <v>0</v>
      </c>
      <c r="T74" s="21">
        <v>0</v>
      </c>
      <c r="U74" s="21">
        <v>0</v>
      </c>
      <c r="V74" s="21">
        <v>0</v>
      </c>
      <c r="W74" s="21">
        <v>0</v>
      </c>
      <c r="X74" s="21">
        <v>0</v>
      </c>
      <c r="Y74" s="21">
        <v>0</v>
      </c>
      <c r="Z74" s="21">
        <v>0</v>
      </c>
      <c r="AA74" s="21">
        <v>0</v>
      </c>
      <c r="AB74" s="21">
        <v>8</v>
      </c>
      <c r="AC74" s="21">
        <v>23</v>
      </c>
    </row>
  </sheetData>
  <sheetProtection formatColumns="0" formatRows="0" insertRows="0" deleteColumns="0" deleteRows="0" sort="0" autoFilter="0"/>
  <mergeCells count="16">
    <mergeCell ref="A57:A59"/>
    <mergeCell ref="A42:A44"/>
    <mergeCell ref="A45:A47"/>
    <mergeCell ref="A48:A50"/>
    <mergeCell ref="A51:A53"/>
    <mergeCell ref="A54:A56"/>
    <mergeCell ref="A21:A23"/>
    <mergeCell ref="A24:A29"/>
    <mergeCell ref="A30:A32"/>
    <mergeCell ref="A33:A35"/>
    <mergeCell ref="A36:A41"/>
    <mergeCell ref="A12:A14"/>
    <mergeCell ref="E4:I4"/>
    <mergeCell ref="E8:G8"/>
    <mergeCell ref="H8:I8"/>
    <mergeCell ref="A15:A20"/>
  </mergeCells>
  <dataValidations count="13">
    <dataValidation type="textLength" operator="lessThanOrEqual" allowBlank="1" showInputMessage="1" showErrorMessage="1" errorTitle="Ошибка" error="Допускается ввод не более 900 символов!" sqref="G57">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49"/>
  <sheetViews>
    <sheetView showGridLines="0" zoomScale="90" workbookViewId="0">
      <pane xSplit="4" ySplit="12" topLeftCell="I13" activePane="bottomRight" state="frozen"/>
      <selection pane="topRight" activeCell="E1" sqref="E1"/>
      <selection pane="bottomLeft" activeCell="A13" sqref="A13"/>
      <selection pane="bottomRight" activeCell="M48" sqref="M48"/>
    </sheetView>
  </sheetViews>
  <sheetFormatPr defaultColWidth="9.140625" defaultRowHeight="11.25" customHeight="1"/>
  <cols>
    <col min="1" max="1" width="6.42578125" style="1637" hidden="1" customWidth="1"/>
    <col min="2" max="2" width="2" style="1637" hidden="1" customWidth="1"/>
    <col min="3" max="3" width="3" style="1637" customWidth="1"/>
    <col min="4" max="4" width="4" style="1637" customWidth="1"/>
    <col min="5" max="5" width="44" style="1637" customWidth="1"/>
    <col min="6" max="6" width="6.42578125" style="1637" customWidth="1"/>
    <col min="7" max="7" width="4" style="1637" customWidth="1"/>
    <col min="8" max="8" width="5" style="1637" customWidth="1"/>
    <col min="9" max="9" width="52" style="1637" customWidth="1"/>
    <col min="10" max="10" width="7" style="1637" customWidth="1"/>
    <col min="11" max="11" width="3" style="1637" customWidth="1"/>
    <col min="12" max="12" width="6" style="1637" customWidth="1"/>
    <col min="13" max="13" width="56" style="1637" customWidth="1"/>
    <col min="14" max="14" width="8" style="1194" customWidth="1"/>
    <col min="15" max="20" width="9.140625" style="1448" hidden="1"/>
    <col min="21" max="24" width="9.140625" style="1090" hidden="1"/>
    <col min="25" max="37" width="9.140625" style="1194" hidden="1"/>
    <col min="38" max="38" width="8" style="1194" customWidth="1"/>
    <col min="39" max="39" width="9.140625" style="1637" hidden="1"/>
  </cols>
  <sheetData>
    <row r="1" spans="1:39" ht="11.25" hidden="1" customHeight="1">
      <c r="AM1" s="497" t="s">
        <v>1</v>
      </c>
    </row>
    <row r="2" spans="1:39" ht="11.25" hidden="1" customHeight="1">
      <c r="AM2" s="497">
        <v>0</v>
      </c>
    </row>
    <row r="3" spans="1:39" ht="11.45" customHeight="1">
      <c r="AM3" s="497">
        <v>11</v>
      </c>
    </row>
    <row r="4" spans="1:39" ht="35.65" customHeight="1">
      <c r="A4" s="499"/>
      <c r="B4" s="499"/>
      <c r="D4" s="3724"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3725"/>
      <c r="F4" s="3725"/>
      <c r="G4" s="3725"/>
      <c r="H4" s="3725"/>
      <c r="I4" s="3726"/>
      <c r="J4" s="498"/>
      <c r="K4" s="498"/>
      <c r="L4" s="498"/>
      <c r="M4" s="498"/>
      <c r="AM4" s="497">
        <v>34</v>
      </c>
    </row>
    <row r="5" spans="1:39" s="503" customFormat="1" ht="14.65" customHeight="1">
      <c r="A5" s="499"/>
      <c r="B5" s="499"/>
      <c r="C5" s="499"/>
      <c r="D5" s="3727" t="str">
        <f>IF(org=0,"Не определено",org)</f>
        <v>ООО "Смоленскрегионтеплоэнерго"</v>
      </c>
      <c r="E5" s="3728"/>
      <c r="F5" s="3728"/>
      <c r="G5" s="3728"/>
      <c r="H5" s="3728"/>
      <c r="I5" s="3729"/>
      <c r="J5" s="500"/>
      <c r="K5" s="500"/>
      <c r="L5" s="500"/>
      <c r="M5" s="500"/>
      <c r="N5" s="500"/>
      <c r="O5" s="740"/>
      <c r="P5" s="740"/>
      <c r="Q5" s="740"/>
      <c r="R5" s="740"/>
      <c r="S5" s="740"/>
      <c r="T5" s="740"/>
      <c r="U5" s="1085"/>
      <c r="V5" s="1085"/>
      <c r="W5" s="1085"/>
      <c r="X5" s="1085"/>
      <c r="Y5" s="500"/>
      <c r="Z5" s="500"/>
      <c r="AA5" s="500"/>
      <c r="AB5" s="500"/>
      <c r="AC5" s="500"/>
      <c r="AD5" s="500"/>
      <c r="AE5" s="500"/>
      <c r="AF5" s="500"/>
      <c r="AG5" s="500"/>
      <c r="AH5" s="500"/>
      <c r="AI5" s="500"/>
      <c r="AJ5" s="500"/>
      <c r="AK5" s="500"/>
      <c r="AL5" s="500"/>
      <c r="AM5" s="501">
        <v>14</v>
      </c>
    </row>
    <row r="6" spans="1:39" s="503" customFormat="1" ht="6.4" customHeight="1">
      <c r="A6" s="3715"/>
      <c r="B6" s="3715"/>
      <c r="C6" s="3715"/>
      <c r="D6" s="3715"/>
      <c r="E6" s="3715"/>
      <c r="F6" s="3715"/>
      <c r="G6" s="502"/>
      <c r="H6" s="502"/>
      <c r="I6" s="502"/>
      <c r="J6" s="502"/>
      <c r="K6" s="502"/>
      <c r="N6" s="504"/>
      <c r="O6" s="1238"/>
      <c r="P6" s="1238"/>
      <c r="Q6" s="1238"/>
      <c r="R6" s="1238"/>
      <c r="S6" s="1238"/>
      <c r="T6" s="1238"/>
      <c r="U6" s="1088"/>
      <c r="V6" s="1088"/>
      <c r="W6" s="1088"/>
      <c r="X6" s="1088"/>
      <c r="Y6" s="504"/>
      <c r="Z6" s="504"/>
      <c r="AA6" s="504"/>
      <c r="AB6" s="504"/>
      <c r="AC6" s="504"/>
      <c r="AD6" s="504"/>
      <c r="AE6" s="504"/>
      <c r="AF6" s="504"/>
      <c r="AG6" s="504"/>
      <c r="AH6" s="504"/>
      <c r="AI6" s="504"/>
      <c r="AJ6" s="504"/>
      <c r="AK6" s="504"/>
      <c r="AL6" s="504"/>
      <c r="AM6" s="503">
        <v>6</v>
      </c>
    </row>
    <row r="7" spans="1:39" ht="45.75" hidden="1" customHeight="1">
      <c r="E7" s="37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3735"/>
      <c r="G7" s="3735"/>
      <c r="H7" s="3735"/>
      <c r="I7" s="3735"/>
      <c r="J7" s="3735"/>
      <c r="K7" s="3735"/>
      <c r="L7" s="3735"/>
      <c r="M7" s="3735"/>
      <c r="AM7" s="497">
        <v>0</v>
      </c>
    </row>
    <row r="8" spans="1:39" s="503" customFormat="1" ht="6.4" customHeight="1">
      <c r="A8" s="505"/>
      <c r="B8" s="505"/>
      <c r="C8" s="505"/>
      <c r="D8" s="505"/>
      <c r="E8" s="505"/>
      <c r="F8" s="505"/>
      <c r="G8" s="505"/>
      <c r="H8" s="505"/>
      <c r="I8" s="505"/>
      <c r="J8" s="505"/>
      <c r="K8" s="505"/>
      <c r="L8" s="505"/>
      <c r="N8" s="500"/>
      <c r="O8" s="740"/>
      <c r="P8" s="740"/>
      <c r="Q8" s="740"/>
      <c r="R8" s="740"/>
      <c r="S8" s="740"/>
      <c r="T8" s="740"/>
      <c r="U8" s="1085"/>
      <c r="V8" s="1085"/>
      <c r="W8" s="1085"/>
      <c r="X8" s="1085"/>
      <c r="Y8" s="500"/>
      <c r="Z8" s="500"/>
      <c r="AA8" s="500"/>
      <c r="AB8" s="500"/>
      <c r="AC8" s="500"/>
      <c r="AD8" s="500"/>
      <c r="AE8" s="500"/>
      <c r="AF8" s="500"/>
      <c r="AG8" s="500"/>
      <c r="AH8" s="500"/>
      <c r="AI8" s="500"/>
      <c r="AJ8" s="500"/>
      <c r="AK8" s="500"/>
      <c r="AL8" s="500"/>
      <c r="AM8" s="501">
        <v>6</v>
      </c>
    </row>
    <row r="9" spans="1:39" ht="18.75" customHeight="1">
      <c r="A9" s="3730"/>
      <c r="B9" s="257"/>
      <c r="C9" s="257"/>
      <c r="D9" s="3731" t="s">
        <v>157</v>
      </c>
      <c r="E9" s="3731"/>
      <c r="F9" s="3732" t="s">
        <v>158</v>
      </c>
      <c r="G9" s="3733"/>
      <c r="H9" s="3733"/>
      <c r="I9" s="3733"/>
      <c r="J9" s="3736" t="s">
        <v>159</v>
      </c>
      <c r="K9" s="3736"/>
      <c r="L9" s="3736"/>
      <c r="M9" s="3736"/>
      <c r="AM9" s="497">
        <v>18</v>
      </c>
    </row>
    <row r="10" spans="1:39" ht="24" customHeight="1">
      <c r="A10" s="3730"/>
      <c r="B10" s="506"/>
      <c r="C10" s="458"/>
      <c r="D10" s="456" t="s">
        <v>75</v>
      </c>
      <c r="E10" s="456" t="s">
        <v>76</v>
      </c>
      <c r="F10" s="456" t="s">
        <v>160</v>
      </c>
      <c r="G10" s="3737" t="s">
        <v>75</v>
      </c>
      <c r="H10" s="3738"/>
      <c r="I10" s="456" t="s">
        <v>76</v>
      </c>
      <c r="J10" s="456" t="s">
        <v>160</v>
      </c>
      <c r="K10" s="3737" t="s">
        <v>75</v>
      </c>
      <c r="L10" s="3738"/>
      <c r="M10" s="456" t="s">
        <v>76</v>
      </c>
      <c r="N10" s="1451"/>
      <c r="AM10" s="497">
        <v>23</v>
      </c>
    </row>
    <row r="11" spans="1:39" s="1637" customFormat="1" ht="11.25" hidden="1" customHeight="1">
      <c r="A11" s="507"/>
      <c r="B11" s="507"/>
      <c r="C11" s="507"/>
      <c r="D11" s="508" t="s">
        <v>161</v>
      </c>
      <c r="E11" s="508" t="s">
        <v>89</v>
      </c>
      <c r="F11" s="508" t="s">
        <v>77</v>
      </c>
      <c r="G11" s="3720" t="s">
        <v>78</v>
      </c>
      <c r="H11" s="3721"/>
      <c r="I11" s="508" t="s">
        <v>115</v>
      </c>
      <c r="J11" s="508" t="s">
        <v>79</v>
      </c>
      <c r="K11" s="3722" t="s">
        <v>80</v>
      </c>
      <c r="L11" s="3723"/>
      <c r="M11" s="508" t="s">
        <v>131</v>
      </c>
      <c r="N11" s="1450"/>
      <c r="O11" s="1237"/>
      <c r="P11" s="1239"/>
      <c r="Q11" s="1239"/>
      <c r="R11" s="1239"/>
      <c r="S11" s="1239"/>
      <c r="T11" s="1239"/>
      <c r="U11" s="1089"/>
      <c r="V11" s="1089"/>
      <c r="W11" s="1089"/>
      <c r="X11" s="1089"/>
      <c r="Y11" s="509"/>
      <c r="Z11" s="509"/>
      <c r="AA11" s="509"/>
      <c r="AB11" s="509"/>
      <c r="AC11" s="509"/>
      <c r="AD11" s="509"/>
      <c r="AE11" s="509"/>
      <c r="AF11" s="509"/>
      <c r="AG11" s="509"/>
      <c r="AH11" s="509"/>
      <c r="AI11" s="509"/>
      <c r="AJ11" s="509"/>
      <c r="AK11" s="509"/>
      <c r="AL11" s="509"/>
      <c r="AM11" s="510">
        <v>0</v>
      </c>
    </row>
    <row r="12" spans="1:39" ht="1.1499999999999999" customHeight="1">
      <c r="A12" s="511"/>
      <c r="B12" s="512"/>
      <c r="C12" s="512"/>
      <c r="D12" s="513"/>
      <c r="E12" s="300"/>
      <c r="F12" s="514"/>
      <c r="G12" s="887"/>
      <c r="H12" s="887"/>
      <c r="I12" s="514"/>
      <c r="J12" s="514"/>
      <c r="K12" s="108"/>
      <c r="L12" s="300"/>
      <c r="M12" s="515"/>
      <c r="N12" s="1451"/>
      <c r="O12" s="1237" t="s">
        <v>162</v>
      </c>
      <c r="P12" s="1237" t="s">
        <v>163</v>
      </c>
      <c r="Q12" s="1237" t="s">
        <v>164</v>
      </c>
      <c r="R12" s="1237" t="s">
        <v>165</v>
      </c>
      <c r="AM12" s="497">
        <v>1</v>
      </c>
    </row>
    <row r="13" spans="1:39" s="1637" customFormat="1" ht="15.75" customHeight="1">
      <c r="A13" s="227"/>
      <c r="B13" s="227"/>
      <c r="C13" s="459"/>
      <c r="D13" s="3742" t="s">
        <v>161</v>
      </c>
      <c r="E13" s="3744"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3747" t="s">
        <v>52</v>
      </c>
      <c r="G13" s="3748"/>
      <c r="H13" s="3749">
        <v>1</v>
      </c>
      <c r="I13" s="3739" t="str">
        <f>IF(U13="","",INDEX(TERRITORY_MR_LIST,MATCH(U13,TERRITORY_LIST_ID,0)))</f>
        <v>Территория 1</v>
      </c>
      <c r="J13" s="3741" t="s">
        <v>52</v>
      </c>
      <c r="K13" s="516"/>
      <c r="L13" s="460" t="s">
        <v>161</v>
      </c>
      <c r="M13" s="1901" t="s">
        <v>166</v>
      </c>
      <c r="N13" s="682"/>
      <c r="O13" s="1240" t="s">
        <v>167</v>
      </c>
      <c r="P13" s="1237" t="str">
        <f>$E$13</f>
        <v>Производство тепловой энергии. Некомбинированная выработка; Передача. Тепловая энергия; Сбыт. Тепловая энергия</v>
      </c>
      <c r="Q13" s="1237" t="str">
        <f>IF($F$13="нет","без дифференциации",$I$13)</f>
        <v>Территория 1</v>
      </c>
      <c r="R13" s="1237" t="str">
        <f>IF($J$13="нет","без дифференциации",M13)</f>
        <v>котельная г. Вязьма ул. Московская</v>
      </c>
      <c r="S13" s="1240"/>
      <c r="T13" s="1240"/>
      <c r="U13" s="1090" t="s">
        <v>85</v>
      </c>
      <c r="V13" s="1090" t="s">
        <v>168</v>
      </c>
      <c r="W13" s="1090"/>
      <c r="X13" s="1090"/>
      <c r="Y13" s="518" t="s">
        <v>169</v>
      </c>
      <c r="Z13" s="518">
        <v>1705000</v>
      </c>
      <c r="AA13" s="518"/>
      <c r="AB13" s="518"/>
      <c r="AC13" s="518"/>
      <c r="AD13" s="518"/>
      <c r="AE13" s="518"/>
      <c r="AF13" s="518"/>
      <c r="AG13" s="518"/>
      <c r="AH13" s="518"/>
      <c r="AI13" s="518"/>
      <c r="AJ13" s="518"/>
      <c r="AK13" s="518"/>
      <c r="AL13" s="518"/>
      <c r="AM13" s="520">
        <v>15</v>
      </c>
    </row>
    <row r="14" spans="1:39" s="1637" customFormat="1" ht="15.75" customHeight="1">
      <c r="A14" s="227"/>
      <c r="B14" s="227"/>
      <c r="C14" s="110"/>
      <c r="D14" s="3742"/>
      <c r="E14" s="3745"/>
      <c r="F14" s="3741"/>
      <c r="G14" s="3748"/>
      <c r="H14" s="3749"/>
      <c r="I14" s="3740"/>
      <c r="J14" s="3741"/>
      <c r="K14" s="354"/>
      <c r="L14" s="111"/>
      <c r="M14" s="521" t="s">
        <v>170</v>
      </c>
      <c r="N14" s="682"/>
      <c r="O14" s="1240"/>
      <c r="P14" s="1237"/>
      <c r="Q14" s="1237"/>
      <c r="R14" s="1237"/>
      <c r="S14" s="1240"/>
      <c r="T14" s="1240"/>
      <c r="U14" s="1090"/>
      <c r="V14" s="1090"/>
      <c r="W14" s="1090"/>
      <c r="X14" s="1090"/>
      <c r="Y14" s="518"/>
      <c r="Z14" s="518"/>
      <c r="AA14" s="518"/>
      <c r="AB14" s="518"/>
      <c r="AC14" s="518"/>
      <c r="AD14" s="518"/>
      <c r="AE14" s="518"/>
      <c r="AF14" s="518"/>
      <c r="AG14" s="518"/>
      <c r="AH14" s="518"/>
      <c r="AI14" s="518"/>
      <c r="AJ14" s="518"/>
      <c r="AK14" s="518"/>
      <c r="AL14" s="518"/>
      <c r="AM14" s="520">
        <v>15</v>
      </c>
    </row>
    <row r="15" spans="1:39" ht="15" customHeight="1">
      <c r="A15" s="356"/>
      <c r="B15" s="356"/>
      <c r="C15" s="110"/>
      <c r="D15" s="3743"/>
      <c r="E15" s="3743"/>
      <c r="F15" s="3743"/>
      <c r="G15" s="3750" t="s">
        <v>90</v>
      </c>
      <c r="H15" s="3711" t="s">
        <v>89</v>
      </c>
      <c r="I15" s="3751" t="str">
        <f>IF(U15="","",INDEX(TERRITORY_MR_LIST,MATCH(U15,TERRITORY_LIST_ID,0)))</f>
        <v>Территория 2</v>
      </c>
      <c r="J15" s="3741" t="s">
        <v>52</v>
      </c>
      <c r="K15" s="702"/>
      <c r="L15" s="1569" t="s">
        <v>161</v>
      </c>
      <c r="M15" s="1901" t="s">
        <v>171</v>
      </c>
      <c r="N15" s="518"/>
      <c r="O15" s="518" t="s">
        <v>172</v>
      </c>
      <c r="P15" s="518" t="str">
        <f>$E$13</f>
        <v>Производство тепловой энергии. Некомбинированная выработка; Передача. Тепловая энергия; Сбыт. Тепловая энергия</v>
      </c>
      <c r="Q15" s="518" t="str">
        <f>IF($F$15="нет","без дифференциации",$I$15)</f>
        <v>Территория 2</v>
      </c>
      <c r="R15" s="518" t="str">
        <f>IF($J$15="нет","без дифференциации",$M$15)</f>
        <v>Вяземский филиал</v>
      </c>
      <c r="S15" s="518"/>
      <c r="T15" s="518"/>
      <c r="U15" s="519" t="s">
        <v>91</v>
      </c>
      <c r="V15" s="518"/>
      <c r="W15" s="518"/>
      <c r="X15" s="509"/>
      <c r="Y15" s="509" t="s">
        <v>169</v>
      </c>
      <c r="Z15" s="509">
        <v>1705000</v>
      </c>
      <c r="AA15" s="509"/>
      <c r="AB15" s="509"/>
      <c r="AC15" s="509"/>
      <c r="AD15" s="509"/>
      <c r="AE15" s="509"/>
      <c r="AF15" s="509"/>
      <c r="AG15" s="509"/>
      <c r="AH15" s="509"/>
      <c r="AI15" s="509"/>
      <c r="AJ15" s="509"/>
      <c r="AK15" s="509"/>
      <c r="AL15" s="509"/>
    </row>
    <row r="16" spans="1:39" ht="15" customHeight="1">
      <c r="A16" s="356"/>
      <c r="B16" s="356"/>
      <c r="C16" s="110"/>
      <c r="D16" s="3743"/>
      <c r="E16" s="3743"/>
      <c r="F16" s="3743"/>
      <c r="G16" s="3750"/>
      <c r="H16" s="3711"/>
      <c r="I16" s="3751"/>
      <c r="J16" s="3741"/>
      <c r="K16" s="354"/>
      <c r="L16" s="111"/>
      <c r="M16" s="521" t="s">
        <v>170</v>
      </c>
      <c r="N16" s="518"/>
      <c r="O16" s="518"/>
      <c r="P16" s="518"/>
      <c r="Q16" s="518"/>
      <c r="R16" s="518"/>
      <c r="S16" s="518"/>
      <c r="T16" s="518"/>
      <c r="U16" s="519"/>
      <c r="V16" s="518"/>
      <c r="W16" s="518"/>
      <c r="X16" s="509"/>
      <c r="Y16" s="509"/>
      <c r="Z16" s="509"/>
      <c r="AA16" s="509"/>
      <c r="AB16" s="509"/>
      <c r="AC16" s="509"/>
      <c r="AD16" s="509"/>
      <c r="AE16" s="509"/>
      <c r="AF16" s="509"/>
      <c r="AG16" s="509"/>
      <c r="AH16" s="509"/>
      <c r="AI16" s="509"/>
      <c r="AJ16" s="509"/>
      <c r="AK16" s="509"/>
      <c r="AL16" s="509"/>
    </row>
    <row r="17" spans="1:38" ht="15" customHeight="1">
      <c r="A17" s="356"/>
      <c r="B17" s="356"/>
      <c r="C17" s="110"/>
      <c r="D17" s="3743"/>
      <c r="E17" s="3743"/>
      <c r="F17" s="3743"/>
      <c r="G17" s="3750" t="s">
        <v>90</v>
      </c>
      <c r="H17" s="3711" t="s">
        <v>77</v>
      </c>
      <c r="I17" s="3751" t="str">
        <f>IF(U17="","",INDEX(TERRITORY_MR_LIST,MATCH(U17,TERRITORY_LIST_ID,0)))</f>
        <v>Территория 3</v>
      </c>
      <c r="J17" s="3741" t="s">
        <v>52</v>
      </c>
      <c r="K17" s="702"/>
      <c r="L17" s="1569" t="s">
        <v>161</v>
      </c>
      <c r="M17" s="1901" t="s">
        <v>173</v>
      </c>
      <c r="N17" s="518"/>
      <c r="O17" s="518" t="s">
        <v>174</v>
      </c>
      <c r="P17" s="518" t="str">
        <f>$E$13</f>
        <v>Производство тепловой энергии. Некомбинированная выработка; Передача. Тепловая энергия; Сбыт. Тепловая энергия</v>
      </c>
      <c r="Q17" s="518" t="str">
        <f>IF($F$17="нет","без дифференциации",$I$17)</f>
        <v>Территория 3</v>
      </c>
      <c r="R17" s="518" t="str">
        <f>IF($J$17="нет","без дифференциации",$M$17)</f>
        <v>котельная с. Карманово, ул. Набережная, д. 18, стр. 3</v>
      </c>
      <c r="S17" s="518"/>
      <c r="T17" s="518"/>
      <c r="U17" s="519" t="s">
        <v>101</v>
      </c>
      <c r="V17" s="518"/>
      <c r="W17" s="518"/>
      <c r="X17" s="509"/>
      <c r="Y17" s="509" t="s">
        <v>169</v>
      </c>
      <c r="Z17" s="509">
        <v>1705000</v>
      </c>
      <c r="AA17" s="509"/>
      <c r="AB17" s="509"/>
      <c r="AC17" s="509"/>
      <c r="AD17" s="509"/>
      <c r="AE17" s="509"/>
      <c r="AF17" s="509"/>
      <c r="AG17" s="509"/>
      <c r="AH17" s="509"/>
      <c r="AI17" s="509"/>
      <c r="AJ17" s="509"/>
      <c r="AK17" s="509"/>
      <c r="AL17" s="509"/>
    </row>
    <row r="18" spans="1:38" ht="15" customHeight="1">
      <c r="A18" s="356"/>
      <c r="B18" s="356"/>
      <c r="C18" s="110"/>
      <c r="D18" s="3743"/>
      <c r="E18" s="3743"/>
      <c r="F18" s="3743"/>
      <c r="G18" s="3750"/>
      <c r="H18" s="3711"/>
      <c r="I18" s="3751"/>
      <c r="J18" s="3741"/>
      <c r="K18" s="354"/>
      <c r="L18" s="111"/>
      <c r="M18" s="521" t="s">
        <v>170</v>
      </c>
      <c r="N18" s="518"/>
      <c r="O18" s="518"/>
      <c r="P18" s="518"/>
      <c r="Q18" s="518"/>
      <c r="R18" s="518"/>
      <c r="S18" s="518"/>
      <c r="T18" s="518"/>
      <c r="U18" s="519"/>
      <c r="V18" s="518"/>
      <c r="W18" s="518"/>
      <c r="X18" s="509"/>
      <c r="Y18" s="509"/>
      <c r="Z18" s="509"/>
      <c r="AA18" s="509"/>
      <c r="AB18" s="509"/>
      <c r="AC18" s="509"/>
      <c r="AD18" s="509"/>
      <c r="AE18" s="509"/>
      <c r="AF18" s="509"/>
      <c r="AG18" s="509"/>
      <c r="AH18" s="509"/>
      <c r="AI18" s="509"/>
      <c r="AJ18" s="509"/>
      <c r="AK18" s="509"/>
      <c r="AL18" s="509"/>
    </row>
    <row r="19" spans="1:38" ht="15" customHeight="1">
      <c r="A19" s="356"/>
      <c r="B19" s="356"/>
      <c r="C19" s="110"/>
      <c r="D19" s="3743"/>
      <c r="E19" s="3743"/>
      <c r="F19" s="3743"/>
      <c r="G19" s="3750" t="s">
        <v>90</v>
      </c>
      <c r="H19" s="3711" t="s">
        <v>78</v>
      </c>
      <c r="I19" s="3751" t="str">
        <f>IF(U19="","",INDEX(TERRITORY_MR_LIST,MATCH(U19,TERRITORY_LIST_ID,0)))</f>
        <v>Территория 4</v>
      </c>
      <c r="J19" s="3741" t="s">
        <v>52</v>
      </c>
      <c r="K19" s="702"/>
      <c r="L19" s="1569" t="s">
        <v>161</v>
      </c>
      <c r="M19" s="1901" t="s">
        <v>175</v>
      </c>
      <c r="N19" s="518"/>
      <c r="O19" s="518" t="s">
        <v>176</v>
      </c>
      <c r="P19" s="518" t="str">
        <f>$E$13</f>
        <v>Производство тепловой энергии. Некомбинированная выработка; Передача. Тепловая энергия; Сбыт. Тепловая энергия</v>
      </c>
      <c r="Q19" s="518" t="str">
        <f>IF($F$19="нет","без дифференциации",$I$19)</f>
        <v>Территория 4</v>
      </c>
      <c r="R19" s="518" t="str">
        <f>IF($J$19="нет","без дифференциации",$M$19)</f>
        <v>Рославльский филиал</v>
      </c>
      <c r="S19" s="518"/>
      <c r="T19" s="518"/>
      <c r="U19" s="519" t="s">
        <v>102</v>
      </c>
      <c r="V19" s="518"/>
      <c r="W19" s="518"/>
      <c r="X19" s="509"/>
      <c r="Y19" s="509" t="s">
        <v>169</v>
      </c>
      <c r="Z19" s="509">
        <v>1705000</v>
      </c>
      <c r="AA19" s="509"/>
      <c r="AB19" s="509"/>
      <c r="AC19" s="509"/>
      <c r="AD19" s="509"/>
      <c r="AE19" s="509"/>
      <c r="AF19" s="509"/>
      <c r="AG19" s="509"/>
      <c r="AH19" s="509"/>
      <c r="AI19" s="509"/>
      <c r="AJ19" s="509"/>
      <c r="AK19" s="509"/>
      <c r="AL19" s="509"/>
    </row>
    <row r="20" spans="1:38" ht="15" customHeight="1">
      <c r="A20" s="356"/>
      <c r="B20" s="356"/>
      <c r="C20" s="110"/>
      <c r="D20" s="3743"/>
      <c r="E20" s="3743"/>
      <c r="F20" s="3743"/>
      <c r="G20" s="3750"/>
      <c r="H20" s="3711"/>
      <c r="I20" s="3751"/>
      <c r="J20" s="3741"/>
      <c r="K20" s="354"/>
      <c r="L20" s="111"/>
      <c r="M20" s="521" t="s">
        <v>170</v>
      </c>
      <c r="N20" s="518"/>
      <c r="O20" s="518"/>
      <c r="P20" s="518"/>
      <c r="Q20" s="518"/>
      <c r="R20" s="518"/>
      <c r="S20" s="518"/>
      <c r="T20" s="518"/>
      <c r="U20" s="519"/>
      <c r="V20" s="518"/>
      <c r="W20" s="518"/>
      <c r="X20" s="509"/>
      <c r="Y20" s="509"/>
      <c r="Z20" s="509"/>
      <c r="AA20" s="509"/>
      <c r="AB20" s="509"/>
      <c r="AC20" s="509"/>
      <c r="AD20" s="509"/>
      <c r="AE20" s="509"/>
      <c r="AF20" s="509"/>
      <c r="AG20" s="509"/>
      <c r="AH20" s="509"/>
      <c r="AI20" s="509"/>
      <c r="AJ20" s="509"/>
      <c r="AK20" s="509"/>
      <c r="AL20" s="509"/>
    </row>
    <row r="21" spans="1:38" ht="15" customHeight="1">
      <c r="A21" s="356"/>
      <c r="B21" s="356"/>
      <c r="C21" s="110"/>
      <c r="D21" s="3743"/>
      <c r="E21" s="3743"/>
      <c r="F21" s="3743"/>
      <c r="G21" s="3750" t="s">
        <v>90</v>
      </c>
      <c r="H21" s="3711" t="s">
        <v>115</v>
      </c>
      <c r="I21" s="3751" t="str">
        <f>IF(U21="","",INDEX(TERRITORY_MR_LIST,MATCH(U21,TERRITORY_LIST_ID,0)))</f>
        <v>Территория 5</v>
      </c>
      <c r="J21" s="3741" t="s">
        <v>52</v>
      </c>
      <c r="K21" s="702"/>
      <c r="L21" s="1569" t="s">
        <v>161</v>
      </c>
      <c r="M21" s="1901" t="s">
        <v>177</v>
      </c>
      <c r="N21" s="518"/>
      <c r="O21" s="518" t="s">
        <v>178</v>
      </c>
      <c r="P21" s="518" t="str">
        <f>$E$13</f>
        <v>Производство тепловой энергии. Некомбинированная выработка; Передача. Тепловая энергия; Сбыт. Тепловая энергия</v>
      </c>
      <c r="Q21" s="518" t="str">
        <f>IF($F$21="нет","без дифференциации",$I$21)</f>
        <v>Территория 5</v>
      </c>
      <c r="R21" s="518" t="str">
        <f>IF($J$21="нет","без дифференциации",$M$21)</f>
        <v>котельная г. Рославль, ул. Мичурина</v>
      </c>
      <c r="S21" s="518"/>
      <c r="T21" s="518"/>
      <c r="U21" s="519" t="s">
        <v>116</v>
      </c>
      <c r="V21" s="518"/>
      <c r="W21" s="518"/>
      <c r="X21" s="509"/>
      <c r="Y21" s="509" t="s">
        <v>169</v>
      </c>
      <c r="Z21" s="509">
        <v>1705000</v>
      </c>
      <c r="AA21" s="509"/>
      <c r="AB21" s="509"/>
      <c r="AC21" s="509"/>
      <c r="AD21" s="509"/>
      <c r="AE21" s="509"/>
      <c r="AF21" s="509"/>
      <c r="AG21" s="509"/>
      <c r="AH21" s="509"/>
      <c r="AI21" s="509"/>
      <c r="AJ21" s="509"/>
      <c r="AK21" s="509"/>
      <c r="AL21" s="509"/>
    </row>
    <row r="22" spans="1:38" ht="15" customHeight="1">
      <c r="A22" s="356"/>
      <c r="B22" s="356"/>
      <c r="C22" s="110"/>
      <c r="D22" s="3743"/>
      <c r="E22" s="3743"/>
      <c r="F22" s="3743"/>
      <c r="G22" s="3750"/>
      <c r="H22" s="3711"/>
      <c r="I22" s="3751"/>
      <c r="J22" s="3741"/>
      <c r="K22" s="354"/>
      <c r="L22" s="111"/>
      <c r="M22" s="521" t="s">
        <v>170</v>
      </c>
      <c r="N22" s="518"/>
      <c r="O22" s="518"/>
      <c r="P22" s="518"/>
      <c r="Q22" s="518"/>
      <c r="R22" s="518"/>
      <c r="S22" s="518"/>
      <c r="T22" s="518"/>
      <c r="U22" s="519"/>
      <c r="V22" s="518"/>
      <c r="W22" s="518"/>
      <c r="X22" s="509"/>
      <c r="Y22" s="509"/>
      <c r="Z22" s="509"/>
      <c r="AA22" s="509"/>
      <c r="AB22" s="509"/>
      <c r="AC22" s="509"/>
      <c r="AD22" s="509"/>
      <c r="AE22" s="509"/>
      <c r="AF22" s="509"/>
      <c r="AG22" s="509"/>
      <c r="AH22" s="509"/>
      <c r="AI22" s="509"/>
      <c r="AJ22" s="509"/>
      <c r="AK22" s="509"/>
      <c r="AL22" s="509"/>
    </row>
    <row r="23" spans="1:38" ht="15" customHeight="1">
      <c r="A23" s="356"/>
      <c r="B23" s="356"/>
      <c r="C23" s="110"/>
      <c r="D23" s="3743"/>
      <c r="E23" s="3743"/>
      <c r="F23" s="3743"/>
      <c r="G23" s="3750" t="s">
        <v>90</v>
      </c>
      <c r="H23" s="3711" t="s">
        <v>79</v>
      </c>
      <c r="I23" s="3751" t="str">
        <f>IF(U23="","",INDEX(TERRITORY_MR_LIST,MATCH(U23,TERRITORY_LIST_ID,0)))</f>
        <v>Территория 6</v>
      </c>
      <c r="J23" s="3741" t="s">
        <v>52</v>
      </c>
      <c r="K23" s="702"/>
      <c r="L23" s="1569" t="s">
        <v>161</v>
      </c>
      <c r="M23" s="1901" t="s">
        <v>179</v>
      </c>
      <c r="N23" s="518"/>
      <c r="O23" s="518" t="s">
        <v>180</v>
      </c>
      <c r="P23" s="518" t="str">
        <f>$E$13</f>
        <v>Производство тепловой энергии. Некомбинированная выработка; Передача. Тепловая энергия; Сбыт. Тепловая энергия</v>
      </c>
      <c r="Q23" s="518" t="str">
        <f>IF($F$23="нет","без дифференциации",$I$23)</f>
        <v>Территория 6</v>
      </c>
      <c r="R23" s="518" t="str">
        <f>IF($J$23="нет","без дифференциации",$M$23)</f>
        <v>котельная д. Даньково</v>
      </c>
      <c r="S23" s="518"/>
      <c r="T23" s="518"/>
      <c r="U23" s="519" t="s">
        <v>117</v>
      </c>
      <c r="V23" s="518"/>
      <c r="W23" s="518"/>
      <c r="X23" s="509"/>
      <c r="Y23" s="509" t="s">
        <v>169</v>
      </c>
      <c r="Z23" s="509">
        <v>1705000</v>
      </c>
      <c r="AA23" s="509"/>
      <c r="AB23" s="509"/>
      <c r="AC23" s="509"/>
      <c r="AD23" s="509"/>
      <c r="AE23" s="509"/>
      <c r="AF23" s="509"/>
      <c r="AG23" s="509"/>
      <c r="AH23" s="509"/>
      <c r="AI23" s="509"/>
      <c r="AJ23" s="509"/>
      <c r="AK23" s="509"/>
      <c r="AL23" s="509"/>
    </row>
    <row r="24" spans="1:38" ht="15" customHeight="1">
      <c r="A24" s="356"/>
      <c r="B24" s="356"/>
      <c r="C24" s="110"/>
      <c r="D24" s="3743"/>
      <c r="E24" s="3743"/>
      <c r="F24" s="3743"/>
      <c r="G24" s="3743"/>
      <c r="H24" s="3743"/>
      <c r="I24" s="3743"/>
      <c r="J24" s="3743"/>
      <c r="K24" s="1586" t="s">
        <v>90</v>
      </c>
      <c r="L24" s="1516" t="s">
        <v>89</v>
      </c>
      <c r="M24" s="681" t="s">
        <v>181</v>
      </c>
      <c r="N24" s="682"/>
      <c r="O24" s="518" t="s">
        <v>182</v>
      </c>
      <c r="P24" s="518" t="str">
        <f>$E$13</f>
        <v>Производство тепловой энергии. Некомбинированная выработка; Передача. Тепловая энергия; Сбыт. Тепловая энергия</v>
      </c>
      <c r="Q24" s="518" t="str">
        <f>IF($F$23="нет","без дифференциации",$I$23)</f>
        <v>Территория 6</v>
      </c>
      <c r="R24" s="518" t="str">
        <f>IF($J$24="нет","без дифференциации",$M$24)</f>
        <v>котельная д. Пересна</v>
      </c>
      <c r="S24" s="518"/>
      <c r="T24" s="518"/>
      <c r="U24" s="519"/>
      <c r="V24" s="518"/>
      <c r="W24" s="518"/>
      <c r="X24" s="509"/>
      <c r="Y24" s="509" t="s">
        <v>169</v>
      </c>
      <c r="Z24" s="509">
        <v>1705000</v>
      </c>
      <c r="AA24" s="509"/>
      <c r="AB24" s="509"/>
      <c r="AC24" s="509"/>
      <c r="AD24" s="509"/>
      <c r="AE24" s="509"/>
      <c r="AF24" s="509"/>
      <c r="AG24" s="509"/>
      <c r="AH24" s="509"/>
      <c r="AI24" s="509"/>
      <c r="AJ24" s="509"/>
      <c r="AK24" s="509"/>
      <c r="AL24" s="509"/>
    </row>
    <row r="25" spans="1:38" ht="15" customHeight="1">
      <c r="A25" s="356"/>
      <c r="B25" s="356"/>
      <c r="C25" s="110"/>
      <c r="D25" s="3743"/>
      <c r="E25" s="3743"/>
      <c r="F25" s="3743"/>
      <c r="G25" s="3743"/>
      <c r="H25" s="3743"/>
      <c r="I25" s="3743"/>
      <c r="J25" s="3743"/>
      <c r="K25" s="1586" t="s">
        <v>90</v>
      </c>
      <c r="L25" s="1516" t="s">
        <v>77</v>
      </c>
      <c r="M25" s="681" t="s">
        <v>183</v>
      </c>
      <c r="N25" s="682"/>
      <c r="O25" s="518" t="s">
        <v>184</v>
      </c>
      <c r="P25" s="518" t="str">
        <f>$E$13</f>
        <v>Производство тепловой энергии. Некомбинированная выработка; Передача. Тепловая энергия; Сбыт. Тепловая энергия</v>
      </c>
      <c r="Q25" s="518" t="str">
        <f>IF($F$23="нет","без дифференциации",$I$23)</f>
        <v>Территория 6</v>
      </c>
      <c r="R25" s="518" t="str">
        <f>IF($J$25="нет","без дифференциации",$M$25)</f>
        <v>котельная г. Починок, ул. Садовая</v>
      </c>
      <c r="S25" s="518"/>
      <c r="T25" s="518"/>
      <c r="U25" s="519"/>
      <c r="V25" s="518"/>
      <c r="W25" s="518"/>
      <c r="X25" s="509"/>
      <c r="Y25" s="509" t="s">
        <v>169</v>
      </c>
      <c r="Z25" s="509">
        <v>1705000</v>
      </c>
      <c r="AA25" s="509"/>
      <c r="AB25" s="509"/>
      <c r="AC25" s="509"/>
      <c r="AD25" s="509"/>
      <c r="AE25" s="509"/>
      <c r="AF25" s="509"/>
      <c r="AG25" s="509"/>
      <c r="AH25" s="509"/>
      <c r="AI25" s="509"/>
      <c r="AJ25" s="509"/>
      <c r="AK25" s="509"/>
      <c r="AL25" s="509"/>
    </row>
    <row r="26" spans="1:38" ht="15" customHeight="1">
      <c r="A26" s="356"/>
      <c r="B26" s="356"/>
      <c r="C26" s="110"/>
      <c r="D26" s="3743"/>
      <c r="E26" s="3743"/>
      <c r="F26" s="3743"/>
      <c r="G26" s="3750"/>
      <c r="H26" s="3711"/>
      <c r="I26" s="3751"/>
      <c r="J26" s="3741"/>
      <c r="K26" s="354"/>
      <c r="L26" s="111"/>
      <c r="M26" s="521" t="s">
        <v>170</v>
      </c>
      <c r="N26" s="518"/>
      <c r="O26" s="518"/>
      <c r="P26" s="518"/>
      <c r="Q26" s="518"/>
      <c r="R26" s="518"/>
      <c r="S26" s="518"/>
      <c r="T26" s="518"/>
      <c r="U26" s="519"/>
      <c r="V26" s="518"/>
      <c r="W26" s="518"/>
      <c r="X26" s="509"/>
      <c r="Y26" s="509"/>
      <c r="Z26" s="509"/>
      <c r="AA26" s="509"/>
      <c r="AB26" s="509"/>
      <c r="AC26" s="509"/>
      <c r="AD26" s="509"/>
      <c r="AE26" s="509"/>
      <c r="AF26" s="509"/>
      <c r="AG26" s="509"/>
      <c r="AH26" s="509"/>
      <c r="AI26" s="509"/>
      <c r="AJ26" s="509"/>
      <c r="AK26" s="509"/>
      <c r="AL26" s="509"/>
    </row>
    <row r="27" spans="1:38" ht="15" customHeight="1">
      <c r="A27" s="356"/>
      <c r="B27" s="356"/>
      <c r="C27" s="110"/>
      <c r="D27" s="3743"/>
      <c r="E27" s="3743"/>
      <c r="F27" s="3743"/>
      <c r="G27" s="3750" t="s">
        <v>90</v>
      </c>
      <c r="H27" s="3711" t="s">
        <v>80</v>
      </c>
      <c r="I27" s="3751" t="str">
        <f>IF(U27="","",INDEX(TERRITORY_MR_LIST,MATCH(U27,TERRITORY_LIST_ID,0)))</f>
        <v>Территория 7</v>
      </c>
      <c r="J27" s="3741" t="s">
        <v>52</v>
      </c>
      <c r="K27" s="702"/>
      <c r="L27" s="1569" t="s">
        <v>161</v>
      </c>
      <c r="M27" s="1901" t="s">
        <v>185</v>
      </c>
      <c r="N27" s="518"/>
      <c r="O27" s="518" t="s">
        <v>186</v>
      </c>
      <c r="P27" s="518" t="str">
        <f>$E$13</f>
        <v>Производство тепловой энергии. Некомбинированная выработка; Передача. Тепловая энергия; Сбыт. Тепловая энергия</v>
      </c>
      <c r="Q27" s="518" t="str">
        <f>IF($F$27="нет","без дифференциации",$I$27)</f>
        <v>Территория 7</v>
      </c>
      <c r="R27" s="518" t="str">
        <f>IF($J$27="нет","без дифференциации",$M$27)</f>
        <v>Сафоновский филиал</v>
      </c>
      <c r="S27" s="518"/>
      <c r="T27" s="518"/>
      <c r="U27" s="519" t="s">
        <v>118</v>
      </c>
      <c r="V27" s="518"/>
      <c r="W27" s="518"/>
      <c r="X27" s="509"/>
      <c r="Y27" s="509" t="s">
        <v>169</v>
      </c>
      <c r="Z27" s="509">
        <v>1705000</v>
      </c>
      <c r="AA27" s="509"/>
      <c r="AB27" s="509"/>
      <c r="AC27" s="509"/>
      <c r="AD27" s="509"/>
      <c r="AE27" s="509"/>
      <c r="AF27" s="509"/>
      <c r="AG27" s="509"/>
      <c r="AH27" s="509"/>
      <c r="AI27" s="509"/>
      <c r="AJ27" s="509"/>
      <c r="AK27" s="509"/>
      <c r="AL27" s="509"/>
    </row>
    <row r="28" spans="1:38" ht="15" customHeight="1">
      <c r="A28" s="356"/>
      <c r="B28" s="356"/>
      <c r="C28" s="110"/>
      <c r="D28" s="3743"/>
      <c r="E28" s="3743"/>
      <c r="F28" s="3743"/>
      <c r="G28" s="3750"/>
      <c r="H28" s="3711"/>
      <c r="I28" s="3751"/>
      <c r="J28" s="3741"/>
      <c r="K28" s="354"/>
      <c r="L28" s="111"/>
      <c r="M28" s="521" t="s">
        <v>170</v>
      </c>
      <c r="N28" s="518"/>
      <c r="O28" s="518"/>
      <c r="P28" s="518"/>
      <c r="Q28" s="518"/>
      <c r="R28" s="518"/>
      <c r="S28" s="518"/>
      <c r="T28" s="518"/>
      <c r="U28" s="519"/>
      <c r="V28" s="518"/>
      <c r="W28" s="518"/>
      <c r="X28" s="509"/>
      <c r="Y28" s="509"/>
      <c r="Z28" s="509"/>
      <c r="AA28" s="509"/>
      <c r="AB28" s="509"/>
      <c r="AC28" s="509"/>
      <c r="AD28" s="509"/>
      <c r="AE28" s="509"/>
      <c r="AF28" s="509"/>
      <c r="AG28" s="509"/>
      <c r="AH28" s="509"/>
      <c r="AI28" s="509"/>
      <c r="AJ28" s="509"/>
      <c r="AK28" s="509"/>
      <c r="AL28" s="509"/>
    </row>
    <row r="29" spans="1:38" ht="15" customHeight="1">
      <c r="A29" s="356"/>
      <c r="B29" s="356"/>
      <c r="C29" s="110"/>
      <c r="D29" s="3743"/>
      <c r="E29" s="3743"/>
      <c r="F29" s="3743"/>
      <c r="G29" s="3750" t="s">
        <v>90</v>
      </c>
      <c r="H29" s="3711" t="s">
        <v>131</v>
      </c>
      <c r="I29" s="3751" t="str">
        <f>IF(U29="","",INDEX(TERRITORY_MR_LIST,MATCH(U29,TERRITORY_LIST_ID,0)))</f>
        <v>Территория 8</v>
      </c>
      <c r="J29" s="3741" t="s">
        <v>52</v>
      </c>
      <c r="K29" s="702"/>
      <c r="L29" s="1569" t="s">
        <v>161</v>
      </c>
      <c r="M29" s="1901" t="s">
        <v>187</v>
      </c>
      <c r="N29" s="518"/>
      <c r="O29" s="518" t="s">
        <v>188</v>
      </c>
      <c r="P29" s="518" t="str">
        <f>$E$13</f>
        <v>Производство тепловой энергии. Некомбинированная выработка; Передача. Тепловая энергия; Сбыт. Тепловая энергия</v>
      </c>
      <c r="Q29" s="518" t="str">
        <f>IF($F$29="нет","без дифференциации",$I$29)</f>
        <v>Территория 8</v>
      </c>
      <c r="R29" s="518" t="str">
        <f>IF($J$29="нет","без дифференциации",$M$29)</f>
        <v>котельная г. Сафоново, ул. Советская</v>
      </c>
      <c r="S29" s="518"/>
      <c r="T29" s="518"/>
      <c r="U29" s="519" t="s">
        <v>132</v>
      </c>
      <c r="V29" s="518"/>
      <c r="W29" s="518"/>
      <c r="X29" s="509"/>
      <c r="Y29" s="509" t="s">
        <v>169</v>
      </c>
      <c r="Z29" s="509">
        <v>1705000</v>
      </c>
      <c r="AA29" s="509"/>
      <c r="AB29" s="509"/>
      <c r="AC29" s="509"/>
      <c r="AD29" s="509"/>
      <c r="AE29" s="509"/>
      <c r="AF29" s="509"/>
      <c r="AG29" s="509"/>
      <c r="AH29" s="509"/>
      <c r="AI29" s="509"/>
      <c r="AJ29" s="509"/>
      <c r="AK29" s="509"/>
      <c r="AL29" s="509"/>
    </row>
    <row r="30" spans="1:38" ht="15" customHeight="1">
      <c r="A30" s="356"/>
      <c r="B30" s="356"/>
      <c r="C30" s="110"/>
      <c r="D30" s="3743"/>
      <c r="E30" s="3743"/>
      <c r="F30" s="3743"/>
      <c r="G30" s="3743"/>
      <c r="H30" s="3743"/>
      <c r="I30" s="3743"/>
      <c r="J30" s="3743"/>
      <c r="K30" s="1586" t="s">
        <v>90</v>
      </c>
      <c r="L30" s="1516" t="s">
        <v>89</v>
      </c>
      <c r="M30" s="681" t="s">
        <v>189</v>
      </c>
      <c r="N30" s="682"/>
      <c r="O30" s="518" t="s">
        <v>190</v>
      </c>
      <c r="P30" s="518" t="str">
        <f>$E$13</f>
        <v>Производство тепловой энергии. Некомбинированная выработка; Передача. Тепловая энергия; Сбыт. Тепловая энергия</v>
      </c>
      <c r="Q30" s="518" t="str">
        <f>IF($F$29="нет","без дифференциации",$I$29)</f>
        <v>Территория 8</v>
      </c>
      <c r="R30" s="518" t="str">
        <f>IF($J$30="нет","без дифференциации",$M$30)</f>
        <v>котельная г. Сафоново, ул. Первомайская</v>
      </c>
      <c r="S30" s="518"/>
      <c r="T30" s="518"/>
      <c r="U30" s="519"/>
      <c r="V30" s="518"/>
      <c r="W30" s="518"/>
      <c r="X30" s="509"/>
      <c r="Y30" s="509" t="s">
        <v>169</v>
      </c>
      <c r="Z30" s="509">
        <v>1705000</v>
      </c>
      <c r="AA30" s="509"/>
      <c r="AB30" s="509"/>
      <c r="AC30" s="509"/>
      <c r="AD30" s="509"/>
      <c r="AE30" s="509"/>
      <c r="AF30" s="509"/>
      <c r="AG30" s="509"/>
      <c r="AH30" s="509"/>
      <c r="AI30" s="509"/>
      <c r="AJ30" s="509"/>
      <c r="AK30" s="509"/>
      <c r="AL30" s="509"/>
    </row>
    <row r="31" spans="1:38" ht="15" customHeight="1">
      <c r="A31" s="356"/>
      <c r="B31" s="356"/>
      <c r="C31" s="110"/>
      <c r="D31" s="3743"/>
      <c r="E31" s="3743"/>
      <c r="F31" s="3743"/>
      <c r="G31" s="3743"/>
      <c r="H31" s="3743"/>
      <c r="I31" s="3743"/>
      <c r="J31" s="3743"/>
      <c r="K31" s="1586" t="s">
        <v>90</v>
      </c>
      <c r="L31" s="1516" t="s">
        <v>77</v>
      </c>
      <c r="M31" s="681" t="s">
        <v>191</v>
      </c>
      <c r="N31" s="682"/>
      <c r="O31" s="518" t="s">
        <v>192</v>
      </c>
      <c r="P31" s="518" t="str">
        <f>$E$13</f>
        <v>Производство тепловой энергии. Некомбинированная выработка; Передача. Тепловая энергия; Сбыт. Тепловая энергия</v>
      </c>
      <c r="Q31" s="518" t="str">
        <f>IF($F$29="нет","без дифференциации",$I$29)</f>
        <v>Территория 8</v>
      </c>
      <c r="R31" s="518" t="str">
        <f>IF($J$31="нет","без дифференциации",$M$31)</f>
        <v>котельная с. Издешково</v>
      </c>
      <c r="S31" s="518"/>
      <c r="T31" s="518"/>
      <c r="U31" s="519"/>
      <c r="V31" s="518"/>
      <c r="W31" s="518"/>
      <c r="X31" s="509"/>
      <c r="Y31" s="509" t="s">
        <v>169</v>
      </c>
      <c r="Z31" s="509">
        <v>1705000</v>
      </c>
      <c r="AA31" s="509"/>
      <c r="AB31" s="509"/>
      <c r="AC31" s="509"/>
      <c r="AD31" s="509"/>
      <c r="AE31" s="509"/>
      <c r="AF31" s="509"/>
      <c r="AG31" s="509"/>
      <c r="AH31" s="509"/>
      <c r="AI31" s="509"/>
      <c r="AJ31" s="509"/>
      <c r="AK31" s="509"/>
      <c r="AL31" s="509"/>
    </row>
    <row r="32" spans="1:38" ht="15" customHeight="1">
      <c r="A32" s="356"/>
      <c r="B32" s="356"/>
      <c r="C32" s="110"/>
      <c r="D32" s="3743"/>
      <c r="E32" s="3743"/>
      <c r="F32" s="3743"/>
      <c r="G32" s="3750"/>
      <c r="H32" s="3711"/>
      <c r="I32" s="3751"/>
      <c r="J32" s="3741"/>
      <c r="K32" s="354"/>
      <c r="L32" s="111"/>
      <c r="M32" s="521" t="s">
        <v>170</v>
      </c>
      <c r="N32" s="518"/>
      <c r="O32" s="518"/>
      <c r="P32" s="518"/>
      <c r="Q32" s="518"/>
      <c r="R32" s="518"/>
      <c r="S32" s="518"/>
      <c r="T32" s="518"/>
      <c r="U32" s="519"/>
      <c r="V32" s="518"/>
      <c r="W32" s="518"/>
      <c r="X32" s="509"/>
      <c r="Y32" s="509"/>
      <c r="Z32" s="509"/>
      <c r="AA32" s="509"/>
      <c r="AB32" s="509"/>
      <c r="AC32" s="509"/>
      <c r="AD32" s="509"/>
      <c r="AE32" s="509"/>
      <c r="AF32" s="509"/>
      <c r="AG32" s="509"/>
      <c r="AH32" s="509"/>
      <c r="AI32" s="509"/>
      <c r="AJ32" s="509"/>
      <c r="AK32" s="509"/>
      <c r="AL32" s="509"/>
    </row>
    <row r="33" spans="1:39" ht="15" customHeight="1">
      <c r="A33" s="356"/>
      <c r="B33" s="356"/>
      <c r="C33" s="110"/>
      <c r="D33" s="3743"/>
      <c r="E33" s="3743"/>
      <c r="F33" s="3743"/>
      <c r="G33" s="3750" t="s">
        <v>90</v>
      </c>
      <c r="H33" s="3711" t="s">
        <v>133</v>
      </c>
      <c r="I33" s="3751" t="str">
        <f>IF(U33="","",INDEX(TERRITORY_MR_LIST,MATCH(U33,TERRITORY_LIST_ID,0)))</f>
        <v>Территория 9</v>
      </c>
      <c r="J33" s="3741" t="s">
        <v>52</v>
      </c>
      <c r="K33" s="702"/>
      <c r="L33" s="1569" t="s">
        <v>161</v>
      </c>
      <c r="M33" s="1901" t="s">
        <v>193</v>
      </c>
      <c r="N33" s="518"/>
      <c r="O33" s="518" t="s">
        <v>194</v>
      </c>
      <c r="P33" s="518" t="str">
        <f>$E$13</f>
        <v>Производство тепловой энергии. Некомбинированная выработка; Передача. Тепловая энергия; Сбыт. Тепловая энергия</v>
      </c>
      <c r="Q33" s="518" t="str">
        <f>IF($F$33="нет","без дифференциации",$I$33)</f>
        <v>Территория 9</v>
      </c>
      <c r="R33" s="518" t="str">
        <f>IF($J$33="нет","без дифференциации",$M$33)</f>
        <v>котельная БМК Михайловское</v>
      </c>
      <c r="S33" s="518"/>
      <c r="T33" s="518"/>
      <c r="U33" s="519" t="s">
        <v>134</v>
      </c>
      <c r="V33" s="518"/>
      <c r="W33" s="518"/>
      <c r="X33" s="509"/>
      <c r="Y33" s="509" t="s">
        <v>169</v>
      </c>
      <c r="Z33" s="509">
        <v>1705000</v>
      </c>
      <c r="AA33" s="509"/>
      <c r="AB33" s="509"/>
      <c r="AC33" s="509"/>
      <c r="AD33" s="509"/>
      <c r="AE33" s="509"/>
      <c r="AF33" s="509"/>
      <c r="AG33" s="509"/>
      <c r="AH33" s="509"/>
      <c r="AI33" s="509"/>
      <c r="AJ33" s="509"/>
      <c r="AK33" s="509"/>
      <c r="AL33" s="509"/>
    </row>
    <row r="34" spans="1:39" ht="15" customHeight="1">
      <c r="A34" s="356"/>
      <c r="B34" s="356"/>
      <c r="C34" s="110"/>
      <c r="D34" s="3743"/>
      <c r="E34" s="3743"/>
      <c r="F34" s="3743"/>
      <c r="G34" s="3750"/>
      <c r="H34" s="3711"/>
      <c r="I34" s="3751"/>
      <c r="J34" s="3741"/>
      <c r="K34" s="354"/>
      <c r="L34" s="111"/>
      <c r="M34" s="521" t="s">
        <v>170</v>
      </c>
      <c r="N34" s="518"/>
      <c r="O34" s="518"/>
      <c r="P34" s="518"/>
      <c r="Q34" s="518"/>
      <c r="R34" s="518"/>
      <c r="S34" s="518"/>
      <c r="T34" s="518"/>
      <c r="U34" s="519"/>
      <c r="V34" s="518"/>
      <c r="W34" s="518"/>
      <c r="X34" s="509"/>
      <c r="Y34" s="509"/>
      <c r="Z34" s="509"/>
      <c r="AA34" s="509"/>
      <c r="AB34" s="509"/>
      <c r="AC34" s="509"/>
      <c r="AD34" s="509"/>
      <c r="AE34" s="509"/>
      <c r="AF34" s="509"/>
      <c r="AG34" s="509"/>
      <c r="AH34" s="509"/>
      <c r="AI34" s="509"/>
      <c r="AJ34" s="509"/>
      <c r="AK34" s="509"/>
      <c r="AL34" s="509"/>
    </row>
    <row r="35" spans="1:39" ht="15" customHeight="1">
      <c r="A35" s="356"/>
      <c r="B35" s="356"/>
      <c r="C35" s="110"/>
      <c r="D35" s="3743"/>
      <c r="E35" s="3743"/>
      <c r="F35" s="3743"/>
      <c r="G35" s="3750" t="s">
        <v>90</v>
      </c>
      <c r="H35" s="3711" t="s">
        <v>138</v>
      </c>
      <c r="I35" s="3751" t="str">
        <f>IF(U35="","",INDEX(TERRITORY_MR_LIST,MATCH(U35,TERRITORY_LIST_ID,0)))</f>
        <v>Территория 10</v>
      </c>
      <c r="J35" s="3741" t="s">
        <v>52</v>
      </c>
      <c r="K35" s="702"/>
      <c r="L35" s="1569" t="s">
        <v>161</v>
      </c>
      <c r="M35" s="1901" t="s">
        <v>195</v>
      </c>
      <c r="N35" s="518"/>
      <c r="O35" s="518" t="s">
        <v>196</v>
      </c>
      <c r="P35" s="518" t="str">
        <f>$E$13</f>
        <v>Производство тепловой энергии. Некомбинированная выработка; Передача. Тепловая энергия; Сбыт. Тепловая энергия</v>
      </c>
      <c r="Q35" s="518" t="str">
        <f>IF($F$35="нет","без дифференциации",$I$35)</f>
        <v>Территория 10</v>
      </c>
      <c r="R35" s="518" t="str">
        <f>IF($J$35="нет","без дифференциации",$M$35)</f>
        <v>котельные пгт. Холм-Жирковское, ул. Кирова,ул. Советская</v>
      </c>
      <c r="S35" s="518"/>
      <c r="T35" s="518"/>
      <c r="U35" s="519" t="s">
        <v>139</v>
      </c>
      <c r="V35" s="518"/>
      <c r="W35" s="518"/>
      <c r="X35" s="509"/>
      <c r="Y35" s="509" t="s">
        <v>169</v>
      </c>
      <c r="Z35" s="509">
        <v>1705000</v>
      </c>
      <c r="AA35" s="509"/>
      <c r="AB35" s="509"/>
      <c r="AC35" s="509"/>
      <c r="AD35" s="509"/>
      <c r="AE35" s="509"/>
      <c r="AF35" s="509"/>
      <c r="AG35" s="509"/>
      <c r="AH35" s="509"/>
      <c r="AI35" s="509"/>
      <c r="AJ35" s="509"/>
      <c r="AK35" s="509"/>
      <c r="AL35" s="509"/>
    </row>
    <row r="36" spans="1:39" ht="15" customHeight="1">
      <c r="A36" s="356"/>
      <c r="B36" s="356"/>
      <c r="C36" s="110"/>
      <c r="D36" s="3743"/>
      <c r="E36" s="3743"/>
      <c r="F36" s="3743"/>
      <c r="G36" s="3743"/>
      <c r="H36" s="3743"/>
      <c r="I36" s="3743"/>
      <c r="J36" s="3743"/>
      <c r="K36" s="1586" t="s">
        <v>90</v>
      </c>
      <c r="L36" s="1516" t="s">
        <v>89</v>
      </c>
      <c r="M36" s="681" t="s">
        <v>197</v>
      </c>
      <c r="N36" s="682"/>
      <c r="O36" s="518" t="s">
        <v>198</v>
      </c>
      <c r="P36" s="518" t="str">
        <f>$E$13</f>
        <v>Производство тепловой энергии. Некомбинированная выработка; Передача. Тепловая энергия; Сбыт. Тепловая энергия</v>
      </c>
      <c r="Q36" s="518" t="str">
        <f>IF($F$35="нет","без дифференциации",$I$35)</f>
        <v>Территория 10</v>
      </c>
      <c r="R36" s="518" t="str">
        <f>IF($J$36="нет","без дифференциации",$M$36)</f>
        <v>котельная ст. Игоревская</v>
      </c>
      <c r="S36" s="518"/>
      <c r="T36" s="518"/>
      <c r="U36" s="519"/>
      <c r="V36" s="518"/>
      <c r="W36" s="518"/>
      <c r="X36" s="509"/>
      <c r="Y36" s="509" t="s">
        <v>169</v>
      </c>
      <c r="Z36" s="509">
        <v>1705000</v>
      </c>
      <c r="AA36" s="509"/>
      <c r="AB36" s="509"/>
      <c r="AC36" s="509"/>
      <c r="AD36" s="509"/>
      <c r="AE36" s="509"/>
      <c r="AF36" s="509"/>
      <c r="AG36" s="509"/>
      <c r="AH36" s="509"/>
      <c r="AI36" s="509"/>
      <c r="AJ36" s="509"/>
      <c r="AK36" s="509"/>
      <c r="AL36" s="509"/>
    </row>
    <row r="37" spans="1:39" ht="15" customHeight="1">
      <c r="A37" s="356"/>
      <c r="B37" s="356"/>
      <c r="C37" s="110"/>
      <c r="D37" s="3743"/>
      <c r="E37" s="3743"/>
      <c r="F37" s="3743"/>
      <c r="G37" s="3750"/>
      <c r="H37" s="3711"/>
      <c r="I37" s="3751"/>
      <c r="J37" s="3741"/>
      <c r="K37" s="354"/>
      <c r="L37" s="111"/>
      <c r="M37" s="521" t="s">
        <v>170</v>
      </c>
      <c r="N37" s="518"/>
      <c r="O37" s="518"/>
      <c r="P37" s="518"/>
      <c r="Q37" s="518"/>
      <c r="R37" s="518"/>
      <c r="S37" s="518"/>
      <c r="T37" s="518"/>
      <c r="U37" s="519"/>
      <c r="V37" s="518"/>
      <c r="W37" s="518"/>
      <c r="X37" s="509"/>
      <c r="Y37" s="509"/>
      <c r="Z37" s="509"/>
      <c r="AA37" s="509"/>
      <c r="AB37" s="509"/>
      <c r="AC37" s="509"/>
      <c r="AD37" s="509"/>
      <c r="AE37" s="509"/>
      <c r="AF37" s="509"/>
      <c r="AG37" s="509"/>
      <c r="AH37" s="509"/>
      <c r="AI37" s="509"/>
      <c r="AJ37" s="509"/>
      <c r="AK37" s="509"/>
      <c r="AL37" s="509"/>
    </row>
    <row r="38" spans="1:39" ht="15" customHeight="1">
      <c r="A38" s="356"/>
      <c r="B38" s="356"/>
      <c r="C38" s="110"/>
      <c r="D38" s="3743"/>
      <c r="E38" s="3743"/>
      <c r="F38" s="3743"/>
      <c r="G38" s="3750" t="s">
        <v>90</v>
      </c>
      <c r="H38" s="3711" t="s">
        <v>140</v>
      </c>
      <c r="I38" s="3751" t="str">
        <f>IF(U38="","",INDEX(TERRITORY_MR_LIST,MATCH(U38,TERRITORY_LIST_ID,0)))</f>
        <v>Территория 11</v>
      </c>
      <c r="J38" s="3741" t="s">
        <v>52</v>
      </c>
      <c r="K38" s="702"/>
      <c r="L38" s="1569" t="s">
        <v>161</v>
      </c>
      <c r="M38" s="1901" t="s">
        <v>199</v>
      </c>
      <c r="N38" s="518"/>
      <c r="O38" s="518" t="s">
        <v>200</v>
      </c>
      <c r="P38" s="518" t="str">
        <f>$E$13</f>
        <v>Производство тепловой энергии. Некомбинированная выработка; Передача. Тепловая энергия; Сбыт. Тепловая энергия</v>
      </c>
      <c r="Q38" s="518" t="str">
        <f>IF($F$38="нет","без дифференциации",$I$38)</f>
        <v>Территория 11</v>
      </c>
      <c r="R38" s="518" t="str">
        <f>IF($J$38="нет","без дифференциации",$M$38)</f>
        <v>Ярцевский филиал</v>
      </c>
      <c r="S38" s="518"/>
      <c r="T38" s="518"/>
      <c r="U38" s="519" t="s">
        <v>141</v>
      </c>
      <c r="V38" s="518"/>
      <c r="W38" s="518"/>
      <c r="X38" s="509"/>
      <c r="Y38" s="509" t="s">
        <v>169</v>
      </c>
      <c r="Z38" s="509">
        <v>1705000</v>
      </c>
      <c r="AA38" s="509"/>
      <c r="AB38" s="509"/>
      <c r="AC38" s="509"/>
      <c r="AD38" s="509"/>
      <c r="AE38" s="509"/>
      <c r="AF38" s="509"/>
      <c r="AG38" s="509"/>
      <c r="AH38" s="509"/>
      <c r="AI38" s="509"/>
      <c r="AJ38" s="509"/>
      <c r="AK38" s="509"/>
      <c r="AL38" s="509"/>
    </row>
    <row r="39" spans="1:39" ht="15" customHeight="1">
      <c r="A39" s="356"/>
      <c r="B39" s="356"/>
      <c r="C39" s="110"/>
      <c r="D39" s="3743"/>
      <c r="E39" s="3743"/>
      <c r="F39" s="3743"/>
      <c r="G39" s="3750"/>
      <c r="H39" s="3711"/>
      <c r="I39" s="3751"/>
      <c r="J39" s="3741"/>
      <c r="K39" s="354"/>
      <c r="L39" s="111"/>
      <c r="M39" s="521" t="s">
        <v>170</v>
      </c>
      <c r="N39" s="518"/>
      <c r="O39" s="518"/>
      <c r="P39" s="518"/>
      <c r="Q39" s="518"/>
      <c r="R39" s="518"/>
      <c r="S39" s="518"/>
      <c r="T39" s="518"/>
      <c r="U39" s="519"/>
      <c r="V39" s="518"/>
      <c r="W39" s="518"/>
      <c r="X39" s="509"/>
      <c r="Y39" s="509"/>
      <c r="Z39" s="509"/>
      <c r="AA39" s="509"/>
      <c r="AB39" s="509"/>
      <c r="AC39" s="509"/>
      <c r="AD39" s="509"/>
      <c r="AE39" s="509"/>
      <c r="AF39" s="509"/>
      <c r="AG39" s="509"/>
      <c r="AH39" s="509"/>
      <c r="AI39" s="509"/>
      <c r="AJ39" s="509"/>
      <c r="AK39" s="509"/>
      <c r="AL39" s="509"/>
    </row>
    <row r="40" spans="1:39" ht="15" customHeight="1">
      <c r="A40" s="356"/>
      <c r="B40" s="356"/>
      <c r="C40" s="110"/>
      <c r="D40" s="3743"/>
      <c r="E40" s="3743"/>
      <c r="F40" s="3743"/>
      <c r="G40" s="3750" t="s">
        <v>90</v>
      </c>
      <c r="H40" s="3711" t="s">
        <v>145</v>
      </c>
      <c r="I40" s="3751" t="str">
        <f>IF(U40="","",INDEX(TERRITORY_MR_LIST,MATCH(U40,TERRITORY_LIST_ID,0)))</f>
        <v>Территория 12</v>
      </c>
      <c r="J40" s="3741" t="s">
        <v>52</v>
      </c>
      <c r="K40" s="702"/>
      <c r="L40" s="1569" t="s">
        <v>161</v>
      </c>
      <c r="M40" s="1901" t="s">
        <v>201</v>
      </c>
      <c r="N40" s="518"/>
      <c r="O40" s="518" t="s">
        <v>202</v>
      </c>
      <c r="P40" s="518" t="str">
        <f>$E$13</f>
        <v>Производство тепловой энергии. Некомбинированная выработка; Передача. Тепловая энергия; Сбыт. Тепловая энергия</v>
      </c>
      <c r="Q40" s="518" t="str">
        <f>IF($F$40="нет","без дифференциации",$I$40)</f>
        <v>Территория 12</v>
      </c>
      <c r="R40" s="518" t="str">
        <f>IF($J$40="нет","без дифференциации",$M$40)</f>
        <v>п. Красный</v>
      </c>
      <c r="S40" s="518"/>
      <c r="T40" s="518"/>
      <c r="U40" s="519" t="s">
        <v>146</v>
      </c>
      <c r="V40" s="518"/>
      <c r="W40" s="518"/>
      <c r="X40" s="509"/>
      <c r="Y40" s="509" t="s">
        <v>169</v>
      </c>
      <c r="Z40" s="509">
        <v>1705000</v>
      </c>
      <c r="AA40" s="509"/>
      <c r="AB40" s="509"/>
      <c r="AC40" s="509"/>
      <c r="AD40" s="509"/>
      <c r="AE40" s="509"/>
      <c r="AF40" s="509"/>
      <c r="AG40" s="509"/>
      <c r="AH40" s="509"/>
      <c r="AI40" s="509"/>
      <c r="AJ40" s="509"/>
      <c r="AK40" s="509"/>
      <c r="AL40" s="509"/>
    </row>
    <row r="41" spans="1:39" ht="15" customHeight="1">
      <c r="A41" s="356"/>
      <c r="B41" s="356"/>
      <c r="C41" s="110"/>
      <c r="D41" s="3743"/>
      <c r="E41" s="3743"/>
      <c r="F41" s="3743"/>
      <c r="G41" s="3750"/>
      <c r="H41" s="3711"/>
      <c r="I41" s="3751"/>
      <c r="J41" s="3741"/>
      <c r="K41" s="354"/>
      <c r="L41" s="111"/>
      <c r="M41" s="521" t="s">
        <v>170</v>
      </c>
      <c r="N41" s="518"/>
      <c r="O41" s="518"/>
      <c r="P41" s="518"/>
      <c r="Q41" s="518"/>
      <c r="R41" s="518"/>
      <c r="S41" s="518"/>
      <c r="T41" s="518"/>
      <c r="U41" s="519"/>
      <c r="V41" s="518"/>
      <c r="W41" s="518"/>
      <c r="X41" s="509"/>
      <c r="Y41" s="509"/>
      <c r="Z41" s="509"/>
      <c r="AA41" s="509"/>
      <c r="AB41" s="509"/>
      <c r="AC41" s="509"/>
      <c r="AD41" s="509"/>
      <c r="AE41" s="509"/>
      <c r="AF41" s="509"/>
      <c r="AG41" s="509"/>
      <c r="AH41" s="509"/>
      <c r="AI41" s="509"/>
      <c r="AJ41" s="509"/>
      <c r="AK41" s="509"/>
      <c r="AL41" s="509"/>
    </row>
    <row r="42" spans="1:39" ht="15" customHeight="1">
      <c r="A42" s="356"/>
      <c r="B42" s="356"/>
      <c r="C42" s="110"/>
      <c r="D42" s="3743"/>
      <c r="E42" s="3743"/>
      <c r="F42" s="3743"/>
      <c r="G42" s="3750" t="s">
        <v>90</v>
      </c>
      <c r="H42" s="3711" t="s">
        <v>150</v>
      </c>
      <c r="I42" s="3751" t="str">
        <f>IF(U42="","",INDEX(TERRITORY_MR_LIST,MATCH(U42,TERRITORY_LIST_ID,0)))</f>
        <v>Территория 13</v>
      </c>
      <c r="J42" s="3741" t="s">
        <v>52</v>
      </c>
      <c r="K42" s="702"/>
      <c r="L42" s="1569" t="s">
        <v>161</v>
      </c>
      <c r="M42" s="1901" t="s">
        <v>203</v>
      </c>
      <c r="N42" s="518"/>
      <c r="O42" s="518" t="s">
        <v>204</v>
      </c>
      <c r="P42" s="518" t="str">
        <f>$E$13</f>
        <v>Производство тепловой энергии. Некомбинированная выработка; Передача. Тепловая энергия; Сбыт. Тепловая энергия</v>
      </c>
      <c r="Q42" s="518" t="str">
        <f>IF($F$42="нет","без дифференциации",$I$42)</f>
        <v>Территория 13</v>
      </c>
      <c r="R42" s="518" t="str">
        <f>IF($J$42="нет","без дифференциации",$M$42)</f>
        <v>котельная д. Богородицкое</v>
      </c>
      <c r="S42" s="518"/>
      <c r="T42" s="518"/>
      <c r="U42" s="519" t="s">
        <v>151</v>
      </c>
      <c r="V42" s="518"/>
      <c r="W42" s="518"/>
      <c r="X42" s="509"/>
      <c r="Y42" s="509" t="s">
        <v>169</v>
      </c>
      <c r="Z42" s="509">
        <v>1705000</v>
      </c>
      <c r="AA42" s="509"/>
      <c r="AB42" s="509"/>
      <c r="AC42" s="509"/>
      <c r="AD42" s="509"/>
      <c r="AE42" s="509"/>
      <c r="AF42" s="509"/>
      <c r="AG42" s="509"/>
      <c r="AH42" s="509"/>
      <c r="AI42" s="509"/>
      <c r="AJ42" s="509"/>
      <c r="AK42" s="509"/>
      <c r="AL42" s="509"/>
    </row>
    <row r="43" spans="1:39" ht="15" customHeight="1">
      <c r="A43" s="356"/>
      <c r="B43" s="356"/>
      <c r="C43" s="110"/>
      <c r="D43" s="3743"/>
      <c r="E43" s="3743"/>
      <c r="F43" s="3743"/>
      <c r="G43" s="3743"/>
      <c r="H43" s="3743"/>
      <c r="I43" s="3743"/>
      <c r="J43" s="3743"/>
      <c r="K43" s="1586" t="s">
        <v>90</v>
      </c>
      <c r="L43" s="1516" t="s">
        <v>89</v>
      </c>
      <c r="M43" s="681" t="s">
        <v>205</v>
      </c>
      <c r="N43" s="682"/>
      <c r="O43" s="518" t="s">
        <v>206</v>
      </c>
      <c r="P43" s="518" t="str">
        <f>$E$13</f>
        <v>Производство тепловой энергии. Некомбинированная выработка; Передача. Тепловая энергия; Сбыт. Тепловая энергия</v>
      </c>
      <c r="Q43" s="518" t="str">
        <f>IF($F$42="нет","без дифференциации",$I$42)</f>
        <v>Территория 13</v>
      </c>
      <c r="R43" s="518" t="str">
        <f>IF($J$43="нет","без дифференциации",$M$43)</f>
        <v>котельная д. Сметанино</v>
      </c>
      <c r="S43" s="518"/>
      <c r="T43" s="518"/>
      <c r="U43" s="519"/>
      <c r="V43" s="518"/>
      <c r="W43" s="518"/>
      <c r="X43" s="509"/>
      <c r="Y43" s="509" t="s">
        <v>169</v>
      </c>
      <c r="Z43" s="509">
        <v>1705000</v>
      </c>
      <c r="AA43" s="509"/>
      <c r="AB43" s="509"/>
      <c r="AC43" s="509"/>
      <c r="AD43" s="509"/>
      <c r="AE43" s="509"/>
      <c r="AF43" s="509"/>
      <c r="AG43" s="509"/>
      <c r="AH43" s="509"/>
      <c r="AI43" s="509"/>
      <c r="AJ43" s="509"/>
      <c r="AK43" s="509"/>
      <c r="AL43" s="509"/>
    </row>
    <row r="44" spans="1:39" ht="15" customHeight="1">
      <c r="A44" s="356"/>
      <c r="B44" s="356"/>
      <c r="C44" s="110"/>
      <c r="D44" s="3743"/>
      <c r="E44" s="3743"/>
      <c r="F44" s="3743"/>
      <c r="G44" s="3743"/>
      <c r="H44" s="3743"/>
      <c r="I44" s="3743"/>
      <c r="J44" s="3743"/>
      <c r="K44" s="1586" t="s">
        <v>90</v>
      </c>
      <c r="L44" s="1516" t="s">
        <v>77</v>
      </c>
      <c r="M44" s="681" t="s">
        <v>207</v>
      </c>
      <c r="N44" s="682"/>
      <c r="O44" s="518" t="s">
        <v>208</v>
      </c>
      <c r="P44" s="518" t="str">
        <f>$E$13</f>
        <v>Производство тепловой энергии. Некомбинированная выработка; Передача. Тепловая энергия; Сбыт. Тепловая энергия</v>
      </c>
      <c r="Q44" s="518" t="str">
        <f>IF($F$42="нет","без дифференциации",$I$42)</f>
        <v>Территория 13</v>
      </c>
      <c r="R44" s="518" t="str">
        <f>IF($J$44="нет","без дифференциации",$M$44)</f>
        <v>котельная с. Талашкино</v>
      </c>
      <c r="S44" s="518"/>
      <c r="T44" s="518"/>
      <c r="U44" s="519"/>
      <c r="V44" s="518"/>
      <c r="W44" s="518"/>
      <c r="X44" s="509"/>
      <c r="Y44" s="509" t="s">
        <v>169</v>
      </c>
      <c r="Z44" s="509">
        <v>1705000</v>
      </c>
      <c r="AA44" s="509"/>
      <c r="AB44" s="509"/>
      <c r="AC44" s="509"/>
      <c r="AD44" s="509"/>
      <c r="AE44" s="509"/>
      <c r="AF44" s="509"/>
      <c r="AG44" s="509"/>
      <c r="AH44" s="509"/>
      <c r="AI44" s="509"/>
      <c r="AJ44" s="509"/>
      <c r="AK44" s="509"/>
      <c r="AL44" s="509"/>
    </row>
    <row r="45" spans="1:39" ht="15" customHeight="1">
      <c r="A45" s="356"/>
      <c r="B45" s="356"/>
      <c r="C45" s="110"/>
      <c r="D45" s="3743"/>
      <c r="E45" s="3743"/>
      <c r="F45" s="3743"/>
      <c r="G45" s="3743"/>
      <c r="H45" s="3743"/>
      <c r="I45" s="3743"/>
      <c r="J45" s="3743"/>
      <c r="K45" s="1586" t="s">
        <v>90</v>
      </c>
      <c r="L45" s="1516" t="s">
        <v>78</v>
      </c>
      <c r="M45" s="681" t="s">
        <v>209</v>
      </c>
      <c r="N45" s="682"/>
      <c r="O45" s="518" t="s">
        <v>210</v>
      </c>
      <c r="P45" s="518" t="str">
        <f>$E$13</f>
        <v>Производство тепловой энергии. Некомбинированная выработка; Передача. Тепловая энергия; Сбыт. Тепловая энергия</v>
      </c>
      <c r="Q45" s="518" t="str">
        <f>IF($F$42="нет","без дифференциации",$I$42)</f>
        <v>Территория 13</v>
      </c>
      <c r="R45" s="518" t="str">
        <f>IF($J$45="нет","без дифференциации",$M$45)</f>
        <v>котельная д. Митино</v>
      </c>
      <c r="S45" s="518"/>
      <c r="T45" s="518"/>
      <c r="U45" s="519"/>
      <c r="V45" s="518"/>
      <c r="W45" s="518"/>
      <c r="X45" s="509"/>
      <c r="Y45" s="509" t="s">
        <v>169</v>
      </c>
      <c r="Z45" s="509">
        <v>1705000</v>
      </c>
      <c r="AA45" s="509"/>
      <c r="AB45" s="509"/>
      <c r="AC45" s="509"/>
      <c r="AD45" s="509"/>
      <c r="AE45" s="509"/>
      <c r="AF45" s="509"/>
      <c r="AG45" s="509"/>
      <c r="AH45" s="509"/>
      <c r="AI45" s="509"/>
      <c r="AJ45" s="509"/>
      <c r="AK45" s="509"/>
      <c r="AL45" s="509"/>
    </row>
    <row r="46" spans="1:39" ht="15" customHeight="1">
      <c r="A46" s="356"/>
      <c r="B46" s="356"/>
      <c r="C46" s="110"/>
      <c r="D46" s="3743"/>
      <c r="E46" s="3743"/>
      <c r="F46" s="3743"/>
      <c r="G46" s="3750"/>
      <c r="H46" s="3711"/>
      <c r="I46" s="3751"/>
      <c r="J46" s="3741"/>
      <c r="K46" s="354"/>
      <c r="L46" s="111"/>
      <c r="M46" s="521" t="s">
        <v>170</v>
      </c>
      <c r="N46" s="518"/>
      <c r="O46" s="518"/>
      <c r="P46" s="518"/>
      <c r="Q46" s="518"/>
      <c r="R46" s="518"/>
      <c r="S46" s="518"/>
      <c r="T46" s="518"/>
      <c r="U46" s="519"/>
      <c r="V46" s="518"/>
      <c r="W46" s="518"/>
      <c r="X46" s="509"/>
      <c r="Y46" s="509"/>
      <c r="Z46" s="509"/>
      <c r="AA46" s="509"/>
      <c r="AB46" s="509"/>
      <c r="AC46" s="509"/>
      <c r="AD46" s="509"/>
      <c r="AE46" s="509"/>
      <c r="AF46" s="509"/>
      <c r="AG46" s="509"/>
      <c r="AH46" s="509"/>
      <c r="AI46" s="509"/>
      <c r="AJ46" s="509"/>
      <c r="AK46" s="509"/>
      <c r="AL46" s="509"/>
    </row>
    <row r="47" spans="1:39" s="1637" customFormat="1" ht="15.75" customHeight="1">
      <c r="A47" s="227"/>
      <c r="B47" s="227"/>
      <c r="C47" s="110"/>
      <c r="D47" s="3742"/>
      <c r="E47" s="3746"/>
      <c r="F47" s="3741"/>
      <c r="G47" s="888"/>
      <c r="H47" s="889"/>
      <c r="I47" s="494" t="s">
        <v>211</v>
      </c>
      <c r="J47" s="111"/>
      <c r="K47" s="111"/>
      <c r="L47" s="111"/>
      <c r="M47" s="522"/>
      <c r="N47" s="682"/>
      <c r="O47" s="1240"/>
      <c r="P47" s="1237"/>
      <c r="Q47" s="1237"/>
      <c r="R47" s="1237"/>
      <c r="S47" s="1240"/>
      <c r="T47" s="1240"/>
      <c r="U47" s="1090"/>
      <c r="V47" s="1090"/>
      <c r="W47" s="1090"/>
      <c r="X47" s="1090"/>
      <c r="Y47" s="518"/>
      <c r="Z47" s="518"/>
      <c r="AA47" s="518"/>
      <c r="AB47" s="518"/>
      <c r="AC47" s="518"/>
      <c r="AD47" s="518"/>
      <c r="AE47" s="518"/>
      <c r="AF47" s="518"/>
      <c r="AG47" s="518"/>
      <c r="AH47" s="518"/>
      <c r="AI47" s="518"/>
      <c r="AJ47" s="518"/>
      <c r="AK47" s="518"/>
      <c r="AL47" s="518"/>
      <c r="AM47" s="520">
        <v>15</v>
      </c>
    </row>
    <row r="48" spans="1:39" ht="15.75" customHeight="1">
      <c r="A48" s="523"/>
      <c r="B48" s="71"/>
      <c r="C48" s="676"/>
      <c r="D48" s="354"/>
      <c r="E48" s="487" t="s">
        <v>212</v>
      </c>
      <c r="F48" s="111"/>
      <c r="G48" s="111"/>
      <c r="H48" s="111"/>
      <c r="I48" s="111"/>
      <c r="J48" s="111"/>
      <c r="K48" s="111" t="s">
        <v>9</v>
      </c>
      <c r="L48" s="111"/>
      <c r="M48" s="522"/>
      <c r="N48" s="1451"/>
      <c r="AM48" s="497">
        <v>15</v>
      </c>
    </row>
    <row r="49" spans="1:39" ht="11.25" hidden="1" customHeight="1">
      <c r="A49" s="497" t="s">
        <v>69</v>
      </c>
      <c r="B49" s="497">
        <v>0</v>
      </c>
      <c r="C49" s="497">
        <v>3</v>
      </c>
      <c r="D49" s="497">
        <v>4</v>
      </c>
      <c r="E49" s="497">
        <v>44</v>
      </c>
      <c r="F49" s="497">
        <v>6</v>
      </c>
      <c r="G49" s="497">
        <v>4</v>
      </c>
      <c r="H49" s="497">
        <v>5</v>
      </c>
      <c r="I49" s="497">
        <v>52</v>
      </c>
      <c r="J49" s="497">
        <v>6</v>
      </c>
      <c r="K49" s="497">
        <v>3</v>
      </c>
      <c r="L49" s="497">
        <v>6</v>
      </c>
      <c r="M49" s="497">
        <v>56</v>
      </c>
      <c r="N49" s="498">
        <v>8</v>
      </c>
      <c r="O49" s="1237">
        <v>0</v>
      </c>
      <c r="P49" s="1237">
        <v>0</v>
      </c>
      <c r="Q49" s="1237">
        <v>0</v>
      </c>
      <c r="R49" s="1237">
        <v>0</v>
      </c>
      <c r="S49" s="1237">
        <v>0</v>
      </c>
      <c r="T49" s="1237">
        <v>0</v>
      </c>
      <c r="U49" s="1087">
        <v>0</v>
      </c>
      <c r="V49" s="1087">
        <v>0</v>
      </c>
      <c r="W49" s="1087">
        <v>0</v>
      </c>
      <c r="X49" s="1087">
        <v>0</v>
      </c>
      <c r="Y49" s="498">
        <v>0</v>
      </c>
      <c r="Z49" s="498">
        <v>0</v>
      </c>
      <c r="AA49" s="498">
        <v>0</v>
      </c>
      <c r="AB49" s="498">
        <v>0</v>
      </c>
      <c r="AC49" s="498">
        <v>0</v>
      </c>
      <c r="AD49" s="498">
        <v>0</v>
      </c>
      <c r="AE49" s="498">
        <v>0</v>
      </c>
      <c r="AF49" s="498">
        <v>0</v>
      </c>
      <c r="AG49" s="498">
        <v>0</v>
      </c>
      <c r="AH49" s="498">
        <v>0</v>
      </c>
      <c r="AI49" s="498">
        <v>0</v>
      </c>
      <c r="AJ49" s="498">
        <v>0</v>
      </c>
      <c r="AK49" s="498">
        <v>0</v>
      </c>
      <c r="AL49" s="498">
        <v>8</v>
      </c>
      <c r="AM49" s="497">
        <v>11</v>
      </c>
    </row>
  </sheetData>
  <sheetProtection formatColumns="0" formatRows="0" insertRows="0" deleteColumns="0" deleteRows="0" sort="0" autoFilter="0"/>
  <mergeCells count="67">
    <mergeCell ref="G40:G41"/>
    <mergeCell ref="H40:H41"/>
    <mergeCell ref="I40:I41"/>
    <mergeCell ref="J40:J41"/>
    <mergeCell ref="G42:G46"/>
    <mergeCell ref="H42:H46"/>
    <mergeCell ref="I42:I46"/>
    <mergeCell ref="J42:J46"/>
    <mergeCell ref="G35:G37"/>
    <mergeCell ref="H35:H37"/>
    <mergeCell ref="I35:I37"/>
    <mergeCell ref="J35:J37"/>
    <mergeCell ref="G38:G39"/>
    <mergeCell ref="H38:H39"/>
    <mergeCell ref="I38:I39"/>
    <mergeCell ref="J38:J39"/>
    <mergeCell ref="G29:G32"/>
    <mergeCell ref="H29:H32"/>
    <mergeCell ref="I29:I32"/>
    <mergeCell ref="J29:J32"/>
    <mergeCell ref="G33:G34"/>
    <mergeCell ref="H33:H34"/>
    <mergeCell ref="I33:I34"/>
    <mergeCell ref="J33:J34"/>
    <mergeCell ref="G23:G26"/>
    <mergeCell ref="H23:H26"/>
    <mergeCell ref="I23:I26"/>
    <mergeCell ref="J23:J26"/>
    <mergeCell ref="G27:G28"/>
    <mergeCell ref="H27:H28"/>
    <mergeCell ref="I27:I28"/>
    <mergeCell ref="J27:J28"/>
    <mergeCell ref="H19:H20"/>
    <mergeCell ref="I19:I20"/>
    <mergeCell ref="J19:J20"/>
    <mergeCell ref="G21:G22"/>
    <mergeCell ref="H21:H22"/>
    <mergeCell ref="I21:I22"/>
    <mergeCell ref="J21:J22"/>
    <mergeCell ref="I13:I14"/>
    <mergeCell ref="J13:J14"/>
    <mergeCell ref="D13:D47"/>
    <mergeCell ref="E13:E47"/>
    <mergeCell ref="F13:F47"/>
    <mergeCell ref="G13:G14"/>
    <mergeCell ref="H13:H14"/>
    <mergeCell ref="G15:G16"/>
    <mergeCell ref="H15:H16"/>
    <mergeCell ref="I15:I16"/>
    <mergeCell ref="J15:J16"/>
    <mergeCell ref="G17:G18"/>
    <mergeCell ref="H17:H18"/>
    <mergeCell ref="I17:I18"/>
    <mergeCell ref="J17:J18"/>
    <mergeCell ref="G19:G20"/>
    <mergeCell ref="G11:H11"/>
    <mergeCell ref="K11:L11"/>
    <mergeCell ref="D4:I4"/>
    <mergeCell ref="D5:I5"/>
    <mergeCell ref="A6:F6"/>
    <mergeCell ref="A9:A10"/>
    <mergeCell ref="D9:E9"/>
    <mergeCell ref="F9:I9"/>
    <mergeCell ref="E7:M7"/>
    <mergeCell ref="J9:M9"/>
    <mergeCell ref="G10:H10"/>
    <mergeCell ref="K10:L10"/>
  </mergeCells>
  <dataValidations count="29">
    <dataValidation type="textLength" operator="lessThanOrEqual" allowBlank="1" showInputMessage="1" showErrorMessage="1" errorTitle="Ошибка" error="Допускается ввод не более 900 символов!" sqref="M44">
      <formula1>900</formula1>
    </dataValidation>
    <dataValidation type="list" allowBlank="1" showInputMessage="1" showErrorMessage="1" sqref="I44">
      <formula1>DESCRIPTION_TERRITORY</formula1>
    </dataValidation>
    <dataValidation type="textLength" operator="lessThanOrEqual" allowBlank="1" showInputMessage="1" showErrorMessage="1" errorTitle="Ошибка" error="Допускается ввод не более 900 символов!" sqref="M43">
      <formula1>900</formula1>
    </dataValidation>
    <dataValidation type="list" allowBlank="1" showInputMessage="1" showErrorMessage="1" sqref="I43">
      <formula1>DESCRIPTION_TERRITORY</formula1>
    </dataValidation>
    <dataValidation type="textLength" operator="lessThan" allowBlank="1" showInputMessage="1" showErrorMessage="1" error="Допускается ввод не более 900 символов!" sqref="M42">
      <formula1>900</formula1>
    </dataValidation>
    <dataValidation type="textLength" operator="lessThan" allowBlank="1" showInputMessage="1" showErrorMessage="1" error="Допускается ввод не более 900 символов!" sqref="M40">
      <formula1>900</formula1>
    </dataValidation>
    <dataValidation type="textLength" operator="lessThan" allowBlank="1" showInputMessage="1" showErrorMessage="1" error="Допускается ввод не более 900 символов!" sqref="M38">
      <formula1>900</formula1>
    </dataValidation>
    <dataValidation type="textLength" operator="lessThanOrEqual" allowBlank="1" showInputMessage="1" showErrorMessage="1" errorTitle="Ошибка" error="Допускается ввод не более 900 символов!" sqref="M36">
      <formula1>900</formula1>
    </dataValidation>
    <dataValidation type="list" allowBlank="1" showInputMessage="1" showErrorMessage="1" sqref="I36">
      <formula1>DESCRIPTION_TERRITORY</formula1>
    </dataValidation>
    <dataValidation type="textLength" operator="lessThan" allowBlank="1" showInputMessage="1" showErrorMessage="1" error="Допускается ввод не более 900 символов!" sqref="M35">
      <formula1>900</formula1>
    </dataValidation>
    <dataValidation type="textLength" operator="lessThan" allowBlank="1" showInputMessage="1" showErrorMessage="1" error="Допускается ввод не более 900 символов!" sqref="M33">
      <formula1>900</formula1>
    </dataValidation>
    <dataValidation type="textLength" operator="lessThanOrEqual" allowBlank="1" showInputMessage="1" showErrorMessage="1" errorTitle="Ошибка" error="Допускается ввод не более 900 символов!" sqref="M31">
      <formula1>900</formula1>
    </dataValidation>
    <dataValidation type="list" allowBlank="1" showInputMessage="1" showErrorMessage="1" sqref="I31">
      <formula1>DESCRIPTION_TERRITORY</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9">
      <formula1>900</formula1>
    </dataValidation>
    <dataValidation type="textLength" operator="lessThan" allowBlank="1" showInputMessage="1" showErrorMessage="1" error="Допускается ввод не более 900 символов!" sqref="M27">
      <formula1>900</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list" allowBlank="1" showInputMessage="1" showErrorMessage="1" sqref="I25">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4">
      <formula1>DESCRIPTION_TERRITORY</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45">
      <formula1>DESCRIPTION_TERRITORY</formula1>
    </dataValidation>
    <dataValidation type="textLength" operator="lessThanOrEqual" allowBlank="1" showInputMessage="1" showErrorMessage="1" errorTitle="Ошибка" error="Допускается ввод не более 900 символов!" sqref="M45">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448" hidden="1" customWidth="1"/>
    <col min="3" max="3" width="3" style="1637" customWidth="1"/>
    <col min="4" max="4" width="6" style="1637" customWidth="1"/>
    <col min="5" max="5" width="42" style="1637" customWidth="1"/>
    <col min="6" max="6" width="15" style="1637" customWidth="1"/>
    <col min="7" max="7" width="42" style="1637" customWidth="1"/>
    <col min="8" max="8" width="3" style="1637" customWidth="1"/>
    <col min="9" max="9" width="5" style="1637" customWidth="1"/>
    <col min="10" max="10" width="47" style="1637" customWidth="1"/>
    <col min="11" max="12" width="3" style="1637" customWidth="1"/>
    <col min="13" max="13" width="5" style="1637" customWidth="1"/>
    <col min="14" max="14" width="28" style="1637" customWidth="1"/>
    <col min="15" max="16" width="3" style="1637" customWidth="1"/>
    <col min="17" max="17" width="5" style="1637" customWidth="1"/>
    <col min="18" max="18" width="34" style="1637" customWidth="1"/>
    <col min="19" max="20" width="3.7109375" style="1637" customWidth="1"/>
    <col min="21" max="21" width="5.7109375" style="1637" customWidth="1"/>
    <col min="22" max="22" width="34.42578125" style="1637" customWidth="1"/>
    <col min="23" max="23" width="30" style="1637" customWidth="1"/>
    <col min="24" max="24" width="3" style="1637" customWidth="1"/>
    <col min="25" max="28" width="9.85546875" style="1090" hidden="1" customWidth="1"/>
    <col min="29" max="29" width="27" style="1090" hidden="1" customWidth="1"/>
    <col min="30" max="30" width="10.5703125" style="1090" hidden="1" customWidth="1"/>
    <col min="31" max="31" width="10.7109375" style="1090" hidden="1" customWidth="1"/>
    <col min="32" max="32" width="10" style="1090" hidden="1" customWidth="1"/>
    <col min="33" max="33" width="12.85546875" style="1090" hidden="1" customWidth="1"/>
    <col min="34" max="34" width="24.42578125" style="1090" hidden="1" customWidth="1"/>
    <col min="35" max="35" width="15.85546875" style="1090" hidden="1" customWidth="1"/>
    <col min="36" max="36" width="19.42578125" style="1090" hidden="1" customWidth="1"/>
    <col min="37" max="37" width="11" style="1090" hidden="1" customWidth="1"/>
    <col min="38" max="38" width="23.5703125" style="1090" hidden="1" customWidth="1"/>
    <col min="39" max="39" width="23.85546875" style="1090" hidden="1" customWidth="1"/>
    <col min="40" max="40" width="25.28515625" style="1090" hidden="1" customWidth="1"/>
    <col min="41" max="41" width="16.85546875" style="1090" hidden="1" customWidth="1"/>
    <col min="42" max="42" width="29.5703125" style="1090" hidden="1" customWidth="1"/>
    <col min="43" max="43" width="29.85546875" style="1090" hidden="1" customWidth="1"/>
    <col min="44" max="44" width="9.140625" style="1637" hidden="1"/>
  </cols>
  <sheetData>
    <row r="1" spans="1:44" ht="11.25" hidden="1" customHeight="1">
      <c r="A1" s="90"/>
      <c r="AR1" s="42" t="s">
        <v>1</v>
      </c>
    </row>
    <row r="2" spans="1:44" ht="11.25" hidden="1" customHeight="1">
      <c r="AR2" s="42">
        <v>0</v>
      </c>
    </row>
    <row r="3" spans="1:44" ht="11.25" hidden="1" customHeight="1">
      <c r="AR3" s="42">
        <v>0</v>
      </c>
    </row>
    <row r="4" spans="1:44" ht="3" customHeight="1">
      <c r="AR4" s="42">
        <v>3</v>
      </c>
    </row>
    <row r="5" spans="1:44" s="503" customFormat="1" ht="30.4" customHeight="1">
      <c r="A5" s="88"/>
      <c r="B5" s="88"/>
      <c r="D5" s="378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3784"/>
      <c r="F5" s="3784"/>
      <c r="G5" s="3784"/>
      <c r="H5" s="3784"/>
      <c r="I5" s="3784"/>
      <c r="J5" s="3785"/>
      <c r="K5" s="199"/>
      <c r="L5" s="78"/>
      <c r="M5" s="78"/>
      <c r="N5" s="78"/>
      <c r="O5" s="78"/>
      <c r="P5" s="78"/>
      <c r="Q5" s="78"/>
      <c r="R5" s="78"/>
      <c r="S5" s="224"/>
      <c r="T5" s="224"/>
      <c r="U5" s="224"/>
      <c r="V5" s="224"/>
      <c r="W5" s="78"/>
      <c r="Y5" s="1084"/>
      <c r="Z5" s="1084"/>
      <c r="AA5" s="1084"/>
      <c r="AB5" s="1084"/>
      <c r="AC5" s="1084"/>
      <c r="AD5" s="1084"/>
      <c r="AE5" s="1084"/>
      <c r="AF5" s="1084"/>
      <c r="AG5" s="1084"/>
      <c r="AH5" s="1084"/>
      <c r="AI5" s="1084"/>
      <c r="AJ5" s="1084"/>
      <c r="AK5" s="1084"/>
      <c r="AL5" s="1084"/>
      <c r="AM5" s="1084"/>
      <c r="AN5" s="1084"/>
      <c r="AO5" s="1084"/>
      <c r="AP5" s="1084"/>
      <c r="AQ5" s="1084"/>
      <c r="AR5" s="48">
        <v>29</v>
      </c>
    </row>
    <row r="6" spans="1:44" s="503" customFormat="1" ht="14.65" customHeight="1">
      <c r="A6" s="499"/>
      <c r="B6" s="499"/>
      <c r="C6" s="499"/>
      <c r="D6" s="3789" t="str">
        <f>IF(org=0,"Не определено",org)</f>
        <v>ООО "Смоленскрегионтеплоэнерго"</v>
      </c>
      <c r="E6" s="3789"/>
      <c r="F6" s="3789"/>
      <c r="G6" s="3789"/>
      <c r="H6" s="3789"/>
      <c r="I6" s="3789"/>
      <c r="J6" s="3789"/>
      <c r="K6" s="500"/>
      <c r="L6" s="500"/>
      <c r="M6" s="500"/>
      <c r="N6" s="500"/>
      <c r="O6" s="740"/>
      <c r="P6" s="740"/>
      <c r="Q6" s="740"/>
      <c r="R6" s="740"/>
      <c r="S6" s="740"/>
      <c r="T6" s="740"/>
      <c r="U6" s="740"/>
      <c r="V6" s="740"/>
      <c r="W6" s="740"/>
      <c r="X6" s="500"/>
      <c r="Y6" s="1085"/>
      <c r="Z6" s="1085"/>
      <c r="AA6" s="1085"/>
      <c r="AB6" s="1085"/>
      <c r="AC6" s="1085"/>
      <c r="AD6" s="1085"/>
      <c r="AE6" s="1085"/>
      <c r="AF6" s="1085"/>
      <c r="AG6" s="1085"/>
      <c r="AH6" s="1085"/>
      <c r="AI6" s="1085"/>
      <c r="AJ6" s="1085"/>
      <c r="AK6" s="1085"/>
      <c r="AL6" s="1085"/>
      <c r="AM6" s="1085"/>
      <c r="AN6" s="1085"/>
      <c r="AO6" s="1085"/>
      <c r="AP6" s="1085"/>
      <c r="AQ6" s="1085"/>
      <c r="AR6" s="501">
        <v>14</v>
      </c>
    </row>
    <row r="7" spans="1:44" s="233" customFormat="1" ht="11.45" customHeight="1">
      <c r="A7" s="145"/>
      <c r="B7" s="145"/>
      <c r="D7" s="3786"/>
      <c r="E7" s="3787"/>
      <c r="F7" s="3787"/>
      <c r="G7" s="3787"/>
      <c r="H7" s="3787"/>
      <c r="I7" s="3787"/>
      <c r="J7" s="3788"/>
      <c r="Y7" s="1086"/>
      <c r="Z7" s="1086"/>
      <c r="AA7" s="1086"/>
      <c r="AB7" s="1086"/>
      <c r="AC7" s="1086"/>
      <c r="AD7" s="1086"/>
      <c r="AE7" s="1086"/>
      <c r="AF7" s="1086"/>
      <c r="AG7" s="1086"/>
      <c r="AH7" s="1086"/>
      <c r="AI7" s="1086"/>
      <c r="AJ7" s="1086"/>
      <c r="AK7" s="1086"/>
      <c r="AL7" s="1086"/>
      <c r="AM7" s="1086"/>
      <c r="AN7" s="1086"/>
      <c r="AO7" s="1086"/>
      <c r="AP7" s="1086"/>
      <c r="AQ7" s="1086"/>
      <c r="AR7" s="210">
        <v>11</v>
      </c>
    </row>
    <row r="8" spans="1:44" s="503" customFormat="1" ht="1.1499999999999999" customHeight="1">
      <c r="A8" s="88"/>
      <c r="B8" s="88"/>
      <c r="D8" s="146"/>
      <c r="E8" s="146"/>
      <c r="F8" s="146"/>
      <c r="G8" s="146"/>
      <c r="H8" s="146"/>
      <c r="I8" s="146"/>
      <c r="J8" s="146"/>
      <c r="K8" s="146"/>
      <c r="L8" s="146"/>
      <c r="M8" s="146"/>
      <c r="N8" s="146"/>
      <c r="O8" s="146"/>
      <c r="P8" s="146"/>
      <c r="Q8" s="146"/>
      <c r="R8" s="146"/>
      <c r="S8" s="146"/>
      <c r="T8" s="146"/>
      <c r="U8" s="146"/>
      <c r="V8" s="146"/>
      <c r="W8" s="146"/>
      <c r="X8" s="68"/>
      <c r="Y8" s="1084"/>
      <c r="Z8" s="1084"/>
      <c r="AA8" s="1084"/>
      <c r="AB8" s="1084"/>
      <c r="AC8" s="1084"/>
      <c r="AD8" s="1084"/>
      <c r="AE8" s="1084"/>
      <c r="AF8" s="1084"/>
      <c r="AG8" s="1084"/>
      <c r="AH8" s="1084"/>
      <c r="AI8" s="1084"/>
      <c r="AJ8" s="1084"/>
      <c r="AK8" s="1084"/>
      <c r="AL8" s="1084"/>
      <c r="AM8" s="1084"/>
      <c r="AN8" s="1084"/>
      <c r="AO8" s="1084"/>
      <c r="AP8" s="1084"/>
      <c r="AQ8" s="1084"/>
      <c r="AR8" s="48">
        <v>1</v>
      </c>
    </row>
    <row r="9" spans="1:44" ht="28.5" customHeight="1">
      <c r="D9" s="3731" t="s">
        <v>75</v>
      </c>
      <c r="E9" s="3712" t="s">
        <v>213</v>
      </c>
      <c r="F9" s="3711"/>
      <c r="G9" s="3731" t="s">
        <v>157</v>
      </c>
      <c r="H9" s="3731" t="s">
        <v>75</v>
      </c>
      <c r="I9" s="3731"/>
      <c r="J9" s="3731" t="s">
        <v>214</v>
      </c>
      <c r="K9" s="3790" t="s">
        <v>215</v>
      </c>
      <c r="L9" s="3790"/>
      <c r="M9" s="3790"/>
      <c r="N9" s="3790"/>
      <c r="O9" s="3790" t="s">
        <v>216</v>
      </c>
      <c r="P9" s="3790"/>
      <c r="Q9" s="3790"/>
      <c r="R9" s="3790"/>
      <c r="S9" s="3790" t="s">
        <v>217</v>
      </c>
      <c r="T9" s="3790"/>
      <c r="U9" s="3790"/>
      <c r="V9" s="3790"/>
      <c r="W9" s="3731" t="s">
        <v>218</v>
      </c>
      <c r="AR9" s="42">
        <v>27</v>
      </c>
    </row>
    <row r="10" spans="1:44" ht="31.5" customHeight="1">
      <c r="D10" s="3731"/>
      <c r="E10" s="1108" t="s">
        <v>76</v>
      </c>
      <c r="F10" s="1108" t="s">
        <v>219</v>
      </c>
      <c r="G10" s="3731"/>
      <c r="H10" s="3731"/>
      <c r="I10" s="3731"/>
      <c r="J10" s="3731"/>
      <c r="K10" s="47" t="s">
        <v>160</v>
      </c>
      <c r="L10" s="3731" t="s">
        <v>75</v>
      </c>
      <c r="M10" s="3731"/>
      <c r="N10" s="47" t="s">
        <v>220</v>
      </c>
      <c r="O10" s="47" t="s">
        <v>160</v>
      </c>
      <c r="P10" s="3731" t="s">
        <v>75</v>
      </c>
      <c r="Q10" s="3731"/>
      <c r="R10" s="47" t="s">
        <v>220</v>
      </c>
      <c r="S10" s="217" t="s">
        <v>160</v>
      </c>
      <c r="T10" s="3731" t="s">
        <v>75</v>
      </c>
      <c r="U10" s="3731"/>
      <c r="V10" s="217" t="s">
        <v>76</v>
      </c>
      <c r="W10" s="3731"/>
      <c r="Z10" s="1083" t="s">
        <v>221</v>
      </c>
      <c r="AA10" s="1083" t="s">
        <v>222</v>
      </c>
      <c r="AB10" s="1083" t="s">
        <v>223</v>
      </c>
      <c r="AC10" s="1083" t="s">
        <v>224</v>
      </c>
      <c r="AD10" s="1083" t="s">
        <v>225</v>
      </c>
      <c r="AE10" s="1083" t="s">
        <v>226</v>
      </c>
      <c r="AF10" s="1083" t="s">
        <v>227</v>
      </c>
      <c r="AG10" s="1083" t="s">
        <v>228</v>
      </c>
      <c r="AH10" s="1083" t="s">
        <v>229</v>
      </c>
      <c r="AI10" s="1083" t="s">
        <v>230</v>
      </c>
      <c r="AJ10" s="1083" t="s">
        <v>231</v>
      </c>
      <c r="AK10" s="1083" t="s">
        <v>232</v>
      </c>
      <c r="AL10" s="1083" t="s">
        <v>233</v>
      </c>
      <c r="AM10" s="1083" t="s">
        <v>234</v>
      </c>
      <c r="AN10" s="1083" t="s">
        <v>235</v>
      </c>
      <c r="AO10" s="1083" t="s">
        <v>236</v>
      </c>
      <c r="AP10" s="1083" t="s">
        <v>237</v>
      </c>
      <c r="AQ10" s="1083" t="s">
        <v>238</v>
      </c>
      <c r="AR10" s="42">
        <v>30</v>
      </c>
    </row>
    <row r="11" spans="1:44" s="1448" customFormat="1" ht="12" hidden="1" customHeight="1">
      <c r="D11" s="1073" t="s">
        <v>161</v>
      </c>
      <c r="E11" s="1073" t="s">
        <v>89</v>
      </c>
      <c r="F11" s="1073"/>
      <c r="G11" s="1073" t="s">
        <v>77</v>
      </c>
      <c r="H11" s="3782" t="s">
        <v>115</v>
      </c>
      <c r="I11" s="3782"/>
      <c r="J11" s="1073" t="s">
        <v>79</v>
      </c>
      <c r="K11" s="1073" t="s">
        <v>80</v>
      </c>
      <c r="L11" s="3782" t="s">
        <v>131</v>
      </c>
      <c r="M11" s="3782"/>
      <c r="N11" s="1073" t="s">
        <v>133</v>
      </c>
      <c r="O11" s="1073" t="s">
        <v>138</v>
      </c>
      <c r="P11" s="3782" t="s">
        <v>140</v>
      </c>
      <c r="Q11" s="3782"/>
      <c r="R11" s="1073" t="s">
        <v>145</v>
      </c>
      <c r="S11" s="1073" t="s">
        <v>140</v>
      </c>
      <c r="T11" s="3782" t="s">
        <v>145</v>
      </c>
      <c r="U11" s="3782"/>
      <c r="V11" s="1073" t="s">
        <v>150</v>
      </c>
      <c r="W11" s="1073" t="s">
        <v>239</v>
      </c>
      <c r="Y11" s="1083"/>
      <c r="Z11" s="1083"/>
      <c r="AA11" s="1083"/>
      <c r="AB11" s="1083"/>
      <c r="AC11" s="1083"/>
      <c r="AD11" s="1083"/>
      <c r="AE11" s="1083"/>
      <c r="AF11" s="1083"/>
      <c r="AG11" s="1083"/>
      <c r="AH11" s="1083"/>
      <c r="AI11" s="1083"/>
      <c r="AJ11" s="1083"/>
      <c r="AK11" s="1083"/>
      <c r="AL11" s="1083"/>
      <c r="AM11" s="1083"/>
      <c r="AN11" s="1083"/>
      <c r="AO11" s="1083"/>
      <c r="AP11" s="1083"/>
      <c r="AQ11" s="1083"/>
      <c r="AR11" s="211">
        <v>0</v>
      </c>
    </row>
    <row r="12" spans="1:44" ht="14.25" hidden="1" customHeight="1">
      <c r="C12" s="143"/>
      <c r="D12" s="1106">
        <v>0</v>
      </c>
      <c r="E12" s="184"/>
      <c r="F12" s="184"/>
      <c r="G12" s="184"/>
      <c r="H12" s="185"/>
      <c r="I12" s="185"/>
      <c r="J12" s="92"/>
      <c r="K12" s="49"/>
      <c r="L12" s="92"/>
      <c r="M12" s="92"/>
      <c r="N12" s="186"/>
      <c r="O12" s="49"/>
      <c r="P12" s="92"/>
      <c r="Q12" s="92"/>
      <c r="R12" s="187"/>
      <c r="S12" s="218"/>
      <c r="T12" s="226"/>
      <c r="U12" s="226"/>
      <c r="V12" s="230"/>
      <c r="W12" s="49"/>
      <c r="X12" s="77"/>
      <c r="AR12" s="42">
        <v>0</v>
      </c>
    </row>
    <row r="13" spans="1:44" s="1637" customFormat="1" ht="17.25" hidden="1" customHeight="1">
      <c r="A13" s="255"/>
      <c r="C13" s="143"/>
      <c r="D13" s="3767">
        <v>1</v>
      </c>
      <c r="E13" s="3756" t="s">
        <v>240</v>
      </c>
      <c r="F13" s="3768" t="s">
        <v>6</v>
      </c>
      <c r="G13" s="3756"/>
      <c r="H13" s="3758"/>
      <c r="I13" s="3760"/>
      <c r="J13" s="3762"/>
      <c r="K13" s="3754"/>
      <c r="L13" s="3754"/>
      <c r="M13" s="3754"/>
      <c r="N13" s="3765"/>
      <c r="O13" s="3754"/>
      <c r="P13" s="3754"/>
      <c r="Q13" s="3754"/>
      <c r="R13" s="3752"/>
      <c r="S13" s="3754"/>
      <c r="T13" s="1244"/>
      <c r="U13" s="1244"/>
      <c r="V13" s="1243"/>
      <c r="W13" s="1120"/>
      <c r="Y13" s="1091"/>
      <c r="Z13" s="1091"/>
      <c r="AA13" s="1091"/>
      <c r="AB13" s="1091"/>
      <c r="AC13" s="1091" t="s">
        <v>241</v>
      </c>
      <c r="AD13" s="1091" t="s">
        <v>242</v>
      </c>
      <c r="AE13" s="1091" t="s">
        <v>243</v>
      </c>
      <c r="AF13" s="1091" t="s">
        <v>244</v>
      </c>
      <c r="AG13" s="1091" t="s">
        <v>245</v>
      </c>
      <c r="AH13" s="109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091" t="str">
        <f>IF($G$13=0,"",$G$13)</f>
        <v/>
      </c>
      <c r="AJ13" s="1091" t="str">
        <f>IF($J$13=0,"",$J$13)</f>
        <v/>
      </c>
      <c r="AK13" s="1091" t="str">
        <f>IF($K$13="нет","без дифференциации",IF($N$13=0,"",$N$13))</f>
        <v/>
      </c>
      <c r="AL13" s="1091" t="str">
        <f>IF($O$13="нет","без дифференциации",IF($R$13=0,"",$R$13))</f>
        <v/>
      </c>
      <c r="AM13" s="1091" t="str">
        <f>IF($S$13="нет","без дифференциации",IF($V$13=0,"",$V$13))</f>
        <v/>
      </c>
      <c r="AN13" s="1091">
        <f>$I$13</f>
        <v>0</v>
      </c>
      <c r="AO13" s="1091" t="str">
        <f>$I$13&amp;"."&amp;$M$13</f>
        <v>.</v>
      </c>
      <c r="AP13" s="1091" t="str">
        <f>$I$13&amp;"."&amp;$M$13&amp;"."&amp;$Q$13</f>
        <v>..</v>
      </c>
      <c r="AQ13" s="1091" t="str">
        <f>$I$13&amp;"."&amp;$M$13&amp;"."&amp;$Q$13&amp;"."&amp;$U$13</f>
        <v>...</v>
      </c>
      <c r="AR13" s="626">
        <v>0</v>
      </c>
    </row>
    <row r="14" spans="1:44" s="1637" customFormat="1" ht="17.25" hidden="1" customHeight="1">
      <c r="A14" s="255"/>
      <c r="C14" s="254"/>
      <c r="D14" s="3767"/>
      <c r="E14" s="3756"/>
      <c r="F14" s="3769"/>
      <c r="G14" s="3756"/>
      <c r="H14" s="3759"/>
      <c r="I14" s="3761"/>
      <c r="J14" s="3763"/>
      <c r="K14" s="3755"/>
      <c r="L14" s="3755"/>
      <c r="M14" s="3755"/>
      <c r="N14" s="3766"/>
      <c r="O14" s="3755"/>
      <c r="P14" s="3755"/>
      <c r="Q14" s="3755"/>
      <c r="R14" s="3753"/>
      <c r="S14" s="3755"/>
      <c r="T14" s="1121"/>
      <c r="U14" s="1121"/>
      <c r="V14" s="1121"/>
      <c r="W14" s="1122"/>
      <c r="Y14" s="1083"/>
      <c r="Z14" s="1083"/>
      <c r="AA14" s="1083"/>
      <c r="AB14" s="1083"/>
      <c r="AC14" s="1083"/>
      <c r="AD14" s="1083"/>
      <c r="AE14" s="1083"/>
      <c r="AF14" s="1083"/>
      <c r="AG14" s="1083"/>
      <c r="AH14" s="1083"/>
      <c r="AI14" s="1083"/>
      <c r="AJ14" s="1083"/>
      <c r="AK14" s="1083"/>
      <c r="AL14" s="1083"/>
      <c r="AM14" s="1083"/>
      <c r="AN14" s="1083"/>
      <c r="AO14" s="1083"/>
      <c r="AP14" s="1083"/>
      <c r="AQ14" s="1083"/>
      <c r="AR14" s="626">
        <v>0</v>
      </c>
    </row>
    <row r="15" spans="1:44" s="1637" customFormat="1" ht="17.25" hidden="1" customHeight="1">
      <c r="A15" s="255"/>
      <c r="C15" s="143"/>
      <c r="D15" s="3767"/>
      <c r="E15" s="3756"/>
      <c r="F15" s="3769"/>
      <c r="G15" s="3756"/>
      <c r="H15" s="3759"/>
      <c r="I15" s="3761"/>
      <c r="J15" s="3764"/>
      <c r="K15" s="3755"/>
      <c r="L15" s="3755"/>
      <c r="M15" s="3755"/>
      <c r="N15" s="3753"/>
      <c r="O15" s="3755"/>
      <c r="P15" s="1242"/>
      <c r="Q15" s="1121"/>
      <c r="R15" s="1121"/>
      <c r="S15" s="263"/>
      <c r="T15" s="263"/>
      <c r="U15" s="263"/>
      <c r="V15" s="263"/>
      <c r="W15" s="1122"/>
      <c r="Y15" s="1091"/>
      <c r="Z15" s="1091"/>
      <c r="AA15" s="1091"/>
      <c r="AB15" s="1091"/>
      <c r="AC15" s="1091"/>
      <c r="AD15" s="1091"/>
      <c r="AE15" s="1091"/>
      <c r="AF15" s="1091"/>
      <c r="AG15" s="1091"/>
      <c r="AH15" s="1091"/>
      <c r="AI15" s="1091"/>
      <c r="AJ15" s="1091"/>
      <c r="AK15" s="1091"/>
      <c r="AL15" s="1091"/>
      <c r="AM15" s="1091"/>
      <c r="AN15" s="1091"/>
      <c r="AO15" s="1091"/>
      <c r="AP15" s="1091"/>
      <c r="AQ15" s="1091"/>
      <c r="AR15" s="1241">
        <v>0</v>
      </c>
    </row>
    <row r="16" spans="1:44" s="1637" customFormat="1" ht="17.25" hidden="1" customHeight="1">
      <c r="A16" s="255"/>
      <c r="C16" s="254"/>
      <c r="D16" s="3767"/>
      <c r="E16" s="3756"/>
      <c r="F16" s="3769"/>
      <c r="G16" s="3756"/>
      <c r="H16" s="3759"/>
      <c r="I16" s="3761"/>
      <c r="J16" s="3764"/>
      <c r="K16" s="3755"/>
      <c r="L16" s="1121"/>
      <c r="M16" s="1121"/>
      <c r="N16" s="1121"/>
      <c r="O16" s="1121"/>
      <c r="P16" s="1121"/>
      <c r="Q16" s="1121"/>
      <c r="R16" s="1121"/>
      <c r="S16" s="263"/>
      <c r="T16" s="263"/>
      <c r="U16" s="263"/>
      <c r="V16" s="263"/>
      <c r="W16" s="1122"/>
      <c r="Y16" s="1083"/>
      <c r="Z16" s="1083"/>
      <c r="AA16" s="1083"/>
      <c r="AB16" s="1083"/>
      <c r="AC16" s="1083"/>
      <c r="AD16" s="1083"/>
      <c r="AE16" s="1083"/>
      <c r="AF16" s="1083"/>
      <c r="AG16" s="1083"/>
      <c r="AH16" s="1083"/>
      <c r="AI16" s="1083"/>
      <c r="AJ16" s="1083"/>
      <c r="AK16" s="1083"/>
      <c r="AL16" s="1083"/>
      <c r="AM16" s="1083"/>
      <c r="AN16" s="1083"/>
      <c r="AO16" s="1083"/>
      <c r="AP16" s="1083"/>
      <c r="AQ16" s="1083"/>
      <c r="AR16" s="1241">
        <v>0</v>
      </c>
    </row>
    <row r="17" spans="1:44" s="1637" customFormat="1" ht="17.25" hidden="1" customHeight="1">
      <c r="A17" s="255"/>
      <c r="C17" s="254"/>
      <c r="D17" s="3743"/>
      <c r="E17" s="3757"/>
      <c r="F17" s="3770"/>
      <c r="G17" s="3757"/>
      <c r="H17" s="1123"/>
      <c r="I17" s="1124"/>
      <c r="J17" s="1124"/>
      <c r="K17" s="1124"/>
      <c r="L17" s="1124"/>
      <c r="M17" s="1124"/>
      <c r="N17" s="1124"/>
      <c r="O17" s="1124"/>
      <c r="P17" s="1124"/>
      <c r="Q17" s="1124"/>
      <c r="R17" s="1124"/>
      <c r="S17" s="1125"/>
      <c r="T17" s="1125"/>
      <c r="U17" s="1125"/>
      <c r="V17" s="1125"/>
      <c r="W17" s="1126"/>
      <c r="Y17" s="1083"/>
      <c r="Z17" s="1083"/>
      <c r="AA17" s="1083"/>
      <c r="AB17" s="1083"/>
      <c r="AC17" s="1083"/>
      <c r="AD17" s="1083"/>
      <c r="AE17" s="1083"/>
      <c r="AF17" s="1083"/>
      <c r="AG17" s="1083"/>
      <c r="AH17" s="1083"/>
      <c r="AI17" s="1083"/>
      <c r="AJ17" s="1083"/>
      <c r="AK17" s="1083"/>
      <c r="AL17" s="1083"/>
      <c r="AM17" s="1083"/>
      <c r="AN17" s="1083"/>
      <c r="AO17" s="1083"/>
      <c r="AP17" s="1083"/>
      <c r="AQ17" s="1083"/>
      <c r="AR17" s="626">
        <v>0</v>
      </c>
    </row>
    <row r="18" spans="1:44" s="1637" customFormat="1" ht="17.25" hidden="1" customHeight="1">
      <c r="A18" s="255"/>
      <c r="C18" s="143"/>
      <c r="D18" s="3767">
        <v>2</v>
      </c>
      <c r="E18" s="3780"/>
      <c r="F18" s="3768" t="s">
        <v>6</v>
      </c>
      <c r="G18" s="3756"/>
      <c r="H18" s="3758"/>
      <c r="I18" s="3760"/>
      <c r="J18" s="3762"/>
      <c r="K18" s="3754"/>
      <c r="L18" s="3754"/>
      <c r="M18" s="3754"/>
      <c r="N18" s="3765"/>
      <c r="O18" s="3754"/>
      <c r="P18" s="3754"/>
      <c r="Q18" s="3754"/>
      <c r="R18" s="3752"/>
      <c r="S18" s="3754"/>
      <c r="T18" s="1244"/>
      <c r="U18" s="1244"/>
      <c r="V18" s="1243"/>
      <c r="W18" s="1120"/>
      <c r="X18" s="1091"/>
      <c r="Y18" s="1091"/>
      <c r="Z18" s="1091"/>
      <c r="AA18" s="1091"/>
      <c r="AB18" s="1091"/>
      <c r="AC18" s="1091" t="s">
        <v>246</v>
      </c>
      <c r="AD18" s="1091" t="s">
        <v>247</v>
      </c>
      <c r="AE18" s="1091" t="s">
        <v>248</v>
      </c>
      <c r="AF18" s="1091" t="s">
        <v>249</v>
      </c>
      <c r="AG18" s="1091" t="s">
        <v>250</v>
      </c>
      <c r="AH18" s="1091" t="str">
        <f>IF($E$18=0,"",$E$18)</f>
        <v/>
      </c>
      <c r="AI18" s="1091" t="str">
        <f>IF($G$18=0,"",$G$18)</f>
        <v/>
      </c>
      <c r="AJ18" s="1091" t="str">
        <f>IF($J$18=0,"",$J$18)</f>
        <v/>
      </c>
      <c r="AK18" s="1091" t="str">
        <f>IF($K$18="нет","без дифференциации",IF($N$18=0,"",$N$18))</f>
        <v/>
      </c>
      <c r="AL18" s="1091" t="str">
        <f>IF($O$18="нет","без дифференциации",IF($R$18=0,"",$R$18))</f>
        <v/>
      </c>
      <c r="AM18" s="1091" t="str">
        <f>IF($S$18="нет","без дифференциации",IF($V$18=0,"",$V$18))</f>
        <v/>
      </c>
      <c r="AN18" s="1559">
        <f>$I$18</f>
        <v>0</v>
      </c>
      <c r="AO18" s="1091" t="str">
        <f>$I$18&amp;"."&amp;$M$18</f>
        <v>.</v>
      </c>
      <c r="AP18" s="1083" t="str">
        <f>$I$18&amp;"."&amp;$M$18&amp;"."&amp;$Q$18</f>
        <v>..</v>
      </c>
      <c r="AQ18" s="1083" t="str">
        <f>$I$18&amp;"."&amp;$M$18&amp;"."&amp;$Q$18&amp;"."&amp;$U$18</f>
        <v>...</v>
      </c>
      <c r="AR18" s="1107">
        <v>0</v>
      </c>
    </row>
    <row r="19" spans="1:44" s="1637" customFormat="1" ht="17.25" hidden="1" customHeight="1">
      <c r="A19" s="255"/>
      <c r="C19" s="254"/>
      <c r="D19" s="3767"/>
      <c r="E19" s="3780"/>
      <c r="F19" s="3769"/>
      <c r="G19" s="3756"/>
      <c r="H19" s="3759"/>
      <c r="I19" s="3761"/>
      <c r="J19" s="3763"/>
      <c r="K19" s="3755"/>
      <c r="L19" s="3755"/>
      <c r="M19" s="3755"/>
      <c r="N19" s="3766"/>
      <c r="O19" s="3755"/>
      <c r="P19" s="3755"/>
      <c r="Q19" s="3755"/>
      <c r="R19" s="3753"/>
      <c r="S19" s="3755"/>
      <c r="T19" s="1121"/>
      <c r="U19" s="1121"/>
      <c r="V19" s="1121"/>
      <c r="W19" s="1122"/>
      <c r="X19" s="1083"/>
      <c r="Y19" s="1083"/>
      <c r="Z19" s="1083"/>
      <c r="AA19" s="1083"/>
      <c r="AB19" s="1083"/>
      <c r="AC19" s="1083"/>
      <c r="AD19" s="1083"/>
      <c r="AE19" s="1083"/>
      <c r="AF19" s="1083"/>
      <c r="AG19" s="1083"/>
      <c r="AH19" s="1083"/>
      <c r="AI19" s="1083"/>
      <c r="AJ19" s="1083"/>
      <c r="AK19" s="1083"/>
      <c r="AL19" s="1083"/>
      <c r="AM19" s="1083"/>
      <c r="AN19" s="1083"/>
      <c r="AO19" s="1083"/>
      <c r="AP19" s="1083"/>
      <c r="AQ19" s="1083"/>
      <c r="AR19" s="1107">
        <v>0</v>
      </c>
    </row>
    <row r="20" spans="1:44" s="1637" customFormat="1" ht="17.25" hidden="1" customHeight="1">
      <c r="A20" s="255"/>
      <c r="C20" s="254"/>
      <c r="D20" s="3743"/>
      <c r="E20" s="3781"/>
      <c r="F20" s="3769"/>
      <c r="G20" s="3757"/>
      <c r="H20" s="3759"/>
      <c r="I20" s="3761"/>
      <c r="J20" s="3764"/>
      <c r="K20" s="3755"/>
      <c r="L20" s="3755"/>
      <c r="M20" s="3755"/>
      <c r="N20" s="3753"/>
      <c r="O20" s="3755"/>
      <c r="P20" s="1242"/>
      <c r="Q20" s="1121"/>
      <c r="R20" s="1121"/>
      <c r="S20" s="263"/>
      <c r="T20" s="263"/>
      <c r="U20" s="263"/>
      <c r="V20" s="263"/>
      <c r="W20" s="1122"/>
      <c r="X20" s="1083"/>
      <c r="Y20" s="1083"/>
      <c r="Z20" s="1083"/>
      <c r="AA20" s="1083"/>
      <c r="AB20" s="1083"/>
      <c r="AC20" s="1083"/>
      <c r="AD20" s="1083"/>
      <c r="AE20" s="1083"/>
      <c r="AF20" s="1083"/>
      <c r="AG20" s="1083"/>
      <c r="AH20" s="1083"/>
      <c r="AI20" s="1083"/>
      <c r="AJ20" s="1083"/>
      <c r="AK20" s="1083"/>
      <c r="AL20" s="1083"/>
      <c r="AM20" s="1083"/>
      <c r="AN20" s="1083"/>
      <c r="AO20" s="1083"/>
      <c r="AP20" s="1083"/>
      <c r="AQ20" s="1083"/>
      <c r="AR20" s="1107">
        <v>0</v>
      </c>
    </row>
    <row r="21" spans="1:44" s="1637" customFormat="1" ht="17.25" hidden="1" customHeight="1">
      <c r="A21" s="255"/>
      <c r="C21" s="254"/>
      <c r="D21" s="3743"/>
      <c r="E21" s="3781"/>
      <c r="F21" s="3769"/>
      <c r="G21" s="3757"/>
      <c r="H21" s="3759"/>
      <c r="I21" s="3761"/>
      <c r="J21" s="3764"/>
      <c r="K21" s="3755"/>
      <c r="L21" s="1121"/>
      <c r="M21" s="1121"/>
      <c r="N21" s="1121"/>
      <c r="O21" s="1121"/>
      <c r="P21" s="1121"/>
      <c r="Q21" s="1121"/>
      <c r="R21" s="1121"/>
      <c r="S21" s="263"/>
      <c r="T21" s="263"/>
      <c r="U21" s="263"/>
      <c r="V21" s="263"/>
      <c r="W21" s="1122"/>
      <c r="X21" s="1083"/>
      <c r="Y21" s="1083"/>
      <c r="Z21" s="1083"/>
      <c r="AA21" s="1083"/>
      <c r="AB21" s="1083"/>
      <c r="AC21" s="1083"/>
      <c r="AD21" s="1083"/>
      <c r="AE21" s="1083"/>
      <c r="AF21" s="1083"/>
      <c r="AG21" s="1083"/>
      <c r="AH21" s="1083"/>
      <c r="AI21" s="1083"/>
      <c r="AJ21" s="1083"/>
      <c r="AK21" s="1083"/>
      <c r="AL21" s="1083"/>
      <c r="AM21" s="1083"/>
      <c r="AN21" s="1083"/>
      <c r="AO21" s="1083"/>
      <c r="AP21" s="1083"/>
      <c r="AQ21" s="1083"/>
      <c r="AR21" s="1107">
        <v>0</v>
      </c>
    </row>
    <row r="22" spans="1:44" s="1637" customFormat="1" ht="17.25" hidden="1" customHeight="1">
      <c r="A22" s="255"/>
      <c r="C22" s="254"/>
      <c r="D22" s="3743"/>
      <c r="E22" s="3781"/>
      <c r="F22" s="3770"/>
      <c r="G22" s="3757"/>
      <c r="H22" s="1123"/>
      <c r="I22" s="1124"/>
      <c r="J22" s="1124"/>
      <c r="K22" s="1124"/>
      <c r="L22" s="1124"/>
      <c r="M22" s="1124"/>
      <c r="N22" s="1124"/>
      <c r="O22" s="1124"/>
      <c r="P22" s="1124"/>
      <c r="Q22" s="1124"/>
      <c r="R22" s="1124"/>
      <c r="S22" s="1125"/>
      <c r="T22" s="1125"/>
      <c r="U22" s="1125"/>
      <c r="V22" s="1125"/>
      <c r="W22" s="1126"/>
      <c r="X22" s="1083"/>
      <c r="Y22" s="1083"/>
      <c r="Z22" s="1083"/>
      <c r="AA22" s="1083"/>
      <c r="AB22" s="1083"/>
      <c r="AC22" s="1083"/>
      <c r="AD22" s="1083"/>
      <c r="AE22" s="1083"/>
      <c r="AF22" s="1083"/>
      <c r="AG22" s="1083"/>
      <c r="AH22" s="1083"/>
      <c r="AI22" s="1083"/>
      <c r="AJ22" s="1083"/>
      <c r="AK22" s="1083"/>
      <c r="AL22" s="1083"/>
      <c r="AM22" s="1083"/>
      <c r="AN22" s="1083"/>
      <c r="AO22" s="1083"/>
      <c r="AP22" s="1083"/>
      <c r="AQ22" s="1083"/>
      <c r="AR22" s="1107">
        <v>0</v>
      </c>
    </row>
    <row r="23" spans="1:44" s="1637" customFormat="1" ht="17.25" hidden="1" customHeight="1">
      <c r="A23" s="255"/>
      <c r="C23" s="143"/>
      <c r="D23" s="3767">
        <v>2</v>
      </c>
      <c r="E23" s="3756" t="s">
        <v>251</v>
      </c>
      <c r="F23" s="3768" t="s">
        <v>6</v>
      </c>
      <c r="G23" s="3756"/>
      <c r="H23" s="3758"/>
      <c r="I23" s="3760"/>
      <c r="J23" s="3762"/>
      <c r="K23" s="3754"/>
      <c r="L23" s="3754"/>
      <c r="M23" s="3754"/>
      <c r="N23" s="3765"/>
      <c r="O23" s="3754"/>
      <c r="P23" s="3754"/>
      <c r="Q23" s="3754"/>
      <c r="R23" s="3752"/>
      <c r="S23" s="3754"/>
      <c r="T23" s="1773"/>
      <c r="U23" s="1773"/>
      <c r="V23" s="1775"/>
      <c r="W23" s="1120"/>
      <c r="X23" s="1091"/>
      <c r="Y23" s="1091"/>
      <c r="Z23" s="1091"/>
      <c r="AA23" s="1091"/>
      <c r="AB23" s="1091"/>
      <c r="AC23" s="1091" t="s">
        <v>246</v>
      </c>
      <c r="AD23" s="1091" t="s">
        <v>247</v>
      </c>
      <c r="AE23" s="1091" t="s">
        <v>248</v>
      </c>
      <c r="AF23" s="1091" t="s">
        <v>249</v>
      </c>
      <c r="AG23" s="1091" t="s">
        <v>250</v>
      </c>
      <c r="AH23" s="1091" t="str">
        <f>IF($E$23=0,"",$E$23)</f>
        <v>Тарифы на тепловую энергию (мощность), поставляемую теплоснабжающими организациями потребителям, другим теплоснабжающим организациям</v>
      </c>
      <c r="AI23" s="1091" t="str">
        <f>IF($G$23=0,"",$G$23)</f>
        <v/>
      </c>
      <c r="AJ23" s="1091" t="str">
        <f>IF($J$23=0,"",$J$23)</f>
        <v/>
      </c>
      <c r="AK23" s="1091" t="str">
        <f>IF($K$23="нет","без дифференциации",IF($N$23=0,"",$N$23))</f>
        <v/>
      </c>
      <c r="AL23" s="1091" t="str">
        <f>IF($O$23="нет","без дифференциации",IF($R$23=0,"",$R$23))</f>
        <v/>
      </c>
      <c r="AM23" s="1091" t="str">
        <f>IF($S$23="нет","без дифференциации",IF($V$23=0,"",$V$23))</f>
        <v/>
      </c>
      <c r="AN23" s="1559">
        <f>$I$23</f>
        <v>0</v>
      </c>
      <c r="AO23" s="1091" t="str">
        <f>$I$23&amp;"."&amp;$M$23</f>
        <v>.</v>
      </c>
      <c r="AP23" s="1090" t="str">
        <f>$I$23&amp;"."&amp;$M$23&amp;"."&amp;$Q$23</f>
        <v>..</v>
      </c>
      <c r="AQ23" s="1090" t="str">
        <f>$I$23&amp;"."&amp;$M$23&amp;"."&amp;$Q$23&amp;"."&amp;$U$23</f>
        <v>...</v>
      </c>
      <c r="AR23" s="1291">
        <v>0</v>
      </c>
    </row>
    <row r="24" spans="1:44" s="1637" customFormat="1" ht="17.25" hidden="1" customHeight="1">
      <c r="A24" s="255"/>
      <c r="C24" s="254"/>
      <c r="D24" s="3767"/>
      <c r="E24" s="3756"/>
      <c r="F24" s="3769"/>
      <c r="G24" s="3756"/>
      <c r="H24" s="3759"/>
      <c r="I24" s="3761"/>
      <c r="J24" s="3763"/>
      <c r="K24" s="3755"/>
      <c r="L24" s="3755"/>
      <c r="M24" s="3755"/>
      <c r="N24" s="3766"/>
      <c r="O24" s="3755"/>
      <c r="P24" s="3755"/>
      <c r="Q24" s="3755"/>
      <c r="R24" s="3753"/>
      <c r="S24" s="3755"/>
      <c r="T24" s="1778"/>
      <c r="U24" s="1778"/>
      <c r="V24" s="1778"/>
      <c r="W24" s="1779"/>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291">
        <v>0</v>
      </c>
    </row>
    <row r="25" spans="1:44" s="1637" customFormat="1" ht="17.25" hidden="1" customHeight="1">
      <c r="A25" s="255"/>
      <c r="C25" s="254"/>
      <c r="D25" s="3743"/>
      <c r="E25" s="3757"/>
      <c r="F25" s="3769"/>
      <c r="G25" s="3757"/>
      <c r="H25" s="3759"/>
      <c r="I25" s="3761"/>
      <c r="J25" s="3764"/>
      <c r="K25" s="3755"/>
      <c r="L25" s="3755"/>
      <c r="M25" s="3755"/>
      <c r="N25" s="3753"/>
      <c r="O25" s="3755"/>
      <c r="P25" s="1774"/>
      <c r="Q25" s="1778"/>
      <c r="R25" s="1778"/>
      <c r="S25" s="263"/>
      <c r="T25" s="263"/>
      <c r="U25" s="263"/>
      <c r="V25" s="263"/>
      <c r="W25" s="1779"/>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291">
        <v>0</v>
      </c>
    </row>
    <row r="26" spans="1:44" s="1637" customFormat="1" ht="17.25" hidden="1" customHeight="1">
      <c r="A26" s="255"/>
      <c r="C26" s="254"/>
      <c r="D26" s="3743"/>
      <c r="E26" s="3757"/>
      <c r="F26" s="3769"/>
      <c r="G26" s="3757"/>
      <c r="H26" s="3759"/>
      <c r="I26" s="3761"/>
      <c r="J26" s="3764"/>
      <c r="K26" s="3755"/>
      <c r="L26" s="1778"/>
      <c r="M26" s="1778"/>
      <c r="N26" s="1778"/>
      <c r="O26" s="1778"/>
      <c r="P26" s="1778"/>
      <c r="Q26" s="1778"/>
      <c r="R26" s="1778"/>
      <c r="S26" s="263"/>
      <c r="T26" s="263"/>
      <c r="U26" s="263"/>
      <c r="V26" s="263"/>
      <c r="W26" s="1779"/>
      <c r="X26" s="1090"/>
      <c r="Y26" s="1090"/>
      <c r="Z26" s="1090"/>
      <c r="AA26" s="1090"/>
      <c r="AB26" s="1090"/>
      <c r="AC26" s="1090"/>
      <c r="AD26" s="1090"/>
      <c r="AE26" s="1090"/>
      <c r="AF26" s="1090"/>
      <c r="AG26" s="1090"/>
      <c r="AH26" s="1090"/>
      <c r="AI26" s="1090"/>
      <c r="AJ26" s="1090"/>
      <c r="AK26" s="1090"/>
      <c r="AL26" s="1090"/>
      <c r="AM26" s="1090"/>
      <c r="AN26" s="1090"/>
      <c r="AO26" s="1090"/>
      <c r="AP26" s="1090"/>
      <c r="AQ26" s="1090"/>
      <c r="AR26" s="1291">
        <v>0</v>
      </c>
    </row>
    <row r="27" spans="1:44" s="1637" customFormat="1" ht="17.25" hidden="1" customHeight="1">
      <c r="A27" s="255"/>
      <c r="C27" s="254"/>
      <c r="D27" s="3743"/>
      <c r="E27" s="3757"/>
      <c r="F27" s="3770"/>
      <c r="G27" s="3757"/>
      <c r="H27" s="1123"/>
      <c r="I27" s="1776"/>
      <c r="J27" s="1776"/>
      <c r="K27" s="1776"/>
      <c r="L27" s="1776"/>
      <c r="M27" s="1776"/>
      <c r="N27" s="1776"/>
      <c r="O27" s="1776"/>
      <c r="P27" s="1776"/>
      <c r="Q27" s="1776"/>
      <c r="R27" s="1776"/>
      <c r="S27" s="1125"/>
      <c r="T27" s="1125"/>
      <c r="U27" s="1125"/>
      <c r="V27" s="1125"/>
      <c r="W27" s="1777"/>
      <c r="X27" s="1090"/>
      <c r="Y27" s="1090"/>
      <c r="Z27" s="1090"/>
      <c r="AA27" s="1090"/>
      <c r="AB27" s="1090"/>
      <c r="AC27" s="1090"/>
      <c r="AD27" s="1090"/>
      <c r="AE27" s="1090"/>
      <c r="AF27" s="1090"/>
      <c r="AG27" s="1090"/>
      <c r="AH27" s="1090"/>
      <c r="AI27" s="1090"/>
      <c r="AJ27" s="1090"/>
      <c r="AK27" s="1090"/>
      <c r="AL27" s="1090"/>
      <c r="AM27" s="1090"/>
      <c r="AN27" s="1090"/>
      <c r="AO27" s="1090"/>
      <c r="AP27" s="1090"/>
      <c r="AQ27" s="1090"/>
      <c r="AR27" s="1291">
        <v>0</v>
      </c>
    </row>
    <row r="28" spans="1:44" s="1637" customFormat="1" ht="17.25" hidden="1" customHeight="1">
      <c r="A28" s="255"/>
      <c r="C28" s="143"/>
      <c r="D28" s="3767">
        <v>3</v>
      </c>
      <c r="E28" s="3756" t="s">
        <v>252</v>
      </c>
      <c r="F28" s="3768" t="s">
        <v>6</v>
      </c>
      <c r="G28" s="3756"/>
      <c r="H28" s="3758"/>
      <c r="I28" s="3760"/>
      <c r="J28" s="3762"/>
      <c r="K28" s="3754"/>
      <c r="L28" s="3754"/>
      <c r="M28" s="3754"/>
      <c r="N28" s="3765"/>
      <c r="O28" s="3754"/>
      <c r="P28" s="3754"/>
      <c r="Q28" s="3754"/>
      <c r="R28" s="3752"/>
      <c r="S28" s="3754"/>
      <c r="T28" s="1244"/>
      <c r="U28" s="1244"/>
      <c r="V28" s="1243"/>
      <c r="W28" s="1120"/>
      <c r="X28" s="1091"/>
      <c r="Y28" s="1091"/>
      <c r="Z28" s="1091"/>
      <c r="AA28" s="1091"/>
      <c r="AB28" s="1091"/>
      <c r="AC28" s="1091" t="s">
        <v>253</v>
      </c>
      <c r="AD28" s="1091" t="s">
        <v>254</v>
      </c>
      <c r="AE28" s="1091" t="s">
        <v>255</v>
      </c>
      <c r="AF28" s="1091" t="s">
        <v>256</v>
      </c>
      <c r="AG28" s="1091" t="s">
        <v>257</v>
      </c>
      <c r="AH28" s="1091" t="str">
        <f>IF($E$28=0,"",$E$28)</f>
        <v>Тарифы на теплоноситель, поставляемый теплоснабжающими организациями потребителям, другим теплоснабжающим организациям</v>
      </c>
      <c r="AI28" s="1091" t="str">
        <f>IF($G$28=0,"",$G$28)</f>
        <v/>
      </c>
      <c r="AJ28" s="1091" t="str">
        <f>IF($J$28=0,"",$J$28)</f>
        <v/>
      </c>
      <c r="AK28" s="1091" t="str">
        <f>IF($K$28="нет","без дифференциации",IF($N$28=0,"",$N$28))</f>
        <v/>
      </c>
      <c r="AL28" s="1091" t="str">
        <f>IF($O$28="нет","без дифференциации",IF($R$28=0,"",$R$28))</f>
        <v/>
      </c>
      <c r="AM28" s="1091" t="str">
        <f>IF($S$28="нет","без дифференциации",IF($V$28=0,"",$V$28))</f>
        <v/>
      </c>
      <c r="AN28" s="1559">
        <f>$I$28</f>
        <v>0</v>
      </c>
      <c r="AO28" s="1091" t="str">
        <f>$I$28&amp;"."&amp;$M$28</f>
        <v>.</v>
      </c>
      <c r="AP28" s="1083" t="str">
        <f>$I$28&amp;"."&amp;$M$28&amp;"."&amp;$Q$28</f>
        <v>..</v>
      </c>
      <c r="AQ28" s="1083" t="str">
        <f>$I$28&amp;"."&amp;$M$28&amp;"."&amp;$Q$28&amp;"."&amp;$U$28</f>
        <v>...</v>
      </c>
      <c r="AR28" s="1107">
        <v>0</v>
      </c>
    </row>
    <row r="29" spans="1:44" s="1637" customFormat="1" ht="17.25" hidden="1" customHeight="1">
      <c r="A29" s="255"/>
      <c r="C29" s="254"/>
      <c r="D29" s="3767"/>
      <c r="E29" s="3756"/>
      <c r="F29" s="3769"/>
      <c r="G29" s="3756"/>
      <c r="H29" s="3759"/>
      <c r="I29" s="3761"/>
      <c r="J29" s="3763"/>
      <c r="K29" s="3755"/>
      <c r="L29" s="3755"/>
      <c r="M29" s="3755"/>
      <c r="N29" s="3766"/>
      <c r="O29" s="3755"/>
      <c r="P29" s="3755"/>
      <c r="Q29" s="3755"/>
      <c r="R29" s="3753"/>
      <c r="S29" s="3755"/>
      <c r="T29" s="1121"/>
      <c r="U29" s="1121"/>
      <c r="V29" s="1121"/>
      <c r="W29" s="1122"/>
      <c r="X29" s="1083"/>
      <c r="Y29" s="1083"/>
      <c r="Z29" s="1083"/>
      <c r="AA29" s="1083"/>
      <c r="AB29" s="1083"/>
      <c r="AC29" s="1083"/>
      <c r="AD29" s="1083"/>
      <c r="AE29" s="1083"/>
      <c r="AF29" s="1083"/>
      <c r="AG29" s="1083"/>
      <c r="AH29" s="1083"/>
      <c r="AI29" s="1083"/>
      <c r="AJ29" s="1083"/>
      <c r="AK29" s="1083"/>
      <c r="AL29" s="1083"/>
      <c r="AM29" s="1083"/>
      <c r="AN29" s="1083"/>
      <c r="AO29" s="1083"/>
      <c r="AP29" s="1083"/>
      <c r="AQ29" s="1083"/>
      <c r="AR29" s="1107">
        <v>0</v>
      </c>
    </row>
    <row r="30" spans="1:44" s="1637" customFormat="1" ht="17.25" hidden="1" customHeight="1">
      <c r="A30" s="255"/>
      <c r="C30" s="254"/>
      <c r="D30" s="3743"/>
      <c r="E30" s="3757"/>
      <c r="F30" s="3769"/>
      <c r="G30" s="3757"/>
      <c r="H30" s="3759"/>
      <c r="I30" s="3761"/>
      <c r="J30" s="3764"/>
      <c r="K30" s="3755"/>
      <c r="L30" s="3755"/>
      <c r="M30" s="3755"/>
      <c r="N30" s="3753"/>
      <c r="O30" s="3755"/>
      <c r="P30" s="1242"/>
      <c r="Q30" s="1121"/>
      <c r="R30" s="1121"/>
      <c r="S30" s="263"/>
      <c r="T30" s="263"/>
      <c r="U30" s="263"/>
      <c r="V30" s="263"/>
      <c r="W30" s="1122"/>
      <c r="X30" s="1083"/>
      <c r="Y30" s="1083"/>
      <c r="Z30" s="1083"/>
      <c r="AA30" s="1083"/>
      <c r="AB30" s="1083"/>
      <c r="AC30" s="1083"/>
      <c r="AD30" s="1083"/>
      <c r="AE30" s="1083"/>
      <c r="AF30" s="1083"/>
      <c r="AG30" s="1083"/>
      <c r="AH30" s="1083"/>
      <c r="AI30" s="1083"/>
      <c r="AJ30" s="1083"/>
      <c r="AK30" s="1083"/>
      <c r="AL30" s="1083"/>
      <c r="AM30" s="1083"/>
      <c r="AN30" s="1083"/>
      <c r="AO30" s="1083"/>
      <c r="AP30" s="1083"/>
      <c r="AQ30" s="1083"/>
      <c r="AR30" s="1107">
        <v>0</v>
      </c>
    </row>
    <row r="31" spans="1:44" s="1637" customFormat="1" ht="17.25" hidden="1" customHeight="1">
      <c r="A31" s="255"/>
      <c r="C31" s="254"/>
      <c r="D31" s="3743"/>
      <c r="E31" s="3757"/>
      <c r="F31" s="3769"/>
      <c r="G31" s="3757"/>
      <c r="H31" s="3759"/>
      <c r="I31" s="3761"/>
      <c r="J31" s="3764"/>
      <c r="K31" s="3755"/>
      <c r="L31" s="1121"/>
      <c r="M31" s="1121"/>
      <c r="N31" s="1121"/>
      <c r="O31" s="1121"/>
      <c r="P31" s="1121"/>
      <c r="Q31" s="1121"/>
      <c r="R31" s="1121"/>
      <c r="S31" s="263"/>
      <c r="T31" s="263"/>
      <c r="U31" s="263"/>
      <c r="V31" s="263"/>
      <c r="W31" s="1122"/>
      <c r="X31" s="1083"/>
      <c r="Y31" s="1083"/>
      <c r="Z31" s="1083"/>
      <c r="AA31" s="1083"/>
      <c r="AB31" s="1083"/>
      <c r="AC31" s="1083"/>
      <c r="AD31" s="1083"/>
      <c r="AE31" s="1083"/>
      <c r="AF31" s="1083"/>
      <c r="AG31" s="1083"/>
      <c r="AH31" s="1083"/>
      <c r="AI31" s="1083"/>
      <c r="AJ31" s="1083"/>
      <c r="AK31" s="1083"/>
      <c r="AL31" s="1083"/>
      <c r="AM31" s="1083"/>
      <c r="AN31" s="1083"/>
      <c r="AO31" s="1083"/>
      <c r="AP31" s="1083"/>
      <c r="AQ31" s="1083"/>
      <c r="AR31" s="1107">
        <v>0</v>
      </c>
    </row>
    <row r="32" spans="1:44" s="1637" customFormat="1" ht="17.25" hidden="1" customHeight="1">
      <c r="A32" s="255"/>
      <c r="C32" s="254"/>
      <c r="D32" s="3743"/>
      <c r="E32" s="3757"/>
      <c r="F32" s="3770"/>
      <c r="G32" s="3757"/>
      <c r="H32" s="1123"/>
      <c r="I32" s="1124"/>
      <c r="J32" s="1124"/>
      <c r="K32" s="1124"/>
      <c r="L32" s="1124"/>
      <c r="M32" s="1124"/>
      <c r="N32" s="1124"/>
      <c r="O32" s="1124"/>
      <c r="P32" s="1124"/>
      <c r="Q32" s="1124"/>
      <c r="R32" s="1124"/>
      <c r="S32" s="1125"/>
      <c r="T32" s="1125"/>
      <c r="U32" s="1125"/>
      <c r="V32" s="1125"/>
      <c r="W32" s="1126"/>
      <c r="X32" s="1083"/>
      <c r="Y32" s="1083"/>
      <c r="Z32" s="1083"/>
      <c r="AA32" s="1083"/>
      <c r="AB32" s="1083"/>
      <c r="AC32" s="1083"/>
      <c r="AD32" s="1083"/>
      <c r="AE32" s="1083"/>
      <c r="AF32" s="1083"/>
      <c r="AG32" s="1083"/>
      <c r="AH32" s="1083"/>
      <c r="AI32" s="1083"/>
      <c r="AJ32" s="1083"/>
      <c r="AK32" s="1083"/>
      <c r="AL32" s="1083"/>
      <c r="AM32" s="1083"/>
      <c r="AN32" s="1083"/>
      <c r="AO32" s="1083"/>
      <c r="AP32" s="1083"/>
      <c r="AQ32" s="1083"/>
      <c r="AR32" s="1107">
        <v>0</v>
      </c>
    </row>
    <row r="33" spans="1:44" s="1637" customFormat="1" ht="17.25" hidden="1" customHeight="1">
      <c r="A33" s="255"/>
      <c r="C33" s="143"/>
      <c r="D33" s="3767">
        <v>4</v>
      </c>
      <c r="E33" s="3756" t="s">
        <v>258</v>
      </c>
      <c r="F33" s="3768" t="s">
        <v>6</v>
      </c>
      <c r="G33" s="3756"/>
      <c r="H33" s="3758"/>
      <c r="I33" s="3760"/>
      <c r="J33" s="3762"/>
      <c r="K33" s="3754"/>
      <c r="L33" s="3754"/>
      <c r="M33" s="3754"/>
      <c r="N33" s="3765"/>
      <c r="O33" s="3754"/>
      <c r="P33" s="3754"/>
      <c r="Q33" s="3754"/>
      <c r="R33" s="3752"/>
      <c r="S33" s="3754"/>
      <c r="T33" s="1244"/>
      <c r="U33" s="1244"/>
      <c r="V33" s="1243"/>
      <c r="W33" s="1120"/>
      <c r="X33" s="1091"/>
      <c r="Y33" s="1091"/>
      <c r="Z33" s="1091"/>
      <c r="AA33" s="1091"/>
      <c r="AB33" s="1091"/>
      <c r="AC33" s="1091" t="s">
        <v>259</v>
      </c>
      <c r="AD33" s="1091" t="s">
        <v>260</v>
      </c>
      <c r="AE33" s="1091" t="s">
        <v>261</v>
      </c>
      <c r="AF33" s="1091" t="s">
        <v>262</v>
      </c>
      <c r="AG33" s="1091" t="s">
        <v>263</v>
      </c>
      <c r="AH33" s="109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091" t="str">
        <f>IF($G$33=0,"",$G$33)</f>
        <v/>
      </c>
      <c r="AJ33" s="1091" t="str">
        <f>IF($J$33=0,"",$J$33)</f>
        <v/>
      </c>
      <c r="AK33" s="1091" t="str">
        <f>IF($K$33="нет","без дифференциации",IF($N$33=0,"",$N$33))</f>
        <v/>
      </c>
      <c r="AL33" s="1091" t="str">
        <f>IF($O$33="нет","без дифференциации",IF($R$33=0,"",$R$33))</f>
        <v/>
      </c>
      <c r="AM33" s="1091" t="str">
        <f>IF($S$33="нет","без дифференциации",IF($V$33=0,"",$V$33))</f>
        <v/>
      </c>
      <c r="AN33" s="1559">
        <f>$I$33</f>
        <v>0</v>
      </c>
      <c r="AO33" s="1091" t="str">
        <f>$I$33&amp;"."&amp;$M$33</f>
        <v>.</v>
      </c>
      <c r="AP33" s="1083" t="str">
        <f>$I$33&amp;"."&amp;$M$33&amp;"."&amp;$Q$33</f>
        <v>..</v>
      </c>
      <c r="AQ33" s="1083" t="str">
        <f>$I$33&amp;"."&amp;$M$33&amp;"."&amp;$Q$33&amp;"."&amp;$U$33</f>
        <v>...</v>
      </c>
      <c r="AR33" s="1107">
        <v>0</v>
      </c>
    </row>
    <row r="34" spans="1:44" s="1637" customFormat="1" ht="17.25" hidden="1" customHeight="1">
      <c r="A34" s="255"/>
      <c r="C34" s="254"/>
      <c r="D34" s="3767"/>
      <c r="E34" s="3756"/>
      <c r="F34" s="3769"/>
      <c r="G34" s="3756"/>
      <c r="H34" s="3759"/>
      <c r="I34" s="3761"/>
      <c r="J34" s="3763"/>
      <c r="K34" s="3755"/>
      <c r="L34" s="3755"/>
      <c r="M34" s="3755"/>
      <c r="N34" s="3766"/>
      <c r="O34" s="3755"/>
      <c r="P34" s="3755"/>
      <c r="Q34" s="3755"/>
      <c r="R34" s="3753"/>
      <c r="S34" s="3755"/>
      <c r="T34" s="1121"/>
      <c r="U34" s="1121"/>
      <c r="V34" s="1121"/>
      <c r="W34" s="1122"/>
      <c r="X34" s="1083"/>
      <c r="Y34" s="1083"/>
      <c r="Z34" s="1083"/>
      <c r="AA34" s="1083"/>
      <c r="AB34" s="1083"/>
      <c r="AC34" s="1083"/>
      <c r="AD34" s="1083"/>
      <c r="AE34" s="1083"/>
      <c r="AF34" s="1083"/>
      <c r="AG34" s="1083"/>
      <c r="AH34" s="1083"/>
      <c r="AI34" s="1083"/>
      <c r="AJ34" s="1083"/>
      <c r="AK34" s="1083"/>
      <c r="AL34" s="1083"/>
      <c r="AM34" s="1083"/>
      <c r="AN34" s="1083"/>
      <c r="AO34" s="1083"/>
      <c r="AP34" s="1083"/>
      <c r="AQ34" s="1083"/>
      <c r="AR34" s="1107">
        <v>0</v>
      </c>
    </row>
    <row r="35" spans="1:44" s="1637" customFormat="1" ht="17.25" hidden="1" customHeight="1">
      <c r="A35" s="255"/>
      <c r="C35" s="254"/>
      <c r="D35" s="3743"/>
      <c r="E35" s="3757"/>
      <c r="F35" s="3769"/>
      <c r="G35" s="3757"/>
      <c r="H35" s="3759"/>
      <c r="I35" s="3761"/>
      <c r="J35" s="3764"/>
      <c r="K35" s="3755"/>
      <c r="L35" s="3755"/>
      <c r="M35" s="3755"/>
      <c r="N35" s="3753"/>
      <c r="O35" s="3755"/>
      <c r="P35" s="1242"/>
      <c r="Q35" s="1121"/>
      <c r="R35" s="1121"/>
      <c r="S35" s="263"/>
      <c r="T35" s="263"/>
      <c r="U35" s="263"/>
      <c r="V35" s="263"/>
      <c r="W35" s="1122"/>
      <c r="X35" s="1083"/>
      <c r="Y35" s="1083"/>
      <c r="Z35" s="1083"/>
      <c r="AA35" s="1083"/>
      <c r="AB35" s="1083"/>
      <c r="AC35" s="1083"/>
      <c r="AD35" s="1083"/>
      <c r="AE35" s="1083"/>
      <c r="AF35" s="1083"/>
      <c r="AG35" s="1083"/>
      <c r="AH35" s="1083"/>
      <c r="AI35" s="1083"/>
      <c r="AJ35" s="1083"/>
      <c r="AK35" s="1083"/>
      <c r="AL35" s="1083"/>
      <c r="AM35" s="1083"/>
      <c r="AN35" s="1083"/>
      <c r="AO35" s="1083"/>
      <c r="AP35" s="1083"/>
      <c r="AQ35" s="1083"/>
      <c r="AR35" s="1107">
        <v>0</v>
      </c>
    </row>
    <row r="36" spans="1:44" s="1637" customFormat="1" ht="17.25" hidden="1" customHeight="1">
      <c r="A36" s="255"/>
      <c r="C36" s="254"/>
      <c r="D36" s="3743"/>
      <c r="E36" s="3757"/>
      <c r="F36" s="3769"/>
      <c r="G36" s="3757"/>
      <c r="H36" s="3759"/>
      <c r="I36" s="3761"/>
      <c r="J36" s="3764"/>
      <c r="K36" s="3755"/>
      <c r="L36" s="1121"/>
      <c r="M36" s="1121"/>
      <c r="N36" s="1121"/>
      <c r="O36" s="1121"/>
      <c r="P36" s="1121"/>
      <c r="Q36" s="1121"/>
      <c r="R36" s="1121"/>
      <c r="S36" s="263"/>
      <c r="T36" s="263"/>
      <c r="U36" s="263"/>
      <c r="V36" s="263"/>
      <c r="W36" s="1122"/>
      <c r="X36" s="1083"/>
      <c r="Y36" s="1083"/>
      <c r="Z36" s="1083"/>
      <c r="AA36" s="1083"/>
      <c r="AB36" s="1083"/>
      <c r="AC36" s="1083"/>
      <c r="AD36" s="1083"/>
      <c r="AE36" s="1083"/>
      <c r="AF36" s="1083"/>
      <c r="AG36" s="1083"/>
      <c r="AH36" s="1083"/>
      <c r="AI36" s="1083"/>
      <c r="AJ36" s="1083"/>
      <c r="AK36" s="1083"/>
      <c r="AL36" s="1083"/>
      <c r="AM36" s="1083"/>
      <c r="AN36" s="1083"/>
      <c r="AO36" s="1083"/>
      <c r="AP36" s="1083"/>
      <c r="AQ36" s="1083"/>
      <c r="AR36" s="1107">
        <v>0</v>
      </c>
    </row>
    <row r="37" spans="1:44" s="1637" customFormat="1" ht="17.25" hidden="1" customHeight="1">
      <c r="A37" s="255"/>
      <c r="C37" s="254"/>
      <c r="D37" s="3743"/>
      <c r="E37" s="3757"/>
      <c r="F37" s="3770"/>
      <c r="G37" s="3757"/>
      <c r="H37" s="1123"/>
      <c r="I37" s="1124"/>
      <c r="J37" s="1124"/>
      <c r="K37" s="1124"/>
      <c r="L37" s="1124"/>
      <c r="M37" s="1124"/>
      <c r="N37" s="1124"/>
      <c r="O37" s="1124"/>
      <c r="P37" s="1124"/>
      <c r="Q37" s="1124"/>
      <c r="R37" s="1124"/>
      <c r="S37" s="1125"/>
      <c r="T37" s="1125"/>
      <c r="U37" s="1125"/>
      <c r="V37" s="1125"/>
      <c r="W37" s="1126"/>
      <c r="X37" s="1083"/>
      <c r="Y37" s="1083"/>
      <c r="Z37" s="1083"/>
      <c r="AA37" s="1083"/>
      <c r="AB37" s="1083"/>
      <c r="AC37" s="1083"/>
      <c r="AD37" s="1083"/>
      <c r="AE37" s="1083"/>
      <c r="AF37" s="1083"/>
      <c r="AG37" s="1083"/>
      <c r="AH37" s="1083"/>
      <c r="AI37" s="1083"/>
      <c r="AJ37" s="1083"/>
      <c r="AK37" s="1083"/>
      <c r="AL37" s="1083"/>
      <c r="AM37" s="1083"/>
      <c r="AN37" s="1083"/>
      <c r="AO37" s="1083"/>
      <c r="AP37" s="1083"/>
      <c r="AQ37" s="1083"/>
      <c r="AR37" s="1107">
        <v>0</v>
      </c>
    </row>
    <row r="38" spans="1:44" s="1637" customFormat="1" ht="17.25" hidden="1" customHeight="1">
      <c r="A38" s="255"/>
      <c r="C38" s="143"/>
      <c r="D38" s="3767">
        <v>5</v>
      </c>
      <c r="E38" s="3756" t="s">
        <v>264</v>
      </c>
      <c r="F38" s="3768" t="s">
        <v>6</v>
      </c>
      <c r="G38" s="3756"/>
      <c r="H38" s="3758"/>
      <c r="I38" s="3760"/>
      <c r="J38" s="3762"/>
      <c r="K38" s="3754"/>
      <c r="L38" s="3754"/>
      <c r="M38" s="3754"/>
      <c r="N38" s="3765"/>
      <c r="O38" s="3754"/>
      <c r="P38" s="3754"/>
      <c r="Q38" s="3754"/>
      <c r="R38" s="3752"/>
      <c r="S38" s="3754"/>
      <c r="T38" s="1244"/>
      <c r="U38" s="1244"/>
      <c r="V38" s="1243"/>
      <c r="W38" s="1120"/>
      <c r="X38" s="1091"/>
      <c r="Y38" s="1091"/>
      <c r="Z38" s="1091"/>
      <c r="AA38" s="1091"/>
      <c r="AB38" s="1091"/>
      <c r="AC38" s="1091" t="s">
        <v>265</v>
      </c>
      <c r="AD38" s="1091" t="s">
        <v>266</v>
      </c>
      <c r="AE38" s="1091" t="s">
        <v>267</v>
      </c>
      <c r="AF38" s="1091" t="s">
        <v>268</v>
      </c>
      <c r="AG38" s="1091" t="s">
        <v>269</v>
      </c>
      <c r="AH38" s="1091" t="str">
        <f>IF($E$38=0,"",$E$38)</f>
        <v>Тарифы на услуги по передаче тепловой энергии</v>
      </c>
      <c r="AI38" s="1091" t="str">
        <f>IF($G$38=0,"",$G$38)</f>
        <v/>
      </c>
      <c r="AJ38" s="1091" t="str">
        <f>IF($J$38=0,"",$J$38)</f>
        <v/>
      </c>
      <c r="AK38" s="1091" t="str">
        <f>IF($K$38="нет","без дифференциации",IF($N$38=0,"",$N$38))</f>
        <v/>
      </c>
      <c r="AL38" s="1091" t="str">
        <f>IF($O$38="нет","без дифференциации",IF($R$38=0,"",$R$38))</f>
        <v/>
      </c>
      <c r="AM38" s="1091" t="str">
        <f>IF($S$38="нет","без дифференциации",IF($V$38=0,"",$V$38))</f>
        <v/>
      </c>
      <c r="AN38" s="1559">
        <f>$I$38</f>
        <v>0</v>
      </c>
      <c r="AO38" s="1091" t="str">
        <f>$I$38&amp;"."&amp;$M$38</f>
        <v>.</v>
      </c>
      <c r="AP38" s="1083" t="str">
        <f>$I$38&amp;"."&amp;$M$38&amp;"."&amp;$Q$38</f>
        <v>..</v>
      </c>
      <c r="AQ38" s="1083" t="str">
        <f>$I$38&amp;"."&amp;$M$38&amp;"."&amp;$Q$38&amp;"."&amp;$U$38</f>
        <v>...</v>
      </c>
      <c r="AR38" s="1107">
        <v>0</v>
      </c>
    </row>
    <row r="39" spans="1:44" s="1637" customFormat="1" ht="17.25" hidden="1" customHeight="1">
      <c r="A39" s="255"/>
      <c r="C39" s="254"/>
      <c r="D39" s="3767"/>
      <c r="E39" s="3756"/>
      <c r="F39" s="3769"/>
      <c r="G39" s="3756"/>
      <c r="H39" s="3759"/>
      <c r="I39" s="3761"/>
      <c r="J39" s="3763"/>
      <c r="K39" s="3755"/>
      <c r="L39" s="3755"/>
      <c r="M39" s="3755"/>
      <c r="N39" s="3766"/>
      <c r="O39" s="3755"/>
      <c r="P39" s="3755"/>
      <c r="Q39" s="3755"/>
      <c r="R39" s="3753"/>
      <c r="S39" s="3755"/>
      <c r="T39" s="1121"/>
      <c r="U39" s="1121"/>
      <c r="V39" s="1121"/>
      <c r="W39" s="1122"/>
      <c r="X39" s="1083"/>
      <c r="Y39" s="1083"/>
      <c r="Z39" s="1083"/>
      <c r="AA39" s="1083"/>
      <c r="AB39" s="1083"/>
      <c r="AC39" s="1083"/>
      <c r="AD39" s="1083"/>
      <c r="AE39" s="1083"/>
      <c r="AF39" s="1083"/>
      <c r="AG39" s="1083"/>
      <c r="AH39" s="1083"/>
      <c r="AI39" s="1083"/>
      <c r="AJ39" s="1083"/>
      <c r="AK39" s="1083"/>
      <c r="AL39" s="1083"/>
      <c r="AM39" s="1083"/>
      <c r="AN39" s="1083"/>
      <c r="AO39" s="1083"/>
      <c r="AP39" s="1083"/>
      <c r="AQ39" s="1083"/>
      <c r="AR39" s="1107">
        <v>0</v>
      </c>
    </row>
    <row r="40" spans="1:44" s="1637" customFormat="1" ht="17.25" hidden="1" customHeight="1">
      <c r="A40" s="255"/>
      <c r="C40" s="254"/>
      <c r="D40" s="3743"/>
      <c r="E40" s="3757"/>
      <c r="F40" s="3769"/>
      <c r="G40" s="3757"/>
      <c r="H40" s="3759"/>
      <c r="I40" s="3761"/>
      <c r="J40" s="3764"/>
      <c r="K40" s="3755"/>
      <c r="L40" s="3755"/>
      <c r="M40" s="3755"/>
      <c r="N40" s="3753"/>
      <c r="O40" s="3755"/>
      <c r="P40" s="1242"/>
      <c r="Q40" s="1121"/>
      <c r="R40" s="1121"/>
      <c r="S40" s="263"/>
      <c r="T40" s="263"/>
      <c r="U40" s="263"/>
      <c r="V40" s="263"/>
      <c r="W40" s="1122"/>
      <c r="X40" s="1083"/>
      <c r="Y40" s="1083"/>
      <c r="Z40" s="1083"/>
      <c r="AA40" s="1083"/>
      <c r="AB40" s="1083"/>
      <c r="AC40" s="1083"/>
      <c r="AD40" s="1083"/>
      <c r="AE40" s="1083"/>
      <c r="AF40" s="1083"/>
      <c r="AG40" s="1083"/>
      <c r="AH40" s="1083"/>
      <c r="AI40" s="1083"/>
      <c r="AJ40" s="1083"/>
      <c r="AK40" s="1083"/>
      <c r="AL40" s="1083"/>
      <c r="AM40" s="1083"/>
      <c r="AN40" s="1083"/>
      <c r="AO40" s="1083"/>
      <c r="AP40" s="1083"/>
      <c r="AQ40" s="1083"/>
      <c r="AR40" s="1107">
        <v>0</v>
      </c>
    </row>
    <row r="41" spans="1:44" s="1637" customFormat="1" ht="17.25" hidden="1" customHeight="1">
      <c r="A41" s="255"/>
      <c r="C41" s="254"/>
      <c r="D41" s="3743"/>
      <c r="E41" s="3757"/>
      <c r="F41" s="3769"/>
      <c r="G41" s="3757"/>
      <c r="H41" s="3759"/>
      <c r="I41" s="3761"/>
      <c r="J41" s="3764"/>
      <c r="K41" s="3755"/>
      <c r="L41" s="1121"/>
      <c r="M41" s="1121"/>
      <c r="N41" s="1121"/>
      <c r="O41" s="1121"/>
      <c r="P41" s="1121"/>
      <c r="Q41" s="1121"/>
      <c r="R41" s="1121"/>
      <c r="S41" s="263"/>
      <c r="T41" s="263"/>
      <c r="U41" s="263"/>
      <c r="V41" s="263"/>
      <c r="W41" s="1122"/>
      <c r="X41" s="1083"/>
      <c r="Y41" s="1083"/>
      <c r="Z41" s="1083"/>
      <c r="AA41" s="1083"/>
      <c r="AB41" s="1083"/>
      <c r="AC41" s="1083"/>
      <c r="AD41" s="1083"/>
      <c r="AE41" s="1083"/>
      <c r="AF41" s="1083"/>
      <c r="AG41" s="1083"/>
      <c r="AH41" s="1083"/>
      <c r="AI41" s="1083"/>
      <c r="AJ41" s="1083"/>
      <c r="AK41" s="1083"/>
      <c r="AL41" s="1083"/>
      <c r="AM41" s="1083"/>
      <c r="AN41" s="1083"/>
      <c r="AO41" s="1083"/>
      <c r="AP41" s="1083"/>
      <c r="AQ41" s="1083"/>
      <c r="AR41" s="1107">
        <v>0</v>
      </c>
    </row>
    <row r="42" spans="1:44" s="1637" customFormat="1" ht="17.25" hidden="1" customHeight="1">
      <c r="A42" s="255"/>
      <c r="C42" s="254"/>
      <c r="D42" s="3743"/>
      <c r="E42" s="3757"/>
      <c r="F42" s="3770"/>
      <c r="G42" s="3757"/>
      <c r="H42" s="1123"/>
      <c r="I42" s="1124"/>
      <c r="J42" s="1124"/>
      <c r="K42" s="1124"/>
      <c r="L42" s="1124"/>
      <c r="M42" s="1124"/>
      <c r="N42" s="1124"/>
      <c r="O42" s="1124"/>
      <c r="P42" s="1124"/>
      <c r="Q42" s="1124"/>
      <c r="R42" s="1124"/>
      <c r="S42" s="1125"/>
      <c r="T42" s="1125"/>
      <c r="U42" s="1125"/>
      <c r="V42" s="1125"/>
      <c r="W42" s="1126"/>
      <c r="X42" s="1083"/>
      <c r="Y42" s="1083"/>
      <c r="Z42" s="1083"/>
      <c r="AA42" s="1083"/>
      <c r="AB42" s="1083"/>
      <c r="AC42" s="1083"/>
      <c r="AD42" s="1083"/>
      <c r="AE42" s="1083"/>
      <c r="AF42" s="1083"/>
      <c r="AG42" s="1083"/>
      <c r="AH42" s="1083"/>
      <c r="AI42" s="1083"/>
      <c r="AJ42" s="1083"/>
      <c r="AK42" s="1083"/>
      <c r="AL42" s="1083"/>
      <c r="AM42" s="1083"/>
      <c r="AN42" s="1083"/>
      <c r="AO42" s="1083"/>
      <c r="AP42" s="1083"/>
      <c r="AQ42" s="1083"/>
      <c r="AR42" s="1107">
        <v>0</v>
      </c>
    </row>
    <row r="43" spans="1:44" s="1637" customFormat="1" ht="17.25" hidden="1" customHeight="1">
      <c r="A43" s="255"/>
      <c r="C43" s="143"/>
      <c r="D43" s="3767">
        <v>6</v>
      </c>
      <c r="E43" s="3756" t="s">
        <v>270</v>
      </c>
      <c r="F43" s="3768" t="s">
        <v>6</v>
      </c>
      <c r="G43" s="3756"/>
      <c r="H43" s="3758"/>
      <c r="I43" s="3760"/>
      <c r="J43" s="3762"/>
      <c r="K43" s="3754"/>
      <c r="L43" s="3754"/>
      <c r="M43" s="3754"/>
      <c r="N43" s="3765"/>
      <c r="O43" s="3754"/>
      <c r="P43" s="3754"/>
      <c r="Q43" s="3754"/>
      <c r="R43" s="3752"/>
      <c r="S43" s="3754"/>
      <c r="T43" s="1244"/>
      <c r="U43" s="1244"/>
      <c r="V43" s="1243"/>
      <c r="W43" s="1120"/>
      <c r="X43" s="1091"/>
      <c r="Y43" s="1091"/>
      <c r="Z43" s="1091"/>
      <c r="AA43" s="1091"/>
      <c r="AB43" s="1091"/>
      <c r="AC43" s="1091" t="s">
        <v>271</v>
      </c>
      <c r="AD43" s="1091" t="s">
        <v>272</v>
      </c>
      <c r="AE43" s="1091" t="s">
        <v>273</v>
      </c>
      <c r="AF43" s="1091" t="s">
        <v>274</v>
      </c>
      <c r="AG43" s="1091" t="s">
        <v>275</v>
      </c>
      <c r="AH43" s="1091" t="str">
        <f>IF($E$43=0,"",$E$43)</f>
        <v>Тарифы на услуги по передаче теплоносителя</v>
      </c>
      <c r="AI43" s="1091" t="str">
        <f>IF($G$43=0,"",$G$43)</f>
        <v/>
      </c>
      <c r="AJ43" s="1091" t="str">
        <f>IF($J$43=0,"",$J$43)</f>
        <v/>
      </c>
      <c r="AK43" s="1091" t="str">
        <f>IF($K$43="нет","без дифференциации",IF($N$43=0,"",$N$43))</f>
        <v/>
      </c>
      <c r="AL43" s="1091" t="str">
        <f>IF($O$43="нет","без дифференциации",IF($R$43=0,"",$R$43))</f>
        <v/>
      </c>
      <c r="AM43" s="1091" t="str">
        <f>IF($S$43="нет","без дифференциации",IF($V$43=0,"",$V$43))</f>
        <v/>
      </c>
      <c r="AN43" s="1559">
        <f>$I$43</f>
        <v>0</v>
      </c>
      <c r="AO43" s="1091" t="str">
        <f>$I$43&amp;"."&amp;$M$43</f>
        <v>.</v>
      </c>
      <c r="AP43" s="1083" t="str">
        <f>$I$43&amp;"."&amp;$M$43&amp;"."&amp;$Q$43</f>
        <v>..</v>
      </c>
      <c r="AQ43" s="1083" t="str">
        <f>$I$43&amp;"."&amp;$M$43&amp;"."&amp;$Q$43&amp;"."&amp;$U$43</f>
        <v>...</v>
      </c>
      <c r="AR43" s="1107">
        <v>0</v>
      </c>
    </row>
    <row r="44" spans="1:44" s="1637" customFormat="1" ht="17.25" hidden="1" customHeight="1">
      <c r="A44" s="255"/>
      <c r="C44" s="254"/>
      <c r="D44" s="3767"/>
      <c r="E44" s="3756"/>
      <c r="F44" s="3769"/>
      <c r="G44" s="3756"/>
      <c r="H44" s="3759"/>
      <c r="I44" s="3761"/>
      <c r="J44" s="3763"/>
      <c r="K44" s="3755"/>
      <c r="L44" s="3755"/>
      <c r="M44" s="3755"/>
      <c r="N44" s="3766"/>
      <c r="O44" s="3755"/>
      <c r="P44" s="3755"/>
      <c r="Q44" s="3755"/>
      <c r="R44" s="3753"/>
      <c r="S44" s="3755"/>
      <c r="T44" s="1121"/>
      <c r="U44" s="1121"/>
      <c r="V44" s="1121"/>
      <c r="W44" s="1122"/>
      <c r="X44" s="1083"/>
      <c r="Y44" s="1083"/>
      <c r="Z44" s="1083"/>
      <c r="AA44" s="1083"/>
      <c r="AB44" s="1083"/>
      <c r="AC44" s="1083"/>
      <c r="AD44" s="1083"/>
      <c r="AE44" s="1083"/>
      <c r="AF44" s="1083"/>
      <c r="AG44" s="1083"/>
      <c r="AH44" s="1083"/>
      <c r="AI44" s="1083"/>
      <c r="AJ44" s="1083"/>
      <c r="AK44" s="1083"/>
      <c r="AL44" s="1083"/>
      <c r="AM44" s="1083"/>
      <c r="AN44" s="1083"/>
      <c r="AO44" s="1083"/>
      <c r="AP44" s="1083"/>
      <c r="AQ44" s="1083"/>
      <c r="AR44" s="1107">
        <v>0</v>
      </c>
    </row>
    <row r="45" spans="1:44" s="1637" customFormat="1" ht="17.25" hidden="1" customHeight="1">
      <c r="A45" s="255"/>
      <c r="C45" s="254"/>
      <c r="D45" s="3743"/>
      <c r="E45" s="3757"/>
      <c r="F45" s="3769"/>
      <c r="G45" s="3757"/>
      <c r="H45" s="3759"/>
      <c r="I45" s="3761"/>
      <c r="J45" s="3764"/>
      <c r="K45" s="3755"/>
      <c r="L45" s="3755"/>
      <c r="M45" s="3755"/>
      <c r="N45" s="3753"/>
      <c r="O45" s="3755"/>
      <c r="P45" s="1242"/>
      <c r="Q45" s="1121"/>
      <c r="R45" s="1121"/>
      <c r="S45" s="263"/>
      <c r="T45" s="263"/>
      <c r="U45" s="263"/>
      <c r="V45" s="263"/>
      <c r="W45" s="1122"/>
      <c r="X45" s="1083"/>
      <c r="Y45" s="1083"/>
      <c r="Z45" s="1083"/>
      <c r="AA45" s="1083"/>
      <c r="AB45" s="1083"/>
      <c r="AC45" s="1083"/>
      <c r="AD45" s="1083"/>
      <c r="AE45" s="1083"/>
      <c r="AF45" s="1083"/>
      <c r="AG45" s="1083"/>
      <c r="AH45" s="1083"/>
      <c r="AI45" s="1083"/>
      <c r="AJ45" s="1083"/>
      <c r="AK45" s="1083"/>
      <c r="AL45" s="1083"/>
      <c r="AM45" s="1083"/>
      <c r="AN45" s="1083"/>
      <c r="AO45" s="1083"/>
      <c r="AP45" s="1083"/>
      <c r="AQ45" s="1083"/>
      <c r="AR45" s="1107">
        <v>0</v>
      </c>
    </row>
    <row r="46" spans="1:44" s="1637" customFormat="1" ht="17.25" hidden="1" customHeight="1">
      <c r="A46" s="255"/>
      <c r="C46" s="143"/>
      <c r="D46" s="3743"/>
      <c r="E46" s="3757"/>
      <c r="F46" s="3769"/>
      <c r="G46" s="3757"/>
      <c r="H46" s="3759"/>
      <c r="I46" s="3761"/>
      <c r="J46" s="3764"/>
      <c r="K46" s="3755"/>
      <c r="L46" s="1121"/>
      <c r="M46" s="1121"/>
      <c r="N46" s="1121"/>
      <c r="O46" s="1121"/>
      <c r="P46" s="1121"/>
      <c r="Q46" s="1121"/>
      <c r="R46" s="1121"/>
      <c r="S46" s="263"/>
      <c r="T46" s="263"/>
      <c r="U46" s="263"/>
      <c r="V46" s="263"/>
      <c r="W46" s="1122"/>
      <c r="Y46" s="1091"/>
      <c r="Z46" s="1091"/>
      <c r="AA46" s="1091"/>
      <c r="AB46" s="1091"/>
      <c r="AC46" s="1091"/>
      <c r="AD46" s="1091"/>
      <c r="AE46" s="1091"/>
      <c r="AF46" s="1091"/>
      <c r="AG46" s="1091"/>
      <c r="AH46" s="1091"/>
      <c r="AI46" s="1091"/>
      <c r="AJ46" s="1091"/>
      <c r="AK46" s="1091"/>
      <c r="AL46" s="1091"/>
      <c r="AM46" s="1091"/>
      <c r="AN46" s="1091"/>
      <c r="AO46" s="1091"/>
      <c r="AP46" s="1091"/>
      <c r="AQ46" s="1091"/>
      <c r="AR46" s="1150">
        <v>0</v>
      </c>
    </row>
    <row r="47" spans="1:44" s="1637" customFormat="1" ht="17.25" hidden="1" customHeight="1">
      <c r="A47" s="255"/>
      <c r="C47" s="254"/>
      <c r="D47" s="3743"/>
      <c r="E47" s="3757"/>
      <c r="F47" s="3770"/>
      <c r="G47" s="3757"/>
      <c r="H47" s="1123"/>
      <c r="I47" s="1124"/>
      <c r="J47" s="1124"/>
      <c r="K47" s="1124"/>
      <c r="L47" s="1124"/>
      <c r="M47" s="1124"/>
      <c r="N47" s="1124"/>
      <c r="O47" s="1124"/>
      <c r="P47" s="1124"/>
      <c r="Q47" s="1124"/>
      <c r="R47" s="1124"/>
      <c r="S47" s="1125"/>
      <c r="T47" s="1125"/>
      <c r="U47" s="1125"/>
      <c r="V47" s="1125"/>
      <c r="W47" s="1126"/>
      <c r="X47" s="1083"/>
      <c r="Y47" s="1083"/>
      <c r="Z47" s="1083"/>
      <c r="AA47" s="1083"/>
      <c r="AB47" s="1083"/>
      <c r="AC47" s="1083"/>
      <c r="AD47" s="1083"/>
      <c r="AE47" s="1083"/>
      <c r="AF47" s="1083"/>
      <c r="AG47" s="1083"/>
      <c r="AH47" s="1083"/>
      <c r="AI47" s="1083"/>
      <c r="AJ47" s="1083"/>
      <c r="AK47" s="1083"/>
      <c r="AL47" s="1083"/>
      <c r="AM47" s="1083"/>
      <c r="AN47" s="1083"/>
      <c r="AO47" s="1083"/>
      <c r="AP47" s="1083"/>
      <c r="AQ47" s="1083"/>
      <c r="AR47" s="1107">
        <v>0</v>
      </c>
    </row>
    <row r="48" spans="1:44" s="1637" customFormat="1" ht="17.25" hidden="1" customHeight="1">
      <c r="A48" s="255"/>
      <c r="C48" s="143"/>
      <c r="D48" s="3774">
        <v>7</v>
      </c>
      <c r="E48" s="3777" t="s">
        <v>276</v>
      </c>
      <c r="F48" s="3768" t="s">
        <v>6</v>
      </c>
      <c r="G48" s="3777"/>
      <c r="H48" s="3758"/>
      <c r="I48" s="3760"/>
      <c r="J48" s="3762"/>
      <c r="K48" s="3754"/>
      <c r="L48" s="3754"/>
      <c r="M48" s="3754"/>
      <c r="N48" s="3765"/>
      <c r="O48" s="3754"/>
      <c r="P48" s="3754"/>
      <c r="Q48" s="3754"/>
      <c r="R48" s="3752"/>
      <c r="S48" s="3754"/>
      <c r="T48" s="1244"/>
      <c r="U48" s="1244"/>
      <c r="V48" s="1243"/>
      <c r="W48" s="1120"/>
      <c r="X48" s="1091"/>
      <c r="Y48" s="1091"/>
      <c r="Z48" s="1091"/>
      <c r="AA48" s="1091"/>
      <c r="AB48" s="1091"/>
      <c r="AC48" s="1091" t="s">
        <v>277</v>
      </c>
      <c r="AD48" s="1091" t="s">
        <v>278</v>
      </c>
      <c r="AE48" s="1091" t="s">
        <v>279</v>
      </c>
      <c r="AF48" s="1091" t="s">
        <v>280</v>
      </c>
      <c r="AG48" s="1091" t="s">
        <v>281</v>
      </c>
      <c r="AH48" s="1091" t="str">
        <f>IF($E$48=0,"",$E$48)</f>
        <v>Плата за услуги по поддержанию резервной тепловой мощности при отсутствии потребления тепловой энергии</v>
      </c>
      <c r="AI48" s="1091" t="str">
        <f>IF($G$48=0,"",$G$48)</f>
        <v/>
      </c>
      <c r="AJ48" s="1091" t="str">
        <f>IF($J$48=0,"",$J$48)</f>
        <v/>
      </c>
      <c r="AK48" s="1091" t="str">
        <f>IF($K$48="нет","без дифференциации",IF($N$48=0,"",$N$48))</f>
        <v/>
      </c>
      <c r="AL48" s="1091" t="str">
        <f>IF($O$48="нет","без дифференциации",IF($R$48=0,"",$R$48))</f>
        <v/>
      </c>
      <c r="AM48" s="1091" t="str">
        <f>IF($S$48="нет","без дифференциации",IF($V$48=0,"",$V$48))</f>
        <v/>
      </c>
      <c r="AN48" s="1559">
        <f>$I$48</f>
        <v>0</v>
      </c>
      <c r="AO48" s="1091" t="str">
        <f>$I$48&amp;"."&amp;$M$48</f>
        <v>.</v>
      </c>
      <c r="AP48" s="1083" t="str">
        <f>$I$48&amp;"."&amp;$M$48&amp;"."&amp;$Q$48</f>
        <v>..</v>
      </c>
      <c r="AQ48" s="1083" t="str">
        <f>$I$48&amp;"."&amp;$M$48&amp;"."&amp;$Q$48&amp;"."&amp;$U$48</f>
        <v>...</v>
      </c>
      <c r="AR48" s="1132">
        <v>0</v>
      </c>
    </row>
    <row r="49" spans="1:44" s="1637" customFormat="1" ht="17.25" hidden="1" customHeight="1">
      <c r="A49" s="255"/>
      <c r="C49" s="254"/>
      <c r="D49" s="3775"/>
      <c r="E49" s="3778"/>
      <c r="F49" s="3769"/>
      <c r="G49" s="3778"/>
      <c r="H49" s="3759"/>
      <c r="I49" s="3761"/>
      <c r="J49" s="3763"/>
      <c r="K49" s="3755"/>
      <c r="L49" s="3755"/>
      <c r="M49" s="3755"/>
      <c r="N49" s="3766"/>
      <c r="O49" s="3755"/>
      <c r="P49" s="3755"/>
      <c r="Q49" s="3755"/>
      <c r="R49" s="3753"/>
      <c r="S49" s="3755"/>
      <c r="T49" s="1121"/>
      <c r="U49" s="1121"/>
      <c r="V49" s="1121"/>
      <c r="W49" s="1122"/>
      <c r="X49" s="1083"/>
      <c r="Y49" s="1083"/>
      <c r="Z49" s="1083"/>
      <c r="AA49" s="1083"/>
      <c r="AB49" s="1083"/>
      <c r="AC49" s="1083"/>
      <c r="AD49" s="1083"/>
      <c r="AE49" s="1083"/>
      <c r="AF49" s="1083"/>
      <c r="AG49" s="1083"/>
      <c r="AH49" s="1083"/>
      <c r="AI49" s="1083"/>
      <c r="AJ49" s="1083"/>
      <c r="AK49" s="1083"/>
      <c r="AL49" s="1083"/>
      <c r="AM49" s="1083"/>
      <c r="AN49" s="1083"/>
      <c r="AO49" s="1083"/>
      <c r="AP49" s="1083"/>
      <c r="AQ49" s="1083"/>
      <c r="AR49" s="1132">
        <v>0</v>
      </c>
    </row>
    <row r="50" spans="1:44" s="1637" customFormat="1" ht="17.25" hidden="1" customHeight="1">
      <c r="A50" s="255"/>
      <c r="C50" s="254"/>
      <c r="D50" s="3775"/>
      <c r="E50" s="3778"/>
      <c r="F50" s="3769"/>
      <c r="G50" s="3778"/>
      <c r="H50" s="3759"/>
      <c r="I50" s="3761"/>
      <c r="J50" s="3764"/>
      <c r="K50" s="3755"/>
      <c r="L50" s="3755"/>
      <c r="M50" s="3755"/>
      <c r="N50" s="3753"/>
      <c r="O50" s="3755"/>
      <c r="P50" s="1242"/>
      <c r="Q50" s="1121"/>
      <c r="R50" s="1121"/>
      <c r="S50" s="263"/>
      <c r="T50" s="263"/>
      <c r="U50" s="263"/>
      <c r="V50" s="263"/>
      <c r="W50" s="1122"/>
      <c r="X50" s="1083"/>
      <c r="Y50" s="1083"/>
      <c r="Z50" s="1083"/>
      <c r="AA50" s="1083"/>
      <c r="AB50" s="1083"/>
      <c r="AC50" s="1083"/>
      <c r="AD50" s="1083"/>
      <c r="AE50" s="1083"/>
      <c r="AF50" s="1083"/>
      <c r="AG50" s="1083"/>
      <c r="AH50" s="1083"/>
      <c r="AI50" s="1083"/>
      <c r="AJ50" s="1083"/>
      <c r="AK50" s="1083"/>
      <c r="AL50" s="1083"/>
      <c r="AM50" s="1083"/>
      <c r="AN50" s="1083"/>
      <c r="AO50" s="1083"/>
      <c r="AP50" s="1083"/>
      <c r="AQ50" s="1083"/>
      <c r="AR50" s="1132">
        <v>0</v>
      </c>
    </row>
    <row r="51" spans="1:44" s="1637" customFormat="1" ht="17.25" hidden="1" customHeight="1">
      <c r="A51" s="255"/>
      <c r="C51" s="143"/>
      <c r="D51" s="3775"/>
      <c r="E51" s="3778"/>
      <c r="F51" s="3769"/>
      <c r="G51" s="3778"/>
      <c r="H51" s="3759"/>
      <c r="I51" s="3761"/>
      <c r="J51" s="3764"/>
      <c r="K51" s="3755"/>
      <c r="L51" s="1121"/>
      <c r="M51" s="1121"/>
      <c r="N51" s="1121"/>
      <c r="O51" s="1121"/>
      <c r="P51" s="1121"/>
      <c r="Q51" s="1121"/>
      <c r="R51" s="1121"/>
      <c r="S51" s="263"/>
      <c r="T51" s="263"/>
      <c r="U51" s="263"/>
      <c r="V51" s="263"/>
      <c r="W51" s="1122"/>
      <c r="Y51" s="1091"/>
      <c r="Z51" s="1091"/>
      <c r="AA51" s="1091"/>
      <c r="AB51" s="1091"/>
      <c r="AC51" s="1091"/>
      <c r="AD51" s="1091"/>
      <c r="AE51" s="1091"/>
      <c r="AF51" s="1091"/>
      <c r="AG51" s="1091"/>
      <c r="AH51" s="1091"/>
      <c r="AI51" s="1091"/>
      <c r="AJ51" s="1091"/>
      <c r="AK51" s="1091"/>
      <c r="AL51" s="1091"/>
      <c r="AM51" s="1091"/>
      <c r="AN51" s="1091"/>
      <c r="AO51" s="1091"/>
      <c r="AP51" s="1091"/>
      <c r="AQ51" s="1091"/>
      <c r="AR51" s="1150">
        <v>0</v>
      </c>
    </row>
    <row r="52" spans="1:44" s="1637" customFormat="1" ht="17.25" hidden="1" customHeight="1">
      <c r="A52" s="255"/>
      <c r="C52" s="254"/>
      <c r="D52" s="3776"/>
      <c r="E52" s="3779"/>
      <c r="F52" s="3770"/>
      <c r="G52" s="3779"/>
      <c r="H52" s="1123"/>
      <c r="I52" s="1124"/>
      <c r="J52" s="1124"/>
      <c r="K52" s="1124"/>
      <c r="L52" s="1124"/>
      <c r="M52" s="1124"/>
      <c r="N52" s="1124"/>
      <c r="O52" s="1124"/>
      <c r="P52" s="1124"/>
      <c r="Q52" s="1124"/>
      <c r="R52" s="1124"/>
      <c r="S52" s="1125"/>
      <c r="T52" s="1125"/>
      <c r="U52" s="1125"/>
      <c r="V52" s="1125"/>
      <c r="W52" s="1126"/>
      <c r="X52" s="1083"/>
      <c r="Y52" s="1083"/>
      <c r="Z52" s="1083"/>
      <c r="AA52" s="1083"/>
      <c r="AB52" s="1083"/>
      <c r="AC52" s="1083"/>
      <c r="AD52" s="1083"/>
      <c r="AE52" s="1083"/>
      <c r="AF52" s="1083"/>
      <c r="AG52" s="1083"/>
      <c r="AH52" s="1083"/>
      <c r="AI52" s="1083"/>
      <c r="AJ52" s="1083"/>
      <c r="AK52" s="1083"/>
      <c r="AL52" s="1083"/>
      <c r="AM52" s="1083"/>
      <c r="AN52" s="1083"/>
      <c r="AO52" s="1083"/>
      <c r="AP52" s="1083"/>
      <c r="AQ52" s="1083"/>
      <c r="AR52" s="1132">
        <v>0</v>
      </c>
    </row>
    <row r="53" spans="1:44" s="1637" customFormat="1" ht="17.25" hidden="1" customHeight="1">
      <c r="A53" s="255"/>
      <c r="C53" s="143"/>
      <c r="D53" s="3767">
        <v>8</v>
      </c>
      <c r="E53" s="3756" t="s">
        <v>282</v>
      </c>
      <c r="F53" s="3768" t="s">
        <v>6</v>
      </c>
      <c r="G53" s="3756"/>
      <c r="H53" s="3758"/>
      <c r="I53" s="3760"/>
      <c r="J53" s="3762"/>
      <c r="K53" s="3754"/>
      <c r="L53" s="3754"/>
      <c r="M53" s="3754"/>
      <c r="N53" s="3765"/>
      <c r="O53" s="3754"/>
      <c r="P53" s="3754"/>
      <c r="Q53" s="3754"/>
      <c r="R53" s="3752"/>
      <c r="S53" s="3754"/>
      <c r="T53" s="1294"/>
      <c r="U53" s="1294"/>
      <c r="V53" s="1296"/>
      <c r="W53" s="1120"/>
      <c r="X53" s="1091"/>
      <c r="Y53" s="1091"/>
      <c r="Z53" s="1091"/>
      <c r="AA53" s="1091"/>
      <c r="AB53" s="1091"/>
      <c r="AC53" s="1091" t="s">
        <v>283</v>
      </c>
      <c r="AD53" s="1091" t="s">
        <v>284</v>
      </c>
      <c r="AE53" s="1091" t="s">
        <v>285</v>
      </c>
      <c r="AF53" s="1091" t="s">
        <v>286</v>
      </c>
      <c r="AG53" s="1091" t="s">
        <v>287</v>
      </c>
      <c r="AH53" s="1091" t="str">
        <f>IF($E$53=0,"",$E$53)</f>
        <v>Плата за подключение (технологическое присоединение) к системе теплоснабжения</v>
      </c>
      <c r="AI53" s="1091" t="str">
        <f>IF($G$53=0,"",$G$53)</f>
        <v/>
      </c>
      <c r="AJ53" s="1091" t="str">
        <f>IF($J$53=0,"",$J$53)</f>
        <v/>
      </c>
      <c r="AK53" s="1091" t="str">
        <f>IF($K$53="нет","без дифференциации",IF($N$53=0,"",$N$53))</f>
        <v/>
      </c>
      <c r="AL53" s="1091" t="str">
        <f>IF($O$53="нет","без дифференциации",IF($R$53=0,"",$R$53))</f>
        <v/>
      </c>
      <c r="AM53" s="1091" t="str">
        <f>IF($S$53="нет","без дифференциации",IF($V$53=0,"",$V$53))</f>
        <v/>
      </c>
      <c r="AN53" s="1559">
        <f>$I$53</f>
        <v>0</v>
      </c>
      <c r="AO53" s="1091" t="str">
        <f>$I$53&amp;"."&amp;$M$53</f>
        <v>.</v>
      </c>
      <c r="AP53" s="1083" t="str">
        <f>$I$53&amp;"."&amp;$M$53&amp;"."&amp;$Q$53</f>
        <v>..</v>
      </c>
      <c r="AQ53" s="1083" t="str">
        <f>$I$53&amp;"."&amp;$M$53&amp;"."&amp;$Q$53&amp;"."&amp;$U$53</f>
        <v>...</v>
      </c>
      <c r="AR53" s="1132">
        <v>0</v>
      </c>
    </row>
    <row r="54" spans="1:44" s="1637" customFormat="1" ht="17.25" hidden="1" customHeight="1">
      <c r="A54" s="255"/>
      <c r="C54" s="254"/>
      <c r="D54" s="3767"/>
      <c r="E54" s="3756"/>
      <c r="F54" s="3769"/>
      <c r="G54" s="3756"/>
      <c r="H54" s="3759"/>
      <c r="I54" s="3761"/>
      <c r="J54" s="3763"/>
      <c r="K54" s="3755"/>
      <c r="L54" s="3755"/>
      <c r="M54" s="3755"/>
      <c r="N54" s="3766"/>
      <c r="O54" s="3755"/>
      <c r="P54" s="3755"/>
      <c r="Q54" s="3755"/>
      <c r="R54" s="3753"/>
      <c r="S54" s="3755"/>
      <c r="T54" s="1121"/>
      <c r="U54" s="1121"/>
      <c r="V54" s="1121"/>
      <c r="W54" s="1122"/>
      <c r="X54" s="1083"/>
      <c r="Y54" s="1083"/>
      <c r="Z54" s="1083"/>
      <c r="AA54" s="1083"/>
      <c r="AB54" s="1083"/>
      <c r="AC54" s="1083"/>
      <c r="AD54" s="1083"/>
      <c r="AE54" s="1083"/>
      <c r="AF54" s="1083"/>
      <c r="AG54" s="1083"/>
      <c r="AH54" s="1083"/>
      <c r="AI54" s="1083"/>
      <c r="AJ54" s="1083"/>
      <c r="AK54" s="1083"/>
      <c r="AL54" s="1083"/>
      <c r="AM54" s="1083"/>
      <c r="AN54" s="1083"/>
      <c r="AO54" s="1083"/>
      <c r="AP54" s="1083"/>
      <c r="AQ54" s="1083"/>
      <c r="AR54" s="1132">
        <v>0</v>
      </c>
    </row>
    <row r="55" spans="1:44" s="1637" customFormat="1" ht="17.25" hidden="1" customHeight="1">
      <c r="A55" s="255"/>
      <c r="C55" s="254"/>
      <c r="D55" s="3743"/>
      <c r="E55" s="3757"/>
      <c r="F55" s="3769"/>
      <c r="G55" s="3757"/>
      <c r="H55" s="3759"/>
      <c r="I55" s="3761"/>
      <c r="J55" s="3764"/>
      <c r="K55" s="3755"/>
      <c r="L55" s="3755"/>
      <c r="M55" s="3755"/>
      <c r="N55" s="3753"/>
      <c r="O55" s="3755"/>
      <c r="P55" s="1295"/>
      <c r="Q55" s="1121"/>
      <c r="R55" s="1121"/>
      <c r="S55" s="263"/>
      <c r="T55" s="263"/>
      <c r="U55" s="263"/>
      <c r="V55" s="263"/>
      <c r="W55" s="1122"/>
      <c r="X55" s="1083"/>
      <c r="Y55" s="1083"/>
      <c r="Z55" s="1083"/>
      <c r="AA55" s="1083"/>
      <c r="AB55" s="1083"/>
      <c r="AC55" s="1083"/>
      <c r="AD55" s="1083"/>
      <c r="AE55" s="1083"/>
      <c r="AF55" s="1083"/>
      <c r="AG55" s="1083"/>
      <c r="AH55" s="1083"/>
      <c r="AI55" s="1083"/>
      <c r="AJ55" s="1083"/>
      <c r="AK55" s="1083"/>
      <c r="AL55" s="1083"/>
      <c r="AM55" s="1083"/>
      <c r="AN55" s="1083"/>
      <c r="AO55" s="1083"/>
      <c r="AP55" s="1083"/>
      <c r="AQ55" s="1083"/>
      <c r="AR55" s="1132">
        <v>0</v>
      </c>
    </row>
    <row r="56" spans="1:44" s="1637" customFormat="1" ht="17.25" hidden="1" customHeight="1">
      <c r="A56" s="255"/>
      <c r="C56" s="143"/>
      <c r="D56" s="3743"/>
      <c r="E56" s="3757"/>
      <c r="F56" s="3769"/>
      <c r="G56" s="3757"/>
      <c r="H56" s="3759"/>
      <c r="I56" s="3761"/>
      <c r="J56" s="3764"/>
      <c r="K56" s="3755"/>
      <c r="L56" s="1121"/>
      <c r="M56" s="1121"/>
      <c r="N56" s="1121"/>
      <c r="O56" s="1121"/>
      <c r="P56" s="1121"/>
      <c r="Q56" s="1121"/>
      <c r="R56" s="1121"/>
      <c r="S56" s="263"/>
      <c r="T56" s="263"/>
      <c r="U56" s="263"/>
      <c r="V56" s="263"/>
      <c r="W56" s="1122"/>
      <c r="Y56" s="1091"/>
      <c r="Z56" s="1091"/>
      <c r="AA56" s="1091"/>
      <c r="AB56" s="1091"/>
      <c r="AC56" s="1091"/>
      <c r="AD56" s="1091"/>
      <c r="AE56" s="1091"/>
      <c r="AF56" s="1091"/>
      <c r="AG56" s="1091"/>
      <c r="AH56" s="1091"/>
      <c r="AI56" s="1091"/>
      <c r="AJ56" s="1091"/>
      <c r="AK56" s="1091"/>
      <c r="AL56" s="1091"/>
      <c r="AM56" s="1091"/>
      <c r="AN56" s="1091"/>
      <c r="AO56" s="1091"/>
      <c r="AP56" s="1091"/>
      <c r="AQ56" s="1091"/>
      <c r="AR56" s="1150">
        <v>0</v>
      </c>
    </row>
    <row r="57" spans="1:44" s="1637" customFormat="1" ht="17.25" hidden="1" customHeight="1">
      <c r="A57" s="255"/>
      <c r="C57" s="254"/>
      <c r="D57" s="3743"/>
      <c r="E57" s="3757"/>
      <c r="F57" s="3770"/>
      <c r="G57" s="3757"/>
      <c r="H57" s="1123"/>
      <c r="I57" s="1124"/>
      <c r="J57" s="1124"/>
      <c r="K57" s="1124"/>
      <c r="L57" s="1124"/>
      <c r="M57" s="1124"/>
      <c r="N57" s="1124"/>
      <c r="O57" s="1124"/>
      <c r="P57" s="1124"/>
      <c r="Q57" s="1124"/>
      <c r="R57" s="1124"/>
      <c r="S57" s="1125"/>
      <c r="T57" s="1125"/>
      <c r="U57" s="1125"/>
      <c r="V57" s="1125"/>
      <c r="W57" s="1126"/>
      <c r="X57" s="1083"/>
      <c r="Y57" s="1083"/>
      <c r="Z57" s="1083"/>
      <c r="AA57" s="1083"/>
      <c r="AB57" s="1083"/>
      <c r="AC57" s="1083"/>
      <c r="AD57" s="1083"/>
      <c r="AE57" s="1083"/>
      <c r="AF57" s="1083"/>
      <c r="AG57" s="1083"/>
      <c r="AH57" s="1083"/>
      <c r="AI57" s="1083"/>
      <c r="AJ57" s="1083"/>
      <c r="AK57" s="1083"/>
      <c r="AL57" s="1083"/>
      <c r="AM57" s="1083"/>
      <c r="AN57" s="1083"/>
      <c r="AO57" s="1083"/>
      <c r="AP57" s="1083"/>
      <c r="AQ57" s="1083"/>
      <c r="AR57" s="1132">
        <v>0</v>
      </c>
    </row>
    <row r="58" spans="1:44" s="1637" customFormat="1" ht="17.25" hidden="1" customHeight="1">
      <c r="A58" s="255"/>
      <c r="C58" s="143"/>
      <c r="D58" s="3767">
        <v>9</v>
      </c>
      <c r="E58" s="3756" t="s">
        <v>288</v>
      </c>
      <c r="F58" s="3768" t="s">
        <v>6</v>
      </c>
      <c r="G58" s="3756"/>
      <c r="H58" s="3758"/>
      <c r="I58" s="3760"/>
      <c r="J58" s="3762"/>
      <c r="K58" s="3754"/>
      <c r="L58" s="3754"/>
      <c r="M58" s="3754"/>
      <c r="N58" s="3765"/>
      <c r="O58" s="3754"/>
      <c r="P58" s="3754"/>
      <c r="Q58" s="3754"/>
      <c r="R58" s="3752"/>
      <c r="S58" s="3754"/>
      <c r="T58" s="1706"/>
      <c r="U58" s="1706"/>
      <c r="V58" s="1708"/>
      <c r="W58" s="1120"/>
      <c r="X58" s="1091"/>
      <c r="Y58" s="1091"/>
      <c r="Z58" s="1091"/>
      <c r="AA58" s="1091"/>
      <c r="AB58" s="1091"/>
      <c r="AC58" s="1091" t="s">
        <v>289</v>
      </c>
      <c r="AD58" s="1091" t="s">
        <v>290</v>
      </c>
      <c r="AE58" s="1091" t="s">
        <v>291</v>
      </c>
      <c r="AF58" s="1091" t="s">
        <v>292</v>
      </c>
      <c r="AG58" s="1091" t="s">
        <v>293</v>
      </c>
      <c r="AH58" s="1091" t="str">
        <f>IF($E$58=0,"",$E$58)</f>
        <v>Плата за подключение (технологическое присоединение) к системе теплоснабжения (индивидуальная)</v>
      </c>
      <c r="AI58" s="1091" t="str">
        <f>IF($G$58=0,"",$G$58)</f>
        <v/>
      </c>
      <c r="AJ58" s="1091" t="str">
        <f>IF($J$58=0,"",$J$58)</f>
        <v/>
      </c>
      <c r="AK58" s="1091" t="str">
        <f>IF($K$58="нет","без дифференциации",IF($N$58=0,"",$N$58))</f>
        <v/>
      </c>
      <c r="AL58" s="1091" t="str">
        <f>IF($O$58="нет","без дифференциации",IF($R$58=0,"",$R$58))</f>
        <v/>
      </c>
      <c r="AM58" s="1091" t="str">
        <f>IF($S$58="нет","без дифференциации",IF($V$58=0,"",$V$58))</f>
        <v/>
      </c>
      <c r="AN58" s="1559">
        <f>$I$58</f>
        <v>0</v>
      </c>
      <c r="AO58" s="1091" t="str">
        <f>$I$58&amp;"."&amp;$M$58</f>
        <v>.</v>
      </c>
      <c r="AP58" s="1090" t="str">
        <f>$I$58&amp;"."&amp;$M$58&amp;"."&amp;$Q$58</f>
        <v>..</v>
      </c>
      <c r="AQ58" s="1090" t="str">
        <f>$I$58&amp;"."&amp;$M$58&amp;"."&amp;$Q$58&amp;"."&amp;$U$58</f>
        <v>...</v>
      </c>
      <c r="AR58" s="1291">
        <v>0</v>
      </c>
    </row>
    <row r="59" spans="1:44" s="1637" customFormat="1" ht="17.25" hidden="1" customHeight="1">
      <c r="A59" s="255"/>
      <c r="C59" s="254"/>
      <c r="D59" s="3767"/>
      <c r="E59" s="3756"/>
      <c r="F59" s="3769"/>
      <c r="G59" s="3756"/>
      <c r="H59" s="3759"/>
      <c r="I59" s="3761"/>
      <c r="J59" s="3763"/>
      <c r="K59" s="3755"/>
      <c r="L59" s="3755"/>
      <c r="M59" s="3755"/>
      <c r="N59" s="3766"/>
      <c r="O59" s="3755"/>
      <c r="P59" s="3755"/>
      <c r="Q59" s="3755"/>
      <c r="R59" s="3753"/>
      <c r="S59" s="3755"/>
      <c r="T59" s="1709"/>
      <c r="U59" s="1709"/>
      <c r="V59" s="1709"/>
      <c r="W59" s="1710"/>
      <c r="X59" s="1090"/>
      <c r="Y59" s="1090"/>
      <c r="Z59" s="1090"/>
      <c r="AA59" s="1090"/>
      <c r="AB59" s="1090"/>
      <c r="AC59" s="1090"/>
      <c r="AD59" s="1090"/>
      <c r="AE59" s="1090"/>
      <c r="AF59" s="1090"/>
      <c r="AG59" s="1090"/>
      <c r="AH59" s="1090"/>
      <c r="AI59" s="1090"/>
      <c r="AJ59" s="1090"/>
      <c r="AK59" s="1090"/>
      <c r="AL59" s="1090"/>
      <c r="AM59" s="1090"/>
      <c r="AN59" s="1090"/>
      <c r="AO59" s="1090"/>
      <c r="AP59" s="1090"/>
      <c r="AQ59" s="1090"/>
      <c r="AR59" s="1291">
        <v>0</v>
      </c>
    </row>
    <row r="60" spans="1:44" s="1637" customFormat="1" ht="17.25" hidden="1" customHeight="1">
      <c r="A60" s="255"/>
      <c r="C60" s="254"/>
      <c r="D60" s="3743"/>
      <c r="E60" s="3757"/>
      <c r="F60" s="3769"/>
      <c r="G60" s="3757"/>
      <c r="H60" s="3759"/>
      <c r="I60" s="3761"/>
      <c r="J60" s="3764"/>
      <c r="K60" s="3755"/>
      <c r="L60" s="3755"/>
      <c r="M60" s="3755"/>
      <c r="N60" s="3753"/>
      <c r="O60" s="3755"/>
      <c r="P60" s="1707"/>
      <c r="Q60" s="1709"/>
      <c r="R60" s="1709"/>
      <c r="S60" s="263"/>
      <c r="T60" s="263"/>
      <c r="U60" s="263"/>
      <c r="V60" s="263"/>
      <c r="W60" s="1710"/>
      <c r="X60" s="1090"/>
      <c r="Y60" s="1090"/>
      <c r="Z60" s="1090"/>
      <c r="AA60" s="1090"/>
      <c r="AB60" s="1090"/>
      <c r="AC60" s="1090"/>
      <c r="AD60" s="1090"/>
      <c r="AE60" s="1090"/>
      <c r="AF60" s="1090"/>
      <c r="AG60" s="1090"/>
      <c r="AH60" s="1090"/>
      <c r="AI60" s="1090"/>
      <c r="AJ60" s="1090"/>
      <c r="AK60" s="1090"/>
      <c r="AL60" s="1090"/>
      <c r="AM60" s="1090"/>
      <c r="AN60" s="1090"/>
      <c r="AO60" s="1090"/>
      <c r="AP60" s="1090"/>
      <c r="AQ60" s="1090"/>
      <c r="AR60" s="1291">
        <v>0</v>
      </c>
    </row>
    <row r="61" spans="1:44" s="1637" customFormat="1" ht="17.25" hidden="1" customHeight="1">
      <c r="A61" s="255"/>
      <c r="C61" s="143"/>
      <c r="D61" s="3743"/>
      <c r="E61" s="3757"/>
      <c r="F61" s="3769"/>
      <c r="G61" s="3757"/>
      <c r="H61" s="3759"/>
      <c r="I61" s="3761"/>
      <c r="J61" s="3764"/>
      <c r="K61" s="3755"/>
      <c r="L61" s="1709"/>
      <c r="M61" s="1709"/>
      <c r="N61" s="1709"/>
      <c r="O61" s="1709"/>
      <c r="P61" s="1709"/>
      <c r="Q61" s="1709"/>
      <c r="R61" s="1709"/>
      <c r="S61" s="263"/>
      <c r="T61" s="263"/>
      <c r="U61" s="263"/>
      <c r="V61" s="263"/>
      <c r="W61" s="1710"/>
      <c r="Y61" s="1091"/>
      <c r="Z61" s="1091"/>
      <c r="AA61" s="1091"/>
      <c r="AB61" s="1091"/>
      <c r="AC61" s="1091"/>
      <c r="AD61" s="1091"/>
      <c r="AE61" s="1091"/>
      <c r="AF61" s="1091"/>
      <c r="AG61" s="1091"/>
      <c r="AH61" s="1091"/>
      <c r="AI61" s="1091"/>
      <c r="AJ61" s="1091"/>
      <c r="AK61" s="1091"/>
      <c r="AL61" s="1091"/>
      <c r="AM61" s="1091"/>
      <c r="AN61" s="1091"/>
      <c r="AO61" s="1091"/>
      <c r="AP61" s="1091"/>
      <c r="AQ61" s="1091"/>
      <c r="AR61" s="1291">
        <v>0</v>
      </c>
    </row>
    <row r="62" spans="1:44" s="1637" customFormat="1" ht="17.25" hidden="1" customHeight="1">
      <c r="A62" s="255"/>
      <c r="C62" s="254"/>
      <c r="D62" s="3743"/>
      <c r="E62" s="3757"/>
      <c r="F62" s="3770"/>
      <c r="G62" s="3757"/>
      <c r="H62" s="1123"/>
      <c r="I62" s="1711"/>
      <c r="J62" s="1711"/>
      <c r="K62" s="1711"/>
      <c r="L62" s="1711"/>
      <c r="M62" s="1711"/>
      <c r="N62" s="1711"/>
      <c r="O62" s="1711"/>
      <c r="P62" s="1711"/>
      <c r="Q62" s="1711"/>
      <c r="R62" s="1711"/>
      <c r="S62" s="1125"/>
      <c r="T62" s="1125"/>
      <c r="U62" s="1125"/>
      <c r="V62" s="1125"/>
      <c r="W62" s="1712"/>
      <c r="X62" s="1090"/>
      <c r="Y62" s="1090"/>
      <c r="Z62" s="1090"/>
      <c r="AA62" s="1090"/>
      <c r="AB62" s="1090"/>
      <c r="AC62" s="1090"/>
      <c r="AD62" s="1090"/>
      <c r="AE62" s="1090"/>
      <c r="AF62" s="1090"/>
      <c r="AG62" s="1090"/>
      <c r="AH62" s="1090"/>
      <c r="AI62" s="1090"/>
      <c r="AJ62" s="1090"/>
      <c r="AK62" s="1090"/>
      <c r="AL62" s="1090"/>
      <c r="AM62" s="1090"/>
      <c r="AN62" s="1090"/>
      <c r="AO62" s="1090"/>
      <c r="AP62" s="1090"/>
      <c r="AQ62" s="1090"/>
      <c r="AR62" s="1291">
        <v>0</v>
      </c>
    </row>
    <row r="63" spans="1:44" s="1637" customFormat="1" ht="17.25" hidden="1" customHeight="1">
      <c r="A63" s="255"/>
      <c r="C63" s="143"/>
      <c r="D63" s="3767">
        <v>10</v>
      </c>
      <c r="E63" s="3756" t="s">
        <v>294</v>
      </c>
      <c r="F63" s="3768" t="s">
        <v>6</v>
      </c>
      <c r="G63" s="3756"/>
      <c r="H63" s="3758"/>
      <c r="I63" s="3760"/>
      <c r="J63" s="3762"/>
      <c r="K63" s="3754"/>
      <c r="L63" s="3754"/>
      <c r="M63" s="3754"/>
      <c r="N63" s="3765"/>
      <c r="O63" s="3754"/>
      <c r="P63" s="3754"/>
      <c r="Q63" s="3754"/>
      <c r="R63" s="3752"/>
      <c r="S63" s="3754"/>
      <c r="T63" s="1706"/>
      <c r="U63" s="1706"/>
      <c r="V63" s="1708"/>
      <c r="W63" s="1120"/>
      <c r="X63" s="1091"/>
      <c r="Y63" s="1091"/>
      <c r="Z63" s="1091"/>
      <c r="AA63" s="1091"/>
      <c r="AB63" s="1091"/>
      <c r="AC63" s="1091" t="s">
        <v>295</v>
      </c>
      <c r="AD63" s="1091" t="s">
        <v>296</v>
      </c>
      <c r="AE63" s="1091" t="s">
        <v>297</v>
      </c>
      <c r="AF63" s="1091" t="s">
        <v>298</v>
      </c>
      <c r="AG63" s="1091" t="s">
        <v>299</v>
      </c>
      <c r="AH63" s="1091" t="str">
        <f>IF($E$63=0,"",$E$63)</f>
        <v>Предельный уровень цены на тепловую энергию (мощность), поставляемую теплоснабжающими организациями потребителям</v>
      </c>
      <c r="AI63" s="1091" t="str">
        <f>IF($G$63=0,"",$G$63)</f>
        <v/>
      </c>
      <c r="AJ63" s="1091" t="str">
        <f>IF($J$63=0,"",$J$63)</f>
        <v/>
      </c>
      <c r="AK63" s="1091" t="str">
        <f>IF($K$63="нет","без дифференциации",IF($N$63=0,"",$N$63))</f>
        <v/>
      </c>
      <c r="AL63" s="1091" t="str">
        <f>IF($O$63="нет","без дифференциации",IF($R$63=0,"",$R$63))</f>
        <v/>
      </c>
      <c r="AM63" s="1091" t="str">
        <f>IF($S$63="нет","без дифференциации",IF($V$63=0,"",$V$63))</f>
        <v/>
      </c>
      <c r="AN63" s="1559">
        <f>$I$63</f>
        <v>0</v>
      </c>
      <c r="AO63" s="1091" t="str">
        <f>$I$63&amp;"."&amp;$M$63</f>
        <v>.</v>
      </c>
      <c r="AP63" s="1090" t="str">
        <f>$I$63&amp;"."&amp;$M$63&amp;"."&amp;$Q$63</f>
        <v>..</v>
      </c>
      <c r="AQ63" s="1090" t="str">
        <f>$I$63&amp;"."&amp;$M$63&amp;"."&amp;$Q$63&amp;"."&amp;$U$63</f>
        <v>...</v>
      </c>
      <c r="AR63" s="1291">
        <v>0</v>
      </c>
    </row>
    <row r="64" spans="1:44" s="1637" customFormat="1" ht="17.25" hidden="1" customHeight="1">
      <c r="A64" s="255"/>
      <c r="C64" s="254"/>
      <c r="D64" s="3767"/>
      <c r="E64" s="3756"/>
      <c r="F64" s="3769"/>
      <c r="G64" s="3756"/>
      <c r="H64" s="3759"/>
      <c r="I64" s="3761"/>
      <c r="J64" s="3763"/>
      <c r="K64" s="3755"/>
      <c r="L64" s="3755"/>
      <c r="M64" s="3755"/>
      <c r="N64" s="3766"/>
      <c r="O64" s="3755"/>
      <c r="P64" s="3755"/>
      <c r="Q64" s="3755"/>
      <c r="R64" s="3753"/>
      <c r="S64" s="3755"/>
      <c r="T64" s="1709"/>
      <c r="U64" s="1709"/>
      <c r="V64" s="1709"/>
      <c r="W64" s="1710"/>
      <c r="X64" s="1090"/>
      <c r="Y64" s="1090"/>
      <c r="Z64" s="1090"/>
      <c r="AA64" s="1090"/>
      <c r="AB64" s="1090"/>
      <c r="AC64" s="1090"/>
      <c r="AD64" s="1090"/>
      <c r="AE64" s="1090"/>
      <c r="AF64" s="1090"/>
      <c r="AG64" s="1090"/>
      <c r="AH64" s="1090"/>
      <c r="AI64" s="1090"/>
      <c r="AJ64" s="1090"/>
      <c r="AK64" s="1090"/>
      <c r="AL64" s="1090"/>
      <c r="AM64" s="1090"/>
      <c r="AN64" s="1090"/>
      <c r="AO64" s="1090"/>
      <c r="AP64" s="1090"/>
      <c r="AQ64" s="1090"/>
      <c r="AR64" s="1291">
        <v>0</v>
      </c>
    </row>
    <row r="65" spans="1:44" s="1637" customFormat="1" ht="17.25" hidden="1" customHeight="1">
      <c r="A65" s="255"/>
      <c r="C65" s="254"/>
      <c r="D65" s="3743"/>
      <c r="E65" s="3757"/>
      <c r="F65" s="3769"/>
      <c r="G65" s="3757"/>
      <c r="H65" s="3759"/>
      <c r="I65" s="3761"/>
      <c r="J65" s="3764"/>
      <c r="K65" s="3755"/>
      <c r="L65" s="3755"/>
      <c r="M65" s="3755"/>
      <c r="N65" s="3753"/>
      <c r="O65" s="3755"/>
      <c r="P65" s="1707"/>
      <c r="Q65" s="1709"/>
      <c r="R65" s="1709"/>
      <c r="S65" s="263"/>
      <c r="T65" s="263"/>
      <c r="U65" s="263"/>
      <c r="V65" s="263"/>
      <c r="W65" s="1710"/>
      <c r="X65" s="1090"/>
      <c r="Y65" s="1090"/>
      <c r="Z65" s="1090"/>
      <c r="AA65" s="1090"/>
      <c r="AB65" s="1090"/>
      <c r="AC65" s="1090"/>
      <c r="AD65" s="1090"/>
      <c r="AE65" s="1090"/>
      <c r="AF65" s="1090"/>
      <c r="AG65" s="1090"/>
      <c r="AH65" s="1090"/>
      <c r="AI65" s="1090"/>
      <c r="AJ65" s="1090"/>
      <c r="AK65" s="1090"/>
      <c r="AL65" s="1090"/>
      <c r="AM65" s="1090"/>
      <c r="AN65" s="1090"/>
      <c r="AO65" s="1090"/>
      <c r="AP65" s="1090"/>
      <c r="AQ65" s="1090"/>
      <c r="AR65" s="1291">
        <v>0</v>
      </c>
    </row>
    <row r="66" spans="1:44" s="1637" customFormat="1" ht="17.25" hidden="1" customHeight="1">
      <c r="A66" s="255"/>
      <c r="C66" s="143"/>
      <c r="D66" s="3743"/>
      <c r="E66" s="3757"/>
      <c r="F66" s="3769"/>
      <c r="G66" s="3757"/>
      <c r="H66" s="3759"/>
      <c r="I66" s="3761"/>
      <c r="J66" s="3764"/>
      <c r="K66" s="3755"/>
      <c r="L66" s="1709"/>
      <c r="M66" s="1709"/>
      <c r="N66" s="1709"/>
      <c r="O66" s="1709"/>
      <c r="P66" s="1709"/>
      <c r="Q66" s="1709"/>
      <c r="R66" s="1709"/>
      <c r="S66" s="263"/>
      <c r="T66" s="263"/>
      <c r="U66" s="263"/>
      <c r="V66" s="263"/>
      <c r="W66" s="1710"/>
      <c r="Y66" s="1091"/>
      <c r="Z66" s="1091"/>
      <c r="AA66" s="1091"/>
      <c r="AB66" s="1091"/>
      <c r="AC66" s="1091"/>
      <c r="AD66" s="1091"/>
      <c r="AE66" s="1091"/>
      <c r="AF66" s="1091"/>
      <c r="AG66" s="1091"/>
      <c r="AH66" s="1091"/>
      <c r="AI66" s="1091"/>
      <c r="AJ66" s="1091"/>
      <c r="AK66" s="1091"/>
      <c r="AL66" s="1091"/>
      <c r="AM66" s="1091"/>
      <c r="AN66" s="1091"/>
      <c r="AO66" s="1091"/>
      <c r="AP66" s="1091"/>
      <c r="AQ66" s="1091"/>
      <c r="AR66" s="1291">
        <v>0</v>
      </c>
    </row>
    <row r="67" spans="1:44" s="1637" customFormat="1" ht="17.25" hidden="1" customHeight="1">
      <c r="A67" s="255"/>
      <c r="C67" s="254"/>
      <c r="D67" s="3743"/>
      <c r="E67" s="3757"/>
      <c r="F67" s="3770"/>
      <c r="G67" s="3757"/>
      <c r="H67" s="1123"/>
      <c r="I67" s="1711"/>
      <c r="J67" s="1711"/>
      <c r="K67" s="1711"/>
      <c r="L67" s="1711"/>
      <c r="M67" s="1711"/>
      <c r="N67" s="1711"/>
      <c r="O67" s="1711"/>
      <c r="P67" s="1711"/>
      <c r="Q67" s="1711"/>
      <c r="R67" s="1711"/>
      <c r="S67" s="1125"/>
      <c r="T67" s="1125"/>
      <c r="U67" s="1125"/>
      <c r="V67" s="1125"/>
      <c r="W67" s="1712"/>
      <c r="X67" s="1090"/>
      <c r="Y67" s="1090"/>
      <c r="Z67" s="1090"/>
      <c r="AA67" s="1090"/>
      <c r="AB67" s="1090"/>
      <c r="AC67" s="1090"/>
      <c r="AD67" s="1090"/>
      <c r="AE67" s="1090"/>
      <c r="AF67" s="1090"/>
      <c r="AG67" s="1090"/>
      <c r="AH67" s="1090"/>
      <c r="AI67" s="1090"/>
      <c r="AJ67" s="1090"/>
      <c r="AK67" s="1090"/>
      <c r="AL67" s="1090"/>
      <c r="AM67" s="1090"/>
      <c r="AN67" s="1090"/>
      <c r="AO67" s="1090"/>
      <c r="AP67" s="1090"/>
      <c r="AQ67" s="1090"/>
      <c r="AR67" s="1291">
        <v>0</v>
      </c>
    </row>
    <row r="68" spans="1:44" ht="11.25" hidden="1" customHeight="1">
      <c r="AR68" s="42">
        <v>0</v>
      </c>
    </row>
    <row r="69" spans="1:44" ht="11.25" hidden="1" customHeight="1">
      <c r="E69" s="3773" t="s">
        <v>300</v>
      </c>
      <c r="F69" s="3773"/>
      <c r="G69" s="3773"/>
      <c r="H69" s="3773"/>
      <c r="I69" s="3773"/>
      <c r="J69" s="3773"/>
      <c r="K69" s="3773"/>
      <c r="L69" s="3773"/>
      <c r="M69" s="3773"/>
      <c r="N69" s="3773"/>
      <c r="O69" s="3773"/>
      <c r="P69" s="3773"/>
      <c r="Q69" s="3773"/>
      <c r="R69" s="3773"/>
      <c r="S69" s="3773"/>
      <c r="T69" s="3773"/>
      <c r="U69" s="3773"/>
      <c r="V69" s="3773"/>
      <c r="W69" s="3773"/>
      <c r="AR69" s="42">
        <v>0</v>
      </c>
    </row>
    <row r="70" spans="1:44" ht="36.75" hidden="1" customHeight="1">
      <c r="E70" s="3771" t="s">
        <v>301</v>
      </c>
      <c r="F70" s="3771"/>
      <c r="G70" s="3772"/>
      <c r="H70" s="3772"/>
      <c r="I70" s="3772"/>
      <c r="J70" s="3772"/>
      <c r="K70" s="3772"/>
      <c r="L70" s="3772"/>
      <c r="M70" s="3772"/>
      <c r="N70" s="3772"/>
      <c r="O70" s="3772"/>
      <c r="P70" s="3772"/>
      <c r="Q70" s="3772"/>
      <c r="R70" s="3772"/>
      <c r="S70" s="3772"/>
      <c r="T70" s="3772"/>
      <c r="U70" s="3772"/>
      <c r="V70" s="3772"/>
      <c r="W70" s="3772"/>
      <c r="AR70" s="42">
        <v>0</v>
      </c>
    </row>
    <row r="71" spans="1:44" ht="28.5" hidden="1" customHeight="1">
      <c r="E71" s="3771" t="s">
        <v>302</v>
      </c>
      <c r="F71" s="3771"/>
      <c r="G71" s="3772"/>
      <c r="H71" s="3772"/>
      <c r="I71" s="3772"/>
      <c r="J71" s="3772"/>
      <c r="K71" s="3772"/>
      <c r="L71" s="3772"/>
      <c r="M71" s="3772"/>
      <c r="N71" s="3772"/>
      <c r="O71" s="3772"/>
      <c r="P71" s="3772"/>
      <c r="Q71" s="3772"/>
      <c r="R71" s="3772"/>
      <c r="S71" s="3772"/>
      <c r="T71" s="3772"/>
      <c r="U71" s="3772"/>
      <c r="V71" s="3772"/>
      <c r="W71" s="3772"/>
      <c r="AR71" s="42">
        <v>0</v>
      </c>
    </row>
    <row r="72" spans="1:44" ht="27" hidden="1" customHeight="1">
      <c r="E72" s="3771" t="s">
        <v>303</v>
      </c>
      <c r="F72" s="3771"/>
      <c r="G72" s="3772"/>
      <c r="H72" s="3772"/>
      <c r="I72" s="3772"/>
      <c r="J72" s="3772"/>
      <c r="K72" s="3772"/>
      <c r="L72" s="3772"/>
      <c r="M72" s="3772"/>
      <c r="N72" s="3772"/>
      <c r="O72" s="3772"/>
      <c r="P72" s="3772"/>
      <c r="Q72" s="3772"/>
      <c r="R72" s="3772"/>
      <c r="S72" s="3772"/>
      <c r="T72" s="3772"/>
      <c r="U72" s="3772"/>
      <c r="V72" s="3772"/>
      <c r="W72" s="3772"/>
      <c r="AR72" s="42">
        <v>0</v>
      </c>
    </row>
    <row r="73" spans="1:44" ht="17.25" hidden="1" customHeight="1">
      <c r="E73" s="3771" t="s">
        <v>304</v>
      </c>
      <c r="F73" s="3771"/>
      <c r="G73" s="3772"/>
      <c r="H73" s="3772"/>
      <c r="I73" s="3772"/>
      <c r="J73" s="3772"/>
      <c r="K73" s="3772"/>
      <c r="L73" s="3772"/>
      <c r="M73" s="3772"/>
      <c r="N73" s="3772"/>
      <c r="O73" s="3772"/>
      <c r="P73" s="3772"/>
      <c r="Q73" s="3772"/>
      <c r="R73" s="3772"/>
      <c r="S73" s="3772"/>
      <c r="T73" s="3772"/>
      <c r="U73" s="3772"/>
      <c r="V73" s="3772"/>
      <c r="W73" s="3772"/>
      <c r="AR73" s="42">
        <v>0</v>
      </c>
    </row>
    <row r="74" spans="1:44" ht="15" hidden="1" customHeight="1">
      <c r="E74" s="274"/>
      <c r="F74" s="1109"/>
      <c r="G74" s="91"/>
      <c r="H74" s="91"/>
      <c r="I74" s="91"/>
      <c r="J74" s="91"/>
      <c r="K74" s="91"/>
      <c r="L74" s="91"/>
      <c r="M74" s="91"/>
      <c r="N74" s="91"/>
      <c r="O74" s="91"/>
      <c r="P74" s="91"/>
      <c r="Q74" s="91"/>
      <c r="R74" s="91"/>
      <c r="S74" s="91"/>
      <c r="T74" s="91"/>
      <c r="U74" s="91"/>
      <c r="V74" s="91"/>
      <c r="W74" s="91"/>
      <c r="AR74" s="42">
        <v>0</v>
      </c>
    </row>
    <row r="75" spans="1:44" ht="15" hidden="1" customHeight="1">
      <c r="E75" s="3773" t="s">
        <v>305</v>
      </c>
      <c r="F75" s="3773"/>
      <c r="G75" s="3773"/>
      <c r="H75" s="3773"/>
      <c r="I75" s="3773"/>
      <c r="J75" s="3773"/>
      <c r="K75" s="3773"/>
      <c r="L75" s="3773"/>
      <c r="M75" s="3773"/>
      <c r="N75" s="3773"/>
      <c r="O75" s="3773"/>
      <c r="P75" s="3773"/>
      <c r="Q75" s="3773"/>
      <c r="R75" s="3773"/>
      <c r="S75" s="3773"/>
      <c r="T75" s="3773"/>
      <c r="U75" s="3773"/>
      <c r="V75" s="3773"/>
      <c r="W75" s="3773"/>
      <c r="AR75" s="42">
        <v>0</v>
      </c>
    </row>
    <row r="76" spans="1:44" ht="17.25" hidden="1" customHeight="1">
      <c r="E76" s="3771" t="s">
        <v>306</v>
      </c>
      <c r="F76" s="3771"/>
      <c r="G76" s="3772"/>
      <c r="H76" s="3772"/>
      <c r="I76" s="3772"/>
      <c r="J76" s="3772"/>
      <c r="K76" s="3772"/>
      <c r="L76" s="3772"/>
      <c r="M76" s="3772"/>
      <c r="N76" s="3772"/>
      <c r="O76" s="3772"/>
      <c r="P76" s="3772"/>
      <c r="Q76" s="3772"/>
      <c r="R76" s="3772"/>
      <c r="S76" s="3772"/>
      <c r="T76" s="3772"/>
      <c r="U76" s="3772"/>
      <c r="V76" s="3772"/>
      <c r="W76" s="3772"/>
      <c r="AR76" s="42">
        <v>0</v>
      </c>
    </row>
    <row r="77" spans="1:44" ht="17.25" hidden="1" customHeight="1">
      <c r="E77" s="3771" t="s">
        <v>307</v>
      </c>
      <c r="F77" s="3771"/>
      <c r="G77" s="3772"/>
      <c r="H77" s="3772"/>
      <c r="I77" s="3772"/>
      <c r="J77" s="3772"/>
      <c r="K77" s="3772"/>
      <c r="L77" s="3772"/>
      <c r="M77" s="3772"/>
      <c r="N77" s="3772"/>
      <c r="O77" s="3772"/>
      <c r="P77" s="3772"/>
      <c r="Q77" s="3772"/>
      <c r="R77" s="3772"/>
      <c r="S77" s="3772"/>
      <c r="T77" s="3772"/>
      <c r="U77" s="3772"/>
      <c r="V77" s="3772"/>
      <c r="W77" s="3772"/>
      <c r="AR77" s="42">
        <v>0</v>
      </c>
    </row>
    <row r="78" spans="1:44" s="1637" customFormat="1" ht="11.25" hidden="1" customHeight="1">
      <c r="A78" s="211"/>
      <c r="B78" s="211"/>
      <c r="Y78" s="1083"/>
      <c r="Z78" s="1083"/>
      <c r="AA78" s="1083"/>
      <c r="AB78" s="1083"/>
      <c r="AC78" s="1083"/>
      <c r="AD78" s="1083"/>
      <c r="AE78" s="1083"/>
      <c r="AF78" s="1083"/>
      <c r="AG78" s="1083"/>
      <c r="AH78" s="1083"/>
      <c r="AI78" s="1083"/>
      <c r="AJ78" s="1083"/>
      <c r="AK78" s="1083"/>
      <c r="AL78" s="1083"/>
      <c r="AM78" s="1083"/>
      <c r="AN78" s="1083"/>
      <c r="AO78" s="1083"/>
      <c r="AP78" s="1083"/>
      <c r="AQ78" s="1083"/>
      <c r="AR78" s="1174">
        <v>0</v>
      </c>
    </row>
    <row r="79" spans="1:44" s="1637" customFormat="1" ht="17.25" hidden="1" customHeight="1">
      <c r="A79" s="255"/>
      <c r="C79" s="143"/>
      <c r="D79" s="3767">
        <v>1</v>
      </c>
      <c r="E79" s="3756" t="s">
        <v>308</v>
      </c>
      <c r="F79" s="3768" t="s">
        <v>6</v>
      </c>
      <c r="G79" s="3756"/>
      <c r="H79" s="3758"/>
      <c r="I79" s="3760"/>
      <c r="J79" s="3762"/>
      <c r="K79" s="3754"/>
      <c r="L79" s="3754"/>
      <c r="M79" s="3754"/>
      <c r="N79" s="3765"/>
      <c r="O79" s="3754"/>
      <c r="P79" s="3754"/>
      <c r="Q79" s="3754"/>
      <c r="R79" s="3752"/>
      <c r="S79" s="3754"/>
      <c r="T79" s="1294"/>
      <c r="U79" s="1294"/>
      <c r="V79" s="1296"/>
      <c r="W79" s="1120"/>
      <c r="Y79" s="1091"/>
      <c r="Z79" s="1091"/>
      <c r="AA79" s="1091"/>
      <c r="AB79" s="1091"/>
      <c r="AC79" s="1091" t="s">
        <v>309</v>
      </c>
      <c r="AD79" s="1091" t="s">
        <v>310</v>
      </c>
      <c r="AE79" s="1091" t="s">
        <v>311</v>
      </c>
      <c r="AF79" s="1091" t="s">
        <v>312</v>
      </c>
      <c r="AG79" s="1091"/>
      <c r="AH79" s="1091" t="str">
        <f>IF($E$79=0,"",$E$79)</f>
        <v>Тариф на питьевую воду (питьевое водоснабжение)</v>
      </c>
      <c r="AI79" s="1091" t="str">
        <f>IF($G$79=0,"",$G$79)</f>
        <v/>
      </c>
      <c r="AJ79" s="1091" t="str">
        <f>IF($J$79=0,"",$J$79)</f>
        <v/>
      </c>
      <c r="AK79" s="1091" t="str">
        <f>IF($K$79="нет","без дифференциации",IF($N$79=0,"",$N$79))</f>
        <v/>
      </c>
      <c r="AL79" s="1091" t="str">
        <f>IF($O$79="нет","без дифференциации",IF($R$79=0,"",$R$79))</f>
        <v/>
      </c>
      <c r="AM79" s="1091" t="str">
        <f>IF($S$79="нет","без дифференциации",IF($V$79=0,"",$V$79))</f>
        <v/>
      </c>
      <c r="AN79" s="1091">
        <f>$I$79</f>
        <v>0</v>
      </c>
      <c r="AO79" s="1091" t="str">
        <f>$I$79&amp;"."&amp;$M$79</f>
        <v>.</v>
      </c>
      <c r="AP79" s="1091" t="str">
        <f>$I$79&amp;"."&amp;$M$79&amp;"."&amp;$Q$79</f>
        <v>..</v>
      </c>
      <c r="AQ79" s="1091" t="str">
        <f>$I$79&amp;"."&amp;$M$79&amp;"."&amp;$Q$79&amp;"."&amp;$U$79</f>
        <v>...</v>
      </c>
      <c r="AR79" s="1174">
        <v>0</v>
      </c>
    </row>
    <row r="80" spans="1:44" s="1637" customFormat="1" ht="17.25" hidden="1" customHeight="1">
      <c r="A80" s="255"/>
      <c r="C80" s="254"/>
      <c r="D80" s="3767"/>
      <c r="E80" s="3756"/>
      <c r="F80" s="3769"/>
      <c r="G80" s="3756"/>
      <c r="H80" s="3759"/>
      <c r="I80" s="3761"/>
      <c r="J80" s="3763"/>
      <c r="K80" s="3755"/>
      <c r="L80" s="3755"/>
      <c r="M80" s="3755"/>
      <c r="N80" s="3766"/>
      <c r="O80" s="3755"/>
      <c r="P80" s="3755"/>
      <c r="Q80" s="3755"/>
      <c r="R80" s="3753"/>
      <c r="S80" s="3755"/>
      <c r="T80" s="1121"/>
      <c r="U80" s="1121"/>
      <c r="V80" s="1121"/>
      <c r="W80" s="1122"/>
      <c r="Y80" s="1083"/>
      <c r="Z80" s="1083"/>
      <c r="AA80" s="1083"/>
      <c r="AB80" s="1083"/>
      <c r="AC80" s="1083"/>
      <c r="AD80" s="1083"/>
      <c r="AE80" s="1083"/>
      <c r="AF80" s="1083"/>
      <c r="AG80" s="1083"/>
      <c r="AH80" s="1083"/>
      <c r="AI80" s="1083"/>
      <c r="AJ80" s="1083"/>
      <c r="AK80" s="1083"/>
      <c r="AL80" s="1083"/>
      <c r="AM80" s="1083"/>
      <c r="AN80" s="1083"/>
      <c r="AO80" s="1083"/>
      <c r="AP80" s="1083"/>
      <c r="AQ80" s="1083"/>
      <c r="AR80" s="1174">
        <v>0</v>
      </c>
    </row>
    <row r="81" spans="1:44" s="1637" customFormat="1" ht="17.25" hidden="1" customHeight="1">
      <c r="A81" s="255"/>
      <c r="C81" s="143"/>
      <c r="D81" s="3767"/>
      <c r="E81" s="3756"/>
      <c r="F81" s="3769"/>
      <c r="G81" s="3756"/>
      <c r="H81" s="3759"/>
      <c r="I81" s="3761"/>
      <c r="J81" s="3764"/>
      <c r="K81" s="3755"/>
      <c r="L81" s="3755"/>
      <c r="M81" s="3755"/>
      <c r="N81" s="3753"/>
      <c r="O81" s="3755"/>
      <c r="P81" s="1295"/>
      <c r="Q81" s="1121"/>
      <c r="R81" s="1121"/>
      <c r="S81" s="263"/>
      <c r="T81" s="263"/>
      <c r="U81" s="263"/>
      <c r="V81" s="263"/>
      <c r="W81" s="1122"/>
      <c r="Y81" s="1091"/>
      <c r="Z81" s="1091"/>
      <c r="AA81" s="1091"/>
      <c r="AB81" s="1091"/>
      <c r="AC81" s="1091"/>
      <c r="AD81" s="1091"/>
      <c r="AE81" s="1091"/>
      <c r="AF81" s="1091"/>
      <c r="AG81" s="1091"/>
      <c r="AH81" s="1091"/>
      <c r="AI81" s="1091"/>
      <c r="AJ81" s="1091"/>
      <c r="AK81" s="1091"/>
      <c r="AL81" s="1091"/>
      <c r="AM81" s="1091"/>
      <c r="AN81" s="1091"/>
      <c r="AO81" s="1091"/>
      <c r="AP81" s="1091"/>
      <c r="AQ81" s="1091"/>
      <c r="AR81" s="1265">
        <v>0</v>
      </c>
    </row>
    <row r="82" spans="1:44" s="1637" customFormat="1" ht="17.25" hidden="1" customHeight="1">
      <c r="A82" s="255"/>
      <c r="C82" s="254"/>
      <c r="D82" s="3767"/>
      <c r="E82" s="3756"/>
      <c r="F82" s="3769"/>
      <c r="G82" s="3756"/>
      <c r="H82" s="3759"/>
      <c r="I82" s="3761"/>
      <c r="J82" s="3764"/>
      <c r="K82" s="3755"/>
      <c r="L82" s="1121"/>
      <c r="M82" s="1121"/>
      <c r="N82" s="1121"/>
      <c r="O82" s="1121"/>
      <c r="P82" s="1121"/>
      <c r="Q82" s="1121"/>
      <c r="R82" s="1121"/>
      <c r="S82" s="263"/>
      <c r="T82" s="263"/>
      <c r="U82" s="263"/>
      <c r="V82" s="263"/>
      <c r="W82" s="1122"/>
      <c r="Y82" s="1083"/>
      <c r="Z82" s="1083"/>
      <c r="AA82" s="1083"/>
      <c r="AB82" s="1083"/>
      <c r="AC82" s="1083"/>
      <c r="AD82" s="1083"/>
      <c r="AE82" s="1083"/>
      <c r="AF82" s="1083"/>
      <c r="AG82" s="1083"/>
      <c r="AH82" s="1083"/>
      <c r="AI82" s="1083"/>
      <c r="AJ82" s="1083"/>
      <c r="AK82" s="1083"/>
      <c r="AL82" s="1083"/>
      <c r="AM82" s="1083"/>
      <c r="AN82" s="1083"/>
      <c r="AO82" s="1083"/>
      <c r="AP82" s="1083"/>
      <c r="AQ82" s="1083"/>
      <c r="AR82" s="1265">
        <v>0</v>
      </c>
    </row>
    <row r="83" spans="1:44" s="1637" customFormat="1" ht="17.25" hidden="1" customHeight="1">
      <c r="A83" s="255"/>
      <c r="C83" s="254"/>
      <c r="D83" s="3743"/>
      <c r="E83" s="3757"/>
      <c r="F83" s="3770"/>
      <c r="G83" s="3757"/>
      <c r="H83" s="1123"/>
      <c r="I83" s="1124"/>
      <c r="J83" s="1124"/>
      <c r="K83" s="1124"/>
      <c r="L83" s="1124"/>
      <c r="M83" s="1124"/>
      <c r="N83" s="1124"/>
      <c r="O83" s="1124"/>
      <c r="P83" s="1124"/>
      <c r="Q83" s="1124"/>
      <c r="R83" s="1124"/>
      <c r="S83" s="1125"/>
      <c r="T83" s="1125"/>
      <c r="U83" s="1125"/>
      <c r="V83" s="1125"/>
      <c r="W83" s="1126"/>
      <c r="Y83" s="1083"/>
      <c r="Z83" s="1083"/>
      <c r="AA83" s="1083"/>
      <c r="AB83" s="1083"/>
      <c r="AC83" s="1083"/>
      <c r="AD83" s="1083"/>
      <c r="AE83" s="1083"/>
      <c r="AF83" s="1083"/>
      <c r="AG83" s="1083"/>
      <c r="AH83" s="1083"/>
      <c r="AI83" s="1083"/>
      <c r="AJ83" s="1083"/>
      <c r="AK83" s="1083"/>
      <c r="AL83" s="1083"/>
      <c r="AM83" s="1083"/>
      <c r="AN83" s="1083"/>
      <c r="AO83" s="1083"/>
      <c r="AP83" s="1083"/>
      <c r="AQ83" s="1083"/>
      <c r="AR83" s="1174">
        <v>0</v>
      </c>
    </row>
    <row r="84" spans="1:44" s="1637" customFormat="1" ht="17.25" hidden="1" customHeight="1">
      <c r="A84" s="255"/>
      <c r="C84" s="143"/>
      <c r="D84" s="3767">
        <v>2</v>
      </c>
      <c r="E84" s="3756" t="s">
        <v>313</v>
      </c>
      <c r="F84" s="3768" t="s">
        <v>6</v>
      </c>
      <c r="G84" s="3756"/>
      <c r="H84" s="3758"/>
      <c r="I84" s="3760"/>
      <c r="J84" s="3762"/>
      <c r="K84" s="3754"/>
      <c r="L84" s="3754"/>
      <c r="M84" s="3754"/>
      <c r="N84" s="3765"/>
      <c r="O84" s="3754"/>
      <c r="P84" s="3754"/>
      <c r="Q84" s="3754"/>
      <c r="R84" s="3752"/>
      <c r="S84" s="3754"/>
      <c r="T84" s="1267"/>
      <c r="U84" s="1267"/>
      <c r="V84" s="1269"/>
      <c r="W84" s="1120"/>
      <c r="X84" s="1091"/>
      <c r="Y84" s="1091"/>
      <c r="Z84" s="1091"/>
      <c r="AA84" s="1091"/>
      <c r="AB84" s="1091"/>
      <c r="AC84" s="1091" t="s">
        <v>314</v>
      </c>
      <c r="AD84" s="1091" t="s">
        <v>315</v>
      </c>
      <c r="AE84" s="1091" t="s">
        <v>316</v>
      </c>
      <c r="AF84" s="1091" t="s">
        <v>317</v>
      </c>
      <c r="AG84" s="1091"/>
      <c r="AH84" s="1091" t="str">
        <f>IF($E$84=0,"",$E$84)</f>
        <v>Тариф на техническую воду</v>
      </c>
      <c r="AI84" s="1091" t="str">
        <f>IF($G$84=0,"",$G$84)</f>
        <v/>
      </c>
      <c r="AJ84" s="1091" t="str">
        <f>IF($J$84=0,"",$J$84)</f>
        <v/>
      </c>
      <c r="AK84" s="1091" t="str">
        <f>IF($K$84="нет","без дифференциации",IF($N$84=0,"",$N$84))</f>
        <v/>
      </c>
      <c r="AL84" s="1091" t="str">
        <f>IF($O$84="нет","без дифференциации",IF($R$84=0,"",$R$84))</f>
        <v/>
      </c>
      <c r="AM84" s="1091" t="str">
        <f>IF($S$84="нет","без дифференциации",IF($V$84=0,"",$V$84))</f>
        <v/>
      </c>
      <c r="AN84" s="1559">
        <f>$I$84</f>
        <v>0</v>
      </c>
      <c r="AO84" s="1091" t="str">
        <f>$I$84&amp;"."&amp;$M$84</f>
        <v>.</v>
      </c>
      <c r="AP84" s="1083" t="str">
        <f>$I$84&amp;"."&amp;$M$84&amp;"."&amp;$Q$84</f>
        <v>..</v>
      </c>
      <c r="AQ84" s="1083" t="str">
        <f>$I$84&amp;"."&amp;$M$84&amp;"."&amp;$Q$84&amp;"."&amp;$U$84</f>
        <v>...</v>
      </c>
      <c r="AR84" s="1174">
        <v>0</v>
      </c>
    </row>
    <row r="85" spans="1:44" s="1637" customFormat="1" ht="17.25" hidden="1" customHeight="1">
      <c r="A85" s="255"/>
      <c r="C85" s="254"/>
      <c r="D85" s="3767"/>
      <c r="E85" s="3756"/>
      <c r="F85" s="3769"/>
      <c r="G85" s="3756"/>
      <c r="H85" s="3759"/>
      <c r="I85" s="3761"/>
      <c r="J85" s="3763"/>
      <c r="K85" s="3755"/>
      <c r="L85" s="3755"/>
      <c r="M85" s="3755"/>
      <c r="N85" s="3766"/>
      <c r="O85" s="3755"/>
      <c r="P85" s="3755"/>
      <c r="Q85" s="3755"/>
      <c r="R85" s="3753"/>
      <c r="S85" s="3755"/>
      <c r="T85" s="1121"/>
      <c r="U85" s="1121"/>
      <c r="V85" s="1121"/>
      <c r="W85" s="1122"/>
      <c r="X85" s="1083"/>
      <c r="Y85" s="1083"/>
      <c r="Z85" s="1083"/>
      <c r="AA85" s="1083"/>
      <c r="AB85" s="1083"/>
      <c r="AC85" s="1083"/>
      <c r="AD85" s="1083"/>
      <c r="AE85" s="1083"/>
      <c r="AF85" s="1083"/>
      <c r="AG85" s="1083"/>
      <c r="AH85" s="1083"/>
      <c r="AI85" s="1083"/>
      <c r="AJ85" s="1083"/>
      <c r="AK85" s="1083"/>
      <c r="AL85" s="1083"/>
      <c r="AM85" s="1083"/>
      <c r="AN85" s="1083"/>
      <c r="AO85" s="1083"/>
      <c r="AP85" s="1083"/>
      <c r="AQ85" s="1083"/>
      <c r="AR85" s="1174">
        <v>0</v>
      </c>
    </row>
    <row r="86" spans="1:44" s="1637" customFormat="1" ht="17.25" hidden="1" customHeight="1">
      <c r="A86" s="255"/>
      <c r="C86" s="254"/>
      <c r="D86" s="3743"/>
      <c r="E86" s="3757"/>
      <c r="F86" s="3769"/>
      <c r="G86" s="3757"/>
      <c r="H86" s="3759"/>
      <c r="I86" s="3761"/>
      <c r="J86" s="3764"/>
      <c r="K86" s="3755"/>
      <c r="L86" s="3755"/>
      <c r="M86" s="3755"/>
      <c r="N86" s="3753"/>
      <c r="O86" s="3755"/>
      <c r="P86" s="1268"/>
      <c r="Q86" s="1121"/>
      <c r="R86" s="1121"/>
      <c r="S86" s="263"/>
      <c r="T86" s="263"/>
      <c r="U86" s="263"/>
      <c r="V86" s="263"/>
      <c r="W86" s="1122"/>
      <c r="X86" s="1083"/>
      <c r="Y86" s="1083"/>
      <c r="Z86" s="1083"/>
      <c r="AA86" s="1083"/>
      <c r="AB86" s="1083"/>
      <c r="AC86" s="1083"/>
      <c r="AD86" s="1083"/>
      <c r="AE86" s="1083"/>
      <c r="AF86" s="1083"/>
      <c r="AG86" s="1083"/>
      <c r="AH86" s="1083"/>
      <c r="AI86" s="1083"/>
      <c r="AJ86" s="1083"/>
      <c r="AK86" s="1083"/>
      <c r="AL86" s="1083"/>
      <c r="AM86" s="1083"/>
      <c r="AN86" s="1083"/>
      <c r="AO86" s="1083"/>
      <c r="AP86" s="1083"/>
      <c r="AQ86" s="1083"/>
      <c r="AR86" s="1174">
        <v>0</v>
      </c>
    </row>
    <row r="87" spans="1:44" s="1637" customFormat="1" ht="17.25" hidden="1" customHeight="1">
      <c r="A87" s="255"/>
      <c r="C87" s="254"/>
      <c r="D87" s="3743"/>
      <c r="E87" s="3757"/>
      <c r="F87" s="3769"/>
      <c r="G87" s="3757"/>
      <c r="H87" s="3759"/>
      <c r="I87" s="3761"/>
      <c r="J87" s="3764"/>
      <c r="K87" s="3755"/>
      <c r="L87" s="1121"/>
      <c r="M87" s="1121"/>
      <c r="N87" s="1121"/>
      <c r="O87" s="1121"/>
      <c r="P87" s="1121"/>
      <c r="Q87" s="1121"/>
      <c r="R87" s="1121"/>
      <c r="S87" s="263"/>
      <c r="T87" s="263"/>
      <c r="U87" s="263"/>
      <c r="V87" s="263"/>
      <c r="W87" s="1122"/>
      <c r="X87" s="1083"/>
      <c r="Y87" s="1083"/>
      <c r="Z87" s="1083"/>
      <c r="AA87" s="1083"/>
      <c r="AB87" s="1083"/>
      <c r="AC87" s="1083"/>
      <c r="AD87" s="1083"/>
      <c r="AE87" s="1083"/>
      <c r="AF87" s="1083"/>
      <c r="AG87" s="1083"/>
      <c r="AH87" s="1083"/>
      <c r="AI87" s="1083"/>
      <c r="AJ87" s="1083"/>
      <c r="AK87" s="1083"/>
      <c r="AL87" s="1083"/>
      <c r="AM87" s="1083"/>
      <c r="AN87" s="1083"/>
      <c r="AO87" s="1083"/>
      <c r="AP87" s="1083"/>
      <c r="AQ87" s="1083"/>
      <c r="AR87" s="1174">
        <v>0</v>
      </c>
    </row>
    <row r="88" spans="1:44" s="1637" customFormat="1" ht="17.25" hidden="1" customHeight="1">
      <c r="A88" s="255"/>
      <c r="C88" s="254"/>
      <c r="D88" s="3743"/>
      <c r="E88" s="3757"/>
      <c r="F88" s="3770"/>
      <c r="G88" s="3757"/>
      <c r="H88" s="1123"/>
      <c r="I88" s="1124"/>
      <c r="J88" s="1124"/>
      <c r="K88" s="1124"/>
      <c r="L88" s="1124"/>
      <c r="M88" s="1124"/>
      <c r="N88" s="1124"/>
      <c r="O88" s="1124"/>
      <c r="P88" s="1124"/>
      <c r="Q88" s="1124"/>
      <c r="R88" s="1124"/>
      <c r="S88" s="1125"/>
      <c r="T88" s="1125"/>
      <c r="U88" s="1125"/>
      <c r="V88" s="1125"/>
      <c r="W88" s="1126"/>
      <c r="X88" s="1083"/>
      <c r="Y88" s="1083"/>
      <c r="Z88" s="1083"/>
      <c r="AA88" s="1083"/>
      <c r="AB88" s="1083"/>
      <c r="AC88" s="1083"/>
      <c r="AD88" s="1083"/>
      <c r="AE88" s="1083"/>
      <c r="AF88" s="1083"/>
      <c r="AG88" s="1083"/>
      <c r="AH88" s="1083"/>
      <c r="AI88" s="1083"/>
      <c r="AJ88" s="1083"/>
      <c r="AK88" s="1083"/>
      <c r="AL88" s="1083"/>
      <c r="AM88" s="1083"/>
      <c r="AN88" s="1083"/>
      <c r="AO88" s="1083"/>
      <c r="AP88" s="1083"/>
      <c r="AQ88" s="1083"/>
      <c r="AR88" s="1174">
        <v>0</v>
      </c>
    </row>
    <row r="89" spans="1:44" s="1637" customFormat="1" ht="17.25" hidden="1" customHeight="1">
      <c r="A89" s="255"/>
      <c r="C89" s="143"/>
      <c r="D89" s="3767">
        <v>3</v>
      </c>
      <c r="E89" s="3756" t="s">
        <v>318</v>
      </c>
      <c r="F89" s="3768" t="s">
        <v>6</v>
      </c>
      <c r="G89" s="3756"/>
      <c r="H89" s="3758"/>
      <c r="I89" s="3760"/>
      <c r="J89" s="3762"/>
      <c r="K89" s="3754"/>
      <c r="L89" s="3754"/>
      <c r="M89" s="3754"/>
      <c r="N89" s="3765"/>
      <c r="O89" s="3754"/>
      <c r="P89" s="3754"/>
      <c r="Q89" s="3754"/>
      <c r="R89" s="3752"/>
      <c r="S89" s="3754"/>
      <c r="T89" s="1267"/>
      <c r="U89" s="1267"/>
      <c r="V89" s="1269"/>
      <c r="W89" s="1120"/>
      <c r="X89" s="1091"/>
      <c r="Y89" s="1091"/>
      <c r="Z89" s="1091"/>
      <c r="AA89" s="1091"/>
      <c r="AB89" s="1091"/>
      <c r="AC89" s="1091" t="s">
        <v>319</v>
      </c>
      <c r="AD89" s="1091" t="s">
        <v>320</v>
      </c>
      <c r="AE89" s="1091" t="s">
        <v>321</v>
      </c>
      <c r="AF89" s="1091" t="s">
        <v>322</v>
      </c>
      <c r="AG89" s="1091"/>
      <c r="AH89" s="1091" t="str">
        <f>IF($E$89=0,"",$E$89)</f>
        <v>Тариф на транспортировку воды</v>
      </c>
      <c r="AI89" s="1091" t="str">
        <f>IF($G$89=0,"",$G$89)</f>
        <v/>
      </c>
      <c r="AJ89" s="1091" t="str">
        <f>IF($J$89=0,"",$J$89)</f>
        <v/>
      </c>
      <c r="AK89" s="1091" t="str">
        <f>IF($K$89="нет","без дифференциации",IF($N$89=0,"",$N$89))</f>
        <v/>
      </c>
      <c r="AL89" s="1091" t="str">
        <f>IF($O$89="нет","без дифференциации",IF($R$89=0,"",$R$89))</f>
        <v/>
      </c>
      <c r="AM89" s="1091" t="str">
        <f>IF($S$89="нет","без дифференциации",IF($V$89=0,"",$V$89))</f>
        <v/>
      </c>
      <c r="AN89" s="1559">
        <f>$I$89</f>
        <v>0</v>
      </c>
      <c r="AO89" s="1091" t="str">
        <f>$I$89&amp;"."&amp;$M$89</f>
        <v>.</v>
      </c>
      <c r="AP89" s="1083" t="str">
        <f>$I$89&amp;"."&amp;$M$89&amp;"."&amp;$Q$89</f>
        <v>..</v>
      </c>
      <c r="AQ89" s="1083" t="str">
        <f>$I$89&amp;"."&amp;$M$89&amp;"."&amp;$Q$89&amp;"."&amp;$U$89</f>
        <v>...</v>
      </c>
      <c r="AR89" s="1174">
        <v>0</v>
      </c>
    </row>
    <row r="90" spans="1:44" s="1637" customFormat="1" ht="17.25" hidden="1" customHeight="1">
      <c r="A90" s="255"/>
      <c r="C90" s="254"/>
      <c r="D90" s="3767"/>
      <c r="E90" s="3756"/>
      <c r="F90" s="3769"/>
      <c r="G90" s="3756"/>
      <c r="H90" s="3759"/>
      <c r="I90" s="3761"/>
      <c r="J90" s="3763"/>
      <c r="K90" s="3755"/>
      <c r="L90" s="3755"/>
      <c r="M90" s="3755"/>
      <c r="N90" s="3766"/>
      <c r="O90" s="3755"/>
      <c r="P90" s="3755"/>
      <c r="Q90" s="3755"/>
      <c r="R90" s="3753"/>
      <c r="S90" s="3755"/>
      <c r="T90" s="1121"/>
      <c r="U90" s="1121"/>
      <c r="V90" s="1121"/>
      <c r="W90" s="1122"/>
      <c r="X90" s="1083"/>
      <c r="Y90" s="1083"/>
      <c r="Z90" s="1083"/>
      <c r="AA90" s="1083"/>
      <c r="AB90" s="1083"/>
      <c r="AC90" s="1083"/>
      <c r="AD90" s="1083"/>
      <c r="AE90" s="1083"/>
      <c r="AF90" s="1083"/>
      <c r="AG90" s="1083"/>
      <c r="AH90" s="1083"/>
      <c r="AI90" s="1083"/>
      <c r="AJ90" s="1083"/>
      <c r="AK90" s="1083"/>
      <c r="AL90" s="1083"/>
      <c r="AM90" s="1083"/>
      <c r="AN90" s="1083"/>
      <c r="AO90" s="1083"/>
      <c r="AP90" s="1083"/>
      <c r="AQ90" s="1083"/>
      <c r="AR90" s="1174">
        <v>0</v>
      </c>
    </row>
    <row r="91" spans="1:44" s="1637" customFormat="1" ht="17.25" hidden="1" customHeight="1">
      <c r="A91" s="255"/>
      <c r="C91" s="254"/>
      <c r="D91" s="3743"/>
      <c r="E91" s="3757"/>
      <c r="F91" s="3769"/>
      <c r="G91" s="3757"/>
      <c r="H91" s="3759"/>
      <c r="I91" s="3761"/>
      <c r="J91" s="3764"/>
      <c r="K91" s="3755"/>
      <c r="L91" s="3755"/>
      <c r="M91" s="3755"/>
      <c r="N91" s="3753"/>
      <c r="O91" s="3755"/>
      <c r="P91" s="1268"/>
      <c r="Q91" s="1121"/>
      <c r="R91" s="1121"/>
      <c r="S91" s="263"/>
      <c r="T91" s="263"/>
      <c r="U91" s="263"/>
      <c r="V91" s="263"/>
      <c r="W91" s="1122"/>
      <c r="X91" s="1083"/>
      <c r="Y91" s="1083"/>
      <c r="Z91" s="1083"/>
      <c r="AA91" s="1083"/>
      <c r="AB91" s="1083"/>
      <c r="AC91" s="1083"/>
      <c r="AD91" s="1083"/>
      <c r="AE91" s="1083"/>
      <c r="AF91" s="1083"/>
      <c r="AG91" s="1083"/>
      <c r="AH91" s="1083"/>
      <c r="AI91" s="1083"/>
      <c r="AJ91" s="1083"/>
      <c r="AK91" s="1083"/>
      <c r="AL91" s="1083"/>
      <c r="AM91" s="1083"/>
      <c r="AN91" s="1083"/>
      <c r="AO91" s="1083"/>
      <c r="AP91" s="1083"/>
      <c r="AQ91" s="1083"/>
      <c r="AR91" s="1174">
        <v>0</v>
      </c>
    </row>
    <row r="92" spans="1:44" s="1637" customFormat="1" ht="17.25" hidden="1" customHeight="1">
      <c r="A92" s="255"/>
      <c r="C92" s="254"/>
      <c r="D92" s="3743"/>
      <c r="E92" s="3757"/>
      <c r="F92" s="3769"/>
      <c r="G92" s="3757"/>
      <c r="H92" s="3759"/>
      <c r="I92" s="3761"/>
      <c r="J92" s="3764"/>
      <c r="K92" s="3755"/>
      <c r="L92" s="1121"/>
      <c r="M92" s="1121"/>
      <c r="N92" s="1121"/>
      <c r="O92" s="1121"/>
      <c r="P92" s="1121"/>
      <c r="Q92" s="1121"/>
      <c r="R92" s="1121"/>
      <c r="S92" s="263"/>
      <c r="T92" s="263"/>
      <c r="U92" s="263"/>
      <c r="V92" s="263"/>
      <c r="W92" s="1122"/>
      <c r="X92" s="1083"/>
      <c r="Y92" s="1083"/>
      <c r="Z92" s="1083"/>
      <c r="AA92" s="1083"/>
      <c r="AB92" s="1083"/>
      <c r="AC92" s="1083"/>
      <c r="AD92" s="1083"/>
      <c r="AE92" s="1083"/>
      <c r="AF92" s="1083"/>
      <c r="AG92" s="1083"/>
      <c r="AH92" s="1083"/>
      <c r="AI92" s="1083"/>
      <c r="AJ92" s="1083"/>
      <c r="AK92" s="1083"/>
      <c r="AL92" s="1083"/>
      <c r="AM92" s="1083"/>
      <c r="AN92" s="1083"/>
      <c r="AO92" s="1083"/>
      <c r="AP92" s="1083"/>
      <c r="AQ92" s="1083"/>
      <c r="AR92" s="1174">
        <v>0</v>
      </c>
    </row>
    <row r="93" spans="1:44" s="1637" customFormat="1" ht="17.25" hidden="1" customHeight="1">
      <c r="A93" s="255"/>
      <c r="C93" s="254"/>
      <c r="D93" s="3743"/>
      <c r="E93" s="3757"/>
      <c r="F93" s="3770"/>
      <c r="G93" s="3757"/>
      <c r="H93" s="1123"/>
      <c r="I93" s="1124"/>
      <c r="J93" s="1124"/>
      <c r="K93" s="1124"/>
      <c r="L93" s="1124"/>
      <c r="M93" s="1124"/>
      <c r="N93" s="1124"/>
      <c r="O93" s="1124"/>
      <c r="P93" s="1124"/>
      <c r="Q93" s="1124"/>
      <c r="R93" s="1124"/>
      <c r="S93" s="1125"/>
      <c r="T93" s="1125"/>
      <c r="U93" s="1125"/>
      <c r="V93" s="1125"/>
      <c r="W93" s="1126"/>
      <c r="X93" s="1083"/>
      <c r="Y93" s="1083"/>
      <c r="Z93" s="1083"/>
      <c r="AA93" s="1083"/>
      <c r="AB93" s="1083"/>
      <c r="AC93" s="1083"/>
      <c r="AD93" s="1083"/>
      <c r="AE93" s="1083"/>
      <c r="AF93" s="1083"/>
      <c r="AG93" s="1083"/>
      <c r="AH93" s="1083"/>
      <c r="AI93" s="1083"/>
      <c r="AJ93" s="1083"/>
      <c r="AK93" s="1083"/>
      <c r="AL93" s="1083"/>
      <c r="AM93" s="1083"/>
      <c r="AN93" s="1083"/>
      <c r="AO93" s="1083"/>
      <c r="AP93" s="1083"/>
      <c r="AQ93" s="1083"/>
      <c r="AR93" s="1174">
        <v>0</v>
      </c>
    </row>
    <row r="94" spans="1:44" s="1637" customFormat="1" ht="17.25" hidden="1" customHeight="1">
      <c r="A94" s="255"/>
      <c r="C94" s="143"/>
      <c r="D94" s="3767">
        <v>4</v>
      </c>
      <c r="E94" s="3756" t="s">
        <v>323</v>
      </c>
      <c r="F94" s="3768" t="s">
        <v>6</v>
      </c>
      <c r="G94" s="3756"/>
      <c r="H94" s="3758"/>
      <c r="I94" s="3760"/>
      <c r="J94" s="3762"/>
      <c r="K94" s="3754"/>
      <c r="L94" s="3754"/>
      <c r="M94" s="3754"/>
      <c r="N94" s="3765"/>
      <c r="O94" s="3754"/>
      <c r="P94" s="3754"/>
      <c r="Q94" s="3754"/>
      <c r="R94" s="3752"/>
      <c r="S94" s="3754"/>
      <c r="T94" s="1267"/>
      <c r="U94" s="1267"/>
      <c r="V94" s="1269"/>
      <c r="W94" s="1120"/>
      <c r="X94" s="1091"/>
      <c r="Y94" s="1091"/>
      <c r="Z94" s="1091"/>
      <c r="AA94" s="1091"/>
      <c r="AB94" s="1091"/>
      <c r="AC94" s="1091" t="s">
        <v>324</v>
      </c>
      <c r="AD94" s="1091" t="s">
        <v>325</v>
      </c>
      <c r="AE94" s="1091" t="s">
        <v>326</v>
      </c>
      <c r="AF94" s="1091" t="s">
        <v>327</v>
      </c>
      <c r="AG94" s="1091"/>
      <c r="AH94" s="1091" t="str">
        <f>IF($E$94=0,"",$E$94)</f>
        <v>Тариф на подвоз воды</v>
      </c>
      <c r="AI94" s="1091" t="str">
        <f>IF($G$94=0,"",$G$94)</f>
        <v/>
      </c>
      <c r="AJ94" s="1091" t="str">
        <f>IF($J$94=0,"",$J$94)</f>
        <v/>
      </c>
      <c r="AK94" s="1091" t="str">
        <f>IF($K$94="нет","без дифференциации",IF($N$94=0,"",$N$94))</f>
        <v/>
      </c>
      <c r="AL94" s="1091" t="str">
        <f>IF($O$94="нет","без дифференциации",IF($R$94=0,"",$R$94))</f>
        <v/>
      </c>
      <c r="AM94" s="1091" t="str">
        <f>IF($S$94="нет","без дифференциации",IF($V$94=0,"",$V$94))</f>
        <v/>
      </c>
      <c r="AN94" s="1559">
        <f>$I$94</f>
        <v>0</v>
      </c>
      <c r="AO94" s="1091" t="str">
        <f>$I$94&amp;"."&amp;$M$94</f>
        <v>.</v>
      </c>
      <c r="AP94" s="1083" t="str">
        <f>$I$94&amp;"."&amp;$M$94&amp;"."&amp;$Q$94</f>
        <v>..</v>
      </c>
      <c r="AQ94" s="1083" t="str">
        <f>$I$94&amp;"."&amp;$M$94&amp;"."&amp;$Q$94&amp;"."&amp;$U$94</f>
        <v>...</v>
      </c>
      <c r="AR94" s="1174">
        <v>0</v>
      </c>
    </row>
    <row r="95" spans="1:44" s="1637" customFormat="1" ht="17.25" hidden="1" customHeight="1">
      <c r="A95" s="255"/>
      <c r="C95" s="254"/>
      <c r="D95" s="3767"/>
      <c r="E95" s="3756"/>
      <c r="F95" s="3769"/>
      <c r="G95" s="3756"/>
      <c r="H95" s="3759"/>
      <c r="I95" s="3761"/>
      <c r="J95" s="3763"/>
      <c r="K95" s="3755"/>
      <c r="L95" s="3755"/>
      <c r="M95" s="3755"/>
      <c r="N95" s="3766"/>
      <c r="O95" s="3755"/>
      <c r="P95" s="3755"/>
      <c r="Q95" s="3755"/>
      <c r="R95" s="3753"/>
      <c r="S95" s="3755"/>
      <c r="T95" s="1121"/>
      <c r="U95" s="1121"/>
      <c r="V95" s="1121"/>
      <c r="W95" s="1122"/>
      <c r="X95" s="1083"/>
      <c r="Y95" s="1083"/>
      <c r="Z95" s="1083"/>
      <c r="AA95" s="1083"/>
      <c r="AB95" s="1083"/>
      <c r="AC95" s="1083"/>
      <c r="AD95" s="1083"/>
      <c r="AE95" s="1083"/>
      <c r="AF95" s="1083"/>
      <c r="AG95" s="1083"/>
      <c r="AH95" s="1083"/>
      <c r="AI95" s="1083"/>
      <c r="AJ95" s="1083"/>
      <c r="AK95" s="1083"/>
      <c r="AL95" s="1083"/>
      <c r="AM95" s="1083"/>
      <c r="AN95" s="1083"/>
      <c r="AO95" s="1083"/>
      <c r="AP95" s="1083"/>
      <c r="AQ95" s="1083"/>
      <c r="AR95" s="1174">
        <v>0</v>
      </c>
    </row>
    <row r="96" spans="1:44" s="1637" customFormat="1" ht="17.25" hidden="1" customHeight="1">
      <c r="A96" s="255"/>
      <c r="C96" s="254"/>
      <c r="D96" s="3743"/>
      <c r="E96" s="3757"/>
      <c r="F96" s="3769"/>
      <c r="G96" s="3757"/>
      <c r="H96" s="3759"/>
      <c r="I96" s="3761"/>
      <c r="J96" s="3764"/>
      <c r="K96" s="3755"/>
      <c r="L96" s="3755"/>
      <c r="M96" s="3755"/>
      <c r="N96" s="3753"/>
      <c r="O96" s="3755"/>
      <c r="P96" s="1268"/>
      <c r="Q96" s="1121"/>
      <c r="R96" s="1121"/>
      <c r="S96" s="263"/>
      <c r="T96" s="263"/>
      <c r="U96" s="263"/>
      <c r="V96" s="263"/>
      <c r="W96" s="1122"/>
      <c r="X96" s="1083"/>
      <c r="Y96" s="1083"/>
      <c r="Z96" s="1083"/>
      <c r="AA96" s="1083"/>
      <c r="AB96" s="1083"/>
      <c r="AC96" s="1083"/>
      <c r="AD96" s="1083"/>
      <c r="AE96" s="1083"/>
      <c r="AF96" s="1083"/>
      <c r="AG96" s="1083"/>
      <c r="AH96" s="1083"/>
      <c r="AI96" s="1083"/>
      <c r="AJ96" s="1083"/>
      <c r="AK96" s="1083"/>
      <c r="AL96" s="1083"/>
      <c r="AM96" s="1083"/>
      <c r="AN96" s="1083"/>
      <c r="AO96" s="1083"/>
      <c r="AP96" s="1083"/>
      <c r="AQ96" s="1083"/>
      <c r="AR96" s="1174">
        <v>0</v>
      </c>
    </row>
    <row r="97" spans="1:44" s="1637" customFormat="1" ht="17.25" hidden="1" customHeight="1">
      <c r="A97" s="255"/>
      <c r="C97" s="254"/>
      <c r="D97" s="3743"/>
      <c r="E97" s="3757"/>
      <c r="F97" s="3769"/>
      <c r="G97" s="3757"/>
      <c r="H97" s="3759"/>
      <c r="I97" s="3761"/>
      <c r="J97" s="3764"/>
      <c r="K97" s="3755"/>
      <c r="L97" s="1121"/>
      <c r="M97" s="1121"/>
      <c r="N97" s="1121"/>
      <c r="O97" s="1121"/>
      <c r="P97" s="1121"/>
      <c r="Q97" s="1121"/>
      <c r="R97" s="1121"/>
      <c r="S97" s="263"/>
      <c r="T97" s="263"/>
      <c r="U97" s="263"/>
      <c r="V97" s="263"/>
      <c r="W97" s="1122"/>
      <c r="X97" s="1083"/>
      <c r="Y97" s="1083"/>
      <c r="Z97" s="1083"/>
      <c r="AA97" s="1083"/>
      <c r="AB97" s="1083"/>
      <c r="AC97" s="1083"/>
      <c r="AD97" s="1083"/>
      <c r="AE97" s="1083"/>
      <c r="AF97" s="1083"/>
      <c r="AG97" s="1083"/>
      <c r="AH97" s="1083"/>
      <c r="AI97" s="1083"/>
      <c r="AJ97" s="1083"/>
      <c r="AK97" s="1083"/>
      <c r="AL97" s="1083"/>
      <c r="AM97" s="1083"/>
      <c r="AN97" s="1083"/>
      <c r="AO97" s="1083"/>
      <c r="AP97" s="1083"/>
      <c r="AQ97" s="1083"/>
      <c r="AR97" s="1174">
        <v>0</v>
      </c>
    </row>
    <row r="98" spans="1:44" s="1637" customFormat="1" ht="17.25" hidden="1" customHeight="1">
      <c r="A98" s="255"/>
      <c r="C98" s="254"/>
      <c r="D98" s="3743"/>
      <c r="E98" s="3757"/>
      <c r="F98" s="3770"/>
      <c r="G98" s="3757"/>
      <c r="H98" s="1123"/>
      <c r="I98" s="1124"/>
      <c r="J98" s="1124"/>
      <c r="K98" s="1124"/>
      <c r="L98" s="1124"/>
      <c r="M98" s="1124"/>
      <c r="N98" s="1124"/>
      <c r="O98" s="1124"/>
      <c r="P98" s="1124"/>
      <c r="Q98" s="1124"/>
      <c r="R98" s="1124"/>
      <c r="S98" s="1125"/>
      <c r="T98" s="1125"/>
      <c r="U98" s="1125"/>
      <c r="V98" s="1125"/>
      <c r="W98" s="1126"/>
      <c r="X98" s="1083"/>
      <c r="Y98" s="1083"/>
      <c r="Z98" s="1083"/>
      <c r="AA98" s="1083"/>
      <c r="AB98" s="1083"/>
      <c r="AC98" s="1083"/>
      <c r="AD98" s="1083"/>
      <c r="AE98" s="1083"/>
      <c r="AF98" s="1083"/>
      <c r="AG98" s="1083"/>
      <c r="AH98" s="1083"/>
      <c r="AI98" s="1083"/>
      <c r="AJ98" s="1083"/>
      <c r="AK98" s="1083"/>
      <c r="AL98" s="1083"/>
      <c r="AM98" s="1083"/>
      <c r="AN98" s="1083"/>
      <c r="AO98" s="1083"/>
      <c r="AP98" s="1083"/>
      <c r="AQ98" s="1083"/>
      <c r="AR98" s="1174">
        <v>0</v>
      </c>
    </row>
    <row r="99" spans="1:44" s="1637" customFormat="1" ht="17.25" hidden="1" customHeight="1">
      <c r="A99" s="255"/>
      <c r="C99" s="143"/>
      <c r="D99" s="3767">
        <v>5</v>
      </c>
      <c r="E99" s="3756" t="s">
        <v>328</v>
      </c>
      <c r="F99" s="3768" t="s">
        <v>6</v>
      </c>
      <c r="G99" s="3756"/>
      <c r="H99" s="3758"/>
      <c r="I99" s="3760"/>
      <c r="J99" s="3762"/>
      <c r="K99" s="3754"/>
      <c r="L99" s="3754"/>
      <c r="M99" s="3754"/>
      <c r="N99" s="3765"/>
      <c r="O99" s="3754"/>
      <c r="P99" s="3754"/>
      <c r="Q99" s="3754"/>
      <c r="R99" s="3752"/>
      <c r="S99" s="3754"/>
      <c r="T99" s="1718"/>
      <c r="U99" s="1718"/>
      <c r="V99" s="1720"/>
      <c r="W99" s="1120"/>
      <c r="X99" s="1091"/>
      <c r="Y99" s="1091"/>
      <c r="Z99" s="1091"/>
      <c r="AA99" s="1091"/>
      <c r="AB99" s="1091"/>
      <c r="AC99" s="1091" t="s">
        <v>329</v>
      </c>
      <c r="AD99" s="1091" t="s">
        <v>330</v>
      </c>
      <c r="AE99" s="1091" t="s">
        <v>331</v>
      </c>
      <c r="AF99" s="1091" t="s">
        <v>332</v>
      </c>
      <c r="AG99" s="1091"/>
      <c r="AH99" s="1091" t="str">
        <f>IF($E$99=0,"",$E$99)</f>
        <v>Тариф на подключение (технологическое присоединение) к централизованной системе холодного водоснабжения</v>
      </c>
      <c r="AI99" s="1091" t="str">
        <f>IF($G$99=0,"",$G$99)</f>
        <v/>
      </c>
      <c r="AJ99" s="1091" t="str">
        <f>IF($J$99=0,"",$J$99)</f>
        <v/>
      </c>
      <c r="AK99" s="1091" t="str">
        <f>IF($K$99="нет","без дифференциации",IF($N$99=0,"",$N$99))</f>
        <v/>
      </c>
      <c r="AL99" s="1091" t="str">
        <f>IF($O$99="нет","без дифференциации",IF($R$99=0,"",$R$99))</f>
        <v/>
      </c>
      <c r="AM99" s="1091" t="str">
        <f>IF($S$99="нет","без дифференциации",IF($V$99=0,"",$V$99))</f>
        <v/>
      </c>
      <c r="AN99" s="1559">
        <f>$I$99</f>
        <v>0</v>
      </c>
      <c r="AO99" s="1091" t="str">
        <f>$I$99&amp;"."&amp;$M$99</f>
        <v>.</v>
      </c>
      <c r="AP99" s="1090" t="str">
        <f>$I$99&amp;"."&amp;$M$99&amp;"."&amp;$Q$99</f>
        <v>..</v>
      </c>
      <c r="AQ99" s="1090" t="str">
        <f>$I$99&amp;"."&amp;$M$99&amp;"."&amp;$Q$99&amp;"."&amp;$U$99</f>
        <v>...</v>
      </c>
      <c r="AR99" s="1291">
        <v>0</v>
      </c>
    </row>
    <row r="100" spans="1:44" s="1637" customFormat="1" ht="17.25" hidden="1" customHeight="1">
      <c r="A100" s="255"/>
      <c r="C100" s="254"/>
      <c r="D100" s="3767"/>
      <c r="E100" s="3756"/>
      <c r="F100" s="3769"/>
      <c r="G100" s="3756"/>
      <c r="H100" s="3759"/>
      <c r="I100" s="3761"/>
      <c r="J100" s="3763"/>
      <c r="K100" s="3755"/>
      <c r="L100" s="3755"/>
      <c r="M100" s="3755"/>
      <c r="N100" s="3766"/>
      <c r="O100" s="3755"/>
      <c r="P100" s="3755"/>
      <c r="Q100" s="3755"/>
      <c r="R100" s="3753"/>
      <c r="S100" s="3755"/>
      <c r="T100" s="1723"/>
      <c r="U100" s="1723"/>
      <c r="V100" s="1723"/>
      <c r="W100" s="1724"/>
      <c r="X100" s="1090"/>
      <c r="Y100" s="1090"/>
      <c r="Z100" s="1090"/>
      <c r="AA100" s="1090"/>
      <c r="AB100" s="1090"/>
      <c r="AC100" s="1090"/>
      <c r="AD100" s="1090"/>
      <c r="AE100" s="1090"/>
      <c r="AF100" s="1090"/>
      <c r="AG100" s="1090"/>
      <c r="AH100" s="1090"/>
      <c r="AI100" s="1090"/>
      <c r="AJ100" s="1090"/>
      <c r="AK100" s="1090"/>
      <c r="AL100" s="1090"/>
      <c r="AM100" s="1090"/>
      <c r="AN100" s="1090"/>
      <c r="AO100" s="1090"/>
      <c r="AP100" s="1090"/>
      <c r="AQ100" s="1090"/>
      <c r="AR100" s="1291">
        <v>0</v>
      </c>
    </row>
    <row r="101" spans="1:44" s="1637" customFormat="1" ht="17.25" hidden="1" customHeight="1">
      <c r="A101" s="255"/>
      <c r="C101" s="254"/>
      <c r="D101" s="3743"/>
      <c r="E101" s="3757"/>
      <c r="F101" s="3769"/>
      <c r="G101" s="3757"/>
      <c r="H101" s="3759"/>
      <c r="I101" s="3761"/>
      <c r="J101" s="3764"/>
      <c r="K101" s="3755"/>
      <c r="L101" s="3755"/>
      <c r="M101" s="3755"/>
      <c r="N101" s="3753"/>
      <c r="O101" s="3755"/>
      <c r="P101" s="1719"/>
      <c r="Q101" s="1723"/>
      <c r="R101" s="1723"/>
      <c r="S101" s="263"/>
      <c r="T101" s="263"/>
      <c r="U101" s="263"/>
      <c r="V101" s="263"/>
      <c r="W101" s="1724"/>
      <c r="X101" s="1090"/>
      <c r="Y101" s="1090"/>
      <c r="Z101" s="1090"/>
      <c r="AA101" s="1090"/>
      <c r="AB101" s="1090"/>
      <c r="AC101" s="1090"/>
      <c r="AD101" s="1090"/>
      <c r="AE101" s="1090"/>
      <c r="AF101" s="1090"/>
      <c r="AG101" s="1090"/>
      <c r="AH101" s="1090"/>
      <c r="AI101" s="1090"/>
      <c r="AJ101" s="1090"/>
      <c r="AK101" s="1090"/>
      <c r="AL101" s="1090"/>
      <c r="AM101" s="1090"/>
      <c r="AN101" s="1090"/>
      <c r="AO101" s="1090"/>
      <c r="AP101" s="1090"/>
      <c r="AQ101" s="1090"/>
      <c r="AR101" s="1291">
        <v>0</v>
      </c>
    </row>
    <row r="102" spans="1:44" s="1637" customFormat="1" ht="17.25" hidden="1" customHeight="1">
      <c r="A102" s="255"/>
      <c r="C102" s="254"/>
      <c r="D102" s="3743"/>
      <c r="E102" s="3757"/>
      <c r="F102" s="3769"/>
      <c r="G102" s="3757"/>
      <c r="H102" s="3759"/>
      <c r="I102" s="3761"/>
      <c r="J102" s="3764"/>
      <c r="K102" s="3755"/>
      <c r="L102" s="1723"/>
      <c r="M102" s="1723"/>
      <c r="N102" s="1723"/>
      <c r="O102" s="1723"/>
      <c r="P102" s="1723"/>
      <c r="Q102" s="1723"/>
      <c r="R102" s="1723"/>
      <c r="S102" s="263"/>
      <c r="T102" s="263"/>
      <c r="U102" s="263"/>
      <c r="V102" s="263"/>
      <c r="W102" s="1724"/>
      <c r="X102" s="1090"/>
      <c r="Y102" s="1090"/>
      <c r="Z102" s="1090"/>
      <c r="AA102" s="1090"/>
      <c r="AB102" s="1090"/>
      <c r="AC102" s="1090"/>
      <c r="AD102" s="1090"/>
      <c r="AE102" s="1090"/>
      <c r="AF102" s="1090"/>
      <c r="AG102" s="1090"/>
      <c r="AH102" s="1090"/>
      <c r="AI102" s="1090"/>
      <c r="AJ102" s="1090"/>
      <c r="AK102" s="1090"/>
      <c r="AL102" s="1090"/>
      <c r="AM102" s="1090"/>
      <c r="AN102" s="1090"/>
      <c r="AO102" s="1090"/>
      <c r="AP102" s="1090"/>
      <c r="AQ102" s="1090"/>
      <c r="AR102" s="1291">
        <v>0</v>
      </c>
    </row>
    <row r="103" spans="1:44" s="1637" customFormat="1" ht="17.25" hidden="1" customHeight="1">
      <c r="A103" s="255"/>
      <c r="C103" s="254"/>
      <c r="D103" s="3743"/>
      <c r="E103" s="3757"/>
      <c r="F103" s="3770"/>
      <c r="G103" s="3757"/>
      <c r="H103" s="1123"/>
      <c r="I103" s="1721"/>
      <c r="J103" s="1721"/>
      <c r="K103" s="1721"/>
      <c r="L103" s="1721"/>
      <c r="M103" s="1721"/>
      <c r="N103" s="1721"/>
      <c r="O103" s="1721"/>
      <c r="P103" s="1721"/>
      <c r="Q103" s="1721"/>
      <c r="R103" s="1721"/>
      <c r="S103" s="1125"/>
      <c r="T103" s="1125"/>
      <c r="U103" s="1125"/>
      <c r="V103" s="1125"/>
      <c r="W103" s="1722"/>
      <c r="X103" s="1090"/>
      <c r="Y103" s="1090"/>
      <c r="Z103" s="1090"/>
      <c r="AA103" s="1090"/>
      <c r="AB103" s="1090"/>
      <c r="AC103" s="1090"/>
      <c r="AD103" s="1090"/>
      <c r="AE103" s="1090"/>
      <c r="AF103" s="1090"/>
      <c r="AG103" s="1090"/>
      <c r="AH103" s="1090"/>
      <c r="AI103" s="1090"/>
      <c r="AJ103" s="1090"/>
      <c r="AK103" s="1090"/>
      <c r="AL103" s="1090"/>
      <c r="AM103" s="1090"/>
      <c r="AN103" s="1090"/>
      <c r="AO103" s="1090"/>
      <c r="AP103" s="1090"/>
      <c r="AQ103" s="1090"/>
      <c r="AR103" s="1291">
        <v>0</v>
      </c>
    </row>
    <row r="104" spans="1:44" s="1637" customFormat="1" ht="11.25" hidden="1" customHeight="1">
      <c r="A104" s="211"/>
      <c r="B104" s="211"/>
      <c r="Y104" s="1083"/>
      <c r="Z104" s="1083"/>
      <c r="AA104" s="1083"/>
      <c r="AB104" s="1083"/>
      <c r="AC104" s="1083"/>
      <c r="AD104" s="1083"/>
      <c r="AE104" s="1083"/>
      <c r="AF104" s="1083"/>
      <c r="AG104" s="1083"/>
      <c r="AH104" s="1083"/>
      <c r="AI104" s="1083"/>
      <c r="AJ104" s="1083"/>
      <c r="AK104" s="1083"/>
      <c r="AL104" s="1083"/>
      <c r="AM104" s="1083"/>
      <c r="AN104" s="1083"/>
      <c r="AO104" s="1083"/>
      <c r="AP104" s="1083"/>
      <c r="AQ104" s="1083"/>
      <c r="AR104" s="1291">
        <v>0</v>
      </c>
    </row>
    <row r="105" spans="1:44" s="1637" customFormat="1" ht="17.25" hidden="1" customHeight="1">
      <c r="A105" s="255"/>
      <c r="C105" s="143"/>
      <c r="D105" s="3767">
        <v>1</v>
      </c>
      <c r="E105" s="3756" t="s">
        <v>333</v>
      </c>
      <c r="F105" s="3768" t="s">
        <v>6</v>
      </c>
      <c r="G105" s="3756"/>
      <c r="H105" s="3758"/>
      <c r="I105" s="3760"/>
      <c r="J105" s="3762"/>
      <c r="K105" s="3754"/>
      <c r="L105" s="3754"/>
      <c r="M105" s="3754"/>
      <c r="N105" s="3765"/>
      <c r="O105" s="3754"/>
      <c r="P105" s="3754"/>
      <c r="Q105" s="3754"/>
      <c r="R105" s="3752"/>
      <c r="S105" s="3754"/>
      <c r="T105" s="1294"/>
      <c r="U105" s="1294"/>
      <c r="V105" s="1296"/>
      <c r="W105" s="1120"/>
      <c r="Y105" s="1091"/>
      <c r="Z105" s="1091"/>
      <c r="AA105" s="1091"/>
      <c r="AB105" s="1091"/>
      <c r="AC105" s="1091" t="s">
        <v>334</v>
      </c>
      <c r="AD105" s="1091" t="s">
        <v>335</v>
      </c>
      <c r="AE105" s="1091" t="s">
        <v>336</v>
      </c>
      <c r="AF105" s="1091" t="s">
        <v>337</v>
      </c>
      <c r="AG105" s="1091"/>
      <c r="AH105" s="1091" t="str">
        <f>IF($E$105=0,"",$E$105)</f>
        <v>Тариф на горячую воду (горячее водоснабжение)</v>
      </c>
      <c r="AI105" s="1091" t="str">
        <f>IF($G$105=0,"",$G$105)</f>
        <v/>
      </c>
      <c r="AJ105" s="1091" t="str">
        <f>IF($J$105=0,"",$J$105)</f>
        <v/>
      </c>
      <c r="AK105" s="1091" t="str">
        <f>IF($K$105="нет","без дифференциации",IF($N$105=0,"",$N$105))</f>
        <v/>
      </c>
      <c r="AL105" s="1091" t="str">
        <f>IF($O$105="нет","без дифференциации",IF($R$105=0,"",$R$105))</f>
        <v/>
      </c>
      <c r="AM105" s="1091" t="str">
        <f>IF($S$105="нет","без дифференциации",IF($V$105=0,"",$V$105))</f>
        <v/>
      </c>
      <c r="AN105" s="1091">
        <f>$I$105</f>
        <v>0</v>
      </c>
      <c r="AO105" s="1091" t="str">
        <f>$I$105&amp;"."&amp;$M$105</f>
        <v>.</v>
      </c>
      <c r="AP105" s="1091" t="str">
        <f>$I$105&amp;"."&amp;$M$105&amp;"."&amp;$Q$105</f>
        <v>..</v>
      </c>
      <c r="AQ105" s="1091" t="str">
        <f>$I$105&amp;"."&amp;$M$105&amp;"."&amp;$Q$105&amp;"."&amp;$U$105</f>
        <v>...</v>
      </c>
      <c r="AR105" s="1291">
        <v>0</v>
      </c>
    </row>
    <row r="106" spans="1:44" s="1637" customFormat="1" ht="17.25" hidden="1" customHeight="1">
      <c r="A106" s="255"/>
      <c r="C106" s="254"/>
      <c r="D106" s="3767"/>
      <c r="E106" s="3756"/>
      <c r="F106" s="3769"/>
      <c r="G106" s="3756"/>
      <c r="H106" s="3759"/>
      <c r="I106" s="3761"/>
      <c r="J106" s="3763"/>
      <c r="K106" s="3755"/>
      <c r="L106" s="3755"/>
      <c r="M106" s="3755"/>
      <c r="N106" s="3766"/>
      <c r="O106" s="3755"/>
      <c r="P106" s="3755"/>
      <c r="Q106" s="3755"/>
      <c r="R106" s="3753"/>
      <c r="S106" s="3755"/>
      <c r="T106" s="1121"/>
      <c r="U106" s="1121"/>
      <c r="V106" s="1121"/>
      <c r="W106" s="1122"/>
      <c r="Y106" s="1083"/>
      <c r="Z106" s="1083"/>
      <c r="AA106" s="1083"/>
      <c r="AB106" s="1083"/>
      <c r="AC106" s="1083"/>
      <c r="AD106" s="1083"/>
      <c r="AE106" s="1083"/>
      <c r="AF106" s="1083"/>
      <c r="AG106" s="1083"/>
      <c r="AH106" s="1083"/>
      <c r="AI106" s="1083"/>
      <c r="AJ106" s="1083"/>
      <c r="AK106" s="1083"/>
      <c r="AL106" s="1083"/>
      <c r="AM106" s="1083"/>
      <c r="AN106" s="1083"/>
      <c r="AO106" s="1083"/>
      <c r="AP106" s="1083"/>
      <c r="AQ106" s="1083"/>
      <c r="AR106" s="1291">
        <v>0</v>
      </c>
    </row>
    <row r="107" spans="1:44" s="1637" customFormat="1" ht="17.25" hidden="1" customHeight="1">
      <c r="A107" s="255"/>
      <c r="C107" s="143"/>
      <c r="D107" s="3767"/>
      <c r="E107" s="3756"/>
      <c r="F107" s="3769"/>
      <c r="G107" s="3756"/>
      <c r="H107" s="3759"/>
      <c r="I107" s="3761"/>
      <c r="J107" s="3764"/>
      <c r="K107" s="3755"/>
      <c r="L107" s="3755"/>
      <c r="M107" s="3755"/>
      <c r="N107" s="3753"/>
      <c r="O107" s="3755"/>
      <c r="P107" s="1295"/>
      <c r="Q107" s="1121"/>
      <c r="R107" s="1121"/>
      <c r="S107" s="263"/>
      <c r="T107" s="263"/>
      <c r="U107" s="263"/>
      <c r="V107" s="263"/>
      <c r="W107" s="1122"/>
      <c r="Y107" s="1091"/>
      <c r="Z107" s="1091"/>
      <c r="AA107" s="1091"/>
      <c r="AB107" s="1091"/>
      <c r="AC107" s="1091"/>
      <c r="AD107" s="1091"/>
      <c r="AE107" s="1091"/>
      <c r="AF107" s="1091"/>
      <c r="AG107" s="1091"/>
      <c r="AH107" s="1091"/>
      <c r="AI107" s="1091"/>
      <c r="AJ107" s="1091"/>
      <c r="AK107" s="1091"/>
      <c r="AL107" s="1091"/>
      <c r="AM107" s="1091"/>
      <c r="AN107" s="1091"/>
      <c r="AO107" s="1091"/>
      <c r="AP107" s="1091"/>
      <c r="AQ107" s="1091"/>
      <c r="AR107" s="1291">
        <v>0</v>
      </c>
    </row>
    <row r="108" spans="1:44" s="1637" customFormat="1" ht="17.25" hidden="1" customHeight="1">
      <c r="A108" s="255"/>
      <c r="C108" s="254"/>
      <c r="D108" s="3767"/>
      <c r="E108" s="3756"/>
      <c r="F108" s="3769"/>
      <c r="G108" s="3756"/>
      <c r="H108" s="3759"/>
      <c r="I108" s="3761"/>
      <c r="J108" s="3764"/>
      <c r="K108" s="3755"/>
      <c r="L108" s="1121"/>
      <c r="M108" s="1121"/>
      <c r="N108" s="1121"/>
      <c r="O108" s="1121"/>
      <c r="P108" s="1121"/>
      <c r="Q108" s="1121"/>
      <c r="R108" s="1121"/>
      <c r="S108" s="263"/>
      <c r="T108" s="263"/>
      <c r="U108" s="263"/>
      <c r="V108" s="263"/>
      <c r="W108" s="1122"/>
      <c r="Y108" s="1083"/>
      <c r="Z108" s="1083"/>
      <c r="AA108" s="1083"/>
      <c r="AB108" s="1083"/>
      <c r="AC108" s="1083"/>
      <c r="AD108" s="1083"/>
      <c r="AE108" s="1083"/>
      <c r="AF108" s="1083"/>
      <c r="AG108" s="1083"/>
      <c r="AH108" s="1083"/>
      <c r="AI108" s="1083"/>
      <c r="AJ108" s="1083"/>
      <c r="AK108" s="1083"/>
      <c r="AL108" s="1083"/>
      <c r="AM108" s="1083"/>
      <c r="AN108" s="1083"/>
      <c r="AO108" s="1083"/>
      <c r="AP108" s="1083"/>
      <c r="AQ108" s="1083"/>
      <c r="AR108" s="1291">
        <v>0</v>
      </c>
    </row>
    <row r="109" spans="1:44" s="1637" customFormat="1" ht="17.25" hidden="1" customHeight="1">
      <c r="A109" s="255"/>
      <c r="C109" s="254"/>
      <c r="D109" s="3743"/>
      <c r="E109" s="3757"/>
      <c r="F109" s="3770"/>
      <c r="G109" s="3757"/>
      <c r="H109" s="1123"/>
      <c r="I109" s="1124"/>
      <c r="J109" s="1124"/>
      <c r="K109" s="1124"/>
      <c r="L109" s="1124"/>
      <c r="M109" s="1124"/>
      <c r="N109" s="1124"/>
      <c r="O109" s="1124"/>
      <c r="P109" s="1124"/>
      <c r="Q109" s="1124"/>
      <c r="R109" s="1124"/>
      <c r="S109" s="1125"/>
      <c r="T109" s="1125"/>
      <c r="U109" s="1125"/>
      <c r="V109" s="1125"/>
      <c r="W109" s="1126"/>
      <c r="Y109" s="1083"/>
      <c r="Z109" s="1083"/>
      <c r="AA109" s="1083"/>
      <c r="AB109" s="1083"/>
      <c r="AC109" s="1083"/>
      <c r="AD109" s="1083"/>
      <c r="AE109" s="1083"/>
      <c r="AF109" s="1083"/>
      <c r="AG109" s="1083"/>
      <c r="AH109" s="1083"/>
      <c r="AI109" s="1083"/>
      <c r="AJ109" s="1083"/>
      <c r="AK109" s="1083"/>
      <c r="AL109" s="1083"/>
      <c r="AM109" s="1083"/>
      <c r="AN109" s="1083"/>
      <c r="AO109" s="1083"/>
      <c r="AP109" s="1083"/>
      <c r="AQ109" s="1083"/>
      <c r="AR109" s="1291">
        <v>0</v>
      </c>
    </row>
    <row r="110" spans="1:44" s="1637" customFormat="1" ht="17.25" hidden="1" customHeight="1">
      <c r="A110" s="255"/>
      <c r="C110" s="143"/>
      <c r="D110" s="3767">
        <v>2</v>
      </c>
      <c r="E110" s="3756" t="s">
        <v>338</v>
      </c>
      <c r="F110" s="3768" t="s">
        <v>6</v>
      </c>
      <c r="G110" s="3756"/>
      <c r="H110" s="3758"/>
      <c r="I110" s="3760"/>
      <c r="J110" s="3762"/>
      <c r="K110" s="3754"/>
      <c r="L110" s="3754"/>
      <c r="M110" s="3754"/>
      <c r="N110" s="3765"/>
      <c r="O110" s="3754"/>
      <c r="P110" s="3754"/>
      <c r="Q110" s="3754"/>
      <c r="R110" s="3752"/>
      <c r="S110" s="3754"/>
      <c r="T110" s="1294"/>
      <c r="U110" s="1294"/>
      <c r="V110" s="1296"/>
      <c r="W110" s="1120"/>
      <c r="X110" s="1091"/>
      <c r="Y110" s="1091"/>
      <c r="Z110" s="1091"/>
      <c r="AA110" s="1091"/>
      <c r="AB110" s="1091"/>
      <c r="AC110" s="1091" t="s">
        <v>339</v>
      </c>
      <c r="AD110" s="1091" t="s">
        <v>340</v>
      </c>
      <c r="AE110" s="1091" t="s">
        <v>341</v>
      </c>
      <c r="AF110" s="1091" t="s">
        <v>342</v>
      </c>
      <c r="AG110" s="1091"/>
      <c r="AH110" s="1091" t="str">
        <f>IF($E$110=0,"",$E$110)</f>
        <v>Тариф на транспортировку горячей воды</v>
      </c>
      <c r="AI110" s="1091" t="str">
        <f>IF($G$110=0,"",$G$110)</f>
        <v/>
      </c>
      <c r="AJ110" s="1091" t="str">
        <f>IF($J$110=0,"",$J$110)</f>
        <v/>
      </c>
      <c r="AK110" s="1091" t="str">
        <f>IF($K$110="нет","без дифференциации",IF($N$110=0,"",$N$110))</f>
        <v/>
      </c>
      <c r="AL110" s="1091" t="str">
        <f>IF($O$110="нет","без дифференциации",IF($R$110=0,"",$R$110))</f>
        <v/>
      </c>
      <c r="AM110" s="1091" t="str">
        <f>IF($S$110="нет","без дифференциации",IF($V$110=0,"",$V$110))</f>
        <v/>
      </c>
      <c r="AN110" s="1559">
        <f>$I$110</f>
        <v>0</v>
      </c>
      <c r="AO110" s="1091" t="str">
        <f>$I$110&amp;"."&amp;$M$110</f>
        <v>.</v>
      </c>
      <c r="AP110" s="1083" t="str">
        <f>$I$110&amp;"."&amp;$M$110&amp;"."&amp;$Q$110</f>
        <v>..</v>
      </c>
      <c r="AQ110" s="1083" t="str">
        <f>$I$110&amp;"."&amp;$M$110&amp;"."&amp;$Q$110&amp;"."&amp;$U$110</f>
        <v>...</v>
      </c>
      <c r="AR110" s="1291">
        <v>0</v>
      </c>
    </row>
    <row r="111" spans="1:44" s="1637" customFormat="1" ht="17.25" hidden="1" customHeight="1">
      <c r="A111" s="255"/>
      <c r="C111" s="254"/>
      <c r="D111" s="3767"/>
      <c r="E111" s="3756"/>
      <c r="F111" s="3769"/>
      <c r="G111" s="3756"/>
      <c r="H111" s="3759"/>
      <c r="I111" s="3761"/>
      <c r="J111" s="3763"/>
      <c r="K111" s="3755"/>
      <c r="L111" s="3755"/>
      <c r="M111" s="3755"/>
      <c r="N111" s="3766"/>
      <c r="O111" s="3755"/>
      <c r="P111" s="3755"/>
      <c r="Q111" s="3755"/>
      <c r="R111" s="3753"/>
      <c r="S111" s="3755"/>
      <c r="T111" s="1121"/>
      <c r="U111" s="1121"/>
      <c r="V111" s="1121"/>
      <c r="W111" s="1122"/>
      <c r="X111" s="1083"/>
      <c r="Y111" s="1083"/>
      <c r="Z111" s="1083"/>
      <c r="AA111" s="1083"/>
      <c r="AB111" s="1083"/>
      <c r="AC111" s="1083"/>
      <c r="AD111" s="1083"/>
      <c r="AE111" s="1083"/>
      <c r="AF111" s="1083"/>
      <c r="AG111" s="1083"/>
      <c r="AH111" s="1083"/>
      <c r="AI111" s="1083"/>
      <c r="AJ111" s="1083"/>
      <c r="AK111" s="1083"/>
      <c r="AL111" s="1083"/>
      <c r="AM111" s="1083"/>
      <c r="AN111" s="1083"/>
      <c r="AO111" s="1083"/>
      <c r="AP111" s="1083"/>
      <c r="AQ111" s="1083"/>
      <c r="AR111" s="1291">
        <v>0</v>
      </c>
    </row>
    <row r="112" spans="1:44" s="1637" customFormat="1" ht="17.25" hidden="1" customHeight="1">
      <c r="A112" s="255"/>
      <c r="C112" s="254"/>
      <c r="D112" s="3743"/>
      <c r="E112" s="3757"/>
      <c r="F112" s="3769"/>
      <c r="G112" s="3757"/>
      <c r="H112" s="3759"/>
      <c r="I112" s="3761"/>
      <c r="J112" s="3764"/>
      <c r="K112" s="3755"/>
      <c r="L112" s="3755"/>
      <c r="M112" s="3755"/>
      <c r="N112" s="3753"/>
      <c r="O112" s="3755"/>
      <c r="P112" s="1295"/>
      <c r="Q112" s="1121"/>
      <c r="R112" s="1121"/>
      <c r="S112" s="263"/>
      <c r="T112" s="263"/>
      <c r="U112" s="263"/>
      <c r="V112" s="263"/>
      <c r="W112" s="1122"/>
      <c r="X112" s="1083"/>
      <c r="Y112" s="1083"/>
      <c r="Z112" s="1083"/>
      <c r="AA112" s="1083"/>
      <c r="AB112" s="1083"/>
      <c r="AC112" s="1083"/>
      <c r="AD112" s="1083"/>
      <c r="AE112" s="1083"/>
      <c r="AF112" s="1083"/>
      <c r="AG112" s="1083"/>
      <c r="AH112" s="1083"/>
      <c r="AI112" s="1083"/>
      <c r="AJ112" s="1083"/>
      <c r="AK112" s="1083"/>
      <c r="AL112" s="1083"/>
      <c r="AM112" s="1083"/>
      <c r="AN112" s="1083"/>
      <c r="AO112" s="1083"/>
      <c r="AP112" s="1083"/>
      <c r="AQ112" s="1083"/>
      <c r="AR112" s="1291">
        <v>0</v>
      </c>
    </row>
    <row r="113" spans="1:44" s="1637" customFormat="1" ht="17.25" hidden="1" customHeight="1">
      <c r="A113" s="255"/>
      <c r="C113" s="254"/>
      <c r="D113" s="3743"/>
      <c r="E113" s="3757"/>
      <c r="F113" s="3769"/>
      <c r="G113" s="3757"/>
      <c r="H113" s="3759"/>
      <c r="I113" s="3761"/>
      <c r="J113" s="3764"/>
      <c r="K113" s="3755"/>
      <c r="L113" s="1121"/>
      <c r="M113" s="1121"/>
      <c r="N113" s="1121"/>
      <c r="O113" s="1121"/>
      <c r="P113" s="1121"/>
      <c r="Q113" s="1121"/>
      <c r="R113" s="1121"/>
      <c r="S113" s="263"/>
      <c r="T113" s="263"/>
      <c r="U113" s="263"/>
      <c r="V113" s="263"/>
      <c r="W113" s="1122"/>
      <c r="X113" s="1083"/>
      <c r="Y113" s="1083"/>
      <c r="Z113" s="1083"/>
      <c r="AA113" s="1083"/>
      <c r="AB113" s="1083"/>
      <c r="AC113" s="1083"/>
      <c r="AD113" s="1083"/>
      <c r="AE113" s="1083"/>
      <c r="AF113" s="1083"/>
      <c r="AG113" s="1083"/>
      <c r="AH113" s="1083"/>
      <c r="AI113" s="1083"/>
      <c r="AJ113" s="1083"/>
      <c r="AK113" s="1083"/>
      <c r="AL113" s="1083"/>
      <c r="AM113" s="1083"/>
      <c r="AN113" s="1083"/>
      <c r="AO113" s="1083"/>
      <c r="AP113" s="1083"/>
      <c r="AQ113" s="1083"/>
      <c r="AR113" s="1291">
        <v>0</v>
      </c>
    </row>
    <row r="114" spans="1:44" s="1637" customFormat="1" ht="17.25" hidden="1" customHeight="1">
      <c r="A114" s="255"/>
      <c r="C114" s="254"/>
      <c r="D114" s="3743"/>
      <c r="E114" s="3757"/>
      <c r="F114" s="3770"/>
      <c r="G114" s="3757"/>
      <c r="H114" s="1123"/>
      <c r="I114" s="1124"/>
      <c r="J114" s="1124"/>
      <c r="K114" s="1124"/>
      <c r="L114" s="1124"/>
      <c r="M114" s="1124"/>
      <c r="N114" s="1124"/>
      <c r="O114" s="1124"/>
      <c r="P114" s="1124"/>
      <c r="Q114" s="1124"/>
      <c r="R114" s="1124"/>
      <c r="S114" s="1125"/>
      <c r="T114" s="1125"/>
      <c r="U114" s="1125"/>
      <c r="V114" s="1125"/>
      <c r="W114" s="1126"/>
      <c r="X114" s="1083"/>
      <c r="Y114" s="1083"/>
      <c r="Z114" s="1083"/>
      <c r="AA114" s="1083"/>
      <c r="AB114" s="1083"/>
      <c r="AC114" s="1083"/>
      <c r="AD114" s="1083"/>
      <c r="AE114" s="1083"/>
      <c r="AF114" s="1083"/>
      <c r="AG114" s="1083"/>
      <c r="AH114" s="1083"/>
      <c r="AI114" s="1083"/>
      <c r="AJ114" s="1083"/>
      <c r="AK114" s="1083"/>
      <c r="AL114" s="1083"/>
      <c r="AM114" s="1083"/>
      <c r="AN114" s="1083"/>
      <c r="AO114" s="1083"/>
      <c r="AP114" s="1083"/>
      <c r="AQ114" s="1083"/>
      <c r="AR114" s="1291">
        <v>0</v>
      </c>
    </row>
    <row r="115" spans="1:44" s="1637" customFormat="1" ht="17.25" hidden="1" customHeight="1">
      <c r="A115" s="255"/>
      <c r="C115" s="143"/>
      <c r="D115" s="3767">
        <v>3</v>
      </c>
      <c r="E115" s="3756" t="s">
        <v>343</v>
      </c>
      <c r="F115" s="3768" t="s">
        <v>6</v>
      </c>
      <c r="G115" s="3756"/>
      <c r="H115" s="3758"/>
      <c r="I115" s="3760"/>
      <c r="J115" s="3762"/>
      <c r="K115" s="3754"/>
      <c r="L115" s="3754"/>
      <c r="M115" s="3754"/>
      <c r="N115" s="3765"/>
      <c r="O115" s="3754"/>
      <c r="P115" s="3754"/>
      <c r="Q115" s="3754"/>
      <c r="R115" s="3752"/>
      <c r="S115" s="3754"/>
      <c r="T115" s="1718"/>
      <c r="U115" s="1718"/>
      <c r="V115" s="1720"/>
      <c r="W115" s="1120"/>
      <c r="X115" s="1091"/>
      <c r="Y115" s="1091"/>
      <c r="Z115" s="1091"/>
      <c r="AA115" s="1091"/>
      <c r="AB115" s="1091"/>
      <c r="AC115" s="1091" t="s">
        <v>344</v>
      </c>
      <c r="AD115" s="1091" t="s">
        <v>345</v>
      </c>
      <c r="AE115" s="1091" t="s">
        <v>346</v>
      </c>
      <c r="AF115" s="1091" t="s">
        <v>347</v>
      </c>
      <c r="AG115" s="1091"/>
      <c r="AH115" s="1091" t="str">
        <f>IF($E$115=0,"",$E$115)</f>
        <v>Тариф на подключение (технологическое присоединение) к централизованной системе горячего водоснабжения</v>
      </c>
      <c r="AI115" s="1091" t="str">
        <f>IF($G$115=0,"",$G$115)</f>
        <v/>
      </c>
      <c r="AJ115" s="1091" t="str">
        <f>IF($J$115=0,"",$J$115)</f>
        <v/>
      </c>
      <c r="AK115" s="1091" t="str">
        <f>IF($K$115="нет","без дифференциации",IF($N$115=0,"",$N$115))</f>
        <v/>
      </c>
      <c r="AL115" s="1091" t="str">
        <f>IF($O$115="нет","без дифференциации",IF($R$115=0,"",$R$115))</f>
        <v/>
      </c>
      <c r="AM115" s="1091" t="str">
        <f>IF($S$115="нет","без дифференциации",IF($V$115=0,"",$V$115))</f>
        <v/>
      </c>
      <c r="AN115" s="1559">
        <f>$I$115</f>
        <v>0</v>
      </c>
      <c r="AO115" s="1091" t="str">
        <f>$I$115&amp;"."&amp;$M$115</f>
        <v>.</v>
      </c>
      <c r="AP115" s="1090" t="str">
        <f>$I$115&amp;"."&amp;$M$115&amp;"."&amp;$Q$115</f>
        <v>..</v>
      </c>
      <c r="AQ115" s="1090" t="str">
        <f>$I$115&amp;"."&amp;$M$115&amp;"."&amp;$Q$115&amp;"."&amp;$U$115</f>
        <v>...</v>
      </c>
      <c r="AR115" s="1291">
        <v>0</v>
      </c>
    </row>
    <row r="116" spans="1:44" s="1637" customFormat="1" ht="17.25" hidden="1" customHeight="1">
      <c r="A116" s="255"/>
      <c r="C116" s="254"/>
      <c r="D116" s="3767"/>
      <c r="E116" s="3756"/>
      <c r="F116" s="3769"/>
      <c r="G116" s="3756"/>
      <c r="H116" s="3759"/>
      <c r="I116" s="3761"/>
      <c r="J116" s="3763"/>
      <c r="K116" s="3755"/>
      <c r="L116" s="3755"/>
      <c r="M116" s="3755"/>
      <c r="N116" s="3766"/>
      <c r="O116" s="3755"/>
      <c r="P116" s="3755"/>
      <c r="Q116" s="3755"/>
      <c r="R116" s="3753"/>
      <c r="S116" s="3755"/>
      <c r="T116" s="1723"/>
      <c r="U116" s="1723"/>
      <c r="V116" s="1723"/>
      <c r="W116" s="1724"/>
      <c r="X116" s="1090"/>
      <c r="Y116" s="1090"/>
      <c r="Z116" s="1090"/>
      <c r="AA116" s="1090"/>
      <c r="AB116" s="1090"/>
      <c r="AC116" s="1090"/>
      <c r="AD116" s="1090"/>
      <c r="AE116" s="1090"/>
      <c r="AF116" s="1090"/>
      <c r="AG116" s="1090"/>
      <c r="AH116" s="1090"/>
      <c r="AI116" s="1090"/>
      <c r="AJ116" s="1090"/>
      <c r="AK116" s="1090"/>
      <c r="AL116" s="1090"/>
      <c r="AM116" s="1090"/>
      <c r="AN116" s="1090"/>
      <c r="AO116" s="1090"/>
      <c r="AP116" s="1090"/>
      <c r="AQ116" s="1090"/>
      <c r="AR116" s="1291">
        <v>0</v>
      </c>
    </row>
    <row r="117" spans="1:44" s="1637" customFormat="1" ht="17.25" hidden="1" customHeight="1">
      <c r="A117" s="255"/>
      <c r="C117" s="254"/>
      <c r="D117" s="3743"/>
      <c r="E117" s="3757"/>
      <c r="F117" s="3769"/>
      <c r="G117" s="3757"/>
      <c r="H117" s="3759"/>
      <c r="I117" s="3761"/>
      <c r="J117" s="3764"/>
      <c r="K117" s="3755"/>
      <c r="L117" s="3755"/>
      <c r="M117" s="3755"/>
      <c r="N117" s="3753"/>
      <c r="O117" s="3755"/>
      <c r="P117" s="1719"/>
      <c r="Q117" s="1723"/>
      <c r="R117" s="1723"/>
      <c r="S117" s="263"/>
      <c r="T117" s="263"/>
      <c r="U117" s="263"/>
      <c r="V117" s="263"/>
      <c r="W117" s="1724"/>
      <c r="X117" s="1090"/>
      <c r="Y117" s="1090"/>
      <c r="Z117" s="1090"/>
      <c r="AA117" s="1090"/>
      <c r="AB117" s="1090"/>
      <c r="AC117" s="1090"/>
      <c r="AD117" s="1090"/>
      <c r="AE117" s="1090"/>
      <c r="AF117" s="1090"/>
      <c r="AG117" s="1090"/>
      <c r="AH117" s="1090"/>
      <c r="AI117" s="1090"/>
      <c r="AJ117" s="1090"/>
      <c r="AK117" s="1090"/>
      <c r="AL117" s="1090"/>
      <c r="AM117" s="1090"/>
      <c r="AN117" s="1090"/>
      <c r="AO117" s="1090"/>
      <c r="AP117" s="1090"/>
      <c r="AQ117" s="1090"/>
      <c r="AR117" s="1291">
        <v>0</v>
      </c>
    </row>
    <row r="118" spans="1:44" s="1637" customFormat="1" ht="17.25" hidden="1" customHeight="1">
      <c r="A118" s="255"/>
      <c r="C118" s="254"/>
      <c r="D118" s="3743"/>
      <c r="E118" s="3757"/>
      <c r="F118" s="3769"/>
      <c r="G118" s="3757"/>
      <c r="H118" s="3759"/>
      <c r="I118" s="3761"/>
      <c r="J118" s="3764"/>
      <c r="K118" s="3755"/>
      <c r="L118" s="1723"/>
      <c r="M118" s="1723"/>
      <c r="N118" s="1723"/>
      <c r="O118" s="1723"/>
      <c r="P118" s="1723"/>
      <c r="Q118" s="1723"/>
      <c r="R118" s="1723"/>
      <c r="S118" s="263"/>
      <c r="T118" s="263"/>
      <c r="U118" s="263"/>
      <c r="V118" s="263"/>
      <c r="W118" s="1724"/>
      <c r="X118" s="1090"/>
      <c r="Y118" s="1090"/>
      <c r="Z118" s="1090"/>
      <c r="AA118" s="1090"/>
      <c r="AB118" s="1090"/>
      <c r="AC118" s="1090"/>
      <c r="AD118" s="1090"/>
      <c r="AE118" s="1090"/>
      <c r="AF118" s="1090"/>
      <c r="AG118" s="1090"/>
      <c r="AH118" s="1090"/>
      <c r="AI118" s="1090"/>
      <c r="AJ118" s="1090"/>
      <c r="AK118" s="1090"/>
      <c r="AL118" s="1090"/>
      <c r="AM118" s="1090"/>
      <c r="AN118" s="1090"/>
      <c r="AO118" s="1090"/>
      <c r="AP118" s="1090"/>
      <c r="AQ118" s="1090"/>
      <c r="AR118" s="1291">
        <v>0</v>
      </c>
    </row>
    <row r="119" spans="1:44" s="1637" customFormat="1" ht="17.25" hidden="1" customHeight="1">
      <c r="A119" s="255"/>
      <c r="C119" s="254"/>
      <c r="D119" s="3743"/>
      <c r="E119" s="3757"/>
      <c r="F119" s="3770"/>
      <c r="G119" s="3757"/>
      <c r="H119" s="1123"/>
      <c r="I119" s="1721"/>
      <c r="J119" s="1721"/>
      <c r="K119" s="1721"/>
      <c r="L119" s="1721"/>
      <c r="M119" s="1721"/>
      <c r="N119" s="1721"/>
      <c r="O119" s="1721"/>
      <c r="P119" s="1721"/>
      <c r="Q119" s="1721"/>
      <c r="R119" s="1721"/>
      <c r="S119" s="1125"/>
      <c r="T119" s="1125"/>
      <c r="U119" s="1125"/>
      <c r="V119" s="1125"/>
      <c r="W119" s="1722"/>
      <c r="X119" s="1090"/>
      <c r="Y119" s="1090"/>
      <c r="Z119" s="1090"/>
      <c r="AA119" s="1090"/>
      <c r="AB119" s="1090"/>
      <c r="AC119" s="1090"/>
      <c r="AD119" s="1090"/>
      <c r="AE119" s="1090"/>
      <c r="AF119" s="1090"/>
      <c r="AG119" s="1090"/>
      <c r="AH119" s="1090"/>
      <c r="AI119" s="1090"/>
      <c r="AJ119" s="1090"/>
      <c r="AK119" s="1090"/>
      <c r="AL119" s="1090"/>
      <c r="AM119" s="1090"/>
      <c r="AN119" s="1090"/>
      <c r="AO119" s="1090"/>
      <c r="AP119" s="1090"/>
      <c r="AQ119" s="1090"/>
      <c r="AR119" s="1291">
        <v>0</v>
      </c>
    </row>
    <row r="120" spans="1:44" s="1637" customFormat="1" ht="11.25" hidden="1" customHeight="1">
      <c r="A120" s="211"/>
      <c r="B120" s="211"/>
      <c r="Y120" s="1083"/>
      <c r="Z120" s="1083"/>
      <c r="AA120" s="1083"/>
      <c r="AB120" s="1083"/>
      <c r="AC120" s="1083"/>
      <c r="AD120" s="1083"/>
      <c r="AE120" s="1083"/>
      <c r="AF120" s="1083"/>
      <c r="AG120" s="1083"/>
      <c r="AH120" s="1083"/>
      <c r="AI120" s="1083"/>
      <c r="AJ120" s="1083"/>
      <c r="AK120" s="1083"/>
      <c r="AL120" s="1083"/>
      <c r="AM120" s="1083"/>
      <c r="AN120" s="1083"/>
      <c r="AO120" s="1083"/>
      <c r="AP120" s="1083"/>
      <c r="AQ120" s="1083"/>
      <c r="AR120" s="1291">
        <v>0</v>
      </c>
    </row>
    <row r="121" spans="1:44" s="1637" customFormat="1" ht="17.25" hidden="1" customHeight="1">
      <c r="A121" s="255"/>
      <c r="C121" s="143"/>
      <c r="D121" s="3767">
        <v>1</v>
      </c>
      <c r="E121" s="3756" t="s">
        <v>348</v>
      </c>
      <c r="F121" s="3768" t="s">
        <v>6</v>
      </c>
      <c r="G121" s="3756"/>
      <c r="H121" s="3758"/>
      <c r="I121" s="3760"/>
      <c r="J121" s="3762"/>
      <c r="K121" s="3754"/>
      <c r="L121" s="3754"/>
      <c r="M121" s="3754"/>
      <c r="N121" s="3765"/>
      <c r="O121" s="3754"/>
      <c r="P121" s="3754"/>
      <c r="Q121" s="3754"/>
      <c r="R121" s="3752"/>
      <c r="S121" s="3754"/>
      <c r="T121" s="1294"/>
      <c r="U121" s="1294"/>
      <c r="V121" s="1296"/>
      <c r="W121" s="1120"/>
      <c r="Y121" s="1091"/>
      <c r="Z121" s="1091"/>
      <c r="AA121" s="1091"/>
      <c r="AB121" s="1091"/>
      <c r="AC121" s="1091" t="s">
        <v>349</v>
      </c>
      <c r="AD121" s="1091" t="s">
        <v>350</v>
      </c>
      <c r="AE121" s="1091" t="s">
        <v>351</v>
      </c>
      <c r="AF121" s="1091" t="s">
        <v>352</v>
      </c>
      <c r="AG121" s="1091"/>
      <c r="AH121" s="1091" t="str">
        <f>IF($E$121=0,"",$E$121)</f>
        <v>Тариф на водоотведение</v>
      </c>
      <c r="AI121" s="1091" t="str">
        <f>IF($G$121=0,"",$G$121)</f>
        <v/>
      </c>
      <c r="AJ121" s="1091" t="str">
        <f>IF($J$121=0,"",$J$121)</f>
        <v/>
      </c>
      <c r="AK121" s="1091" t="str">
        <f>IF($K$121="нет","без дифференциации",IF($N$121=0,"",$N$121))</f>
        <v/>
      </c>
      <c r="AL121" s="1091" t="str">
        <f>IF($O$121="нет","без дифференциации",IF($R$121=0,"",$R$121))</f>
        <v/>
      </c>
      <c r="AM121" s="1091" t="str">
        <f>IF($S$121="нет","без дифференциации",IF($V$121=0,"",$V$121))</f>
        <v/>
      </c>
      <c r="AN121" s="1091">
        <f>$I$121</f>
        <v>0</v>
      </c>
      <c r="AO121" s="1091" t="str">
        <f>$I$121&amp;"."&amp;$M$121</f>
        <v>.</v>
      </c>
      <c r="AP121" s="1091" t="str">
        <f>$I$121&amp;"."&amp;$M$121&amp;"."&amp;$Q$121</f>
        <v>..</v>
      </c>
      <c r="AQ121" s="1091" t="str">
        <f>$I$121&amp;"."&amp;$M$121&amp;"."&amp;$Q$121&amp;"."&amp;$U$121</f>
        <v>...</v>
      </c>
      <c r="AR121" s="1291">
        <v>0</v>
      </c>
    </row>
    <row r="122" spans="1:44" s="1637" customFormat="1" ht="17.25" hidden="1" customHeight="1">
      <c r="A122" s="255"/>
      <c r="C122" s="254"/>
      <c r="D122" s="3767"/>
      <c r="E122" s="3756"/>
      <c r="F122" s="3769"/>
      <c r="G122" s="3756"/>
      <c r="H122" s="3759"/>
      <c r="I122" s="3761"/>
      <c r="J122" s="3763"/>
      <c r="K122" s="3755"/>
      <c r="L122" s="3755"/>
      <c r="M122" s="3755"/>
      <c r="N122" s="3766"/>
      <c r="O122" s="3755"/>
      <c r="P122" s="3755"/>
      <c r="Q122" s="3755"/>
      <c r="R122" s="3753"/>
      <c r="S122" s="3755"/>
      <c r="T122" s="1121"/>
      <c r="U122" s="1121"/>
      <c r="V122" s="1121"/>
      <c r="W122" s="1122"/>
      <c r="Y122" s="1083"/>
      <c r="Z122" s="1083"/>
      <c r="AA122" s="1083"/>
      <c r="AB122" s="1083"/>
      <c r="AC122" s="1083"/>
      <c r="AD122" s="1083"/>
      <c r="AE122" s="1083"/>
      <c r="AF122" s="1083"/>
      <c r="AG122" s="1083"/>
      <c r="AH122" s="1083"/>
      <c r="AI122" s="1083"/>
      <c r="AJ122" s="1083"/>
      <c r="AK122" s="1083"/>
      <c r="AL122" s="1083"/>
      <c r="AM122" s="1083"/>
      <c r="AN122" s="1083"/>
      <c r="AO122" s="1083"/>
      <c r="AP122" s="1083"/>
      <c r="AQ122" s="1083"/>
      <c r="AR122" s="1291">
        <v>0</v>
      </c>
    </row>
    <row r="123" spans="1:44" s="1637" customFormat="1" ht="17.25" hidden="1" customHeight="1">
      <c r="A123" s="255"/>
      <c r="C123" s="143"/>
      <c r="D123" s="3767"/>
      <c r="E123" s="3756"/>
      <c r="F123" s="3769"/>
      <c r="G123" s="3756"/>
      <c r="H123" s="3759"/>
      <c r="I123" s="3761"/>
      <c r="J123" s="3764"/>
      <c r="K123" s="3755"/>
      <c r="L123" s="3755"/>
      <c r="M123" s="3755"/>
      <c r="N123" s="3753"/>
      <c r="O123" s="3755"/>
      <c r="P123" s="1295"/>
      <c r="Q123" s="1121"/>
      <c r="R123" s="1121"/>
      <c r="S123" s="263"/>
      <c r="T123" s="263"/>
      <c r="U123" s="263"/>
      <c r="V123" s="263"/>
      <c r="W123" s="1122"/>
      <c r="Y123" s="1091"/>
      <c r="Z123" s="1091"/>
      <c r="AA123" s="1091"/>
      <c r="AB123" s="1091"/>
      <c r="AC123" s="1091"/>
      <c r="AD123" s="1091"/>
      <c r="AE123" s="1091"/>
      <c r="AF123" s="1091"/>
      <c r="AG123" s="1091"/>
      <c r="AH123" s="1091"/>
      <c r="AI123" s="1091"/>
      <c r="AJ123" s="1091"/>
      <c r="AK123" s="1091"/>
      <c r="AL123" s="1091"/>
      <c r="AM123" s="1091"/>
      <c r="AN123" s="1091"/>
      <c r="AO123" s="1091"/>
      <c r="AP123" s="1091"/>
      <c r="AQ123" s="1091"/>
      <c r="AR123" s="1291">
        <v>0</v>
      </c>
    </row>
    <row r="124" spans="1:44" s="1637" customFormat="1" ht="17.25" hidden="1" customHeight="1">
      <c r="A124" s="255"/>
      <c r="C124" s="254"/>
      <c r="D124" s="3767"/>
      <c r="E124" s="3756"/>
      <c r="F124" s="3769"/>
      <c r="G124" s="3756"/>
      <c r="H124" s="3759"/>
      <c r="I124" s="3761"/>
      <c r="J124" s="3764"/>
      <c r="K124" s="3755"/>
      <c r="L124" s="1121"/>
      <c r="M124" s="1121"/>
      <c r="N124" s="1121"/>
      <c r="O124" s="1121"/>
      <c r="P124" s="1121"/>
      <c r="Q124" s="1121"/>
      <c r="R124" s="1121"/>
      <c r="S124" s="263"/>
      <c r="T124" s="263"/>
      <c r="U124" s="263"/>
      <c r="V124" s="263"/>
      <c r="W124" s="1122"/>
      <c r="Y124" s="1083"/>
      <c r="Z124" s="1083"/>
      <c r="AA124" s="1083"/>
      <c r="AB124" s="1083"/>
      <c r="AC124" s="1083"/>
      <c r="AD124" s="1083"/>
      <c r="AE124" s="1083"/>
      <c r="AF124" s="1083"/>
      <c r="AG124" s="1083"/>
      <c r="AH124" s="1083"/>
      <c r="AI124" s="1083"/>
      <c r="AJ124" s="1083"/>
      <c r="AK124" s="1083"/>
      <c r="AL124" s="1083"/>
      <c r="AM124" s="1083"/>
      <c r="AN124" s="1083"/>
      <c r="AO124" s="1083"/>
      <c r="AP124" s="1083"/>
      <c r="AQ124" s="1083"/>
      <c r="AR124" s="1291">
        <v>0</v>
      </c>
    </row>
    <row r="125" spans="1:44" s="1637" customFormat="1" ht="17.25" hidden="1" customHeight="1">
      <c r="A125" s="255"/>
      <c r="C125" s="254"/>
      <c r="D125" s="3743"/>
      <c r="E125" s="3757"/>
      <c r="F125" s="3770"/>
      <c r="G125" s="3757"/>
      <c r="H125" s="1123"/>
      <c r="I125" s="1124"/>
      <c r="J125" s="1124"/>
      <c r="K125" s="1124"/>
      <c r="L125" s="1124"/>
      <c r="M125" s="1124"/>
      <c r="N125" s="1124"/>
      <c r="O125" s="1124"/>
      <c r="P125" s="1124"/>
      <c r="Q125" s="1124"/>
      <c r="R125" s="1124"/>
      <c r="S125" s="1125"/>
      <c r="T125" s="1125"/>
      <c r="U125" s="1125"/>
      <c r="V125" s="1125"/>
      <c r="W125" s="1126"/>
      <c r="Y125" s="1083"/>
      <c r="Z125" s="1083"/>
      <c r="AA125" s="1083"/>
      <c r="AB125" s="1083"/>
      <c r="AC125" s="1083"/>
      <c r="AD125" s="1083"/>
      <c r="AE125" s="1083"/>
      <c r="AF125" s="1083"/>
      <c r="AG125" s="1083"/>
      <c r="AH125" s="1083"/>
      <c r="AI125" s="1083"/>
      <c r="AJ125" s="1083"/>
      <c r="AK125" s="1083"/>
      <c r="AL125" s="1083"/>
      <c r="AM125" s="1083"/>
      <c r="AN125" s="1083"/>
      <c r="AO125" s="1083"/>
      <c r="AP125" s="1083"/>
      <c r="AQ125" s="1083"/>
      <c r="AR125" s="1291">
        <v>0</v>
      </c>
    </row>
    <row r="126" spans="1:44" s="1637" customFormat="1" ht="17.25" hidden="1" customHeight="1">
      <c r="A126" s="255"/>
      <c r="C126" s="143"/>
      <c r="D126" s="3767">
        <v>2</v>
      </c>
      <c r="E126" s="3756" t="s">
        <v>353</v>
      </c>
      <c r="F126" s="3768" t="s">
        <v>6</v>
      </c>
      <c r="G126" s="3756"/>
      <c r="H126" s="3758"/>
      <c r="I126" s="3760"/>
      <c r="J126" s="3762"/>
      <c r="K126" s="3754"/>
      <c r="L126" s="3754"/>
      <c r="M126" s="3754"/>
      <c r="N126" s="3765"/>
      <c r="O126" s="3754"/>
      <c r="P126" s="3754"/>
      <c r="Q126" s="3754"/>
      <c r="R126" s="3752"/>
      <c r="S126" s="3754"/>
      <c r="T126" s="1294"/>
      <c r="U126" s="1294"/>
      <c r="V126" s="1296"/>
      <c r="W126" s="1120"/>
      <c r="X126" s="1091"/>
      <c r="Y126" s="1091"/>
      <c r="Z126" s="1091"/>
      <c r="AA126" s="1091"/>
      <c r="AB126" s="1091"/>
      <c r="AC126" s="1091" t="s">
        <v>354</v>
      </c>
      <c r="AD126" s="1091" t="s">
        <v>355</v>
      </c>
      <c r="AE126" s="1091" t="s">
        <v>356</v>
      </c>
      <c r="AF126" s="1091" t="s">
        <v>357</v>
      </c>
      <c r="AG126" s="1091"/>
      <c r="AH126" s="1091" t="str">
        <f>IF($E$126=0,"",$E$126)</f>
        <v>Тариф на транспортировку сточных вод</v>
      </c>
      <c r="AI126" s="1091" t="str">
        <f>IF($G$126=0,"",$G$126)</f>
        <v/>
      </c>
      <c r="AJ126" s="1091" t="str">
        <f>IF($J$126=0,"",$J$126)</f>
        <v/>
      </c>
      <c r="AK126" s="1091" t="str">
        <f>IF($K$126="нет","без дифференциации",IF($N$126=0,"",$N$126))</f>
        <v/>
      </c>
      <c r="AL126" s="1091" t="str">
        <f>IF($O$126="нет","без дифференциации",IF($R$126=0,"",$R$126))</f>
        <v/>
      </c>
      <c r="AM126" s="1091" t="str">
        <f>IF($S$126="нет","без дифференциации",IF($V$126=0,"",$V$126))</f>
        <v/>
      </c>
      <c r="AN126" s="1559">
        <f>$I$126</f>
        <v>0</v>
      </c>
      <c r="AO126" s="1091" t="str">
        <f>$I$126&amp;"."&amp;$M$126</f>
        <v>.</v>
      </c>
      <c r="AP126" s="1083" t="str">
        <f>$I$126&amp;"."&amp;$M$126&amp;"."&amp;$Q$126</f>
        <v>..</v>
      </c>
      <c r="AQ126" s="1083" t="str">
        <f>$I$126&amp;"."&amp;$M$126&amp;"."&amp;$Q$126&amp;"."&amp;$U$126</f>
        <v>...</v>
      </c>
      <c r="AR126" s="1291">
        <v>0</v>
      </c>
    </row>
    <row r="127" spans="1:44" s="1637" customFormat="1" ht="17.25" hidden="1" customHeight="1">
      <c r="A127" s="255"/>
      <c r="C127" s="254"/>
      <c r="D127" s="3767"/>
      <c r="E127" s="3756"/>
      <c r="F127" s="3769"/>
      <c r="G127" s="3756"/>
      <c r="H127" s="3759"/>
      <c r="I127" s="3761"/>
      <c r="J127" s="3763"/>
      <c r="K127" s="3755"/>
      <c r="L127" s="3755"/>
      <c r="M127" s="3755"/>
      <c r="N127" s="3766"/>
      <c r="O127" s="3755"/>
      <c r="P127" s="3755"/>
      <c r="Q127" s="3755"/>
      <c r="R127" s="3753"/>
      <c r="S127" s="3755"/>
      <c r="T127" s="1121"/>
      <c r="U127" s="1121"/>
      <c r="V127" s="1121"/>
      <c r="W127" s="1122"/>
      <c r="X127" s="1083"/>
      <c r="Y127" s="1083"/>
      <c r="Z127" s="1083"/>
      <c r="AA127" s="1083"/>
      <c r="AB127" s="1083"/>
      <c r="AC127" s="1083"/>
      <c r="AD127" s="1083"/>
      <c r="AE127" s="1083"/>
      <c r="AF127" s="1083"/>
      <c r="AG127" s="1083"/>
      <c r="AH127" s="1083"/>
      <c r="AI127" s="1083"/>
      <c r="AJ127" s="1083"/>
      <c r="AK127" s="1083"/>
      <c r="AL127" s="1083"/>
      <c r="AM127" s="1083"/>
      <c r="AN127" s="1083"/>
      <c r="AO127" s="1083"/>
      <c r="AP127" s="1083"/>
      <c r="AQ127" s="1083"/>
      <c r="AR127" s="1291">
        <v>0</v>
      </c>
    </row>
    <row r="128" spans="1:44" s="1637" customFormat="1" ht="17.25" hidden="1" customHeight="1">
      <c r="A128" s="255"/>
      <c r="C128" s="254"/>
      <c r="D128" s="3743"/>
      <c r="E128" s="3757"/>
      <c r="F128" s="3769"/>
      <c r="G128" s="3757"/>
      <c r="H128" s="3759"/>
      <c r="I128" s="3761"/>
      <c r="J128" s="3764"/>
      <c r="K128" s="3755"/>
      <c r="L128" s="3755"/>
      <c r="M128" s="3755"/>
      <c r="N128" s="3753"/>
      <c r="O128" s="3755"/>
      <c r="P128" s="1295"/>
      <c r="Q128" s="1121"/>
      <c r="R128" s="1121"/>
      <c r="S128" s="263"/>
      <c r="T128" s="263"/>
      <c r="U128" s="263"/>
      <c r="V128" s="263"/>
      <c r="W128" s="1122"/>
      <c r="X128" s="1083"/>
      <c r="Y128" s="1083"/>
      <c r="Z128" s="1083"/>
      <c r="AA128" s="1083"/>
      <c r="AB128" s="1083"/>
      <c r="AC128" s="1083"/>
      <c r="AD128" s="1083"/>
      <c r="AE128" s="1083"/>
      <c r="AF128" s="1083"/>
      <c r="AG128" s="1083"/>
      <c r="AH128" s="1083"/>
      <c r="AI128" s="1083"/>
      <c r="AJ128" s="1083"/>
      <c r="AK128" s="1083"/>
      <c r="AL128" s="1083"/>
      <c r="AM128" s="1083"/>
      <c r="AN128" s="1083"/>
      <c r="AO128" s="1083"/>
      <c r="AP128" s="1083"/>
      <c r="AQ128" s="1083"/>
      <c r="AR128" s="1291">
        <v>0</v>
      </c>
    </row>
    <row r="129" spans="1:44" s="1637" customFormat="1" ht="17.25" hidden="1" customHeight="1">
      <c r="A129" s="255"/>
      <c r="C129" s="254"/>
      <c r="D129" s="3743"/>
      <c r="E129" s="3757"/>
      <c r="F129" s="3769"/>
      <c r="G129" s="3757"/>
      <c r="H129" s="3759"/>
      <c r="I129" s="3761"/>
      <c r="J129" s="3764"/>
      <c r="K129" s="3755"/>
      <c r="L129" s="1121"/>
      <c r="M129" s="1121"/>
      <c r="N129" s="1121"/>
      <c r="O129" s="1121"/>
      <c r="P129" s="1121"/>
      <c r="Q129" s="1121"/>
      <c r="R129" s="1121"/>
      <c r="S129" s="263"/>
      <c r="T129" s="263"/>
      <c r="U129" s="263"/>
      <c r="V129" s="263"/>
      <c r="W129" s="1122"/>
      <c r="X129" s="1083"/>
      <c r="Y129" s="1083"/>
      <c r="Z129" s="1083"/>
      <c r="AA129" s="1083"/>
      <c r="AB129" s="1083"/>
      <c r="AC129" s="1083"/>
      <c r="AD129" s="1083"/>
      <c r="AE129" s="1083"/>
      <c r="AF129" s="1083"/>
      <c r="AG129" s="1083"/>
      <c r="AH129" s="1083"/>
      <c r="AI129" s="1083"/>
      <c r="AJ129" s="1083"/>
      <c r="AK129" s="1083"/>
      <c r="AL129" s="1083"/>
      <c r="AM129" s="1083"/>
      <c r="AN129" s="1083"/>
      <c r="AO129" s="1083"/>
      <c r="AP129" s="1083"/>
      <c r="AQ129" s="1083"/>
      <c r="AR129" s="1291">
        <v>0</v>
      </c>
    </row>
    <row r="130" spans="1:44" s="1637" customFormat="1" ht="17.25" hidden="1" customHeight="1">
      <c r="A130" s="255"/>
      <c r="C130" s="254"/>
      <c r="D130" s="3743"/>
      <c r="E130" s="3757"/>
      <c r="F130" s="3770"/>
      <c r="G130" s="3757"/>
      <c r="H130" s="1123"/>
      <c r="I130" s="1124"/>
      <c r="J130" s="1124"/>
      <c r="K130" s="1124"/>
      <c r="L130" s="1124"/>
      <c r="M130" s="1124"/>
      <c r="N130" s="1124"/>
      <c r="O130" s="1124"/>
      <c r="P130" s="1124"/>
      <c r="Q130" s="1124"/>
      <c r="R130" s="1124"/>
      <c r="S130" s="1125"/>
      <c r="T130" s="1125"/>
      <c r="U130" s="1125"/>
      <c r="V130" s="1125"/>
      <c r="W130" s="1126"/>
      <c r="X130" s="1083"/>
      <c r="Y130" s="1083"/>
      <c r="Z130" s="1083"/>
      <c r="AA130" s="1083"/>
      <c r="AB130" s="1083"/>
      <c r="AC130" s="1083"/>
      <c r="AD130" s="1083"/>
      <c r="AE130" s="1083"/>
      <c r="AF130" s="1083"/>
      <c r="AG130" s="1083"/>
      <c r="AH130" s="1083"/>
      <c r="AI130" s="1083"/>
      <c r="AJ130" s="1083"/>
      <c r="AK130" s="1083"/>
      <c r="AL130" s="1083"/>
      <c r="AM130" s="1083"/>
      <c r="AN130" s="1083"/>
      <c r="AO130" s="1083"/>
      <c r="AP130" s="1083"/>
      <c r="AQ130" s="1083"/>
      <c r="AR130" s="1291">
        <v>0</v>
      </c>
    </row>
    <row r="131" spans="1:44" s="1637" customFormat="1" ht="17.25" hidden="1" customHeight="1">
      <c r="A131" s="255"/>
      <c r="C131" s="143"/>
      <c r="D131" s="3767">
        <v>3</v>
      </c>
      <c r="E131" s="3756" t="s">
        <v>358</v>
      </c>
      <c r="F131" s="3768" t="s">
        <v>6</v>
      </c>
      <c r="G131" s="3756"/>
      <c r="H131" s="3758"/>
      <c r="I131" s="3760"/>
      <c r="J131" s="3762"/>
      <c r="K131" s="3754"/>
      <c r="L131" s="3754"/>
      <c r="M131" s="3754"/>
      <c r="N131" s="3765"/>
      <c r="O131" s="3754"/>
      <c r="P131" s="3754"/>
      <c r="Q131" s="3754"/>
      <c r="R131" s="3752"/>
      <c r="S131" s="3754"/>
      <c r="T131" s="1718"/>
      <c r="U131" s="1718"/>
      <c r="V131" s="1720"/>
      <c r="W131" s="1120"/>
      <c r="X131" s="1091"/>
      <c r="Y131" s="1091"/>
      <c r="Z131" s="1091"/>
      <c r="AA131" s="1091"/>
      <c r="AB131" s="1091"/>
      <c r="AC131" s="1091" t="s">
        <v>359</v>
      </c>
      <c r="AD131" s="1091" t="s">
        <v>360</v>
      </c>
      <c r="AE131" s="1091" t="s">
        <v>361</v>
      </c>
      <c r="AF131" s="1091" t="s">
        <v>362</v>
      </c>
      <c r="AG131" s="1091"/>
      <c r="AH131" s="1091" t="str">
        <f>IF($E$131=0,"",$E$131)</f>
        <v>Тариф на подключение (технологическое присоединение) к централизованной системе водоотведения</v>
      </c>
      <c r="AI131" s="1091" t="str">
        <f>IF($G$131=0,"",$G$131)</f>
        <v/>
      </c>
      <c r="AJ131" s="1091" t="str">
        <f>IF($J$131=0,"",$J$131)</f>
        <v/>
      </c>
      <c r="AK131" s="1091" t="str">
        <f>IF($K$131="нет","без дифференциации",IF($N$131=0,"",$N$131))</f>
        <v/>
      </c>
      <c r="AL131" s="1091" t="str">
        <f>IF($O$131="нет","без дифференциации",IF($R$131=0,"",$R$131))</f>
        <v/>
      </c>
      <c r="AM131" s="1091" t="str">
        <f>IF($S$131="нет","без дифференциации",IF($V$131=0,"",$V$131))</f>
        <v/>
      </c>
      <c r="AN131" s="1559">
        <f>$I$131</f>
        <v>0</v>
      </c>
      <c r="AO131" s="1091" t="str">
        <f>$I$131&amp;"."&amp;$M$131</f>
        <v>.</v>
      </c>
      <c r="AP131" s="1090" t="str">
        <f>$I$131&amp;"."&amp;$M$131&amp;"."&amp;$Q$131</f>
        <v>..</v>
      </c>
      <c r="AQ131" s="1090" t="str">
        <f>$I$131&amp;"."&amp;$M$131&amp;"."&amp;$Q$131&amp;"."&amp;$U$131</f>
        <v>...</v>
      </c>
      <c r="AR131" s="1291">
        <v>0</v>
      </c>
    </row>
    <row r="132" spans="1:44" s="1637" customFormat="1" ht="17.25" hidden="1" customHeight="1">
      <c r="A132" s="255"/>
      <c r="C132" s="254"/>
      <c r="D132" s="3767"/>
      <c r="E132" s="3756"/>
      <c r="F132" s="3769"/>
      <c r="G132" s="3756"/>
      <c r="H132" s="3759"/>
      <c r="I132" s="3761"/>
      <c r="J132" s="3763"/>
      <c r="K132" s="3755"/>
      <c r="L132" s="3755"/>
      <c r="M132" s="3755"/>
      <c r="N132" s="3766"/>
      <c r="O132" s="3755"/>
      <c r="P132" s="3755"/>
      <c r="Q132" s="3755"/>
      <c r="R132" s="3753"/>
      <c r="S132" s="3755"/>
      <c r="T132" s="1723"/>
      <c r="U132" s="1723"/>
      <c r="V132" s="1723"/>
      <c r="W132" s="1724"/>
      <c r="X132" s="1090"/>
      <c r="Y132" s="1090"/>
      <c r="Z132" s="1090"/>
      <c r="AA132" s="1090"/>
      <c r="AB132" s="1090"/>
      <c r="AC132" s="1090"/>
      <c r="AD132" s="1090"/>
      <c r="AE132" s="1090"/>
      <c r="AF132" s="1090"/>
      <c r="AG132" s="1090"/>
      <c r="AH132" s="1090"/>
      <c r="AI132" s="1090"/>
      <c r="AJ132" s="1090"/>
      <c r="AK132" s="1090"/>
      <c r="AL132" s="1090"/>
      <c r="AM132" s="1090"/>
      <c r="AN132" s="1090"/>
      <c r="AO132" s="1090"/>
      <c r="AP132" s="1090"/>
      <c r="AQ132" s="1090"/>
      <c r="AR132" s="1291">
        <v>0</v>
      </c>
    </row>
    <row r="133" spans="1:44" s="1637" customFormat="1" ht="17.25" hidden="1" customHeight="1">
      <c r="A133" s="255"/>
      <c r="C133" s="254"/>
      <c r="D133" s="3743"/>
      <c r="E133" s="3757"/>
      <c r="F133" s="3769"/>
      <c r="G133" s="3757"/>
      <c r="H133" s="3759"/>
      <c r="I133" s="3761"/>
      <c r="J133" s="3764"/>
      <c r="K133" s="3755"/>
      <c r="L133" s="3755"/>
      <c r="M133" s="3755"/>
      <c r="N133" s="3753"/>
      <c r="O133" s="3755"/>
      <c r="P133" s="1719"/>
      <c r="Q133" s="1723"/>
      <c r="R133" s="1723"/>
      <c r="S133" s="263"/>
      <c r="T133" s="263"/>
      <c r="U133" s="263"/>
      <c r="V133" s="263"/>
      <c r="W133" s="1724"/>
      <c r="X133" s="1090"/>
      <c r="Y133" s="1090"/>
      <c r="Z133" s="1090"/>
      <c r="AA133" s="1090"/>
      <c r="AB133" s="1090"/>
      <c r="AC133" s="1090"/>
      <c r="AD133" s="1090"/>
      <c r="AE133" s="1090"/>
      <c r="AF133" s="1090"/>
      <c r="AG133" s="1090"/>
      <c r="AH133" s="1090"/>
      <c r="AI133" s="1090"/>
      <c r="AJ133" s="1090"/>
      <c r="AK133" s="1090"/>
      <c r="AL133" s="1090"/>
      <c r="AM133" s="1090"/>
      <c r="AN133" s="1090"/>
      <c r="AO133" s="1090"/>
      <c r="AP133" s="1090"/>
      <c r="AQ133" s="1090"/>
      <c r="AR133" s="1291">
        <v>0</v>
      </c>
    </row>
    <row r="134" spans="1:44" s="1637" customFormat="1" ht="17.25" hidden="1" customHeight="1">
      <c r="A134" s="255"/>
      <c r="C134" s="254"/>
      <c r="D134" s="3743"/>
      <c r="E134" s="3757"/>
      <c r="F134" s="3769"/>
      <c r="G134" s="3757"/>
      <c r="H134" s="3759"/>
      <c r="I134" s="3761"/>
      <c r="J134" s="3764"/>
      <c r="K134" s="3755"/>
      <c r="L134" s="1723"/>
      <c r="M134" s="1723"/>
      <c r="N134" s="1723"/>
      <c r="O134" s="1723"/>
      <c r="P134" s="1723"/>
      <c r="Q134" s="1723"/>
      <c r="R134" s="1723"/>
      <c r="S134" s="263"/>
      <c r="T134" s="263"/>
      <c r="U134" s="263"/>
      <c r="V134" s="263"/>
      <c r="W134" s="1724"/>
      <c r="X134" s="1090"/>
      <c r="Y134" s="1090"/>
      <c r="Z134" s="1090"/>
      <c r="AA134" s="1090"/>
      <c r="AB134" s="1090"/>
      <c r="AC134" s="1090"/>
      <c r="AD134" s="1090"/>
      <c r="AE134" s="1090"/>
      <c r="AF134" s="1090"/>
      <c r="AG134" s="1090"/>
      <c r="AH134" s="1090"/>
      <c r="AI134" s="1090"/>
      <c r="AJ134" s="1090"/>
      <c r="AK134" s="1090"/>
      <c r="AL134" s="1090"/>
      <c r="AM134" s="1090"/>
      <c r="AN134" s="1090"/>
      <c r="AO134" s="1090"/>
      <c r="AP134" s="1090"/>
      <c r="AQ134" s="1090"/>
      <c r="AR134" s="1291">
        <v>0</v>
      </c>
    </row>
    <row r="135" spans="1:44" s="1637" customFormat="1" ht="17.25" hidden="1" customHeight="1">
      <c r="A135" s="255"/>
      <c r="C135" s="254"/>
      <c r="D135" s="3743"/>
      <c r="E135" s="3757"/>
      <c r="F135" s="3770"/>
      <c r="G135" s="3757"/>
      <c r="H135" s="1123"/>
      <c r="I135" s="1721"/>
      <c r="J135" s="1721"/>
      <c r="K135" s="1721"/>
      <c r="L135" s="1721"/>
      <c r="M135" s="1721"/>
      <c r="N135" s="1721"/>
      <c r="O135" s="1721"/>
      <c r="P135" s="1721"/>
      <c r="Q135" s="1721"/>
      <c r="R135" s="1721"/>
      <c r="S135" s="1125"/>
      <c r="T135" s="1125"/>
      <c r="U135" s="1125"/>
      <c r="V135" s="1125"/>
      <c r="W135" s="1722"/>
      <c r="X135" s="1090"/>
      <c r="Y135" s="1090"/>
      <c r="Z135" s="1090"/>
      <c r="AA135" s="1090"/>
      <c r="AB135" s="1090"/>
      <c r="AC135" s="1090"/>
      <c r="AD135" s="1090"/>
      <c r="AE135" s="1090"/>
      <c r="AF135" s="1090"/>
      <c r="AG135" s="1090"/>
      <c r="AH135" s="1090"/>
      <c r="AI135" s="1090"/>
      <c r="AJ135" s="1090"/>
      <c r="AK135" s="1090"/>
      <c r="AL135" s="1090"/>
      <c r="AM135" s="1090"/>
      <c r="AN135" s="1090"/>
      <c r="AO135" s="1090"/>
      <c r="AP135" s="1090"/>
      <c r="AQ135" s="1090"/>
      <c r="AR135" s="1291">
        <v>0</v>
      </c>
    </row>
    <row r="136" spans="1:44" ht="11.45" customHeight="1">
      <c r="AR136" s="42">
        <v>11</v>
      </c>
    </row>
    <row r="137" spans="1:44" ht="11.45" customHeight="1">
      <c r="AR137" s="42">
        <v>11</v>
      </c>
    </row>
    <row r="138" spans="1:44" ht="11.45" customHeight="1">
      <c r="AR138" s="42">
        <v>11</v>
      </c>
    </row>
    <row r="139" spans="1:44" ht="11.45" customHeight="1">
      <c r="E139" s="1174"/>
      <c r="AR139" s="42">
        <v>11</v>
      </c>
    </row>
    <row r="140" spans="1:44" ht="11.45" customHeight="1">
      <c r="E140" s="1174"/>
      <c r="AR140" s="42">
        <v>11</v>
      </c>
    </row>
    <row r="141" spans="1:44" ht="11.45" customHeight="1">
      <c r="E141" s="1174"/>
      <c r="AR141" s="42">
        <v>11</v>
      </c>
    </row>
    <row r="142" spans="1:44" ht="11.45" customHeight="1">
      <c r="E142" s="1174"/>
      <c r="AR142" s="42">
        <v>11</v>
      </c>
    </row>
    <row r="143" spans="1:44" ht="11.45" customHeight="1">
      <c r="E143" s="1174"/>
      <c r="AR143" s="42">
        <v>11</v>
      </c>
    </row>
    <row r="144" spans="1:44" ht="11.45" customHeight="1">
      <c r="E144" s="1174"/>
      <c r="AR144" s="42">
        <v>11</v>
      </c>
    </row>
    <row r="145" spans="1:44" ht="11.45" customHeight="1">
      <c r="E145" s="1174"/>
      <c r="AR145" s="42">
        <v>11</v>
      </c>
    </row>
    <row r="146" spans="1:44" ht="11.25" hidden="1" customHeight="1">
      <c r="A146" s="87" t="s">
        <v>69</v>
      </c>
      <c r="B146" s="87">
        <v>0</v>
      </c>
      <c r="C146" s="42">
        <v>3</v>
      </c>
      <c r="D146" s="42">
        <v>6</v>
      </c>
      <c r="E146" s="42">
        <v>42</v>
      </c>
      <c r="F146" s="1107">
        <v>14</v>
      </c>
      <c r="G146" s="42">
        <v>42</v>
      </c>
      <c r="H146" s="42">
        <v>3</v>
      </c>
      <c r="I146" s="42">
        <v>5</v>
      </c>
      <c r="J146" s="42">
        <v>47</v>
      </c>
      <c r="K146" s="42">
        <v>3</v>
      </c>
      <c r="L146" s="42">
        <v>3</v>
      </c>
      <c r="M146" s="42">
        <v>5</v>
      </c>
      <c r="N146" s="42">
        <v>28</v>
      </c>
      <c r="O146" s="42">
        <v>3</v>
      </c>
      <c r="P146" s="42">
        <v>3</v>
      </c>
      <c r="Q146" s="42">
        <v>5</v>
      </c>
      <c r="R146" s="42">
        <v>34</v>
      </c>
      <c r="S146" s="216">
        <v>0</v>
      </c>
      <c r="T146" s="216">
        <v>0</v>
      </c>
      <c r="U146" s="216">
        <v>0</v>
      </c>
      <c r="V146" s="216">
        <v>0</v>
      </c>
      <c r="W146" s="42">
        <v>30</v>
      </c>
      <c r="X146" s="42">
        <v>3</v>
      </c>
      <c r="Y146" s="1083">
        <v>0</v>
      </c>
      <c r="Z146" s="1083">
        <v>0</v>
      </c>
      <c r="AA146" s="1083">
        <v>0</v>
      </c>
      <c r="AB146" s="1083">
        <v>0</v>
      </c>
      <c r="AC146" s="1083">
        <v>0</v>
      </c>
      <c r="AD146" s="1083">
        <v>0</v>
      </c>
      <c r="AE146" s="1083">
        <v>0</v>
      </c>
      <c r="AF146" s="1083">
        <v>0</v>
      </c>
      <c r="AG146" s="1083">
        <v>0</v>
      </c>
      <c r="AH146" s="1083">
        <v>0</v>
      </c>
      <c r="AI146" s="1083">
        <v>0</v>
      </c>
      <c r="AJ146" s="1083">
        <v>0</v>
      </c>
      <c r="AK146" s="1083">
        <v>0</v>
      </c>
      <c r="AL146" s="1083">
        <v>0</v>
      </c>
      <c r="AM146" s="1083">
        <v>0</v>
      </c>
      <c r="AN146" s="1083">
        <v>0</v>
      </c>
      <c r="AO146" s="1083">
        <v>0</v>
      </c>
      <c r="AP146" s="1083">
        <v>0</v>
      </c>
      <c r="AQ146" s="1083">
        <v>0</v>
      </c>
      <c r="AR146" s="42">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634" hidden="1"/>
    <col min="3" max="4" width="3" style="1634" customWidth="1"/>
    <col min="5" max="6" width="15" style="1634" customWidth="1"/>
    <col min="7" max="7" width="11.5703125" style="1634" customWidth="1"/>
    <col min="8" max="9" width="3" style="1634" customWidth="1"/>
    <col min="10" max="10" width="12" style="1634" customWidth="1"/>
    <col min="11" max="11" width="0.28515625" style="1634" customWidth="1"/>
    <col min="12" max="13" width="10" style="1634" customWidth="1"/>
    <col min="14" max="15" width="3" style="1634" customWidth="1"/>
    <col min="16" max="16" width="19" style="1634" customWidth="1"/>
    <col min="17" max="17" width="0.28515625" style="1634" customWidth="1"/>
    <col min="18" max="19" width="10" style="1634" customWidth="1"/>
    <col min="20" max="21" width="3" style="1634" customWidth="1"/>
    <col min="22" max="22" width="25" style="1634" customWidth="1"/>
    <col min="23" max="23" width="0.28515625" style="1634" customWidth="1"/>
    <col min="24" max="25" width="10" style="1634" customWidth="1"/>
    <col min="26" max="27" width="3" style="1634" customWidth="1"/>
    <col min="28" max="28" width="16" style="1634" customWidth="1"/>
    <col min="29" max="29" width="0.28515625" style="1634" customWidth="1"/>
    <col min="30" max="31" width="10" style="1634" customWidth="1"/>
    <col min="32" max="33" width="3" style="1634" customWidth="1"/>
    <col min="34" max="34" width="8" style="1634" customWidth="1"/>
    <col min="35" max="35" width="21" style="1634" customWidth="1"/>
    <col min="36" max="36" width="8" style="1634" customWidth="1"/>
    <col min="37" max="37" width="8" style="291" customWidth="1"/>
    <col min="38" max="64" width="8" style="1634" customWidth="1"/>
    <col min="65" max="65" width="9.140625" style="1634" hidden="1"/>
  </cols>
  <sheetData>
    <row r="1" spans="1:65" s="1140"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c r="BM1" s="352" t="s">
        <v>1</v>
      </c>
    </row>
    <row r="2" spans="1:65" s="1377" customFormat="1" ht="11.25" hidden="1" customHeight="1">
      <c r="L2" s="1377" t="s">
        <v>363</v>
      </c>
      <c r="M2" s="1377" t="s">
        <v>364</v>
      </c>
      <c r="R2" s="1377" t="s">
        <v>365</v>
      </c>
      <c r="S2" s="1377" t="s">
        <v>364</v>
      </c>
      <c r="X2" s="1377" t="s">
        <v>363</v>
      </c>
      <c r="Y2" s="1377" t="s">
        <v>364</v>
      </c>
      <c r="AD2" s="1377" t="s">
        <v>363</v>
      </c>
      <c r="AE2" s="1377" t="s">
        <v>364</v>
      </c>
      <c r="AJ2" s="1399"/>
      <c r="AK2" s="1399"/>
      <c r="AL2" s="1399"/>
      <c r="AM2" s="1399"/>
      <c r="AN2" s="1399"/>
      <c r="AO2" s="1399"/>
      <c r="AP2" s="1399"/>
      <c r="AQ2" s="1399"/>
      <c r="AR2" s="1399"/>
      <c r="AS2" s="1399"/>
      <c r="AT2" s="1399"/>
      <c r="AU2" s="1399"/>
      <c r="AV2" s="1399"/>
      <c r="AW2" s="1399"/>
      <c r="AX2" s="1399"/>
      <c r="AY2" s="1399"/>
      <c r="AZ2" s="1399"/>
      <c r="BA2" s="1399"/>
      <c r="BB2" s="1399"/>
      <c r="BC2" s="1399"/>
      <c r="BD2" s="1399"/>
      <c r="BE2" s="1399"/>
      <c r="BF2" s="1399"/>
      <c r="BG2" s="1399"/>
      <c r="BH2" s="1399"/>
      <c r="BI2" s="1399"/>
      <c r="BJ2" s="1399"/>
      <c r="BK2" s="1399"/>
      <c r="BL2" s="1399"/>
      <c r="BM2" s="1377">
        <v>0</v>
      </c>
    </row>
    <row r="3" spans="1:65" s="1378" customFormat="1" ht="11.45" customHeight="1">
      <c r="AJ3" s="1398"/>
      <c r="AK3" s="240"/>
      <c r="AL3" s="1398"/>
      <c r="AM3" s="1398"/>
      <c r="AN3" s="1398"/>
      <c r="AO3" s="1398"/>
      <c r="AP3" s="1398"/>
      <c r="AQ3" s="1398"/>
      <c r="AR3" s="1398"/>
      <c r="AS3" s="1398"/>
      <c r="AT3" s="1398"/>
      <c r="AU3" s="1398"/>
      <c r="AV3" s="1398"/>
      <c r="AW3" s="1398"/>
      <c r="AX3" s="1398"/>
      <c r="AY3" s="1398"/>
      <c r="AZ3" s="1398"/>
      <c r="BA3" s="1398"/>
      <c r="BB3" s="1398"/>
      <c r="BC3" s="1398"/>
      <c r="BD3" s="1398"/>
      <c r="BE3" s="1398"/>
      <c r="BF3" s="1398"/>
      <c r="BG3" s="1398"/>
      <c r="BH3" s="1398"/>
      <c r="BI3" s="1398"/>
      <c r="BJ3" s="1398"/>
      <c r="BK3" s="1398"/>
      <c r="BL3" s="1398"/>
      <c r="BM3" s="1378">
        <v>11</v>
      </c>
    </row>
    <row r="4" spans="1:65" s="1606" customFormat="1" ht="34.5" customHeight="1">
      <c r="A4" s="980"/>
      <c r="B4" s="979"/>
      <c r="C4" s="1339"/>
      <c r="D4" s="3791" t="s">
        <v>366</v>
      </c>
      <c r="E4" s="3791"/>
      <c r="F4" s="3791"/>
      <c r="G4" s="3791"/>
      <c r="H4" s="3791"/>
      <c r="I4" s="3791"/>
      <c r="J4" s="3791"/>
      <c r="K4" s="603"/>
      <c r="T4" s="1379"/>
      <c r="AJ4" s="1400"/>
      <c r="AK4" s="1401"/>
      <c r="AL4" s="1400"/>
      <c r="AM4" s="1400"/>
      <c r="AN4" s="1400"/>
      <c r="AO4" s="1400"/>
      <c r="AP4" s="1400"/>
      <c r="AQ4" s="1400"/>
      <c r="AR4" s="1400"/>
      <c r="AS4" s="1400"/>
      <c r="AT4" s="1400"/>
      <c r="AU4" s="1400"/>
      <c r="AV4" s="1400"/>
      <c r="AW4" s="1400"/>
      <c r="AX4" s="1400"/>
      <c r="AY4" s="1400"/>
      <c r="AZ4" s="1400"/>
      <c r="BA4" s="1400"/>
      <c r="BB4" s="1400"/>
      <c r="BC4" s="1400"/>
      <c r="BD4" s="1400"/>
      <c r="BE4" s="1400"/>
      <c r="BF4" s="1400"/>
      <c r="BG4" s="1400"/>
      <c r="BH4" s="1400"/>
      <c r="BI4" s="1400"/>
      <c r="BJ4" s="1400"/>
      <c r="BK4" s="1400"/>
      <c r="BL4" s="1400"/>
      <c r="BM4" s="440">
        <v>33</v>
      </c>
    </row>
    <row r="5" spans="1:65" s="1606" customFormat="1" ht="14.65" customHeight="1">
      <c r="A5" s="1456"/>
      <c r="B5" s="1455"/>
      <c r="C5" s="1339"/>
      <c r="D5" s="3814" t="str">
        <f>IF(org=0,"Не определено",org)</f>
        <v>ООО "Смоленскрегионтеплоэнерго"</v>
      </c>
      <c r="E5" s="3814"/>
      <c r="F5" s="3814"/>
      <c r="G5" s="3814"/>
      <c r="H5" s="3814"/>
      <c r="I5" s="3814"/>
      <c r="J5" s="3814"/>
      <c r="K5" s="603"/>
      <c r="T5" s="1379"/>
      <c r="AJ5" s="1400"/>
      <c r="AK5" s="1401"/>
      <c r="AL5" s="1400"/>
      <c r="AM5" s="1400"/>
      <c r="AN5" s="1400"/>
      <c r="AO5" s="1400"/>
      <c r="AP5" s="1400"/>
      <c r="AQ5" s="1400"/>
      <c r="AR5" s="1400"/>
      <c r="AS5" s="1400"/>
      <c r="AT5" s="1400"/>
      <c r="AU5" s="1400"/>
      <c r="AV5" s="1400"/>
      <c r="AW5" s="1400"/>
      <c r="AX5" s="1400"/>
      <c r="AY5" s="1400"/>
      <c r="AZ5" s="1400"/>
      <c r="BA5" s="1400"/>
      <c r="BB5" s="1400"/>
      <c r="BC5" s="1400"/>
      <c r="BD5" s="1400"/>
      <c r="BE5" s="1400"/>
      <c r="BF5" s="1400"/>
      <c r="BG5" s="1400"/>
      <c r="BH5" s="1400"/>
      <c r="BI5" s="1400"/>
      <c r="BJ5" s="1400"/>
      <c r="BK5" s="1400"/>
      <c r="BL5" s="1400"/>
      <c r="BM5" s="1433">
        <v>14</v>
      </c>
    </row>
    <row r="6" spans="1:65" s="1606" customFormat="1" ht="14.65" customHeight="1">
      <c r="A6" s="980"/>
      <c r="B6" s="979"/>
      <c r="C6" s="1339"/>
      <c r="D6" s="603"/>
      <c r="E6" s="603"/>
      <c r="F6" s="603"/>
      <c r="G6" s="603"/>
      <c r="H6" s="603"/>
      <c r="I6" s="603"/>
      <c r="J6" s="603"/>
      <c r="K6" s="603"/>
      <c r="T6" s="1379"/>
      <c r="AJ6" s="1400"/>
      <c r="AK6" s="1401"/>
      <c r="AL6" s="1400"/>
      <c r="AM6" s="1400"/>
      <c r="AN6" s="1400"/>
      <c r="AO6" s="1400"/>
      <c r="AP6" s="1400"/>
      <c r="AQ6" s="1400"/>
      <c r="AR6" s="1400"/>
      <c r="AS6" s="1400"/>
      <c r="AT6" s="1400"/>
      <c r="AU6" s="1400"/>
      <c r="AV6" s="1400"/>
      <c r="AW6" s="1400"/>
      <c r="AX6" s="1400"/>
      <c r="AY6" s="1400"/>
      <c r="AZ6" s="1400"/>
      <c r="BA6" s="1400"/>
      <c r="BB6" s="1400"/>
      <c r="BC6" s="1400"/>
      <c r="BD6" s="1400"/>
      <c r="BE6" s="1400"/>
      <c r="BF6" s="1400"/>
      <c r="BG6" s="1400"/>
      <c r="BH6" s="1400"/>
      <c r="BI6" s="1400"/>
      <c r="BJ6" s="1400"/>
      <c r="BK6" s="1400"/>
      <c r="BL6" s="1400"/>
      <c r="BM6" s="440">
        <v>14</v>
      </c>
    </row>
    <row r="7" spans="1:65" s="1140" customFormat="1" ht="1.1499999999999999"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c r="BM7" s="352">
        <v>1</v>
      </c>
    </row>
    <row r="8" spans="1:65" ht="33.75" customHeight="1">
      <c r="D8" s="3731" t="s">
        <v>75</v>
      </c>
      <c r="E8" s="3731" t="s">
        <v>157</v>
      </c>
      <c r="F8" s="3793" t="s">
        <v>213</v>
      </c>
      <c r="G8" s="3794"/>
      <c r="H8" s="3793" t="s">
        <v>75</v>
      </c>
      <c r="I8" s="3794"/>
      <c r="J8" s="3731" t="s">
        <v>214</v>
      </c>
      <c r="K8" s="1380"/>
      <c r="L8" s="3792" t="s">
        <v>367</v>
      </c>
      <c r="M8" s="3792"/>
      <c r="N8" s="3792"/>
      <c r="O8" s="3792"/>
      <c r="P8" s="3792"/>
      <c r="Q8" s="1381"/>
      <c r="R8" s="3712" t="s">
        <v>368</v>
      </c>
      <c r="S8" s="3717"/>
      <c r="T8" s="3717"/>
      <c r="U8" s="3717"/>
      <c r="V8" s="3717"/>
      <c r="W8" s="1381"/>
      <c r="X8" s="3731" t="s">
        <v>369</v>
      </c>
      <c r="Y8" s="3731"/>
      <c r="Z8" s="3731"/>
      <c r="AA8" s="3731"/>
      <c r="AB8" s="3731"/>
      <c r="AC8" s="1382"/>
      <c r="AD8" s="3731" t="s">
        <v>370</v>
      </c>
      <c r="AE8" s="3731"/>
      <c r="AF8" s="3731"/>
      <c r="AG8" s="3731"/>
      <c r="AH8" s="3712"/>
      <c r="AI8" s="3731" t="s">
        <v>371</v>
      </c>
      <c r="AJ8" s="1398"/>
      <c r="BM8" s="227">
        <v>32</v>
      </c>
    </row>
    <row r="9" spans="1:65" ht="23.25" customHeight="1">
      <c r="D9" s="3731"/>
      <c r="E9" s="3731"/>
      <c r="F9" s="3792" t="s">
        <v>76</v>
      </c>
      <c r="G9" s="3792" t="s">
        <v>219</v>
      </c>
      <c r="H9" s="3795"/>
      <c r="I9" s="3796"/>
      <c r="J9" s="3712"/>
      <c r="K9" s="1383"/>
      <c r="L9" s="3731" t="s">
        <v>372</v>
      </c>
      <c r="M9" s="3712"/>
      <c r="N9" s="3793" t="s">
        <v>75</v>
      </c>
      <c r="O9" s="3794"/>
      <c r="P9" s="3731" t="s">
        <v>220</v>
      </c>
      <c r="Q9" s="1380"/>
      <c r="R9" s="3731" t="s">
        <v>372</v>
      </c>
      <c r="S9" s="3712"/>
      <c r="T9" s="3793" t="s">
        <v>75</v>
      </c>
      <c r="U9" s="3794"/>
      <c r="V9" s="3731" t="s">
        <v>220</v>
      </c>
      <c r="W9" s="1380"/>
      <c r="X9" s="3731" t="s">
        <v>372</v>
      </c>
      <c r="Y9" s="3712"/>
      <c r="Z9" s="3793" t="s">
        <v>75</v>
      </c>
      <c r="AA9" s="3794"/>
      <c r="AB9" s="3731" t="s">
        <v>373</v>
      </c>
      <c r="AC9" s="1380"/>
      <c r="AD9" s="3731" t="s">
        <v>372</v>
      </c>
      <c r="AE9" s="3712"/>
      <c r="AF9" s="3793" t="s">
        <v>75</v>
      </c>
      <c r="AG9" s="3794"/>
      <c r="AH9" s="3712" t="s">
        <v>373</v>
      </c>
      <c r="AI9" s="3731"/>
      <c r="AJ9" s="1398"/>
      <c r="BM9" s="227">
        <v>22</v>
      </c>
    </row>
    <row r="10" spans="1:65" ht="24" customHeight="1">
      <c r="D10" s="3792"/>
      <c r="E10" s="3792"/>
      <c r="F10" s="3797"/>
      <c r="G10" s="3797"/>
      <c r="H10" s="3798"/>
      <c r="I10" s="3799"/>
      <c r="J10" s="3793"/>
      <c r="K10" s="1383"/>
      <c r="L10" s="1402" t="s">
        <v>374</v>
      </c>
      <c r="M10" s="1397" t="s">
        <v>375</v>
      </c>
      <c r="N10" s="3795"/>
      <c r="O10" s="3796"/>
      <c r="P10" s="3792"/>
      <c r="Q10" s="1380"/>
      <c r="R10" s="1402" t="s">
        <v>374</v>
      </c>
      <c r="S10" s="1397" t="s">
        <v>375</v>
      </c>
      <c r="T10" s="3795"/>
      <c r="U10" s="3796"/>
      <c r="V10" s="3792"/>
      <c r="W10" s="1380"/>
      <c r="X10" s="1402" t="s">
        <v>374</v>
      </c>
      <c r="Y10" s="1397" t="s">
        <v>375</v>
      </c>
      <c r="Z10" s="3795"/>
      <c r="AA10" s="3796"/>
      <c r="AB10" s="3792"/>
      <c r="AC10" s="1380"/>
      <c r="AD10" s="1402" t="s">
        <v>374</v>
      </c>
      <c r="AE10" s="1397" t="s">
        <v>375</v>
      </c>
      <c r="AF10" s="3795"/>
      <c r="AG10" s="3796"/>
      <c r="AH10" s="3793"/>
      <c r="AI10" s="3792"/>
      <c r="AJ10" s="1398"/>
      <c r="AK10" s="188" t="s">
        <v>376</v>
      </c>
      <c r="AL10" s="188" t="s">
        <v>221</v>
      </c>
      <c r="BM10" s="227">
        <v>23</v>
      </c>
    </row>
    <row r="11" spans="1:65" ht="15" customHeight="1">
      <c r="D11" s="3800" t="s">
        <v>161</v>
      </c>
      <c r="E11" s="3802" t="s">
        <v>377</v>
      </c>
      <c r="F11" s="3802" t="s">
        <v>378</v>
      </c>
      <c r="G11" s="3805" t="s">
        <v>6</v>
      </c>
      <c r="H11" s="1423"/>
      <c r="I11" s="3807"/>
      <c r="J11" s="3762"/>
      <c r="K11" s="1338"/>
      <c r="L11" s="3754"/>
      <c r="M11" s="3754"/>
      <c r="N11" s="1408"/>
      <c r="O11" s="3754"/>
      <c r="P11" s="3762"/>
      <c r="Q11" s="1409"/>
      <c r="R11" s="3754"/>
      <c r="S11" s="3754"/>
      <c r="T11" s="1410"/>
      <c r="U11" s="3754"/>
      <c r="V11" s="3762"/>
      <c r="W11" s="1411"/>
      <c r="X11" s="3754"/>
      <c r="Y11" s="3754"/>
      <c r="Z11" s="1408"/>
      <c r="AA11" s="3754"/>
      <c r="AB11" s="3762"/>
      <c r="AC11" s="1412"/>
      <c r="AD11" s="3754"/>
      <c r="AE11" s="3754"/>
      <c r="AF11" s="1337"/>
      <c r="AG11" s="1337"/>
      <c r="AH11" s="1413"/>
      <c r="AI11" s="1120"/>
      <c r="AJ11" s="1398"/>
      <c r="BM11" s="227">
        <v>14</v>
      </c>
    </row>
    <row r="12" spans="1:65" ht="14.65" customHeight="1">
      <c r="D12" s="3800"/>
      <c r="E12" s="3802"/>
      <c r="F12" s="3802"/>
      <c r="G12" s="3806"/>
      <c r="H12" s="1424"/>
      <c r="I12" s="3808"/>
      <c r="J12" s="3763"/>
      <c r="K12" s="1434"/>
      <c r="L12" s="3755"/>
      <c r="M12" s="3755"/>
      <c r="N12" s="1414"/>
      <c r="O12" s="3755"/>
      <c r="P12" s="3763"/>
      <c r="Q12" s="1415"/>
      <c r="R12" s="3755"/>
      <c r="S12" s="3755"/>
      <c r="T12" s="1416"/>
      <c r="U12" s="3755"/>
      <c r="V12" s="3763"/>
      <c r="W12" s="1417"/>
      <c r="X12" s="3755"/>
      <c r="Y12" s="3755"/>
      <c r="Z12" s="1414"/>
      <c r="AA12" s="3755"/>
      <c r="AB12" s="3763"/>
      <c r="AC12" s="1418"/>
      <c r="AD12" s="3755"/>
      <c r="AE12" s="3755"/>
      <c r="AF12" s="1419"/>
      <c r="AG12" s="1419"/>
      <c r="AH12" s="3811"/>
      <c r="AI12" s="3812"/>
      <c r="AJ12" s="1398"/>
      <c r="BM12" s="227">
        <v>14</v>
      </c>
    </row>
    <row r="13" spans="1:65" ht="14.65" customHeight="1">
      <c r="D13" s="3800"/>
      <c r="E13" s="3802"/>
      <c r="F13" s="3802"/>
      <c r="G13" s="3806"/>
      <c r="H13" s="1424"/>
      <c r="I13" s="3808"/>
      <c r="J13" s="3763"/>
      <c r="K13" s="1434"/>
      <c r="L13" s="3755"/>
      <c r="M13" s="3755"/>
      <c r="N13" s="1414"/>
      <c r="O13" s="3755"/>
      <c r="P13" s="3763"/>
      <c r="Q13" s="1415"/>
      <c r="R13" s="3755"/>
      <c r="S13" s="3755"/>
      <c r="T13" s="1416"/>
      <c r="U13" s="3755"/>
      <c r="V13" s="3763"/>
      <c r="W13" s="1417"/>
      <c r="X13" s="3755"/>
      <c r="Y13" s="3755"/>
      <c r="Z13" s="1336"/>
      <c r="AA13" s="1419"/>
      <c r="AB13" s="3811"/>
      <c r="AC13" s="3811"/>
      <c r="AD13" s="3811"/>
      <c r="AE13" s="3811"/>
      <c r="AF13" s="3811"/>
      <c r="AG13" s="3811"/>
      <c r="AH13" s="3811"/>
      <c r="AI13" s="3812"/>
      <c r="AJ13" s="1398"/>
      <c r="BM13" s="227">
        <v>14</v>
      </c>
    </row>
    <row r="14" spans="1:65" ht="14.65" customHeight="1">
      <c r="D14" s="3800"/>
      <c r="E14" s="3802"/>
      <c r="F14" s="3802"/>
      <c r="G14" s="3806"/>
      <c r="H14" s="1424"/>
      <c r="I14" s="3808"/>
      <c r="J14" s="3763"/>
      <c r="K14" s="1434"/>
      <c r="L14" s="3755"/>
      <c r="M14" s="3755"/>
      <c r="N14" s="1414"/>
      <c r="O14" s="3755"/>
      <c r="P14" s="3763"/>
      <c r="Q14" s="1415"/>
      <c r="R14" s="3755"/>
      <c r="S14" s="3755"/>
      <c r="T14" s="1420"/>
      <c r="U14" s="1421"/>
      <c r="V14" s="3811"/>
      <c r="W14" s="3811"/>
      <c r="X14" s="3811"/>
      <c r="Y14" s="3811"/>
      <c r="Z14" s="3811"/>
      <c r="AA14" s="3811"/>
      <c r="AB14" s="3811"/>
      <c r="AC14" s="3811"/>
      <c r="AD14" s="3811"/>
      <c r="AE14" s="3811"/>
      <c r="AF14" s="3811"/>
      <c r="AG14" s="3811"/>
      <c r="AH14" s="3811"/>
      <c r="AI14" s="3812"/>
      <c r="AJ14" s="1398"/>
      <c r="BM14" s="227">
        <v>14</v>
      </c>
    </row>
    <row r="15" spans="1:65" ht="11.45" customHeight="1">
      <c r="D15" s="3800"/>
      <c r="E15" s="3802"/>
      <c r="F15" s="3802"/>
      <c r="G15" s="3806"/>
      <c r="H15" s="1425"/>
      <c r="I15" s="3808"/>
      <c r="J15" s="3763"/>
      <c r="K15" s="1434"/>
      <c r="L15" s="3755"/>
      <c r="M15" s="3755"/>
      <c r="N15" s="1419"/>
      <c r="O15" s="1419"/>
      <c r="P15" s="3811"/>
      <c r="Q15" s="3811"/>
      <c r="R15" s="3811"/>
      <c r="S15" s="3811"/>
      <c r="T15" s="3811"/>
      <c r="U15" s="3811"/>
      <c r="V15" s="3811"/>
      <c r="W15" s="3811"/>
      <c r="X15" s="3811"/>
      <c r="Y15" s="3811"/>
      <c r="Z15" s="3811"/>
      <c r="AA15" s="3811"/>
      <c r="AB15" s="3811"/>
      <c r="AC15" s="3811"/>
      <c r="AD15" s="3811"/>
      <c r="AE15" s="3811"/>
      <c r="AF15" s="3811"/>
      <c r="AG15" s="3811"/>
      <c r="AH15" s="3811"/>
      <c r="AI15" s="3812"/>
      <c r="AJ15" s="1398"/>
      <c r="BM15" s="227">
        <v>11</v>
      </c>
    </row>
    <row r="16" spans="1:65" s="1378" customFormat="1" ht="11.45" customHeight="1">
      <c r="D16" s="3801"/>
      <c r="E16" s="3803"/>
      <c r="F16" s="3804"/>
      <c r="G16" s="3747"/>
      <c r="H16" s="1422"/>
      <c r="I16" s="1426"/>
      <c r="J16" s="3809"/>
      <c r="K16" s="3809"/>
      <c r="L16" s="3809"/>
      <c r="M16" s="3809"/>
      <c r="N16" s="3809"/>
      <c r="O16" s="3809"/>
      <c r="P16" s="3809"/>
      <c r="Q16" s="3809"/>
      <c r="R16" s="3809"/>
      <c r="S16" s="3809"/>
      <c r="T16" s="3809"/>
      <c r="U16" s="3809"/>
      <c r="V16" s="3809"/>
      <c r="W16" s="3809"/>
      <c r="X16" s="3809"/>
      <c r="Y16" s="3809"/>
      <c r="Z16" s="3809"/>
      <c r="AA16" s="3809"/>
      <c r="AB16" s="3809"/>
      <c r="AC16" s="3809"/>
      <c r="AD16" s="3809"/>
      <c r="AE16" s="3809"/>
      <c r="AF16" s="3809"/>
      <c r="AG16" s="3809"/>
      <c r="AH16" s="3809"/>
      <c r="AI16" s="3810"/>
      <c r="AJ16" s="1398"/>
      <c r="AK16" s="240"/>
      <c r="AL16" s="1398"/>
      <c r="AM16" s="1398"/>
      <c r="AN16" s="1398"/>
      <c r="AO16" s="1398"/>
      <c r="AP16" s="1398"/>
      <c r="AQ16" s="1398"/>
      <c r="AR16" s="1398"/>
      <c r="AS16" s="1398"/>
      <c r="AT16" s="1398"/>
      <c r="AU16" s="1398"/>
      <c r="AV16" s="1398"/>
      <c r="AW16" s="1398"/>
      <c r="AX16" s="1398"/>
      <c r="AY16" s="1398"/>
      <c r="AZ16" s="1398"/>
      <c r="BA16" s="1398"/>
      <c r="BB16" s="1398"/>
      <c r="BC16" s="1398"/>
      <c r="BD16" s="1398"/>
      <c r="BE16" s="1398"/>
      <c r="BF16" s="1398"/>
      <c r="BG16" s="1398"/>
      <c r="BH16" s="1398"/>
      <c r="BI16" s="1398"/>
      <c r="BJ16" s="1398"/>
      <c r="BK16" s="1398"/>
      <c r="BL16" s="1398"/>
      <c r="BM16" s="1378">
        <v>11</v>
      </c>
    </row>
    <row r="17" spans="4:65" ht="15" customHeight="1">
      <c r="D17" s="3800" t="s">
        <v>89</v>
      </c>
      <c r="E17" s="3802" t="s">
        <v>377</v>
      </c>
      <c r="F17" s="3802" t="s">
        <v>379</v>
      </c>
      <c r="G17" s="3805" t="s">
        <v>6</v>
      </c>
      <c r="H17" s="1423"/>
      <c r="I17" s="3807"/>
      <c r="J17" s="3762"/>
      <c r="K17" s="1338"/>
      <c r="L17" s="3754"/>
      <c r="M17" s="3754"/>
      <c r="N17" s="1408"/>
      <c r="O17" s="3754"/>
      <c r="P17" s="3762"/>
      <c r="Q17" s="1409"/>
      <c r="R17" s="3754"/>
      <c r="S17" s="3754"/>
      <c r="T17" s="1410"/>
      <c r="U17" s="3754"/>
      <c r="V17" s="3762"/>
      <c r="W17" s="1411"/>
      <c r="X17" s="3754"/>
      <c r="Y17" s="3754"/>
      <c r="Z17" s="1408"/>
      <c r="AA17" s="3754"/>
      <c r="AB17" s="3762"/>
      <c r="AC17" s="1412"/>
      <c r="AD17" s="3754"/>
      <c r="AE17" s="3754"/>
      <c r="AF17" s="1337"/>
      <c r="AG17" s="1337"/>
      <c r="AH17" s="1413"/>
      <c r="AI17" s="1120"/>
      <c r="AJ17" s="1398"/>
      <c r="BM17" s="227">
        <v>14</v>
      </c>
    </row>
    <row r="18" spans="4:65" ht="14.65" customHeight="1">
      <c r="D18" s="3800"/>
      <c r="E18" s="3802"/>
      <c r="F18" s="3802"/>
      <c r="G18" s="3806"/>
      <c r="H18" s="1424"/>
      <c r="I18" s="3808"/>
      <c r="J18" s="3763"/>
      <c r="K18" s="1407"/>
      <c r="L18" s="3755"/>
      <c r="M18" s="3755"/>
      <c r="N18" s="1414"/>
      <c r="O18" s="3755"/>
      <c r="P18" s="3763"/>
      <c r="Q18" s="1415"/>
      <c r="R18" s="3755"/>
      <c r="S18" s="3755"/>
      <c r="T18" s="1416"/>
      <c r="U18" s="3755"/>
      <c r="V18" s="3763"/>
      <c r="W18" s="1417"/>
      <c r="X18" s="3755"/>
      <c r="Y18" s="3755"/>
      <c r="Z18" s="1414"/>
      <c r="AA18" s="3755"/>
      <c r="AB18" s="3763"/>
      <c r="AC18" s="1418"/>
      <c r="AD18" s="3755"/>
      <c r="AE18" s="3755"/>
      <c r="AF18" s="1419"/>
      <c r="AG18" s="1419"/>
      <c r="AH18" s="3811"/>
      <c r="AI18" s="3812"/>
      <c r="AJ18" s="1398"/>
      <c r="BM18" s="227">
        <v>14</v>
      </c>
    </row>
    <row r="19" spans="4:65" ht="14.65" customHeight="1">
      <c r="D19" s="3800"/>
      <c r="E19" s="3802"/>
      <c r="F19" s="3802"/>
      <c r="G19" s="3806"/>
      <c r="H19" s="1424"/>
      <c r="I19" s="3808"/>
      <c r="J19" s="3763"/>
      <c r="K19" s="1407"/>
      <c r="L19" s="3755"/>
      <c r="M19" s="3755"/>
      <c r="N19" s="1414"/>
      <c r="O19" s="3755"/>
      <c r="P19" s="3763"/>
      <c r="Q19" s="1415"/>
      <c r="R19" s="3755"/>
      <c r="S19" s="3755"/>
      <c r="T19" s="1416"/>
      <c r="U19" s="3755"/>
      <c r="V19" s="3763"/>
      <c r="W19" s="1417"/>
      <c r="X19" s="3755"/>
      <c r="Y19" s="3755"/>
      <c r="Z19" s="1336"/>
      <c r="AA19" s="1419"/>
      <c r="AB19" s="3811"/>
      <c r="AC19" s="3811"/>
      <c r="AD19" s="3811"/>
      <c r="AE19" s="3811"/>
      <c r="AF19" s="3811"/>
      <c r="AG19" s="3811"/>
      <c r="AH19" s="3811"/>
      <c r="AI19" s="3812"/>
      <c r="AJ19" s="1398"/>
      <c r="BM19" s="227">
        <v>14</v>
      </c>
    </row>
    <row r="20" spans="4:65" ht="14.65" customHeight="1">
      <c r="D20" s="3800"/>
      <c r="E20" s="3802"/>
      <c r="F20" s="3802"/>
      <c r="G20" s="3806"/>
      <c r="H20" s="1424"/>
      <c r="I20" s="3808"/>
      <c r="J20" s="3763"/>
      <c r="K20" s="1407"/>
      <c r="L20" s="3755"/>
      <c r="M20" s="3755"/>
      <c r="N20" s="1414"/>
      <c r="O20" s="3755"/>
      <c r="P20" s="3763"/>
      <c r="Q20" s="1415"/>
      <c r="R20" s="3755"/>
      <c r="S20" s="3755"/>
      <c r="T20" s="1420"/>
      <c r="U20" s="1421"/>
      <c r="V20" s="3811"/>
      <c r="W20" s="3811"/>
      <c r="X20" s="3811"/>
      <c r="Y20" s="3811"/>
      <c r="Z20" s="3811"/>
      <c r="AA20" s="3811"/>
      <c r="AB20" s="3811"/>
      <c r="AC20" s="3811"/>
      <c r="AD20" s="3811"/>
      <c r="AE20" s="3811"/>
      <c r="AF20" s="3811"/>
      <c r="AG20" s="3811"/>
      <c r="AH20" s="3811"/>
      <c r="AI20" s="3812"/>
      <c r="AJ20" s="1398"/>
      <c r="BM20" s="227">
        <v>14</v>
      </c>
    </row>
    <row r="21" spans="4:65" ht="11.45" customHeight="1">
      <c r="D21" s="3800"/>
      <c r="E21" s="3802"/>
      <c r="F21" s="3802"/>
      <c r="G21" s="3806"/>
      <c r="H21" s="1425"/>
      <c r="I21" s="3808"/>
      <c r="J21" s="3763"/>
      <c r="K21" s="1407"/>
      <c r="L21" s="3755"/>
      <c r="M21" s="3755"/>
      <c r="N21" s="1419"/>
      <c r="O21" s="1419"/>
      <c r="P21" s="3811"/>
      <c r="Q21" s="3811"/>
      <c r="R21" s="3811"/>
      <c r="S21" s="3811"/>
      <c r="T21" s="3811"/>
      <c r="U21" s="3811"/>
      <c r="V21" s="3811"/>
      <c r="W21" s="3811"/>
      <c r="X21" s="3811"/>
      <c r="Y21" s="3811"/>
      <c r="Z21" s="3811"/>
      <c r="AA21" s="3811"/>
      <c r="AB21" s="3811"/>
      <c r="AC21" s="3811"/>
      <c r="AD21" s="3811"/>
      <c r="AE21" s="3811"/>
      <c r="AF21" s="3811"/>
      <c r="AG21" s="3811"/>
      <c r="AH21" s="3811"/>
      <c r="AI21" s="3812"/>
      <c r="AJ21" s="1398"/>
      <c r="BM21" s="227">
        <v>11</v>
      </c>
    </row>
    <row r="22" spans="4:65" s="1378" customFormat="1" ht="11.45" customHeight="1">
      <c r="D22" s="3801"/>
      <c r="E22" s="3803"/>
      <c r="F22" s="3804"/>
      <c r="G22" s="3747"/>
      <c r="H22" s="1422"/>
      <c r="I22" s="1426"/>
      <c r="J22" s="3809"/>
      <c r="K22" s="3809"/>
      <c r="L22" s="3809"/>
      <c r="M22" s="3809"/>
      <c r="N22" s="3809"/>
      <c r="O22" s="3809"/>
      <c r="P22" s="3809"/>
      <c r="Q22" s="3809"/>
      <c r="R22" s="3809"/>
      <c r="S22" s="3809"/>
      <c r="T22" s="3809"/>
      <c r="U22" s="3809"/>
      <c r="V22" s="3809"/>
      <c r="W22" s="3809"/>
      <c r="X22" s="3809"/>
      <c r="Y22" s="3809"/>
      <c r="Z22" s="3809"/>
      <c r="AA22" s="3809"/>
      <c r="AB22" s="3809"/>
      <c r="AC22" s="3809"/>
      <c r="AD22" s="3809"/>
      <c r="AE22" s="3809"/>
      <c r="AF22" s="3809"/>
      <c r="AG22" s="3809"/>
      <c r="AH22" s="3809"/>
      <c r="AI22" s="3810"/>
      <c r="AJ22" s="1398"/>
      <c r="AK22" s="240"/>
      <c r="AL22" s="1398"/>
      <c r="AM22" s="1398"/>
      <c r="AN22" s="1398"/>
      <c r="AO22" s="1398"/>
      <c r="AP22" s="1398"/>
      <c r="AQ22" s="1398"/>
      <c r="AR22" s="1398"/>
      <c r="AS22" s="1398"/>
      <c r="AT22" s="1398"/>
      <c r="AU22" s="1398"/>
      <c r="AV22" s="1398"/>
      <c r="AW22" s="1398"/>
      <c r="AX22" s="1398"/>
      <c r="AY22" s="1398"/>
      <c r="AZ22" s="1398"/>
      <c r="BA22" s="1398"/>
      <c r="BB22" s="1398"/>
      <c r="BC22" s="1398"/>
      <c r="BD22" s="1398"/>
      <c r="BE22" s="1398"/>
      <c r="BF22" s="1398"/>
      <c r="BG22" s="1398"/>
      <c r="BH22" s="1398"/>
      <c r="BI22" s="1398"/>
      <c r="BJ22" s="1398"/>
      <c r="BK22" s="1398"/>
      <c r="BL22" s="1398"/>
      <c r="BM22" s="1378">
        <v>11</v>
      </c>
    </row>
    <row r="23" spans="4:65" ht="15" customHeight="1">
      <c r="D23" s="3800" t="s">
        <v>77</v>
      </c>
      <c r="E23" s="3802" t="s">
        <v>377</v>
      </c>
      <c r="F23" s="3802" t="s">
        <v>380</v>
      </c>
      <c r="G23" s="3805" t="s">
        <v>6</v>
      </c>
      <c r="H23" s="1423"/>
      <c r="I23" s="3807"/>
      <c r="J23" s="3762"/>
      <c r="K23" s="1338"/>
      <c r="L23" s="3754"/>
      <c r="M23" s="3754"/>
      <c r="N23" s="1408"/>
      <c r="O23" s="3754"/>
      <c r="P23" s="3762"/>
      <c r="Q23" s="1409"/>
      <c r="R23" s="3754"/>
      <c r="S23" s="3754"/>
      <c r="T23" s="1410"/>
      <c r="U23" s="3754"/>
      <c r="V23" s="3762"/>
      <c r="W23" s="1411"/>
      <c r="X23" s="3754"/>
      <c r="Y23" s="3754"/>
      <c r="Z23" s="1408"/>
      <c r="AA23" s="3754"/>
      <c r="AB23" s="3762"/>
      <c r="AC23" s="1412"/>
      <c r="AD23" s="3754"/>
      <c r="AE23" s="3754"/>
      <c r="AF23" s="1337"/>
      <c r="AG23" s="1337"/>
      <c r="AH23" s="1413"/>
      <c r="AI23" s="1120"/>
      <c r="AJ23" s="1398"/>
      <c r="AK23" s="240" t="s">
        <v>85</v>
      </c>
      <c r="BM23" s="227">
        <v>14</v>
      </c>
    </row>
    <row r="24" spans="4:65" ht="14.65" customHeight="1">
      <c r="D24" s="3800"/>
      <c r="E24" s="3802"/>
      <c r="F24" s="3802"/>
      <c r="G24" s="3806"/>
      <c r="H24" s="1424"/>
      <c r="I24" s="3808"/>
      <c r="J24" s="3763"/>
      <c r="K24" s="1434"/>
      <c r="L24" s="3755"/>
      <c r="M24" s="3755"/>
      <c r="N24" s="1414"/>
      <c r="O24" s="3755"/>
      <c r="P24" s="3763"/>
      <c r="Q24" s="1415"/>
      <c r="R24" s="3755"/>
      <c r="S24" s="3755"/>
      <c r="T24" s="1416"/>
      <c r="U24" s="3755"/>
      <c r="V24" s="3763"/>
      <c r="W24" s="1417"/>
      <c r="X24" s="3755"/>
      <c r="Y24" s="3755"/>
      <c r="Z24" s="1414"/>
      <c r="AA24" s="3755"/>
      <c r="AB24" s="3763"/>
      <c r="AC24" s="1418"/>
      <c r="AD24" s="3755"/>
      <c r="AE24" s="3755"/>
      <c r="AF24" s="1419"/>
      <c r="AG24" s="1419"/>
      <c r="AH24" s="3811"/>
      <c r="AI24" s="3812"/>
      <c r="AJ24" s="1398"/>
      <c r="BM24" s="227">
        <v>14</v>
      </c>
    </row>
    <row r="25" spans="4:65" ht="14.65" customHeight="1">
      <c r="D25" s="3800"/>
      <c r="E25" s="3802"/>
      <c r="F25" s="3802"/>
      <c r="G25" s="3806"/>
      <c r="H25" s="1424"/>
      <c r="I25" s="3808"/>
      <c r="J25" s="3763"/>
      <c r="K25" s="1434"/>
      <c r="L25" s="3755"/>
      <c r="M25" s="3755"/>
      <c r="N25" s="1414"/>
      <c r="O25" s="3755"/>
      <c r="P25" s="3763"/>
      <c r="Q25" s="1415"/>
      <c r="R25" s="3755"/>
      <c r="S25" s="3755"/>
      <c r="T25" s="1416"/>
      <c r="U25" s="3755"/>
      <c r="V25" s="3763"/>
      <c r="W25" s="1417"/>
      <c r="X25" s="3755"/>
      <c r="Y25" s="3755"/>
      <c r="Z25" s="1336"/>
      <c r="AA25" s="1419"/>
      <c r="AB25" s="3811"/>
      <c r="AC25" s="3811"/>
      <c r="AD25" s="3811"/>
      <c r="AE25" s="3811"/>
      <c r="AF25" s="3811"/>
      <c r="AG25" s="3811"/>
      <c r="AH25" s="3811"/>
      <c r="AI25" s="3812"/>
      <c r="AJ25" s="1398"/>
      <c r="BM25" s="227">
        <v>14</v>
      </c>
    </row>
    <row r="26" spans="4:65" ht="14.65" customHeight="1">
      <c r="D26" s="3800"/>
      <c r="E26" s="3802"/>
      <c r="F26" s="3802"/>
      <c r="G26" s="3806"/>
      <c r="H26" s="1424"/>
      <c r="I26" s="3808"/>
      <c r="J26" s="3763"/>
      <c r="K26" s="1434"/>
      <c r="L26" s="3755"/>
      <c r="M26" s="3755"/>
      <c r="N26" s="1414"/>
      <c r="O26" s="3755"/>
      <c r="P26" s="3763"/>
      <c r="Q26" s="1415"/>
      <c r="R26" s="3755"/>
      <c r="S26" s="3755"/>
      <c r="T26" s="1420"/>
      <c r="U26" s="1421"/>
      <c r="V26" s="3811"/>
      <c r="W26" s="3811"/>
      <c r="X26" s="3811"/>
      <c r="Y26" s="3811"/>
      <c r="Z26" s="3811"/>
      <c r="AA26" s="3811"/>
      <c r="AB26" s="3811"/>
      <c r="AC26" s="3811"/>
      <c r="AD26" s="3811"/>
      <c r="AE26" s="3811"/>
      <c r="AF26" s="3811"/>
      <c r="AG26" s="3811"/>
      <c r="AH26" s="3811"/>
      <c r="AI26" s="3812"/>
      <c r="AJ26" s="1398"/>
      <c r="BM26" s="227">
        <v>14</v>
      </c>
    </row>
    <row r="27" spans="4:65" ht="11.45" customHeight="1">
      <c r="D27" s="3800"/>
      <c r="E27" s="3802"/>
      <c r="F27" s="3802"/>
      <c r="G27" s="3806"/>
      <c r="H27" s="1425"/>
      <c r="I27" s="3808"/>
      <c r="J27" s="3763"/>
      <c r="K27" s="1434"/>
      <c r="L27" s="3755"/>
      <c r="M27" s="3755"/>
      <c r="N27" s="1419"/>
      <c r="O27" s="1419"/>
      <c r="P27" s="3811"/>
      <c r="Q27" s="3811"/>
      <c r="R27" s="3811"/>
      <c r="S27" s="3811"/>
      <c r="T27" s="3811"/>
      <c r="U27" s="3811"/>
      <c r="V27" s="3811"/>
      <c r="W27" s="3811"/>
      <c r="X27" s="3811"/>
      <c r="Y27" s="3811"/>
      <c r="Z27" s="3811"/>
      <c r="AA27" s="3811"/>
      <c r="AB27" s="3811"/>
      <c r="AC27" s="3811"/>
      <c r="AD27" s="3811"/>
      <c r="AE27" s="3811"/>
      <c r="AF27" s="3811"/>
      <c r="AG27" s="3811"/>
      <c r="AH27" s="3811"/>
      <c r="AI27" s="3812"/>
      <c r="AJ27" s="1398"/>
      <c r="BM27" s="227">
        <v>11</v>
      </c>
    </row>
    <row r="28" spans="4:65" s="1378" customFormat="1" ht="11.45" customHeight="1">
      <c r="D28" s="3801"/>
      <c r="E28" s="3803"/>
      <c r="F28" s="3804"/>
      <c r="G28" s="3747"/>
      <c r="H28" s="1422"/>
      <c r="I28" s="1426"/>
      <c r="J28" s="3809"/>
      <c r="K28" s="3809"/>
      <c r="L28" s="3809"/>
      <c r="M28" s="3809"/>
      <c r="N28" s="3809"/>
      <c r="O28" s="3809"/>
      <c r="P28" s="3809"/>
      <c r="Q28" s="3809"/>
      <c r="R28" s="3809"/>
      <c r="S28" s="3809"/>
      <c r="T28" s="3809"/>
      <c r="U28" s="3809"/>
      <c r="V28" s="3809"/>
      <c r="W28" s="3809"/>
      <c r="X28" s="3809"/>
      <c r="Y28" s="3809"/>
      <c r="Z28" s="3809"/>
      <c r="AA28" s="3809"/>
      <c r="AB28" s="3809"/>
      <c r="AC28" s="3809"/>
      <c r="AD28" s="3809"/>
      <c r="AE28" s="3809"/>
      <c r="AF28" s="3809"/>
      <c r="AG28" s="3809"/>
      <c r="AH28" s="3809"/>
      <c r="AI28" s="3810"/>
      <c r="AJ28" s="1398"/>
      <c r="AK28" s="240"/>
      <c r="AL28" s="1398"/>
      <c r="AM28" s="1398"/>
      <c r="AN28" s="1398"/>
      <c r="AO28" s="1398"/>
      <c r="AP28" s="1398"/>
      <c r="AQ28" s="1398"/>
      <c r="AR28" s="1398"/>
      <c r="AS28" s="1398"/>
      <c r="AT28" s="1398"/>
      <c r="AU28" s="1398"/>
      <c r="AV28" s="1398"/>
      <c r="AW28" s="1398"/>
      <c r="AX28" s="1398"/>
      <c r="AY28" s="1398"/>
      <c r="AZ28" s="1398"/>
      <c r="BA28" s="1398"/>
      <c r="BB28" s="1398"/>
      <c r="BC28" s="1398"/>
      <c r="BD28" s="1398"/>
      <c r="BE28" s="1398"/>
      <c r="BF28" s="1398"/>
      <c r="BG28" s="1398"/>
      <c r="BH28" s="1398"/>
      <c r="BI28" s="1398"/>
      <c r="BJ28" s="1398"/>
      <c r="BK28" s="1398"/>
      <c r="BL28" s="1398"/>
      <c r="BM28" s="1378">
        <v>11</v>
      </c>
    </row>
    <row r="29" spans="4:65" ht="15" customHeight="1">
      <c r="D29" s="3800" t="s">
        <v>78</v>
      </c>
      <c r="E29" s="3802" t="s">
        <v>377</v>
      </c>
      <c r="F29" s="3802" t="s">
        <v>381</v>
      </c>
      <c r="G29" s="3805" t="s">
        <v>6</v>
      </c>
      <c r="H29" s="1423"/>
      <c r="I29" s="3807"/>
      <c r="J29" s="3762"/>
      <c r="K29" s="1338"/>
      <c r="L29" s="3754"/>
      <c r="M29" s="3754"/>
      <c r="N29" s="1408"/>
      <c r="O29" s="3754"/>
      <c r="P29" s="3762"/>
      <c r="Q29" s="1409"/>
      <c r="R29" s="3754"/>
      <c r="S29" s="3754"/>
      <c r="T29" s="1410"/>
      <c r="U29" s="3754"/>
      <c r="V29" s="3762"/>
      <c r="W29" s="1411"/>
      <c r="X29" s="3754"/>
      <c r="Y29" s="3754"/>
      <c r="Z29" s="1408"/>
      <c r="AA29" s="3754"/>
      <c r="AB29" s="3762"/>
      <c r="AC29" s="1412"/>
      <c r="AD29" s="3754"/>
      <c r="AE29" s="3754"/>
      <c r="AF29" s="1337"/>
      <c r="AG29" s="1337"/>
      <c r="AH29" s="1413"/>
      <c r="AI29" s="1120"/>
      <c r="AJ29" s="1398"/>
      <c r="BM29" s="227">
        <v>14</v>
      </c>
    </row>
    <row r="30" spans="4:65" ht="14.65" customHeight="1">
      <c r="D30" s="3800"/>
      <c r="E30" s="3802"/>
      <c r="F30" s="3802"/>
      <c r="G30" s="3806"/>
      <c r="H30" s="1424"/>
      <c r="I30" s="3808"/>
      <c r="J30" s="3763"/>
      <c r="K30" s="1407"/>
      <c r="L30" s="3755"/>
      <c r="M30" s="3755"/>
      <c r="N30" s="1414"/>
      <c r="O30" s="3755"/>
      <c r="P30" s="3763"/>
      <c r="Q30" s="1415"/>
      <c r="R30" s="3755"/>
      <c r="S30" s="3755"/>
      <c r="T30" s="1416"/>
      <c r="U30" s="3755"/>
      <c r="V30" s="3763"/>
      <c r="W30" s="1417"/>
      <c r="X30" s="3755"/>
      <c r="Y30" s="3755"/>
      <c r="Z30" s="1414"/>
      <c r="AA30" s="3755"/>
      <c r="AB30" s="3763"/>
      <c r="AC30" s="1418"/>
      <c r="AD30" s="3755"/>
      <c r="AE30" s="3755"/>
      <c r="AF30" s="1419"/>
      <c r="AG30" s="1419"/>
      <c r="AH30" s="3811"/>
      <c r="AI30" s="3812"/>
      <c r="AJ30" s="1398"/>
      <c r="BM30" s="227">
        <v>14</v>
      </c>
    </row>
    <row r="31" spans="4:65" ht="14.65" customHeight="1">
      <c r="D31" s="3800"/>
      <c r="E31" s="3802"/>
      <c r="F31" s="3802"/>
      <c r="G31" s="3806"/>
      <c r="H31" s="1424"/>
      <c r="I31" s="3808"/>
      <c r="J31" s="3763"/>
      <c r="K31" s="1407"/>
      <c r="L31" s="3755"/>
      <c r="M31" s="3755"/>
      <c r="N31" s="1414"/>
      <c r="O31" s="3755"/>
      <c r="P31" s="3763"/>
      <c r="Q31" s="1415"/>
      <c r="R31" s="3755"/>
      <c r="S31" s="3755"/>
      <c r="T31" s="1416"/>
      <c r="U31" s="3755"/>
      <c r="V31" s="3763"/>
      <c r="W31" s="1417"/>
      <c r="X31" s="3755"/>
      <c r="Y31" s="3755"/>
      <c r="Z31" s="1336"/>
      <c r="AA31" s="1419"/>
      <c r="AB31" s="3811"/>
      <c r="AC31" s="3811"/>
      <c r="AD31" s="3811"/>
      <c r="AE31" s="3811"/>
      <c r="AF31" s="3811"/>
      <c r="AG31" s="3811"/>
      <c r="AH31" s="3811"/>
      <c r="AI31" s="3812"/>
      <c r="AJ31" s="1398"/>
      <c r="BM31" s="227">
        <v>14</v>
      </c>
    </row>
    <row r="32" spans="4:65" ht="14.65" customHeight="1">
      <c r="D32" s="3800"/>
      <c r="E32" s="3802"/>
      <c r="F32" s="3802"/>
      <c r="G32" s="3806"/>
      <c r="H32" s="1424"/>
      <c r="I32" s="3808"/>
      <c r="J32" s="3763"/>
      <c r="K32" s="1407"/>
      <c r="L32" s="3755"/>
      <c r="M32" s="3755"/>
      <c r="N32" s="1414"/>
      <c r="O32" s="3755"/>
      <c r="P32" s="3763"/>
      <c r="Q32" s="1415"/>
      <c r="R32" s="3755"/>
      <c r="S32" s="3755"/>
      <c r="T32" s="1420"/>
      <c r="U32" s="1421"/>
      <c r="V32" s="3811"/>
      <c r="W32" s="3811"/>
      <c r="X32" s="3811"/>
      <c r="Y32" s="3811"/>
      <c r="Z32" s="3811"/>
      <c r="AA32" s="3811"/>
      <c r="AB32" s="3811"/>
      <c r="AC32" s="3811"/>
      <c r="AD32" s="3811"/>
      <c r="AE32" s="3811"/>
      <c r="AF32" s="3811"/>
      <c r="AG32" s="3811"/>
      <c r="AH32" s="3811"/>
      <c r="AI32" s="3812"/>
      <c r="AJ32" s="1398"/>
      <c r="BM32" s="227">
        <v>14</v>
      </c>
    </row>
    <row r="33" spans="4:65" ht="11.45" customHeight="1">
      <c r="D33" s="3800"/>
      <c r="E33" s="3802"/>
      <c r="F33" s="3802"/>
      <c r="G33" s="3806"/>
      <c r="H33" s="1425"/>
      <c r="I33" s="3808"/>
      <c r="J33" s="3763"/>
      <c r="K33" s="1407"/>
      <c r="L33" s="3755"/>
      <c r="M33" s="3755"/>
      <c r="N33" s="1419"/>
      <c r="O33" s="1419"/>
      <c r="P33" s="3811"/>
      <c r="Q33" s="3811"/>
      <c r="R33" s="3811"/>
      <c r="S33" s="3811"/>
      <c r="T33" s="3811"/>
      <c r="U33" s="3811"/>
      <c r="V33" s="3811"/>
      <c r="W33" s="3811"/>
      <c r="X33" s="3811"/>
      <c r="Y33" s="3811"/>
      <c r="Z33" s="3811"/>
      <c r="AA33" s="3811"/>
      <c r="AB33" s="3811"/>
      <c r="AC33" s="3811"/>
      <c r="AD33" s="3811"/>
      <c r="AE33" s="3811"/>
      <c r="AF33" s="3811"/>
      <c r="AG33" s="3811"/>
      <c r="AH33" s="3811"/>
      <c r="AI33" s="3812"/>
      <c r="AJ33" s="1398"/>
      <c r="BM33" s="227">
        <v>11</v>
      </c>
    </row>
    <row r="34" spans="4:65" s="1378" customFormat="1" ht="11.45" customHeight="1">
      <c r="D34" s="3801"/>
      <c r="E34" s="3803"/>
      <c r="F34" s="3804"/>
      <c r="G34" s="3747"/>
      <c r="H34" s="1422"/>
      <c r="I34" s="1426"/>
      <c r="J34" s="3809"/>
      <c r="K34" s="3809"/>
      <c r="L34" s="3809"/>
      <c r="M34" s="3809"/>
      <c r="N34" s="3809"/>
      <c r="O34" s="3809"/>
      <c r="P34" s="3809"/>
      <c r="Q34" s="3809"/>
      <c r="R34" s="3809"/>
      <c r="S34" s="3809"/>
      <c r="T34" s="3809"/>
      <c r="U34" s="3809"/>
      <c r="V34" s="3809"/>
      <c r="W34" s="3809"/>
      <c r="X34" s="3809"/>
      <c r="Y34" s="3809"/>
      <c r="Z34" s="3809"/>
      <c r="AA34" s="3809"/>
      <c r="AB34" s="3809"/>
      <c r="AC34" s="3809"/>
      <c r="AD34" s="3809"/>
      <c r="AE34" s="3809"/>
      <c r="AF34" s="3809"/>
      <c r="AG34" s="3809"/>
      <c r="AH34" s="3809"/>
      <c r="AI34" s="3810"/>
      <c r="AJ34" s="1398"/>
      <c r="AK34" s="240"/>
      <c r="AL34" s="1398"/>
      <c r="AM34" s="1398"/>
      <c r="AN34" s="1398"/>
      <c r="AO34" s="1398"/>
      <c r="AP34" s="1398"/>
      <c r="AQ34" s="1398"/>
      <c r="AR34" s="1398"/>
      <c r="AS34" s="1398"/>
      <c r="AT34" s="1398"/>
      <c r="AU34" s="1398"/>
      <c r="AV34" s="1398"/>
      <c r="AW34" s="1398"/>
      <c r="AX34" s="1398"/>
      <c r="AY34" s="1398"/>
      <c r="AZ34" s="1398"/>
      <c r="BA34" s="1398"/>
      <c r="BB34" s="1398"/>
      <c r="BC34" s="1398"/>
      <c r="BD34" s="1398"/>
      <c r="BE34" s="1398"/>
      <c r="BF34" s="1398"/>
      <c r="BG34" s="1398"/>
      <c r="BH34" s="1398"/>
      <c r="BI34" s="1398"/>
      <c r="BJ34" s="1398"/>
      <c r="BK34" s="1398"/>
      <c r="BL34" s="1398"/>
      <c r="BM34" s="1378">
        <v>11</v>
      </c>
    </row>
    <row r="35" spans="4:65" ht="15" customHeight="1">
      <c r="D35" s="3800" t="s">
        <v>115</v>
      </c>
      <c r="E35" s="3802" t="s">
        <v>377</v>
      </c>
      <c r="F35" s="3802" t="s">
        <v>382</v>
      </c>
      <c r="G35" s="3805" t="s">
        <v>6</v>
      </c>
      <c r="H35" s="1423"/>
      <c r="I35" s="3807"/>
      <c r="J35" s="3762"/>
      <c r="K35" s="1338"/>
      <c r="L35" s="3754"/>
      <c r="M35" s="3754"/>
      <c r="N35" s="1408"/>
      <c r="O35" s="3754"/>
      <c r="P35" s="3762"/>
      <c r="Q35" s="1409"/>
      <c r="R35" s="3754"/>
      <c r="S35" s="3754"/>
      <c r="T35" s="1410"/>
      <c r="U35" s="3754"/>
      <c r="V35" s="3762"/>
      <c r="W35" s="1411"/>
      <c r="X35" s="3754"/>
      <c r="Y35" s="3754"/>
      <c r="Z35" s="1408"/>
      <c r="AA35" s="3754"/>
      <c r="AB35" s="3762"/>
      <c r="AC35" s="1412"/>
      <c r="AD35" s="3754"/>
      <c r="AE35" s="3754"/>
      <c r="AF35" s="1337"/>
      <c r="AG35" s="1337"/>
      <c r="AH35" s="1413"/>
      <c r="AI35" s="1120"/>
      <c r="AJ35" s="1398"/>
      <c r="BM35" s="227">
        <v>14</v>
      </c>
    </row>
    <row r="36" spans="4:65" ht="14.65" customHeight="1">
      <c r="D36" s="3800"/>
      <c r="E36" s="3802"/>
      <c r="F36" s="3802"/>
      <c r="G36" s="3806"/>
      <c r="H36" s="1424"/>
      <c r="I36" s="3808"/>
      <c r="J36" s="3763"/>
      <c r="K36" s="1407"/>
      <c r="L36" s="3755"/>
      <c r="M36" s="3755"/>
      <c r="N36" s="1414"/>
      <c r="O36" s="3755"/>
      <c r="P36" s="3763"/>
      <c r="Q36" s="1415"/>
      <c r="R36" s="3755"/>
      <c r="S36" s="3755"/>
      <c r="T36" s="1416"/>
      <c r="U36" s="3755"/>
      <c r="V36" s="3763"/>
      <c r="W36" s="1417"/>
      <c r="X36" s="3755"/>
      <c r="Y36" s="3755"/>
      <c r="Z36" s="1414"/>
      <c r="AA36" s="3755"/>
      <c r="AB36" s="3763"/>
      <c r="AC36" s="1418"/>
      <c r="AD36" s="3755"/>
      <c r="AE36" s="3755"/>
      <c r="AF36" s="1419"/>
      <c r="AG36" s="1419"/>
      <c r="AH36" s="3811"/>
      <c r="AI36" s="3812"/>
      <c r="AJ36" s="1398"/>
      <c r="BM36" s="227">
        <v>14</v>
      </c>
    </row>
    <row r="37" spans="4:65" ht="14.65" customHeight="1">
      <c r="D37" s="3800"/>
      <c r="E37" s="3802"/>
      <c r="F37" s="3802"/>
      <c r="G37" s="3806"/>
      <c r="H37" s="1424"/>
      <c r="I37" s="3808"/>
      <c r="J37" s="3763"/>
      <c r="K37" s="1407"/>
      <c r="L37" s="3755"/>
      <c r="M37" s="3755"/>
      <c r="N37" s="1414"/>
      <c r="O37" s="3755"/>
      <c r="P37" s="3763"/>
      <c r="Q37" s="1415"/>
      <c r="R37" s="3755"/>
      <c r="S37" s="3755"/>
      <c r="T37" s="1416"/>
      <c r="U37" s="3755"/>
      <c r="V37" s="3763"/>
      <c r="W37" s="1417"/>
      <c r="X37" s="3755"/>
      <c r="Y37" s="3755"/>
      <c r="Z37" s="1336"/>
      <c r="AA37" s="1419"/>
      <c r="AB37" s="3811"/>
      <c r="AC37" s="3811"/>
      <c r="AD37" s="3811"/>
      <c r="AE37" s="3811"/>
      <c r="AF37" s="3811"/>
      <c r="AG37" s="3811"/>
      <c r="AH37" s="3811"/>
      <c r="AI37" s="3812"/>
      <c r="AJ37" s="1398"/>
      <c r="BM37" s="227">
        <v>14</v>
      </c>
    </row>
    <row r="38" spans="4:65" ht="14.65" customHeight="1">
      <c r="D38" s="3800"/>
      <c r="E38" s="3802"/>
      <c r="F38" s="3802"/>
      <c r="G38" s="3806"/>
      <c r="H38" s="1424"/>
      <c r="I38" s="3808"/>
      <c r="J38" s="3763"/>
      <c r="K38" s="1407"/>
      <c r="L38" s="3755"/>
      <c r="M38" s="3755"/>
      <c r="N38" s="1414"/>
      <c r="O38" s="3755"/>
      <c r="P38" s="3763"/>
      <c r="Q38" s="1415"/>
      <c r="R38" s="3755"/>
      <c r="S38" s="3755"/>
      <c r="T38" s="1420"/>
      <c r="U38" s="1421"/>
      <c r="V38" s="3811"/>
      <c r="W38" s="3811"/>
      <c r="X38" s="3811"/>
      <c r="Y38" s="3811"/>
      <c r="Z38" s="3811"/>
      <c r="AA38" s="3811"/>
      <c r="AB38" s="3811"/>
      <c r="AC38" s="3811"/>
      <c r="AD38" s="3811"/>
      <c r="AE38" s="3811"/>
      <c r="AF38" s="3811"/>
      <c r="AG38" s="3811"/>
      <c r="AH38" s="3811"/>
      <c r="AI38" s="3812"/>
      <c r="AJ38" s="1398"/>
      <c r="BM38" s="227">
        <v>14</v>
      </c>
    </row>
    <row r="39" spans="4:65" ht="11.45" customHeight="1">
      <c r="D39" s="3800"/>
      <c r="E39" s="3802"/>
      <c r="F39" s="3802"/>
      <c r="G39" s="3806"/>
      <c r="H39" s="1425"/>
      <c r="I39" s="3808"/>
      <c r="J39" s="3763"/>
      <c r="K39" s="1407"/>
      <c r="L39" s="3755"/>
      <c r="M39" s="3755"/>
      <c r="N39" s="1419"/>
      <c r="O39" s="1419"/>
      <c r="P39" s="3811"/>
      <c r="Q39" s="3811"/>
      <c r="R39" s="3811"/>
      <c r="S39" s="3811"/>
      <c r="T39" s="3811"/>
      <c r="U39" s="3811"/>
      <c r="V39" s="3811"/>
      <c r="W39" s="3811"/>
      <c r="X39" s="3811"/>
      <c r="Y39" s="3811"/>
      <c r="Z39" s="3811"/>
      <c r="AA39" s="3811"/>
      <c r="AB39" s="3811"/>
      <c r="AC39" s="3811"/>
      <c r="AD39" s="3811"/>
      <c r="AE39" s="3811"/>
      <c r="AF39" s="3811"/>
      <c r="AG39" s="3811"/>
      <c r="AH39" s="3811"/>
      <c r="AI39" s="3812"/>
      <c r="AJ39" s="1398"/>
      <c r="BM39" s="227">
        <v>11</v>
      </c>
    </row>
    <row r="40" spans="4:65" s="1378" customFormat="1" ht="11.45" customHeight="1">
      <c r="D40" s="3800"/>
      <c r="E40" s="3802"/>
      <c r="F40" s="3813"/>
      <c r="G40" s="3747"/>
      <c r="H40" s="1422"/>
      <c r="I40" s="1426"/>
      <c r="J40" s="3809"/>
      <c r="K40" s="3809"/>
      <c r="L40" s="3809"/>
      <c r="M40" s="3809"/>
      <c r="N40" s="3809"/>
      <c r="O40" s="3809"/>
      <c r="P40" s="3809"/>
      <c r="Q40" s="3809"/>
      <c r="R40" s="3809"/>
      <c r="S40" s="3809"/>
      <c r="T40" s="3809"/>
      <c r="U40" s="3809"/>
      <c r="V40" s="3809"/>
      <c r="W40" s="3809"/>
      <c r="X40" s="3809"/>
      <c r="Y40" s="3809"/>
      <c r="Z40" s="3809"/>
      <c r="AA40" s="3809"/>
      <c r="AB40" s="3809"/>
      <c r="AC40" s="3809"/>
      <c r="AD40" s="3809"/>
      <c r="AE40" s="3809"/>
      <c r="AF40" s="3809"/>
      <c r="AG40" s="3809"/>
      <c r="AH40" s="3809"/>
      <c r="AI40" s="3810"/>
      <c r="AJ40" s="1398"/>
      <c r="AK40" s="240"/>
      <c r="AL40" s="1398"/>
      <c r="AM40" s="1398"/>
      <c r="AN40" s="1398"/>
      <c r="AO40" s="1398"/>
      <c r="AP40" s="1398"/>
      <c r="AQ40" s="1398"/>
      <c r="AR40" s="1398"/>
      <c r="AS40" s="1398"/>
      <c r="AT40" s="1398"/>
      <c r="AU40" s="1398"/>
      <c r="AV40" s="1398"/>
      <c r="AW40" s="1398"/>
      <c r="AX40" s="1398"/>
      <c r="AY40" s="1398"/>
      <c r="AZ40" s="1398"/>
      <c r="BA40" s="1398"/>
      <c r="BB40" s="1398"/>
      <c r="BC40" s="1398"/>
      <c r="BD40" s="1398"/>
      <c r="BE40" s="1398"/>
      <c r="BF40" s="1398"/>
      <c r="BG40" s="1398"/>
      <c r="BH40" s="1398"/>
      <c r="BI40" s="1398"/>
      <c r="BJ40" s="1398"/>
      <c r="BK40" s="1398"/>
      <c r="BL40" s="1398"/>
      <c r="BM40" s="1378">
        <v>11</v>
      </c>
    </row>
    <row r="41" spans="4:65" ht="11.45" customHeight="1">
      <c r="AK41" s="356"/>
      <c r="BM41" s="227">
        <v>11</v>
      </c>
    </row>
    <row r="42" spans="4:65" ht="11.45" customHeight="1">
      <c r="AK42" s="356"/>
      <c r="BM42" s="227">
        <v>11</v>
      </c>
    </row>
    <row r="43" spans="4:65" ht="11.45" customHeight="1">
      <c r="AK43" s="356"/>
      <c r="BM43" s="227">
        <v>11</v>
      </c>
    </row>
    <row r="44" spans="4:65" ht="11.45" customHeight="1">
      <c r="AK44" s="356"/>
      <c r="BM44" s="227">
        <v>11</v>
      </c>
    </row>
    <row r="45" spans="4:65" ht="11.45" customHeight="1">
      <c r="AK45" s="356"/>
      <c r="BM45" s="227">
        <v>11</v>
      </c>
    </row>
    <row r="46" spans="4:65" ht="11.45" customHeight="1">
      <c r="AK46" s="356"/>
      <c r="BM46" s="227">
        <v>11</v>
      </c>
    </row>
    <row r="47" spans="4:65" ht="11.45" customHeight="1">
      <c r="AK47" s="356"/>
      <c r="BM47" s="227">
        <v>11</v>
      </c>
    </row>
    <row r="48" spans="4:65" ht="11.45" customHeight="1">
      <c r="AK48" s="356"/>
      <c r="BM48" s="227">
        <v>11</v>
      </c>
    </row>
    <row r="49" spans="1:65" ht="11.45" customHeight="1">
      <c r="AK49" s="356"/>
      <c r="BM49" s="227">
        <v>11</v>
      </c>
    </row>
    <row r="50" spans="1:65" ht="11.25" hidden="1" customHeight="1">
      <c r="A50" s="227" t="s">
        <v>69</v>
      </c>
      <c r="B50" s="227">
        <v>0</v>
      </c>
      <c r="C50" s="227">
        <v>3</v>
      </c>
      <c r="D50" s="227">
        <v>3</v>
      </c>
      <c r="E50" s="227">
        <v>15</v>
      </c>
      <c r="F50" s="227">
        <v>15</v>
      </c>
      <c r="G50" s="227">
        <v>11</v>
      </c>
      <c r="H50" s="227">
        <v>3</v>
      </c>
      <c r="I50" s="227">
        <v>3</v>
      </c>
      <c r="J50" s="227">
        <v>12</v>
      </c>
      <c r="K50" s="227">
        <v>0</v>
      </c>
      <c r="L50" s="227">
        <v>10</v>
      </c>
      <c r="M50" s="227">
        <v>10</v>
      </c>
      <c r="N50" s="227">
        <v>3</v>
      </c>
      <c r="O50" s="227">
        <v>3</v>
      </c>
      <c r="P50" s="227">
        <v>19</v>
      </c>
      <c r="Q50" s="227">
        <v>0</v>
      </c>
      <c r="R50" s="227">
        <v>10</v>
      </c>
      <c r="S50" s="227">
        <v>10</v>
      </c>
      <c r="T50" s="227">
        <v>3</v>
      </c>
      <c r="U50" s="227">
        <v>3</v>
      </c>
      <c r="V50" s="227">
        <v>25</v>
      </c>
      <c r="W50" s="227">
        <v>0</v>
      </c>
      <c r="X50" s="227">
        <v>10</v>
      </c>
      <c r="Y50" s="227">
        <v>10</v>
      </c>
      <c r="Z50" s="227">
        <v>3</v>
      </c>
      <c r="AA50" s="227">
        <v>3</v>
      </c>
      <c r="AB50" s="227">
        <v>16</v>
      </c>
      <c r="AC50" s="227">
        <v>0</v>
      </c>
      <c r="AD50" s="227">
        <v>10</v>
      </c>
      <c r="AE50" s="227">
        <v>10</v>
      </c>
      <c r="AF50" s="227">
        <v>3</v>
      </c>
      <c r="AG50" s="227">
        <v>3</v>
      </c>
      <c r="AH50" s="227">
        <v>8</v>
      </c>
      <c r="AI50" s="227">
        <v>21</v>
      </c>
      <c r="AJ50" s="356">
        <v>8</v>
      </c>
      <c r="AK50" s="240">
        <v>8</v>
      </c>
      <c r="AL50" s="356">
        <v>8</v>
      </c>
      <c r="AM50" s="356">
        <v>8</v>
      </c>
      <c r="AN50" s="356">
        <v>8</v>
      </c>
      <c r="AO50" s="356">
        <v>8</v>
      </c>
      <c r="AP50" s="356">
        <v>8</v>
      </c>
      <c r="AQ50" s="356">
        <v>8</v>
      </c>
      <c r="AR50" s="356">
        <v>8</v>
      </c>
      <c r="AS50" s="356">
        <v>8</v>
      </c>
      <c r="AT50" s="356">
        <v>8</v>
      </c>
      <c r="AU50" s="356">
        <v>8</v>
      </c>
      <c r="AV50" s="356">
        <v>8</v>
      </c>
      <c r="AW50" s="356">
        <v>8</v>
      </c>
      <c r="AX50" s="356">
        <v>8</v>
      </c>
      <c r="AY50" s="356">
        <v>8</v>
      </c>
      <c r="AZ50" s="356">
        <v>8</v>
      </c>
      <c r="BA50" s="356">
        <v>8</v>
      </c>
      <c r="BB50" s="356">
        <v>8</v>
      </c>
      <c r="BC50" s="356">
        <v>8</v>
      </c>
      <c r="BD50" s="356">
        <v>8</v>
      </c>
      <c r="BE50" s="356">
        <v>8</v>
      </c>
      <c r="BF50" s="356">
        <v>8</v>
      </c>
      <c r="BG50" s="356">
        <v>8</v>
      </c>
      <c r="BH50" s="356">
        <v>8</v>
      </c>
      <c r="BI50" s="356">
        <v>8</v>
      </c>
      <c r="BJ50" s="356">
        <v>8</v>
      </c>
      <c r="BK50" s="356">
        <v>8</v>
      </c>
      <c r="BL50" s="356">
        <v>8</v>
      </c>
      <c r="BM50" s="227">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501" hidden="1" customWidth="1"/>
    <col min="2" max="2" width="15" style="434" hidden="1" customWidth="1"/>
    <col min="3" max="3" width="3" style="388" customWidth="1"/>
    <col min="4" max="4" width="6" style="389" customWidth="1"/>
    <col min="5" max="5" width="52" style="388" customWidth="1"/>
    <col min="6" max="6" width="48" style="388" customWidth="1"/>
    <col min="7" max="7" width="121" style="388" customWidth="1"/>
    <col min="8" max="8" width="8" style="388" customWidth="1"/>
    <col min="9" max="9" width="64" style="388" customWidth="1"/>
    <col min="10" max="10" width="9.140625" style="388" hidden="1"/>
  </cols>
  <sheetData>
    <row r="1" spans="1:10" ht="11.25" hidden="1" customHeight="1">
      <c r="A1" s="1501" t="s">
        <v>383</v>
      </c>
      <c r="J1" s="388" t="s">
        <v>1</v>
      </c>
    </row>
    <row r="2" spans="1:10" ht="11.25" hidden="1" customHeight="1">
      <c r="J2" s="388">
        <v>0</v>
      </c>
    </row>
    <row r="3" spans="1:10" s="410" customFormat="1" ht="11.45" customHeight="1">
      <c r="A3" s="1501"/>
      <c r="B3" s="434"/>
      <c r="D3" s="411"/>
      <c r="J3" s="410">
        <v>11</v>
      </c>
    </row>
    <row r="4" spans="1:10" ht="27.4" customHeight="1">
      <c r="D4" s="378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3784"/>
      <c r="F4" s="3785"/>
      <c r="I4" s="616"/>
      <c r="J4" s="388">
        <v>26</v>
      </c>
    </row>
    <row r="5" spans="1:10" ht="18" customHeight="1">
      <c r="D5" s="3814" t="str">
        <f>IF(org=0,"Не определено",org)</f>
        <v>ООО "Смоленскрегионтеплоэнерго"</v>
      </c>
      <c r="E5" s="3814"/>
      <c r="F5" s="3814"/>
      <c r="I5" s="616"/>
      <c r="J5" s="388">
        <v>17</v>
      </c>
    </row>
    <row r="6" spans="1:10" s="410" customFormat="1" ht="11.45" customHeight="1">
      <c r="A6" s="1501"/>
      <c r="B6" s="434"/>
      <c r="D6" s="615"/>
      <c r="E6" s="615"/>
      <c r="F6" s="628"/>
      <c r="G6" s="615"/>
      <c r="J6" s="410">
        <v>11</v>
      </c>
    </row>
    <row r="7" spans="1:10" ht="11.25" hidden="1" customHeight="1">
      <c r="A7" s="390"/>
      <c r="B7" s="435"/>
      <c r="C7" s="390"/>
      <c r="D7" s="396"/>
      <c r="E7" s="3820"/>
      <c r="F7" s="3820"/>
      <c r="J7" s="388">
        <v>0</v>
      </c>
    </row>
    <row r="8" spans="1:10" ht="11.45" customHeight="1">
      <c r="A8" s="390"/>
      <c r="B8" s="435"/>
      <c r="C8" s="390"/>
      <c r="D8" s="3817" t="s">
        <v>384</v>
      </c>
      <c r="E8" s="3818"/>
      <c r="F8" s="3818"/>
      <c r="G8" s="3821" t="s">
        <v>385</v>
      </c>
      <c r="J8" s="388">
        <v>11</v>
      </c>
    </row>
    <row r="9" spans="1:10" ht="11.45" customHeight="1">
      <c r="A9" s="390"/>
      <c r="B9" s="435"/>
      <c r="C9" s="390"/>
      <c r="D9" s="405" t="s">
        <v>75</v>
      </c>
      <c r="E9" s="379" t="s">
        <v>386</v>
      </c>
      <c r="F9" s="379" t="s">
        <v>387</v>
      </c>
      <c r="G9" s="3822"/>
      <c r="J9" s="388">
        <v>11</v>
      </c>
    </row>
    <row r="10" spans="1:10" ht="12" hidden="1" customHeight="1">
      <c r="A10" s="390"/>
      <c r="B10" s="435"/>
      <c r="C10" s="390"/>
      <c r="D10" s="397"/>
      <c r="E10" s="397"/>
      <c r="F10" s="397"/>
      <c r="G10" s="397"/>
      <c r="J10" s="388">
        <v>0</v>
      </c>
    </row>
    <row r="11" spans="1:10" ht="22.5" hidden="1" customHeight="1">
      <c r="A11" s="390"/>
      <c r="B11" s="435"/>
      <c r="C11" s="390"/>
      <c r="D11" s="851" t="s">
        <v>161</v>
      </c>
      <c r="E11" s="854" t="s">
        <v>388</v>
      </c>
      <c r="F11" s="853" t="str">
        <f>IF(region_name="","",region_name)</f>
        <v>Смоленская область</v>
      </c>
      <c r="G11" s="854" t="s">
        <v>389</v>
      </c>
      <c r="H11" s="408"/>
      <c r="J11" s="388">
        <v>0</v>
      </c>
    </row>
    <row r="12" spans="1:10" ht="22.5" hidden="1" customHeight="1">
      <c r="A12" s="390"/>
      <c r="B12" s="435"/>
      <c r="C12" s="390"/>
      <c r="D12" s="378" t="s">
        <v>161</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6" t="s">
        <v>390</v>
      </c>
      <c r="G12" s="407"/>
      <c r="H12" s="408"/>
      <c r="J12" s="388">
        <v>0</v>
      </c>
    </row>
    <row r="13" spans="1:10" ht="23.25" customHeight="1">
      <c r="A13" s="390"/>
      <c r="B13" s="435"/>
      <c r="C13" s="390"/>
      <c r="D13" s="378" t="s">
        <v>161</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8"/>
      <c r="J13" s="388">
        <v>22</v>
      </c>
    </row>
    <row r="14" spans="1:10" ht="22.5" hidden="1" customHeight="1">
      <c r="A14" s="390"/>
      <c r="B14" s="435"/>
      <c r="C14" s="390"/>
      <c r="D14" s="851" t="s">
        <v>391</v>
      </c>
      <c r="E14" s="852" t="s">
        <v>392</v>
      </c>
      <c r="F14" s="853" t="str">
        <f>IF(inn="","",inn)</f>
        <v>6730048214</v>
      </c>
      <c r="G14" s="854" t="s">
        <v>393</v>
      </c>
      <c r="H14" s="408"/>
      <c r="J14" s="388">
        <v>0</v>
      </c>
    </row>
    <row r="15" spans="1:10" ht="22.5" hidden="1" customHeight="1">
      <c r="A15" s="390"/>
      <c r="B15" s="435"/>
      <c r="C15" s="390"/>
      <c r="D15" s="851" t="s">
        <v>394</v>
      </c>
      <c r="E15" s="852" t="s">
        <v>395</v>
      </c>
      <c r="F15" s="853" t="str">
        <f>IF(kpp="","",kpp)</f>
        <v>673101001</v>
      </c>
      <c r="G15" s="854" t="s">
        <v>396</v>
      </c>
      <c r="H15" s="408"/>
      <c r="J15" s="388">
        <v>0</v>
      </c>
    </row>
    <row r="16" spans="1:10" ht="39" customHeight="1">
      <c r="A16" s="390"/>
      <c r="B16" s="435"/>
      <c r="C16" s="390"/>
      <c r="D16" s="378" t="s">
        <v>89</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8"/>
      <c r="J16" s="388">
        <v>37</v>
      </c>
    </row>
    <row r="17" spans="1:10" ht="23.25" customHeight="1">
      <c r="A17" s="390"/>
      <c r="B17" s="435"/>
      <c r="C17" s="390"/>
      <c r="D17" s="378" t="s">
        <v>77</v>
      </c>
      <c r="E17" s="375" t="str">
        <f>"Дата присвоения ОГРН"&amp;IF(TEMPLATE_SPHERE="TKO",""," (ОГРНИП)")</f>
        <v>Дата присвоения ОГРН (ОГРНИП)</v>
      </c>
      <c r="F17" s="1519" t="s">
        <v>9</v>
      </c>
      <c r="G17" s="377" t="str">
        <f>"Дата присвоения ОГРН"&amp;IF(TEMPLATE_SPHERE="TKO",""," (ОГРНИП)")&amp;" указывается в виде «ДД.ММ.ГГГГ»."</f>
        <v>Дата присвоения ОГРН (ОГРНИП) указывается в виде «ДД.ММ.ГГГГ».</v>
      </c>
      <c r="H17" s="408"/>
      <c r="J17" s="388">
        <v>22</v>
      </c>
    </row>
    <row r="18" spans="1:10" ht="71.25" customHeight="1">
      <c r="A18" s="390"/>
      <c r="B18" s="435"/>
      <c r="C18" s="390"/>
      <c r="D18" s="378" t="s">
        <v>78</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7"/>
      <c r="H18" s="408"/>
      <c r="J18" s="388">
        <v>68</v>
      </c>
    </row>
    <row r="19" spans="1:10" ht="22.5" hidden="1" customHeight="1">
      <c r="A19" s="3815" t="s">
        <v>397</v>
      </c>
      <c r="B19" s="435"/>
      <c r="C19" s="3826"/>
      <c r="D19" s="378" t="str">
        <f>A19</f>
        <v>5.1</v>
      </c>
      <c r="E19" s="375" t="s">
        <v>398</v>
      </c>
      <c r="F19" s="376" t="s">
        <v>390</v>
      </c>
      <c r="G19" s="377" t="s">
        <v>399</v>
      </c>
      <c r="H19" s="408"/>
      <c r="I19" s="722"/>
      <c r="J19" s="388">
        <v>0</v>
      </c>
    </row>
    <row r="20" spans="1:10" ht="24" hidden="1" customHeight="1">
      <c r="A20" s="3815"/>
      <c r="B20" s="435"/>
      <c r="C20" s="3826"/>
      <c r="D20" s="373" t="str">
        <f>D19&amp;".1"</f>
        <v>5.1.1</v>
      </c>
      <c r="E20" s="372" t="s">
        <v>400</v>
      </c>
      <c r="F20" s="750" t="s">
        <v>9</v>
      </c>
      <c r="G20" s="407"/>
      <c r="H20" s="408"/>
      <c r="I20" s="722"/>
      <c r="J20" s="388">
        <v>0</v>
      </c>
    </row>
    <row r="21" spans="1:10" ht="22.5" hidden="1" customHeight="1">
      <c r="A21" s="3815"/>
      <c r="B21" s="435"/>
      <c r="C21" s="3826"/>
      <c r="D21" s="373" t="str">
        <f>D19&amp;".2"</f>
        <v>5.1.2</v>
      </c>
      <c r="E21" s="372" t="s">
        <v>401</v>
      </c>
      <c r="F21" s="1520" t="s">
        <v>9</v>
      </c>
      <c r="G21" s="377" t="s">
        <v>402</v>
      </c>
      <c r="H21" s="408"/>
      <c r="I21" s="722"/>
      <c r="J21" s="388">
        <v>0</v>
      </c>
    </row>
    <row r="22" spans="1:10" ht="22.5" hidden="1" customHeight="1">
      <c r="A22" s="3815"/>
      <c r="B22" s="435"/>
      <c r="C22" s="3826"/>
      <c r="D22" s="373" t="str">
        <f>D19&amp;".3"</f>
        <v>5.1.3</v>
      </c>
      <c r="E22" s="372" t="s">
        <v>403</v>
      </c>
      <c r="F22" s="750" t="s">
        <v>9</v>
      </c>
      <c r="G22" s="407"/>
      <c r="H22" s="408"/>
      <c r="I22" s="722"/>
      <c r="J22" s="388">
        <v>0</v>
      </c>
    </row>
    <row r="23" spans="1:10" ht="22.5" hidden="1" customHeight="1">
      <c r="A23" s="3815"/>
      <c r="B23" s="435"/>
      <c r="C23" s="3826"/>
      <c r="D23" s="373" t="str">
        <f>D19&amp;".4"</f>
        <v>5.1.4</v>
      </c>
      <c r="E23" s="372" t="s">
        <v>404</v>
      </c>
      <c r="F23" s="750" t="s">
        <v>9</v>
      </c>
      <c r="G23" s="377" t="s">
        <v>405</v>
      </c>
      <c r="H23" s="408"/>
      <c r="I23" s="722"/>
      <c r="J23" s="388">
        <v>0</v>
      </c>
    </row>
    <row r="24" spans="1:10" ht="22.5" hidden="1" customHeight="1">
      <c r="A24" s="1753"/>
      <c r="B24" s="435"/>
      <c r="C24" s="425"/>
      <c r="D24" s="400"/>
      <c r="E24" s="992" t="s">
        <v>406</v>
      </c>
      <c r="F24" s="401"/>
      <c r="G24" s="402"/>
      <c r="H24" s="408"/>
      <c r="I24" s="722"/>
      <c r="J24" s="388">
        <v>0</v>
      </c>
    </row>
    <row r="25" spans="1:10" s="434" customFormat="1" ht="24.75" hidden="1" customHeight="1">
      <c r="A25" s="390"/>
      <c r="B25" s="435"/>
      <c r="C25" s="435"/>
      <c r="D25" s="848" t="s">
        <v>77</v>
      </c>
      <c r="E25" s="850" t="s">
        <v>407</v>
      </c>
      <c r="F25" s="855" t="s">
        <v>390</v>
      </c>
      <c r="G25" s="850"/>
      <c r="J25" s="434">
        <v>0</v>
      </c>
    </row>
    <row r="26" spans="1:10" s="434" customFormat="1" ht="11.25" hidden="1" customHeight="1">
      <c r="A26" s="390"/>
      <c r="B26" s="435"/>
      <c r="C26" s="435"/>
      <c r="D26" s="848" t="s">
        <v>408</v>
      </c>
      <c r="E26" s="849" t="s">
        <v>409</v>
      </c>
      <c r="F26" s="855" t="s">
        <v>390</v>
      </c>
      <c r="G26" s="850"/>
      <c r="J26" s="434">
        <v>0</v>
      </c>
    </row>
    <row r="27" spans="1:10" s="434" customFormat="1" ht="11.25" hidden="1" customHeight="1">
      <c r="A27" s="390"/>
      <c r="B27" s="435"/>
      <c r="C27" s="435"/>
      <c r="D27" s="848" t="s">
        <v>410</v>
      </c>
      <c r="E27" s="856" t="s">
        <v>411</v>
      </c>
      <c r="F27" s="857"/>
      <c r="G27" s="85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4">
        <v>0</v>
      </c>
    </row>
    <row r="28" spans="1:10" s="434" customFormat="1" ht="11.25" hidden="1" customHeight="1">
      <c r="A28" s="390"/>
      <c r="B28" s="435"/>
      <c r="C28" s="435"/>
      <c r="D28" s="848" t="s">
        <v>412</v>
      </c>
      <c r="E28" s="856" t="s">
        <v>413</v>
      </c>
      <c r="F28" s="857"/>
      <c r="G28" s="85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4">
        <v>0</v>
      </c>
    </row>
    <row r="29" spans="1:10" s="434" customFormat="1" ht="11.25" hidden="1" customHeight="1">
      <c r="A29" s="390"/>
      <c r="B29" s="435"/>
      <c r="C29" s="435"/>
      <c r="D29" s="848" t="s">
        <v>414</v>
      </c>
      <c r="E29" s="856" t="s">
        <v>415</v>
      </c>
      <c r="F29" s="857"/>
      <c r="G29" s="85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4">
        <v>0</v>
      </c>
    </row>
    <row r="30" spans="1:10" s="434" customFormat="1" ht="11.25" hidden="1" customHeight="1">
      <c r="A30" s="390"/>
      <c r="B30" s="435"/>
      <c r="C30" s="435"/>
      <c r="D30" s="848" t="s">
        <v>416</v>
      </c>
      <c r="E30" s="849" t="s">
        <v>417</v>
      </c>
      <c r="F30" s="857"/>
      <c r="G30" s="850"/>
      <c r="J30" s="434">
        <v>0</v>
      </c>
    </row>
    <row r="31" spans="1:10" s="434" customFormat="1" ht="11.25" hidden="1" customHeight="1">
      <c r="A31" s="390"/>
      <c r="B31" s="435"/>
      <c r="C31" s="435"/>
      <c r="D31" s="848" t="s">
        <v>418</v>
      </c>
      <c r="E31" s="849" t="s">
        <v>419</v>
      </c>
      <c r="F31" s="857"/>
      <c r="G31" s="850"/>
      <c r="J31" s="434">
        <v>0</v>
      </c>
    </row>
    <row r="32" spans="1:10" s="434" customFormat="1" ht="11.25" hidden="1" customHeight="1">
      <c r="A32" s="390"/>
      <c r="B32" s="435"/>
      <c r="C32" s="435"/>
      <c r="D32" s="848" t="s">
        <v>420</v>
      </c>
      <c r="E32" s="849" t="s">
        <v>421</v>
      </c>
      <c r="F32" s="858"/>
      <c r="G32" s="850"/>
      <c r="J32" s="434">
        <v>0</v>
      </c>
    </row>
    <row r="33" spans="1:10" ht="24" customHeight="1">
      <c r="A33" s="390" t="str">
        <f>IF(TEMPLATE_SPHERE="HEAT","6","5")</f>
        <v>6</v>
      </c>
      <c r="B33" s="435"/>
      <c r="C33" s="390"/>
      <c r="D33" s="373" t="str">
        <f>A33</f>
        <v>6</v>
      </c>
      <c r="E33"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6" t="s">
        <v>390</v>
      </c>
      <c r="G33" s="407"/>
      <c r="H33" s="408"/>
      <c r="J33" s="388">
        <v>23</v>
      </c>
    </row>
    <row r="34" spans="1:10" ht="23.25" customHeight="1">
      <c r="A34" s="390"/>
      <c r="B34" s="435"/>
      <c r="C34" s="390"/>
      <c r="D34" s="373" t="str">
        <f>D33&amp;".1"</f>
        <v>6.1</v>
      </c>
      <c r="E34" s="375" t="str">
        <f>"фамилия"&amp;IF(TEMPLATE_SPHERE&lt;&gt;"HEAT"," руководителя","")</f>
        <v>фамилия</v>
      </c>
      <c r="F34" s="374"/>
      <c r="G34"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08"/>
      <c r="J34" s="388">
        <v>22</v>
      </c>
    </row>
    <row r="35" spans="1:10" ht="23.25" customHeight="1">
      <c r="A35" s="390"/>
      <c r="B35" s="435"/>
      <c r="C35" s="390"/>
      <c r="D35" s="373" t="str">
        <f>D33&amp;".2"</f>
        <v>6.2</v>
      </c>
      <c r="E35" s="375" t="str">
        <f>"имя"&amp;IF(TEMPLATE_SPHERE&lt;&gt;"HEAT"," руководителя","")</f>
        <v>имя</v>
      </c>
      <c r="F35" s="374"/>
      <c r="G35"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08"/>
      <c r="J35" s="388">
        <v>22</v>
      </c>
    </row>
    <row r="36" spans="1:10" ht="24" customHeight="1">
      <c r="A36" s="390"/>
      <c r="B36" s="435"/>
      <c r="C36" s="390"/>
      <c r="D36" s="373" t="str">
        <f>D33&amp;".3"</f>
        <v>6.3</v>
      </c>
      <c r="E36" s="375" t="str">
        <f>"отчество"&amp;IF(TEMPLATE_SPHERE&lt;&gt;"HEAT"," руководителя","")</f>
        <v>отчество</v>
      </c>
      <c r="F36" s="602"/>
      <c r="G36"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08"/>
      <c r="J36" s="388">
        <v>23</v>
      </c>
    </row>
    <row r="37" spans="1:10" ht="35.65" customHeight="1">
      <c r="A37" s="390"/>
      <c r="B37" s="435"/>
      <c r="C37" s="390"/>
      <c r="D37" s="373">
        <f>D33+1</f>
        <v>7</v>
      </c>
      <c r="E37"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4"/>
      <c r="G37" s="377" t="s">
        <v>422</v>
      </c>
      <c r="H37" s="408"/>
      <c r="J37" s="388">
        <v>34</v>
      </c>
    </row>
    <row r="38" spans="1:10" ht="35.65" customHeight="1">
      <c r="A38" s="390"/>
      <c r="B38" s="435"/>
      <c r="C38" s="390"/>
      <c r="D38" s="373">
        <f>D37+1</f>
        <v>8</v>
      </c>
      <c r="E38"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4"/>
      <c r="G38" s="377" t="s">
        <v>422</v>
      </c>
      <c r="H38" s="408"/>
      <c r="J38" s="388">
        <v>34</v>
      </c>
    </row>
    <row r="39" spans="1:10" ht="23.25" customHeight="1">
      <c r="A39" s="390"/>
      <c r="B39" s="435"/>
      <c r="C39" s="390"/>
      <c r="D39" s="373">
        <f>D38+1</f>
        <v>9</v>
      </c>
      <c r="E39"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6" t="s">
        <v>390</v>
      </c>
      <c r="G39" s="38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08"/>
      <c r="J39" s="388">
        <v>22</v>
      </c>
    </row>
    <row r="40" spans="1:10" ht="22.5" hidden="1" customHeight="1">
      <c r="A40" s="390"/>
      <c r="B40" s="435"/>
      <c r="C40" s="390"/>
      <c r="D40" s="373" t="str">
        <f>D39&amp;".0"</f>
        <v>9.0</v>
      </c>
      <c r="E40" s="1429"/>
      <c r="F40" s="750"/>
      <c r="G40" s="3824"/>
      <c r="H40" s="408"/>
      <c r="J40" s="388">
        <v>0</v>
      </c>
    </row>
    <row r="41" spans="1:10" ht="23.25" customHeight="1">
      <c r="A41" s="390"/>
      <c r="B41" s="390"/>
      <c r="C41" s="1503"/>
      <c r="D41" s="373" t="str">
        <f>D39&amp;".1"</f>
        <v>9.1</v>
      </c>
      <c r="E41" s="730"/>
      <c r="F41" s="731"/>
      <c r="G41" s="3824"/>
      <c r="H41" s="408"/>
      <c r="J41" s="388">
        <v>22</v>
      </c>
    </row>
    <row r="42" spans="1:10" ht="15.75" customHeight="1">
      <c r="A42" s="390"/>
      <c r="B42" s="435"/>
      <c r="C42" s="390"/>
      <c r="D42" s="400"/>
      <c r="E42" s="348" t="s">
        <v>423</v>
      </c>
      <c r="F42" s="402"/>
      <c r="G42" s="3825"/>
      <c r="H42" s="409"/>
      <c r="J42" s="388">
        <v>15</v>
      </c>
    </row>
    <row r="43" spans="1:10" ht="27.4" customHeight="1">
      <c r="A43" s="390"/>
      <c r="B43" s="435"/>
      <c r="C43" s="390"/>
      <c r="D43" s="373">
        <f>D39+1</f>
        <v>10</v>
      </c>
      <c r="E43"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32"/>
      <c r="G43"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08"/>
      <c r="J43" s="388">
        <v>26</v>
      </c>
    </row>
    <row r="44" spans="1:10" ht="23.25" customHeight="1">
      <c r="A44" s="390"/>
      <c r="B44" s="435"/>
      <c r="C44" s="390"/>
      <c r="D44" s="373">
        <f>D43+1</f>
        <v>11</v>
      </c>
      <c r="E44"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1"/>
      <c r="G44" s="407" t="s">
        <v>424</v>
      </c>
      <c r="H44" s="408"/>
      <c r="J44" s="388">
        <v>22</v>
      </c>
    </row>
    <row r="45" spans="1:10" ht="23.25" customHeight="1">
      <c r="A45" s="390"/>
      <c r="B45" s="435"/>
      <c r="C45" s="390"/>
      <c r="D45" s="373">
        <f>D44+1</f>
        <v>12</v>
      </c>
      <c r="E45" s="371" t="s">
        <v>425</v>
      </c>
      <c r="F45" s="376" t="s">
        <v>390</v>
      </c>
      <c r="G45" s="370" t="str">
        <f>IF(TEMPLATE_SPHERE="TKO","Указывается режим работы организации.","")</f>
        <v/>
      </c>
      <c r="H45" s="408"/>
      <c r="J45" s="388">
        <v>22</v>
      </c>
    </row>
    <row r="46" spans="1:10" ht="24" customHeight="1">
      <c r="A46" s="390"/>
      <c r="B46" s="435"/>
      <c r="C46" s="390"/>
      <c r="D46" s="373" t="str">
        <f>D45&amp;".1"</f>
        <v>12.1</v>
      </c>
      <c r="E46" s="375" t="str">
        <f>"режим работы регулируемой организации"&amp;IF(TEMPLATE_SPHERE="HEAT",", ЕТО, ТО","")</f>
        <v>режим работы регулируемой организации, ЕТО, ТО</v>
      </c>
      <c r="F46" s="1499"/>
      <c r="G46" s="370" t="s">
        <v>426</v>
      </c>
      <c r="H46" s="408"/>
      <c r="J46" s="388">
        <v>23</v>
      </c>
    </row>
    <row r="47" spans="1:10" ht="24" customHeight="1">
      <c r="A47" s="3815"/>
      <c r="B47" s="435"/>
      <c r="C47" s="425"/>
      <c r="D47" s="373" t="str">
        <f>D45&amp;".2"</f>
        <v>12.2</v>
      </c>
      <c r="E47" s="375" t="s">
        <v>427</v>
      </c>
      <c r="F47" s="423"/>
      <c r="G47" s="370" t="s">
        <v>428</v>
      </c>
      <c r="H47" s="408"/>
      <c r="J47" s="388">
        <v>23</v>
      </c>
    </row>
    <row r="48" spans="1:10" ht="24" customHeight="1">
      <c r="A48" s="3815"/>
      <c r="B48" s="435"/>
      <c r="C48" s="425"/>
      <c r="D48" s="373" t="str">
        <f>D45&amp;".3"</f>
        <v>12.3</v>
      </c>
      <c r="E48" s="375" t="s">
        <v>429</v>
      </c>
      <c r="F48" s="423"/>
      <c r="G48" s="370" t="s">
        <v>430</v>
      </c>
      <c r="H48" s="408"/>
      <c r="J48" s="388">
        <v>23</v>
      </c>
    </row>
    <row r="49" spans="1:10" ht="24" customHeight="1">
      <c r="A49" s="3815"/>
      <c r="B49" s="435"/>
      <c r="C49" s="425"/>
      <c r="D49" s="373" t="str">
        <f>IF(TEMPLATE_SPHERE="TKO",D45&amp;".0",D45&amp;".4")</f>
        <v>12.4</v>
      </c>
      <c r="E49" s="369" t="s">
        <v>431</v>
      </c>
      <c r="F49" s="1500"/>
      <c r="G49" s="1549" t="s">
        <v>432</v>
      </c>
      <c r="H49" s="408"/>
      <c r="J49" s="388">
        <v>23</v>
      </c>
    </row>
    <row r="50" spans="1:10" ht="24" customHeight="1">
      <c r="A50" s="390"/>
      <c r="B50" s="435"/>
      <c r="C50" s="390"/>
      <c r="D50" s="400"/>
      <c r="E50" s="348" t="s">
        <v>433</v>
      </c>
      <c r="F50" s="401"/>
      <c r="G50" s="1549" t="s">
        <v>434</v>
      </c>
      <c r="H50" s="409"/>
      <c r="J50" s="388">
        <v>23</v>
      </c>
    </row>
    <row r="51" spans="1:10" ht="24" customHeight="1">
      <c r="A51" s="728"/>
      <c r="B51" s="435"/>
      <c r="C51" s="425"/>
      <c r="D51" s="373">
        <f>D45+1</f>
        <v>13</v>
      </c>
      <c r="E51" s="461" t="s">
        <v>435</v>
      </c>
      <c r="F51" s="423"/>
      <c r="G51" s="150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08"/>
      <c r="J51" s="388">
        <v>23</v>
      </c>
    </row>
    <row r="52" spans="1:10" ht="11.45" customHeight="1">
      <c r="A52" s="390"/>
      <c r="B52" s="435"/>
      <c r="C52" s="390"/>
      <c r="J52" s="388">
        <v>11</v>
      </c>
    </row>
    <row r="53" spans="1:10" s="393" customFormat="1" ht="31.5" customHeight="1">
      <c r="A53" s="1502"/>
      <c r="B53" s="436"/>
      <c r="C53" s="3816"/>
      <c r="D53" s="38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3819"/>
      <c r="F53" s="3819"/>
      <c r="G53" s="3819"/>
      <c r="H53" s="387"/>
      <c r="I53" s="387"/>
      <c r="J53" s="393">
        <v>30</v>
      </c>
    </row>
    <row r="54" spans="1:10" s="393" customFormat="1" ht="42" customHeight="1">
      <c r="A54" s="390"/>
      <c r="B54" s="435"/>
      <c r="C54" s="3816"/>
      <c r="D54" s="38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3819"/>
      <c r="F54" s="3819"/>
      <c r="G54" s="3819"/>
      <c r="J54" s="393">
        <v>40</v>
      </c>
    </row>
    <row r="55" spans="1:10" ht="11.45" customHeight="1">
      <c r="D55" s="391"/>
      <c r="E55" s="392"/>
      <c r="F55" s="392"/>
      <c r="G55" s="392"/>
      <c r="J55" s="388">
        <v>11</v>
      </c>
    </row>
    <row r="56" spans="1:10" ht="28.5" customHeight="1">
      <c r="D56" s="394"/>
      <c r="E56" s="391"/>
      <c r="F56" s="403"/>
      <c r="G56" s="403"/>
      <c r="J56" s="388">
        <v>27</v>
      </c>
    </row>
    <row r="57" spans="1:10" ht="11.45" customHeight="1">
      <c r="D57" s="391"/>
      <c r="E57" s="391"/>
      <c r="F57" s="392"/>
      <c r="G57" s="392"/>
      <c r="J57" s="388">
        <v>11</v>
      </c>
    </row>
    <row r="58" spans="1:10" ht="40.9" customHeight="1">
      <c r="D58" s="395"/>
      <c r="E58" s="404"/>
      <c r="F58" s="404"/>
      <c r="G58" s="404"/>
      <c r="J58" s="388">
        <v>39</v>
      </c>
    </row>
    <row r="59" spans="1:10" ht="28.5" customHeight="1">
      <c r="D59" s="395"/>
      <c r="E59" s="404"/>
      <c r="F59" s="404"/>
      <c r="G59" s="404"/>
      <c r="J59" s="388">
        <v>27</v>
      </c>
    </row>
    <row r="60" spans="1:10" ht="11.25" hidden="1" customHeight="1">
      <c r="A60" s="1501" t="s">
        <v>69</v>
      </c>
      <c r="B60" s="434">
        <v>0</v>
      </c>
      <c r="C60" s="388">
        <v>3</v>
      </c>
      <c r="D60" s="389">
        <v>6</v>
      </c>
      <c r="E60" s="388">
        <v>52</v>
      </c>
      <c r="F60" s="388">
        <v>48</v>
      </c>
      <c r="G60" s="388">
        <v>121</v>
      </c>
      <c r="H60" s="388">
        <v>8</v>
      </c>
      <c r="I60" s="388">
        <v>64</v>
      </c>
      <c r="J60" s="388">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456" hidden="1" customWidth="1"/>
    <col min="2" max="2" width="9.140625" style="1459" hidden="1" customWidth="1"/>
    <col min="3" max="3" width="3" style="1626" customWidth="1"/>
    <col min="4" max="4" width="5" style="1459" customWidth="1"/>
    <col min="5" max="5" width="48" style="1459" customWidth="1"/>
    <col min="6" max="6" width="38" style="1459" customWidth="1"/>
    <col min="7" max="7" width="1.7109375" style="1459" hidden="1" customWidth="1"/>
    <col min="8" max="11" width="19.85546875" style="1459" customWidth="1"/>
    <col min="12" max="12" width="9.7109375" style="1459" customWidth="1"/>
    <col min="13" max="18" width="19.85546875" style="1459" customWidth="1"/>
    <col min="19" max="19" width="1.7109375" style="1459" hidden="1" customWidth="1"/>
    <col min="20" max="22" width="19.85546875" style="1459" hidden="1" customWidth="1"/>
    <col min="23" max="23" width="1.7109375" style="1459" hidden="1" customWidth="1"/>
    <col min="24" max="26" width="19.85546875" style="1459" hidden="1" customWidth="1"/>
    <col min="27" max="27" width="1.7109375" style="1459" hidden="1" customWidth="1"/>
    <col min="28" max="29" width="19.85546875" style="1459" hidden="1" customWidth="1"/>
    <col min="30" max="30" width="1.7109375" style="1459" hidden="1" customWidth="1"/>
    <col min="31" max="31" width="103.7109375" style="1459" customWidth="1"/>
    <col min="32" max="34" width="103.7109375" style="1459" hidden="1" customWidth="1"/>
    <col min="35" max="35" width="3" style="1606" customWidth="1"/>
    <col min="36" max="38" width="10" style="1465" customWidth="1"/>
    <col min="39" max="39" width="13.7109375" style="1465" hidden="1" customWidth="1"/>
    <col min="40" max="40" width="15" style="1465" customWidth="1"/>
    <col min="41" max="41" width="16" style="1465" customWidth="1"/>
    <col min="42" max="45" width="10" style="1465" customWidth="1"/>
    <col min="46" max="46" width="10.5703125" style="1459" hidden="1"/>
  </cols>
  <sheetData>
    <row r="1" spans="1:46" ht="22.5" hidden="1" customHeight="1">
      <c r="E1" s="345"/>
      <c r="F1" s="345"/>
      <c r="G1" s="345"/>
      <c r="H1" s="3719" t="s">
        <v>436</v>
      </c>
      <c r="I1" s="3719"/>
      <c r="J1" s="3719"/>
      <c r="K1" s="3719"/>
      <c r="L1" s="3719"/>
      <c r="M1" s="3719"/>
      <c r="N1" s="3719"/>
      <c r="O1" s="3719"/>
      <c r="P1" s="3719"/>
      <c r="Q1" s="3719"/>
      <c r="R1" s="3719"/>
      <c r="T1" s="3719" t="s">
        <v>437</v>
      </c>
      <c r="U1" s="3719"/>
      <c r="V1" s="3719"/>
      <c r="X1" s="3719" t="s">
        <v>438</v>
      </c>
      <c r="Y1" s="3719"/>
      <c r="Z1" s="3719"/>
      <c r="AB1" s="3719" t="s">
        <v>439</v>
      </c>
      <c r="AC1" s="3719"/>
      <c r="AT1" s="380" t="s">
        <v>1</v>
      </c>
    </row>
    <row r="2" spans="1:46" ht="14.25" hidden="1" customHeight="1">
      <c r="AT2" s="380">
        <v>0</v>
      </c>
    </row>
    <row r="3" spans="1:46" s="1437" customFormat="1" ht="5.25" customHeight="1">
      <c r="C3" s="605"/>
      <c r="D3" s="606"/>
      <c r="E3" s="606"/>
      <c r="F3" s="606"/>
      <c r="G3" s="606"/>
      <c r="H3" s="606" t="s">
        <v>440</v>
      </c>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J3" s="444"/>
      <c r="AK3" s="444"/>
      <c r="AL3" s="444"/>
      <c r="AM3" s="444"/>
      <c r="AN3" s="444"/>
      <c r="AO3" s="444"/>
      <c r="AP3" s="444"/>
      <c r="AQ3" s="444"/>
      <c r="AR3" s="444"/>
      <c r="AS3" s="444"/>
      <c r="AT3" s="604">
        <v>5</v>
      </c>
    </row>
    <row r="4" spans="1:46" ht="39.75" customHeight="1">
      <c r="C4" s="383"/>
      <c r="D4" s="378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3784"/>
      <c r="F4" s="3784"/>
      <c r="G4" s="3784"/>
      <c r="H4" s="3784"/>
      <c r="I4" s="3784"/>
      <c r="J4" s="3784"/>
      <c r="K4" s="3784"/>
      <c r="L4" s="3784"/>
      <c r="M4" s="3784"/>
      <c r="N4" s="3784"/>
      <c r="O4" s="3784"/>
      <c r="P4" s="3784"/>
      <c r="Q4" s="3784"/>
      <c r="R4" s="3785"/>
      <c r="S4" s="723"/>
      <c r="T4" s="603"/>
      <c r="U4" s="603"/>
      <c r="V4" s="603"/>
      <c r="W4" s="603"/>
      <c r="X4" s="603"/>
      <c r="Y4" s="603"/>
      <c r="Z4" s="603"/>
      <c r="AA4" s="603"/>
      <c r="AB4" s="603"/>
      <c r="AC4" s="603"/>
      <c r="AD4" s="603"/>
      <c r="AE4" s="424"/>
      <c r="AF4" s="424"/>
      <c r="AG4" s="424"/>
      <c r="AH4" s="424"/>
      <c r="AI4" s="421"/>
      <c r="AT4" s="380">
        <v>38</v>
      </c>
    </row>
    <row r="5" spans="1:46" s="1459" customFormat="1" ht="18" customHeight="1">
      <c r="A5" s="633"/>
      <c r="C5" s="692"/>
      <c r="D5" s="3836" t="str">
        <f>IF(org=0,"Не определено",org)</f>
        <v>ООО "Смоленскрегионтеплоэнерго"</v>
      </c>
      <c r="E5" s="3837"/>
      <c r="F5" s="3837"/>
      <c r="G5" s="3837"/>
      <c r="H5" s="3837"/>
      <c r="I5" s="3837"/>
      <c r="J5" s="3837"/>
      <c r="K5" s="3837"/>
      <c r="L5" s="3837"/>
      <c r="M5" s="3837"/>
      <c r="N5" s="3837"/>
      <c r="O5" s="3837"/>
      <c r="P5" s="3837"/>
      <c r="Q5" s="3837"/>
      <c r="R5" s="3838"/>
      <c r="S5" s="723"/>
      <c r="T5" s="603"/>
      <c r="U5" s="603"/>
      <c r="V5" s="603"/>
      <c r="W5" s="603"/>
      <c r="X5" s="603"/>
      <c r="Y5" s="603"/>
      <c r="Z5" s="603"/>
      <c r="AA5" s="603"/>
      <c r="AB5" s="603"/>
      <c r="AC5" s="603"/>
      <c r="AD5" s="603"/>
      <c r="AE5" s="424"/>
      <c r="AF5" s="424"/>
      <c r="AG5" s="424"/>
      <c r="AH5" s="424"/>
      <c r="AI5" s="421"/>
      <c r="AJ5" s="444"/>
      <c r="AK5" s="444"/>
      <c r="AL5" s="444"/>
      <c r="AM5" s="444"/>
      <c r="AN5" s="444"/>
      <c r="AO5" s="444"/>
      <c r="AP5" s="444"/>
      <c r="AQ5" s="444"/>
      <c r="AR5" s="444"/>
      <c r="AS5" s="444"/>
      <c r="AT5" s="632">
        <v>17</v>
      </c>
    </row>
    <row r="6" spans="1:46" s="1436" customFormat="1" ht="11.45" customHeight="1">
      <c r="A6" s="412"/>
      <c r="C6" s="419"/>
      <c r="D6" s="418"/>
      <c r="E6" s="418"/>
      <c r="F6" s="418"/>
      <c r="G6" s="418"/>
      <c r="H6" s="418"/>
      <c r="I6" s="418"/>
      <c r="J6" s="418"/>
      <c r="K6" s="418"/>
      <c r="L6" s="418"/>
      <c r="M6" s="418"/>
      <c r="N6" s="418"/>
      <c r="O6" s="418"/>
      <c r="P6" s="418"/>
      <c r="Q6" s="418"/>
      <c r="R6" s="628"/>
      <c r="S6" s="628"/>
      <c r="T6" s="418"/>
      <c r="U6" s="418"/>
      <c r="V6" s="613"/>
      <c r="W6" s="613"/>
      <c r="X6" s="418"/>
      <c r="Y6" s="418"/>
      <c r="Z6" s="613"/>
      <c r="AA6" s="613"/>
      <c r="AB6" s="418"/>
      <c r="AC6" s="613"/>
      <c r="AD6" s="613"/>
      <c r="AE6" s="418"/>
      <c r="AF6" s="418"/>
      <c r="AG6" s="418"/>
      <c r="AH6" s="418"/>
      <c r="AJ6" s="422"/>
      <c r="AK6" s="422"/>
      <c r="AL6" s="422"/>
      <c r="AM6" s="422"/>
      <c r="AN6" s="422"/>
      <c r="AO6" s="422"/>
      <c r="AP6" s="422"/>
      <c r="AQ6" s="422"/>
      <c r="AR6" s="422"/>
      <c r="AS6" s="422"/>
      <c r="AT6" s="413">
        <v>11</v>
      </c>
    </row>
    <row r="7" spans="1:46" ht="14.65" customHeight="1">
      <c r="C7" s="383"/>
      <c r="D7" s="3827" t="s">
        <v>384</v>
      </c>
      <c r="E7" s="3839"/>
      <c r="F7" s="3839"/>
      <c r="G7" s="3839"/>
      <c r="H7" s="3839"/>
      <c r="I7" s="3839"/>
      <c r="J7" s="3839"/>
      <c r="K7" s="3839"/>
      <c r="L7" s="3839"/>
      <c r="M7" s="3839"/>
      <c r="N7" s="3839"/>
      <c r="O7" s="3839"/>
      <c r="P7" s="3839"/>
      <c r="Q7" s="3839"/>
      <c r="R7" s="3839"/>
      <c r="S7" s="3839"/>
      <c r="T7" s="3839"/>
      <c r="U7" s="3839"/>
      <c r="V7" s="3839"/>
      <c r="W7" s="3839"/>
      <c r="X7" s="3839"/>
      <c r="Y7" s="3839"/>
      <c r="Z7" s="3839"/>
      <c r="AA7" s="3839"/>
      <c r="AB7" s="3839"/>
      <c r="AC7" s="3839"/>
      <c r="AD7" s="3840"/>
      <c r="AE7" s="3790" t="s">
        <v>385</v>
      </c>
      <c r="AF7" s="3790" t="s">
        <v>385</v>
      </c>
      <c r="AG7" s="3790" t="s">
        <v>385</v>
      </c>
      <c r="AH7" s="3790" t="s">
        <v>385</v>
      </c>
      <c r="AT7" s="380">
        <v>14</v>
      </c>
    </row>
    <row r="8" spans="1:46" ht="27.4" customHeight="1">
      <c r="C8" s="383"/>
      <c r="D8" s="3731" t="s">
        <v>75</v>
      </c>
      <c r="E8" s="3790" t="str">
        <f>"Наименование "&amp;IF(TEMPLATE_SPHERE&lt;&gt;"HEAT","централизованной ","")&amp;"системы "&amp;TEMPLATE_SPHERE_RUS</f>
        <v>Наименование системы теплоснабжения</v>
      </c>
      <c r="F8" s="3790" t="str">
        <f>IF(TEMPLATE_SPHERE&lt;&gt;"HEAT","Регулируемый вид деятельности","Вид регулируемой деятельности")</f>
        <v>Вид регулируемой деятельности</v>
      </c>
      <c r="G8" s="698"/>
      <c r="H8" s="3828" t="s">
        <v>441</v>
      </c>
      <c r="I8" s="3832" t="s">
        <v>442</v>
      </c>
      <c r="J8" s="3790" t="s">
        <v>443</v>
      </c>
      <c r="K8" s="3790"/>
      <c r="L8" s="3790"/>
      <c r="M8" s="3827"/>
      <c r="N8" s="3790" t="s">
        <v>444</v>
      </c>
      <c r="O8" s="3790"/>
      <c r="P8" s="3790" t="s">
        <v>445</v>
      </c>
      <c r="Q8" s="3790"/>
      <c r="R8" s="3830" t="s">
        <v>446</v>
      </c>
      <c r="S8" s="694"/>
      <c r="T8" s="3828" t="s">
        <v>447</v>
      </c>
      <c r="U8" s="3828" t="s">
        <v>448</v>
      </c>
      <c r="V8" s="3828" t="s">
        <v>449</v>
      </c>
      <c r="W8" s="696"/>
      <c r="X8" s="3828" t="s">
        <v>450</v>
      </c>
      <c r="Y8" s="3828" t="s">
        <v>451</v>
      </c>
      <c r="Z8" s="3828" t="s">
        <v>452</v>
      </c>
      <c r="AA8" s="696"/>
      <c r="AB8" s="3828" t="s">
        <v>453</v>
      </c>
      <c r="AC8" s="3828" t="s">
        <v>446</v>
      </c>
      <c r="AD8" s="696"/>
      <c r="AE8" s="3790"/>
      <c r="AF8" s="3790"/>
      <c r="AG8" s="3790"/>
      <c r="AH8" s="3790"/>
      <c r="AT8" s="380">
        <v>26</v>
      </c>
    </row>
    <row r="9" spans="1:46" ht="46.15" customHeight="1">
      <c r="C9" s="383"/>
      <c r="D9" s="3731"/>
      <c r="E9" s="3790"/>
      <c r="F9" s="3790"/>
      <c r="G9" s="699"/>
      <c r="H9" s="3829"/>
      <c r="I9" s="3833"/>
      <c r="J9" s="358" t="s">
        <v>454</v>
      </c>
      <c r="K9" s="358" t="s">
        <v>455</v>
      </c>
      <c r="L9" s="358" t="s">
        <v>456</v>
      </c>
      <c r="M9" s="364" t="s">
        <v>457</v>
      </c>
      <c r="N9" s="358" t="s">
        <v>458</v>
      </c>
      <c r="O9" s="358" t="s">
        <v>457</v>
      </c>
      <c r="P9" s="358" t="s">
        <v>459</v>
      </c>
      <c r="Q9" s="358" t="s">
        <v>457</v>
      </c>
      <c r="R9" s="3831"/>
      <c r="S9" s="695"/>
      <c r="T9" s="3829"/>
      <c r="U9" s="3829"/>
      <c r="V9" s="3829"/>
      <c r="W9" s="697"/>
      <c r="X9" s="3829"/>
      <c r="Y9" s="3829"/>
      <c r="Z9" s="3829"/>
      <c r="AA9" s="697"/>
      <c r="AB9" s="3829"/>
      <c r="AC9" s="3829"/>
      <c r="AD9" s="697"/>
      <c r="AE9" s="3790"/>
      <c r="AF9" s="3790"/>
      <c r="AG9" s="3790"/>
      <c r="AH9" s="3790"/>
      <c r="AT9" s="380">
        <v>44</v>
      </c>
    </row>
    <row r="10" spans="1:46" ht="12" hidden="1" customHeight="1">
      <c r="C10" s="420"/>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33"/>
      <c r="AQ10" s="433"/>
      <c r="AT10" s="380">
        <v>0</v>
      </c>
    </row>
    <row r="11" spans="1:46" s="1464" customFormat="1" ht="11.25" hidden="1" customHeight="1">
      <c r="C11" s="431"/>
      <c r="D11" s="432" t="s">
        <v>460</v>
      </c>
      <c r="E11" s="432"/>
      <c r="F11" s="432"/>
      <c r="G11" s="432"/>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368"/>
      <c r="AF11" s="368"/>
      <c r="AG11" s="368"/>
      <c r="AH11" s="368"/>
      <c r="AJ11" s="422"/>
      <c r="AK11" s="422"/>
      <c r="AL11" s="422"/>
      <c r="AM11" s="422"/>
      <c r="AN11" s="422"/>
      <c r="AO11" s="422"/>
      <c r="AP11" s="422"/>
      <c r="AQ11" s="422"/>
      <c r="AR11" s="422"/>
      <c r="AS11" s="422"/>
      <c r="AT11" s="429">
        <v>0</v>
      </c>
    </row>
    <row r="12" spans="1:46" ht="14.65" customHeight="1">
      <c r="A12" s="380"/>
      <c r="C12" s="383"/>
      <c r="D12" s="367" t="s">
        <v>161</v>
      </c>
      <c r="E12" s="1564" t="s">
        <v>9</v>
      </c>
      <c r="F12" s="725"/>
      <c r="G12" s="726"/>
      <c r="H12" s="1565"/>
      <c r="I12" s="1565"/>
      <c r="J12" s="366"/>
      <c r="K12" s="1647"/>
      <c r="L12" s="365"/>
      <c r="M12" s="1647"/>
      <c r="N12" s="366"/>
      <c r="O12" s="1647"/>
      <c r="P12" s="366"/>
      <c r="Q12" s="1647"/>
      <c r="R12" s="366"/>
      <c r="S12" s="724"/>
      <c r="T12" s="1565"/>
      <c r="U12" s="366"/>
      <c r="V12" s="366"/>
      <c r="W12" s="697"/>
      <c r="X12" s="1565"/>
      <c r="Y12" s="366"/>
      <c r="Z12" s="366"/>
      <c r="AA12" s="697"/>
      <c r="AB12" s="1565"/>
      <c r="AC12" s="366"/>
      <c r="AD12" s="697"/>
      <c r="AE12" s="3834" t="s">
        <v>461</v>
      </c>
      <c r="AF12" s="3834" t="s">
        <v>462</v>
      </c>
      <c r="AG12" s="3834" t="s">
        <v>463</v>
      </c>
      <c r="AH12" s="3834" t="s">
        <v>464</v>
      </c>
      <c r="AI12" s="380"/>
      <c r="AM12" s="444"/>
      <c r="AP12" s="433" t="s">
        <v>465</v>
      </c>
      <c r="AQ12" s="433" t="s">
        <v>465</v>
      </c>
      <c r="AT12" s="380">
        <v>14</v>
      </c>
    </row>
    <row r="13" spans="1:46" ht="18" customHeight="1">
      <c r="A13" s="380"/>
      <c r="C13" s="383"/>
      <c r="D13" s="338"/>
      <c r="E13" s="739" t="str">
        <f>IF(TITLE_DIFFERENTIATION_TYPE="нет","","Добавить систему")</f>
        <v/>
      </c>
      <c r="F13" s="739" t="str">
        <f>IF(TITLE_DIFFERENTIATION_TYPE="нет","Добавить вид деятельности","")</f>
        <v>Добавить вид деятельности</v>
      </c>
      <c r="G13" s="247"/>
      <c r="H13" s="339"/>
      <c r="I13" s="339"/>
      <c r="J13" s="339"/>
      <c r="K13" s="339"/>
      <c r="L13" s="339"/>
      <c r="M13" s="339"/>
      <c r="N13" s="339"/>
      <c r="O13" s="339"/>
      <c r="P13" s="339"/>
      <c r="Q13" s="339"/>
      <c r="R13" s="339"/>
      <c r="S13" s="339"/>
      <c r="T13" s="339"/>
      <c r="U13" s="339"/>
      <c r="V13" s="339"/>
      <c r="W13" s="339"/>
      <c r="X13" s="339"/>
      <c r="Y13" s="339"/>
      <c r="Z13" s="339"/>
      <c r="AA13" s="339"/>
      <c r="AB13" s="339"/>
      <c r="AC13" s="339"/>
      <c r="AD13" s="727"/>
      <c r="AE13" s="3835"/>
      <c r="AF13" s="3835"/>
      <c r="AG13" s="3835"/>
      <c r="AH13" s="3835"/>
      <c r="AI13" s="380"/>
      <c r="AT13" s="380">
        <v>17</v>
      </c>
    </row>
    <row r="14" spans="1:46" ht="14.65" customHeight="1">
      <c r="AI14" s="380"/>
      <c r="AT14" s="380">
        <v>14</v>
      </c>
    </row>
    <row r="15" spans="1:46" ht="14.65" customHeight="1">
      <c r="E15" s="632"/>
      <c r="L15" s="632"/>
      <c r="AT15" s="380">
        <v>14</v>
      </c>
    </row>
    <row r="16" spans="1:46" ht="14.65" customHeight="1">
      <c r="L16" s="632"/>
      <c r="AT16" s="380">
        <v>14</v>
      </c>
    </row>
    <row r="17" spans="1:46" ht="14.65" customHeight="1">
      <c r="L17" s="632"/>
      <c r="AT17" s="380">
        <v>14</v>
      </c>
    </row>
    <row r="18" spans="1:46" ht="22.5" hidden="1" customHeight="1">
      <c r="A18" s="382" t="s">
        <v>69</v>
      </c>
      <c r="B18" s="380">
        <v>0</v>
      </c>
      <c r="C18" s="384">
        <v>3</v>
      </c>
      <c r="D18" s="380">
        <v>5</v>
      </c>
      <c r="E18" s="380">
        <v>48</v>
      </c>
      <c r="F18" s="380">
        <v>38</v>
      </c>
      <c r="G18" s="632">
        <v>0</v>
      </c>
      <c r="H18" s="380">
        <v>0</v>
      </c>
      <c r="I18" s="380">
        <v>0</v>
      </c>
      <c r="J18" s="380">
        <v>0</v>
      </c>
      <c r="K18" s="380">
        <v>0</v>
      </c>
      <c r="L18" s="380">
        <v>0</v>
      </c>
      <c r="M18" s="380">
        <v>0</v>
      </c>
      <c r="N18" s="380">
        <v>0</v>
      </c>
      <c r="O18" s="380">
        <v>0</v>
      </c>
      <c r="P18" s="380">
        <v>0</v>
      </c>
      <c r="Q18" s="380">
        <v>0</v>
      </c>
      <c r="R18" s="380">
        <v>0</v>
      </c>
      <c r="S18" s="632">
        <v>0</v>
      </c>
      <c r="T18" s="438">
        <v>0</v>
      </c>
      <c r="U18" s="438">
        <v>0</v>
      </c>
      <c r="V18" s="438">
        <v>0</v>
      </c>
      <c r="W18" s="632">
        <v>0</v>
      </c>
      <c r="X18" s="438">
        <v>0</v>
      </c>
      <c r="Y18" s="438">
        <v>0</v>
      </c>
      <c r="Z18" s="438">
        <v>0</v>
      </c>
      <c r="AA18" s="632">
        <v>0</v>
      </c>
      <c r="AB18" s="438">
        <v>0</v>
      </c>
      <c r="AC18" s="438">
        <v>0</v>
      </c>
      <c r="AD18" s="632">
        <v>0</v>
      </c>
      <c r="AE18" s="380">
        <v>0</v>
      </c>
      <c r="AF18" s="438">
        <v>0</v>
      </c>
      <c r="AG18" s="438">
        <v>0</v>
      </c>
      <c r="AH18" s="438">
        <v>0</v>
      </c>
      <c r="AI18" s="385">
        <v>3</v>
      </c>
      <c r="AJ18" s="422">
        <v>10</v>
      </c>
      <c r="AK18" s="422">
        <v>10</v>
      </c>
      <c r="AL18" s="422">
        <v>10</v>
      </c>
      <c r="AM18" s="422">
        <v>0</v>
      </c>
      <c r="AN18" s="422">
        <v>15</v>
      </c>
      <c r="AO18" s="422">
        <v>16</v>
      </c>
      <c r="AP18" s="422">
        <v>10</v>
      </c>
      <c r="AQ18" s="422">
        <v>10</v>
      </c>
      <c r="AR18" s="422">
        <v>10</v>
      </c>
      <c r="AS18" s="422">
        <v>10</v>
      </c>
      <c r="AT18" s="380">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456" hidden="1" customWidth="1"/>
    <col min="2" max="2" width="9.140625" style="1459" hidden="1" customWidth="1"/>
    <col min="3" max="3" width="3" style="1626" customWidth="1"/>
    <col min="4" max="4" width="5" style="1459" customWidth="1"/>
    <col min="5" max="5" width="38" style="1459" customWidth="1"/>
    <col min="6" max="7" width="3" style="1459" customWidth="1"/>
    <col min="8" max="8" width="38" style="1459" customWidth="1"/>
    <col min="9" max="9" width="35" style="1459" customWidth="1"/>
    <col min="10" max="10" width="103" style="1459" customWidth="1"/>
    <col min="11" max="11" width="3" style="1606" customWidth="1"/>
    <col min="12" max="14" width="10" style="1465" customWidth="1"/>
    <col min="15" max="15" width="13" style="1465" customWidth="1"/>
    <col min="16" max="16" width="15" style="1465" customWidth="1"/>
    <col min="17" max="17" width="16" style="1465" customWidth="1"/>
    <col min="18" max="21" width="10" style="1465" customWidth="1"/>
    <col min="22" max="22" width="10.5703125" style="1459" hidden="1"/>
  </cols>
  <sheetData>
    <row r="1" spans="1:22" ht="22.5" hidden="1" customHeight="1">
      <c r="E1" s="345"/>
      <c r="F1" s="345"/>
      <c r="G1" s="345"/>
      <c r="H1" s="3719" t="s">
        <v>436</v>
      </c>
      <c r="I1" s="3719"/>
      <c r="V1" s="1431" t="s">
        <v>1</v>
      </c>
    </row>
    <row r="2" spans="1:22" s="1459" customFormat="1" ht="14.25" hidden="1" customHeight="1">
      <c r="C2" s="1443"/>
      <c r="D2" s="3842" t="s">
        <v>161</v>
      </c>
      <c r="E2" s="3844"/>
      <c r="F2" s="1449"/>
      <c r="G2" s="1444" t="s">
        <v>161</v>
      </c>
      <c r="H2" s="1447"/>
      <c r="I2" s="1445"/>
      <c r="L2" s="1446"/>
      <c r="M2" s="1446"/>
      <c r="N2" s="1446"/>
      <c r="O2" s="1446" t="s">
        <v>466</v>
      </c>
      <c r="P2" s="1446"/>
      <c r="Q2" s="1446"/>
      <c r="R2" s="1448" t="s">
        <v>465</v>
      </c>
      <c r="S2" s="1448" t="s">
        <v>465</v>
      </c>
      <c r="T2" s="1446"/>
      <c r="U2" s="1446"/>
      <c r="V2" s="1442">
        <v>0</v>
      </c>
    </row>
    <row r="3" spans="1:22" s="1459" customFormat="1" ht="14.25" hidden="1" customHeight="1">
      <c r="C3" s="1443"/>
      <c r="D3" s="3843"/>
      <c r="E3" s="3845"/>
      <c r="F3" s="338"/>
      <c r="G3" s="739"/>
      <c r="H3" s="739" t="s">
        <v>467</v>
      </c>
      <c r="I3" s="247"/>
      <c r="L3" s="1446"/>
      <c r="M3" s="1446"/>
      <c r="N3" s="1446"/>
      <c r="O3" s="1446"/>
      <c r="P3" s="1446"/>
      <c r="Q3" s="1446"/>
      <c r="R3" s="1448"/>
      <c r="S3" s="1448"/>
      <c r="T3" s="1446"/>
      <c r="U3" s="1446"/>
      <c r="V3" s="1442">
        <v>0</v>
      </c>
    </row>
    <row r="4" spans="1:22" ht="14.25" hidden="1" customHeight="1">
      <c r="V4" s="1431">
        <v>0</v>
      </c>
    </row>
    <row r="5" spans="1:22" s="1437" customFormat="1" ht="5.25" customHeight="1">
      <c r="C5" s="605"/>
      <c r="D5" s="606"/>
      <c r="E5" s="606"/>
      <c r="F5" s="606"/>
      <c r="G5" s="606"/>
      <c r="H5" s="606" t="s">
        <v>440</v>
      </c>
      <c r="I5" s="606"/>
      <c r="J5" s="606"/>
      <c r="L5" s="1438"/>
      <c r="M5" s="1438"/>
      <c r="N5" s="1438"/>
      <c r="O5" s="1438"/>
      <c r="P5" s="1438"/>
      <c r="Q5" s="1438"/>
      <c r="R5" s="1438"/>
      <c r="S5" s="1438"/>
      <c r="T5" s="1438"/>
      <c r="U5" s="1438"/>
      <c r="V5" s="1437">
        <v>5</v>
      </c>
    </row>
    <row r="6" spans="1:22" ht="29.25" customHeight="1">
      <c r="C6" s="1340"/>
      <c r="D6" s="3841" t="s">
        <v>468</v>
      </c>
      <c r="E6" s="3841"/>
      <c r="F6" s="3841"/>
      <c r="G6" s="3841"/>
      <c r="H6" s="3841"/>
      <c r="I6" s="3841"/>
      <c r="J6" s="424"/>
      <c r="K6" s="1439"/>
      <c r="V6" s="1431">
        <v>28</v>
      </c>
    </row>
    <row r="7" spans="1:22" ht="18" customHeight="1">
      <c r="C7" s="1340"/>
      <c r="D7" s="3814" t="str">
        <f>IF(org=0,"Не определено",org)</f>
        <v>ООО "Смоленскрегионтеплоэнерго"</v>
      </c>
      <c r="E7" s="3814"/>
      <c r="F7" s="3814"/>
      <c r="G7" s="3814"/>
      <c r="H7" s="3814"/>
      <c r="I7" s="3814"/>
      <c r="J7" s="424"/>
      <c r="K7" s="1439"/>
      <c r="V7" s="1431">
        <v>17</v>
      </c>
    </row>
    <row r="8" spans="1:22" s="1436" customFormat="1" ht="5.25" customHeight="1">
      <c r="A8" s="1435"/>
      <c r="C8" s="419"/>
      <c r="D8" s="418"/>
      <c r="E8" s="418"/>
      <c r="F8" s="418"/>
      <c r="G8" s="418"/>
      <c r="H8" s="418"/>
      <c r="I8" s="418"/>
      <c r="J8" s="418"/>
      <c r="L8" s="1438"/>
      <c r="M8" s="1438"/>
      <c r="N8" s="1438"/>
      <c r="O8" s="1438"/>
      <c r="P8" s="1438"/>
      <c r="Q8" s="1438"/>
      <c r="R8" s="1438"/>
      <c r="S8" s="1438"/>
      <c r="T8" s="1438"/>
      <c r="U8" s="1438"/>
      <c r="V8" s="1436">
        <v>5</v>
      </c>
    </row>
    <row r="9" spans="1:22" s="1436" customFormat="1" ht="5.25" customHeight="1">
      <c r="A9" s="1435"/>
      <c r="C9" s="419"/>
      <c r="D9" s="418"/>
      <c r="E9" s="418"/>
      <c r="F9" s="418"/>
      <c r="G9" s="418"/>
      <c r="H9" s="418"/>
      <c r="I9" s="418"/>
      <c r="J9" s="418"/>
      <c r="L9" s="1446"/>
      <c r="M9" s="1446"/>
      <c r="N9" s="1446"/>
      <c r="O9" s="1446"/>
      <c r="P9" s="1446"/>
      <c r="Q9" s="1446"/>
      <c r="R9" s="1446"/>
      <c r="S9" s="1446"/>
      <c r="T9" s="1446"/>
      <c r="U9" s="1446"/>
      <c r="V9" s="1436">
        <v>5</v>
      </c>
    </row>
    <row r="10" spans="1:22" ht="14.65" customHeight="1">
      <c r="C10" s="1340"/>
      <c r="D10" s="3827" t="s">
        <v>384</v>
      </c>
      <c r="E10" s="3839"/>
      <c r="F10" s="3839"/>
      <c r="G10" s="3839"/>
      <c r="H10" s="3839"/>
      <c r="I10" s="3839"/>
      <c r="J10" s="3790" t="s">
        <v>385</v>
      </c>
      <c r="V10" s="1431">
        <v>14</v>
      </c>
    </row>
    <row r="11" spans="1:22" ht="27.4" customHeight="1">
      <c r="C11" s="1340"/>
      <c r="D11" s="3731" t="s">
        <v>75</v>
      </c>
      <c r="E11" s="3790" t="s">
        <v>157</v>
      </c>
      <c r="F11" s="3793" t="s">
        <v>75</v>
      </c>
      <c r="G11" s="3794"/>
      <c r="H11" s="3792" t="s">
        <v>469</v>
      </c>
      <c r="I11" s="3792" t="s">
        <v>470</v>
      </c>
      <c r="J11" s="3790"/>
      <c r="V11" s="1431">
        <v>26</v>
      </c>
    </row>
    <row r="12" spans="1:22" ht="14.65" customHeight="1">
      <c r="C12" s="1340"/>
      <c r="D12" s="3731"/>
      <c r="E12" s="3790"/>
      <c r="F12" s="3798"/>
      <c r="G12" s="3799"/>
      <c r="H12" s="3846"/>
      <c r="I12" s="3846"/>
      <c r="J12" s="3790"/>
      <c r="V12" s="1431">
        <v>14</v>
      </c>
    </row>
    <row r="13" spans="1:22" s="1464" customFormat="1" ht="11.25" hidden="1" customHeight="1">
      <c r="C13" s="431"/>
      <c r="D13" s="432" t="s">
        <v>460</v>
      </c>
      <c r="E13" s="432"/>
      <c r="F13" s="432"/>
      <c r="G13" s="432"/>
      <c r="H13" s="430"/>
      <c r="I13" s="430"/>
      <c r="J13" s="368"/>
      <c r="L13" s="1438"/>
      <c r="M13" s="1438"/>
      <c r="N13" s="1438"/>
      <c r="O13" s="1438"/>
      <c r="P13" s="1438"/>
      <c r="Q13" s="1438"/>
      <c r="R13" s="1438"/>
      <c r="S13" s="1438"/>
      <c r="T13" s="1438"/>
      <c r="U13" s="1438"/>
      <c r="V13" s="429">
        <v>0</v>
      </c>
    </row>
    <row r="14" spans="1:22" ht="14.65" customHeight="1">
      <c r="A14" s="1431"/>
      <c r="C14" s="1340"/>
      <c r="D14" s="3842" t="s">
        <v>161</v>
      </c>
      <c r="E14" s="3844"/>
      <c r="F14" s="1441"/>
      <c r="G14" s="1440" t="s">
        <v>161</v>
      </c>
      <c r="H14" s="1447"/>
      <c r="I14" s="1445"/>
      <c r="J14" s="3777" t="s">
        <v>471</v>
      </c>
      <c r="K14" s="1431"/>
      <c r="R14" s="433" t="s">
        <v>465</v>
      </c>
      <c r="S14" s="433" t="s">
        <v>465</v>
      </c>
      <c r="V14" s="1431">
        <v>14</v>
      </c>
    </row>
    <row r="15" spans="1:22" ht="14.65" customHeight="1">
      <c r="A15" s="1431"/>
      <c r="C15" s="1340"/>
      <c r="D15" s="3843"/>
      <c r="E15" s="3845"/>
      <c r="F15" s="338"/>
      <c r="G15" s="739"/>
      <c r="H15" s="739" t="s">
        <v>467</v>
      </c>
      <c r="I15" s="247"/>
      <c r="J15" s="3778"/>
      <c r="K15" s="1431"/>
      <c r="R15" s="433"/>
      <c r="S15" s="433"/>
      <c r="V15" s="1431">
        <v>14</v>
      </c>
    </row>
    <row r="16" spans="1:22" ht="14.65" customHeight="1">
      <c r="A16" s="1431"/>
      <c r="C16" s="1340"/>
      <c r="D16" s="338"/>
      <c r="E16" s="739" t="s">
        <v>212</v>
      </c>
      <c r="F16" s="247"/>
      <c r="G16" s="247"/>
      <c r="H16" s="339"/>
      <c r="I16" s="339"/>
      <c r="J16" s="3779"/>
      <c r="K16" s="1431"/>
      <c r="V16" s="1431">
        <v>14</v>
      </c>
    </row>
    <row r="17" spans="1:22" ht="14.65" customHeight="1">
      <c r="K17" s="1431"/>
      <c r="V17" s="1431">
        <v>14</v>
      </c>
    </row>
    <row r="18" spans="1:22" ht="22.5" hidden="1" customHeight="1">
      <c r="A18" s="1432" t="s">
        <v>69</v>
      </c>
      <c r="B18" s="1431">
        <v>0</v>
      </c>
      <c r="C18" s="384">
        <v>3</v>
      </c>
      <c r="D18" s="1431">
        <v>5</v>
      </c>
      <c r="E18" s="1431">
        <v>38</v>
      </c>
      <c r="F18" s="1431">
        <v>3</v>
      </c>
      <c r="G18" s="1431">
        <v>3</v>
      </c>
      <c r="H18" s="1431">
        <v>38</v>
      </c>
      <c r="I18" s="1431">
        <v>35</v>
      </c>
      <c r="J18" s="1431">
        <v>103</v>
      </c>
      <c r="K18" s="1433">
        <v>3</v>
      </c>
      <c r="L18" s="1438">
        <v>10</v>
      </c>
      <c r="M18" s="1438">
        <v>10</v>
      </c>
      <c r="N18" s="1438">
        <v>10</v>
      </c>
      <c r="O18" s="1438">
        <v>13</v>
      </c>
      <c r="P18" s="1438">
        <v>15</v>
      </c>
      <c r="Q18" s="1438">
        <v>16</v>
      </c>
      <c r="R18" s="1438">
        <v>10</v>
      </c>
      <c r="S18" s="1438">
        <v>10</v>
      </c>
      <c r="T18" s="1438">
        <v>10</v>
      </c>
      <c r="U18" s="1438">
        <v>10</v>
      </c>
      <c r="V18" s="143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456" hidden="1" customWidth="1"/>
    <col min="2" max="3" width="9.140625" style="1459" hidden="1" customWidth="1"/>
    <col min="4" max="4" width="3" style="1626" customWidth="1"/>
    <col min="5" max="5" width="6" style="1459" customWidth="1"/>
    <col min="6" max="6" width="1.7109375" style="1459" hidden="1" customWidth="1"/>
    <col min="7" max="8" width="30" style="1459" customWidth="1"/>
    <col min="9" max="9" width="8" style="1459" customWidth="1"/>
    <col min="10" max="10" width="12.140625" style="1459" customWidth="1"/>
    <col min="11" max="11" width="46" style="1459" customWidth="1"/>
    <col min="12" max="12" width="100" style="1459" customWidth="1"/>
    <col min="13" max="13" width="7" style="1606" customWidth="1"/>
    <col min="14" max="22" width="10" style="1459" customWidth="1"/>
    <col min="23" max="23" width="10.5703125" style="1459" hidden="1"/>
  </cols>
  <sheetData>
    <row r="1" spans="1:23" s="1465" customFormat="1" ht="5.25" hidden="1" customHeight="1">
      <c r="C1" s="444"/>
      <c r="D1" s="427"/>
      <c r="F1" s="444"/>
      <c r="G1" s="422" t="s">
        <v>70</v>
      </c>
      <c r="H1" s="422" t="s">
        <v>71</v>
      </c>
      <c r="I1" s="422" t="s">
        <v>72</v>
      </c>
      <c r="P1" s="422" t="s">
        <v>70</v>
      </c>
      <c r="Q1" s="422" t="s">
        <v>71</v>
      </c>
      <c r="R1" s="422" t="s">
        <v>72</v>
      </c>
      <c r="W1" s="422" t="s">
        <v>1</v>
      </c>
    </row>
    <row r="2" spans="1:23" s="1465" customFormat="1" ht="5.25" hidden="1" customHeight="1">
      <c r="C2" s="444"/>
      <c r="D2" s="427"/>
      <c r="F2" s="444"/>
      <c r="W2" s="422">
        <v>0</v>
      </c>
    </row>
    <row r="3" spans="1:23" s="1436" customFormat="1" ht="5.25" customHeight="1">
      <c r="A3" s="412"/>
      <c r="D3" s="419"/>
      <c r="E3" s="414"/>
      <c r="F3" s="414"/>
      <c r="G3" s="414"/>
      <c r="H3" s="414"/>
      <c r="I3" s="415"/>
      <c r="J3" s="416"/>
      <c r="K3" s="416"/>
      <c r="L3" s="416"/>
      <c r="W3" s="413">
        <v>5</v>
      </c>
    </row>
    <row r="4" spans="1:23" ht="23.25" customHeight="1">
      <c r="D4" s="383"/>
      <c r="E4" s="3724" t="s">
        <v>472</v>
      </c>
      <c r="F4" s="3724"/>
      <c r="G4" s="3725"/>
      <c r="H4" s="3725"/>
      <c r="I4" s="3726"/>
      <c r="J4" s="424"/>
      <c r="K4" s="386"/>
      <c r="L4" s="386"/>
      <c r="W4" s="380">
        <v>22</v>
      </c>
    </row>
    <row r="5" spans="1:23" s="1459" customFormat="1" ht="18" customHeight="1">
      <c r="A5" s="633"/>
      <c r="D5" s="692"/>
      <c r="E5" s="3836" t="str">
        <f>IF(org=0,"Не определено",org)</f>
        <v>ООО "Смоленскрегионтеплоэнерго"</v>
      </c>
      <c r="F5" s="3836"/>
      <c r="G5" s="3837"/>
      <c r="H5" s="3837"/>
      <c r="I5" s="3838"/>
      <c r="J5" s="424"/>
      <c r="K5" s="386"/>
      <c r="L5" s="386"/>
      <c r="M5" s="440"/>
      <c r="W5" s="632">
        <v>17</v>
      </c>
    </row>
    <row r="6" spans="1:23" s="1436" customFormat="1" ht="11.45" customHeight="1">
      <c r="A6" s="412"/>
      <c r="D6" s="419"/>
      <c r="E6" s="414"/>
      <c r="F6" s="414"/>
      <c r="G6" s="417"/>
      <c r="H6" s="417"/>
      <c r="I6" s="418"/>
      <c r="J6" s="418"/>
      <c r="K6" s="628"/>
      <c r="L6" s="418"/>
      <c r="W6" s="413">
        <v>11</v>
      </c>
    </row>
    <row r="7" spans="1:23" ht="14.65" customHeight="1">
      <c r="D7" s="383"/>
      <c r="E7" s="3821" t="s">
        <v>384</v>
      </c>
      <c r="F7" s="3821"/>
      <c r="G7" s="3822"/>
      <c r="H7" s="3822"/>
      <c r="I7" s="3822"/>
      <c r="J7" s="3822"/>
      <c r="K7" s="3822"/>
      <c r="L7" s="3790" t="s">
        <v>385</v>
      </c>
      <c r="W7" s="380">
        <v>14</v>
      </c>
    </row>
    <row r="8" spans="1:23" ht="48.2" customHeight="1">
      <c r="D8" s="383"/>
      <c r="E8" s="406" t="s">
        <v>75</v>
      </c>
      <c r="F8" s="693"/>
      <c r="G8" s="398" t="s">
        <v>73</v>
      </c>
      <c r="H8" s="398" t="s">
        <v>74</v>
      </c>
      <c r="I8" s="347" t="s">
        <v>72</v>
      </c>
      <c r="J8" s="347" t="s">
        <v>473</v>
      </c>
      <c r="K8" s="347" t="s">
        <v>474</v>
      </c>
      <c r="L8" s="3790"/>
      <c r="W8" s="380">
        <v>46</v>
      </c>
    </row>
    <row r="9" spans="1:23" ht="12" hidden="1" customHeight="1">
      <c r="D9" s="420"/>
      <c r="E9" s="426"/>
      <c r="F9" s="700"/>
      <c r="G9" s="426"/>
      <c r="H9" s="426"/>
      <c r="I9" s="426"/>
      <c r="J9" s="426"/>
      <c r="K9" s="426"/>
      <c r="L9" s="426"/>
      <c r="M9" s="380"/>
      <c r="W9" s="380">
        <v>0</v>
      </c>
    </row>
    <row r="10" spans="1:23" ht="14.25" hidden="1" customHeight="1">
      <c r="A10" s="438"/>
      <c r="B10" s="438"/>
      <c r="D10" s="439"/>
      <c r="E10" s="445">
        <v>0</v>
      </c>
      <c r="F10" s="691"/>
      <c r="G10" s="441"/>
      <c r="H10" s="441"/>
      <c r="I10" s="441"/>
      <c r="J10" s="441"/>
      <c r="K10" s="441"/>
      <c r="L10" s="3834" t="s">
        <v>475</v>
      </c>
      <c r="M10" s="440"/>
      <c r="N10" s="438"/>
      <c r="O10" s="438"/>
      <c r="P10" s="438"/>
      <c r="Q10" s="438"/>
      <c r="R10" s="438"/>
      <c r="S10" s="438"/>
      <c r="T10" s="438"/>
      <c r="U10" s="438"/>
      <c r="V10" s="438"/>
      <c r="W10" s="380">
        <v>0</v>
      </c>
    </row>
    <row r="11" spans="1:23" ht="15" hidden="1" customHeight="1">
      <c r="A11" s="3715"/>
      <c r="B11" s="437"/>
      <c r="C11" s="437"/>
      <c r="D11" s="735"/>
      <c r="E11" s="446"/>
      <c r="F11" s="446"/>
      <c r="G11" s="446"/>
      <c r="H11" s="446"/>
      <c r="I11" s="447"/>
      <c r="J11" s="448"/>
      <c r="K11" s="614"/>
      <c r="L11" s="3847"/>
      <c r="M11" s="444"/>
      <c r="N11" s="444"/>
      <c r="O11" s="444"/>
      <c r="P11" s="449"/>
      <c r="Q11" s="449"/>
      <c r="R11" s="450"/>
      <c r="S11" s="444"/>
      <c r="T11" s="444"/>
      <c r="U11" s="444"/>
      <c r="V11" s="444"/>
      <c r="W11" s="380">
        <v>0</v>
      </c>
    </row>
    <row r="12" spans="1:23" s="1436" customFormat="1" ht="15" customHeight="1">
      <c r="A12" s="3715"/>
      <c r="B12" s="437"/>
      <c r="C12" s="437"/>
      <c r="D12" s="736"/>
      <c r="E12" s="693">
        <v>1</v>
      </c>
      <c r="F12" s="734">
        <v>23</v>
      </c>
      <c r="G12" s="733"/>
      <c r="H12" s="663"/>
      <c r="I12" s="661"/>
      <c r="J12" s="453" t="s">
        <v>52</v>
      </c>
      <c r="K12" s="988" t="s">
        <v>9</v>
      </c>
      <c r="L12" s="3847"/>
      <c r="M12" s="444"/>
      <c r="N12" s="444"/>
      <c r="O12" s="444"/>
      <c r="P12" s="449" t="s">
        <v>476</v>
      </c>
      <c r="Q12" s="449" t="s">
        <v>477</v>
      </c>
      <c r="R12" s="450" t="s">
        <v>478</v>
      </c>
      <c r="S12" s="444" t="s">
        <v>479</v>
      </c>
      <c r="T12" s="444"/>
      <c r="U12" s="444"/>
      <c r="V12" s="444"/>
      <c r="W12" s="413">
        <v>14</v>
      </c>
    </row>
    <row r="13" spans="1:23" ht="15.75" customHeight="1">
      <c r="A13" s="3715"/>
      <c r="B13" s="438"/>
      <c r="D13" s="439"/>
      <c r="E13" s="338"/>
      <c r="F13" s="462"/>
      <c r="G13" s="349" t="s">
        <v>88</v>
      </c>
      <c r="H13" s="337"/>
      <c r="I13" s="337"/>
      <c r="J13" s="337"/>
      <c r="K13" s="336"/>
      <c r="L13" s="3835"/>
      <c r="M13" s="442"/>
      <c r="N13" s="438"/>
      <c r="O13" s="438"/>
      <c r="P13" s="438"/>
      <c r="Q13" s="438"/>
      <c r="R13" s="438"/>
      <c r="S13" s="438"/>
      <c r="T13" s="438"/>
      <c r="U13" s="438"/>
      <c r="V13" s="438"/>
      <c r="W13" s="380">
        <v>15</v>
      </c>
    </row>
    <row r="14" spans="1:23" ht="11.45" customHeight="1">
      <c r="A14" s="412"/>
      <c r="B14" s="413"/>
      <c r="C14" s="413"/>
      <c r="D14" s="428"/>
      <c r="E14" s="413"/>
      <c r="F14" s="413"/>
      <c r="G14" s="413"/>
      <c r="H14" s="413"/>
      <c r="I14" s="413"/>
      <c r="J14" s="413"/>
      <c r="K14" s="413"/>
      <c r="L14" s="413"/>
      <c r="M14" s="413"/>
      <c r="N14" s="413"/>
      <c r="O14" s="413"/>
      <c r="P14" s="413"/>
      <c r="Q14" s="413"/>
      <c r="R14" s="413"/>
      <c r="S14" s="413"/>
      <c r="T14" s="413"/>
      <c r="U14" s="413"/>
      <c r="V14" s="413"/>
      <c r="W14" s="380">
        <v>11</v>
      </c>
    </row>
    <row r="15" spans="1:23" ht="14.65" customHeight="1">
      <c r="D15" s="399"/>
      <c r="E15" s="270"/>
      <c r="F15" s="270"/>
      <c r="G15" s="57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9"/>
      <c r="I15" s="399"/>
      <c r="J15" s="399"/>
      <c r="K15" s="399"/>
      <c r="L15" s="399"/>
      <c r="W15" s="380">
        <v>14</v>
      </c>
    </row>
    <row r="16" spans="1:23" ht="14.65" customHeight="1">
      <c r="W16" s="380">
        <v>14</v>
      </c>
    </row>
    <row r="17" spans="1:23" ht="14.65" customHeight="1">
      <c r="W17" s="380">
        <v>14</v>
      </c>
    </row>
    <row r="18" spans="1:23" ht="14.65" customHeight="1">
      <c r="G18" s="438"/>
      <c r="W18" s="380">
        <v>14</v>
      </c>
    </row>
    <row r="19" spans="1:23" ht="22.5" hidden="1" customHeight="1">
      <c r="A19" s="382" t="s">
        <v>69</v>
      </c>
      <c r="B19" s="380">
        <v>0</v>
      </c>
      <c r="C19" s="632">
        <v>0</v>
      </c>
      <c r="D19" s="384">
        <v>3</v>
      </c>
      <c r="E19" s="380">
        <v>6</v>
      </c>
      <c r="F19" s="632">
        <v>0</v>
      </c>
      <c r="G19" s="380">
        <v>30</v>
      </c>
      <c r="H19" s="380">
        <v>30</v>
      </c>
      <c r="I19" s="380">
        <v>8</v>
      </c>
      <c r="J19" s="380">
        <v>12</v>
      </c>
      <c r="K19" s="380">
        <v>46</v>
      </c>
      <c r="L19" s="380">
        <v>100</v>
      </c>
      <c r="M19" s="385">
        <v>7</v>
      </c>
      <c r="N19" s="380">
        <v>10</v>
      </c>
      <c r="O19" s="380">
        <v>10</v>
      </c>
      <c r="P19" s="380">
        <v>10</v>
      </c>
      <c r="Q19" s="380">
        <v>10</v>
      </c>
      <c r="R19" s="380">
        <v>10</v>
      </c>
      <c r="S19" s="380">
        <v>10</v>
      </c>
      <c r="T19" s="380">
        <v>10</v>
      </c>
      <c r="U19" s="380">
        <v>10</v>
      </c>
      <c r="V19" s="380">
        <v>10</v>
      </c>
      <c r="W19" s="380">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90" hidden="1"/>
    <col min="2" max="2" width="11" style="1190" hidden="1" customWidth="1"/>
    <col min="3" max="3" width="10.5703125" style="1190" hidden="1"/>
    <col min="4" max="4" width="11.85546875" style="1190" hidden="1" customWidth="1"/>
    <col min="5" max="5" width="10" style="1190" hidden="1" customWidth="1"/>
    <col min="6" max="6" width="8.7109375" style="1190" hidden="1" customWidth="1"/>
    <col min="7" max="7" width="7.5703125" style="1190" hidden="1" customWidth="1"/>
    <col min="8" max="8" width="11.42578125" style="1190" hidden="1" customWidth="1"/>
    <col min="9" max="9" width="12" style="1190" hidden="1" customWidth="1"/>
    <col min="10" max="10" width="9.85546875" style="1190" hidden="1" customWidth="1"/>
    <col min="11" max="11" width="11.42578125" style="1190" hidden="1" customWidth="1"/>
    <col min="12" max="12" width="19.140625" style="1886" hidden="1" customWidth="1"/>
    <col min="13" max="14" width="12.28515625" style="1563" hidden="1" customWidth="1"/>
    <col min="15" max="15" width="23.42578125" style="1563" hidden="1" customWidth="1"/>
    <col min="16" max="16" width="3" style="1877" customWidth="1"/>
    <col min="17" max="18" width="3" style="278" customWidth="1"/>
    <col min="19" max="19" width="12" style="1878" customWidth="1"/>
    <col min="20" max="20" width="35" style="1459" customWidth="1"/>
    <col min="21" max="21" width="0.140625" style="1459" customWidth="1"/>
    <col min="22" max="22" width="24.7109375" style="1459" hidden="1" customWidth="1"/>
    <col min="23" max="23" width="0.140625" style="1459" hidden="1" customWidth="1"/>
    <col min="24" max="25" width="24.7109375" style="1459" hidden="1" customWidth="1"/>
    <col min="26" max="26" width="11.7109375" style="1459" hidden="1" customWidth="1"/>
    <col min="27" max="27" width="3.7109375" style="1459" hidden="1" customWidth="1"/>
    <col min="28" max="28" width="11.7109375" style="1459" hidden="1" customWidth="1"/>
    <col min="29" max="29" width="8.5703125" style="1459" hidden="1" customWidth="1"/>
    <col min="30" max="30" width="24.7109375" style="1459" customWidth="1"/>
    <col min="31" max="31" width="0.140625" style="1459" customWidth="1"/>
    <col min="32" max="33" width="24" style="1459" customWidth="1"/>
    <col min="34" max="34" width="11" style="1459" customWidth="1"/>
    <col min="35" max="35" width="3.7109375" style="1459" customWidth="1"/>
    <col min="36" max="36" width="11" style="1459" customWidth="1"/>
    <col min="37" max="37" width="8.5703125" style="1459" hidden="1" customWidth="1"/>
    <col min="38" max="38" width="4" style="1459" customWidth="1"/>
    <col min="39" max="39" width="115" style="1459" customWidth="1"/>
    <col min="40" max="44" width="10" style="1465" customWidth="1"/>
    <col min="45" max="45" width="10.5703125" style="1459" hidden="1"/>
  </cols>
  <sheetData>
    <row r="1" spans="1:45" ht="22.5" hidden="1" customHeight="1">
      <c r="Y1" s="261"/>
      <c r="Z1" s="261"/>
      <c r="AG1" s="261"/>
      <c r="AH1" s="261"/>
      <c r="AS1" s="979" t="s">
        <v>1</v>
      </c>
    </row>
    <row r="2" spans="1:45" ht="21" hidden="1" customHeight="1">
      <c r="A2" s="1187"/>
      <c r="B2" s="1187"/>
      <c r="C2" s="1187"/>
      <c r="D2" s="1187"/>
      <c r="E2" s="3860">
        <v>1</v>
      </c>
      <c r="F2" s="1187"/>
      <c r="G2" s="1187"/>
      <c r="H2" s="1187"/>
      <c r="I2" s="1187"/>
      <c r="J2" s="1187"/>
      <c r="K2" s="1187"/>
      <c r="L2" s="1188"/>
      <c r="M2" s="1189"/>
      <c r="N2" s="1189"/>
      <c r="O2" s="1189"/>
      <c r="P2" s="294"/>
      <c r="Q2" s="293"/>
      <c r="R2" s="288"/>
      <c r="S2" s="1133" t="e">
        <f>INDEX(PT_DIFFERENTIATION_NUM_NTAR,MATCH(A2,PT_DIFFERENTIATION_NTAR_ID,0))</f>
        <v>#N/A</v>
      </c>
      <c r="T2" s="232" t="s">
        <v>214</v>
      </c>
      <c r="U2" s="234"/>
      <c r="V2" s="3854"/>
      <c r="W2" s="3855"/>
      <c r="X2" s="3855"/>
      <c r="Y2" s="3855"/>
      <c r="Z2" s="3855"/>
      <c r="AA2" s="3855"/>
      <c r="AB2" s="3855"/>
      <c r="AC2" s="3856"/>
      <c r="AD2" s="3854" t="e">
        <f>INDEX(PT_DIFFERENTIATION_NTAR,MATCH(A2,PT_DIFFERENTIATION_NTAR_ID,0))</f>
        <v>#N/A</v>
      </c>
      <c r="AE2" s="3855"/>
      <c r="AF2" s="3855"/>
      <c r="AG2" s="3855"/>
      <c r="AH2" s="3855"/>
      <c r="AI2" s="3855"/>
      <c r="AJ2" s="3855"/>
      <c r="AK2" s="3855"/>
      <c r="AL2" s="3856"/>
      <c r="AM2" s="1082" t="s">
        <v>480</v>
      </c>
      <c r="AO2" s="433"/>
      <c r="AP2" s="433" t="str">
        <f t="shared" ref="AP2:AP15" si="0">IF(T2="","",T2)</f>
        <v>Наименование тарифа</v>
      </c>
      <c r="AQ2" s="433"/>
      <c r="AR2" s="433"/>
      <c r="AS2" s="979">
        <v>0</v>
      </c>
    </row>
    <row r="3" spans="1:45" ht="21" hidden="1" customHeight="1">
      <c r="A3" s="1187"/>
      <c r="B3" s="1187"/>
      <c r="C3" s="1187"/>
      <c r="D3" s="1187"/>
      <c r="E3" s="3861"/>
      <c r="F3" s="3860">
        <v>1</v>
      </c>
      <c r="G3" s="1187"/>
      <c r="H3" s="1187"/>
      <c r="I3" s="1187"/>
      <c r="J3" s="1187"/>
      <c r="K3" s="1187"/>
      <c r="L3" s="1188"/>
      <c r="M3" s="1189"/>
      <c r="N3" s="1189"/>
      <c r="O3" s="1189"/>
      <c r="P3" s="1128"/>
      <c r="Q3" s="285"/>
      <c r="R3" s="286"/>
      <c r="S3" s="1133" t="e">
        <f>INDEX(PT_DIFFERENTIATION_NUM_TER,MATCH(B3,PT_DIFFERENTIATION_TER_ID,0))</f>
        <v>#N/A</v>
      </c>
      <c r="T3" s="242" t="s">
        <v>481</v>
      </c>
      <c r="U3" s="234"/>
      <c r="V3" s="3854"/>
      <c r="W3" s="3855"/>
      <c r="X3" s="3855"/>
      <c r="Y3" s="3855"/>
      <c r="Z3" s="3855"/>
      <c r="AA3" s="3855"/>
      <c r="AB3" s="3855"/>
      <c r="AC3" s="3856"/>
      <c r="AD3" s="3854" t="e">
        <f>INDEX(PT_DIFFERENTIATION_TER,MATCH(B3,PT_DIFFERENTIATION_TER_ID,0))</f>
        <v>#N/A</v>
      </c>
      <c r="AE3" s="3855"/>
      <c r="AF3" s="3855"/>
      <c r="AG3" s="3855"/>
      <c r="AH3" s="3855"/>
      <c r="AI3" s="3855"/>
      <c r="AJ3" s="3855"/>
      <c r="AK3" s="3855"/>
      <c r="AL3" s="3856"/>
      <c r="AM3" s="1082" t="s">
        <v>482</v>
      </c>
      <c r="AO3" s="433"/>
      <c r="AP3" s="433" t="str">
        <f t="shared" si="0"/>
        <v>Территория действия тарифа</v>
      </c>
      <c r="AQ3" s="433"/>
      <c r="AR3" s="433"/>
      <c r="AS3" s="979">
        <v>0</v>
      </c>
    </row>
    <row r="4" spans="1:45" ht="23.25" hidden="1" customHeight="1">
      <c r="A4" s="1187"/>
      <c r="B4" s="1187"/>
      <c r="C4" s="1187"/>
      <c r="D4" s="1187"/>
      <c r="E4" s="3861"/>
      <c r="F4" s="3861"/>
      <c r="G4" s="3860">
        <v>1</v>
      </c>
      <c r="H4" s="1187"/>
      <c r="I4" s="1187"/>
      <c r="J4" s="1187"/>
      <c r="K4" s="1187"/>
      <c r="L4" s="1188"/>
      <c r="M4" s="1189"/>
      <c r="N4" s="1189"/>
      <c r="O4" s="1189"/>
      <c r="P4" s="287"/>
      <c r="Q4" s="285"/>
      <c r="R4" s="286"/>
      <c r="S4" s="1133" t="e">
        <f>INDEX(PT_DIFFERENTIATION_NUM_CS,MATCH(C4,PT_DIFFERENTIATION_CS_ID,0))</f>
        <v>#N/A</v>
      </c>
      <c r="T4" s="243" t="s">
        <v>483</v>
      </c>
      <c r="U4" s="234"/>
      <c r="V4" s="3854"/>
      <c r="W4" s="3855"/>
      <c r="X4" s="3855"/>
      <c r="Y4" s="3855"/>
      <c r="Z4" s="3855"/>
      <c r="AA4" s="3855"/>
      <c r="AB4" s="3855"/>
      <c r="AC4" s="3856"/>
      <c r="AD4" s="3854" t="e">
        <f>INDEX(PT_DIFFERENTIATION_CS,MATCH(C4,PT_DIFFERENTIATION_CS_ID,0))</f>
        <v>#N/A</v>
      </c>
      <c r="AE4" s="3855"/>
      <c r="AF4" s="3855"/>
      <c r="AG4" s="3855"/>
      <c r="AH4" s="3855"/>
      <c r="AI4" s="3855"/>
      <c r="AJ4" s="3855"/>
      <c r="AK4" s="3855"/>
      <c r="AL4" s="3856"/>
      <c r="AM4" s="1082" t="s">
        <v>484</v>
      </c>
      <c r="AO4" s="433"/>
      <c r="AP4" s="433" t="str">
        <f t="shared" si="0"/>
        <v xml:space="preserve">Наименование системы теплоснабжения </v>
      </c>
      <c r="AQ4" s="433"/>
      <c r="AR4" s="433"/>
      <c r="AS4" s="979">
        <v>0</v>
      </c>
    </row>
    <row r="5" spans="1:45" ht="21" hidden="1" customHeight="1">
      <c r="A5" s="1187"/>
      <c r="B5" s="1187"/>
      <c r="C5" s="1187"/>
      <c r="D5" s="1187"/>
      <c r="E5" s="3861"/>
      <c r="F5" s="3861"/>
      <c r="G5" s="3861"/>
      <c r="H5" s="3860">
        <v>1</v>
      </c>
      <c r="I5" s="1187"/>
      <c r="J5" s="1187"/>
      <c r="K5" s="1187"/>
      <c r="L5" s="1188"/>
      <c r="M5" s="1189"/>
      <c r="N5" s="1189"/>
      <c r="O5" s="1189"/>
      <c r="P5" s="287"/>
      <c r="Q5" s="285"/>
      <c r="R5" s="286"/>
      <c r="S5" s="1133" t="e">
        <f>INDEX(PT_DIFFERENTIATION_NUM_IST_TE,MATCH(D5,PT_DIFFERENTIATION_IST_TE_ID,0))</f>
        <v>#N/A</v>
      </c>
      <c r="T5" s="244" t="s">
        <v>485</v>
      </c>
      <c r="U5" s="234"/>
      <c r="V5" s="3854"/>
      <c r="W5" s="3855"/>
      <c r="X5" s="3855"/>
      <c r="Y5" s="3855"/>
      <c r="Z5" s="3855"/>
      <c r="AA5" s="3855"/>
      <c r="AB5" s="3855"/>
      <c r="AC5" s="3856"/>
      <c r="AD5" s="3854" t="e">
        <f>INDEX(PT_DIFFERENTIATION_IST_TE,MATCH(D5,PT_DIFFERENTIATION_IST_TE_ID,0))</f>
        <v>#N/A</v>
      </c>
      <c r="AE5" s="3855"/>
      <c r="AF5" s="3855"/>
      <c r="AG5" s="3855"/>
      <c r="AH5" s="3855"/>
      <c r="AI5" s="3855"/>
      <c r="AJ5" s="3855"/>
      <c r="AK5" s="3855"/>
      <c r="AL5" s="3856"/>
      <c r="AM5" s="1082" t="s">
        <v>486</v>
      </c>
      <c r="AO5" s="433"/>
      <c r="AP5" s="433" t="str">
        <f t="shared" si="0"/>
        <v xml:space="preserve">Источник тепловой энергии  </v>
      </c>
      <c r="AQ5" s="433"/>
      <c r="AR5" s="433"/>
      <c r="AS5" s="979">
        <v>0</v>
      </c>
    </row>
    <row r="6" spans="1:45" ht="47.25" hidden="1" customHeight="1">
      <c r="A6" s="1187"/>
      <c r="B6" s="1187"/>
      <c r="C6" s="1187"/>
      <c r="D6" s="1187"/>
      <c r="E6" s="3861"/>
      <c r="F6" s="3861"/>
      <c r="G6" s="3861"/>
      <c r="H6" s="3861"/>
      <c r="I6" s="3862" t="e">
        <f>S5&amp;".1"</f>
        <v>#N/A</v>
      </c>
      <c r="J6" s="1187"/>
      <c r="K6" s="1187"/>
      <c r="L6" s="1188" t="s">
        <v>487</v>
      </c>
      <c r="M6" s="469"/>
      <c r="P6" s="3864">
        <v>1</v>
      </c>
      <c r="Q6" s="1129"/>
      <c r="R6" s="289"/>
      <c r="S6" s="1133" t="e">
        <f>$I6</f>
        <v>#N/A</v>
      </c>
      <c r="T6" s="219" t="s">
        <v>488</v>
      </c>
      <c r="U6" s="234"/>
      <c r="V6" s="3848"/>
      <c r="W6" s="3849"/>
      <c r="X6" s="3849"/>
      <c r="Y6" s="3849"/>
      <c r="Z6" s="3849"/>
      <c r="AA6" s="3849"/>
      <c r="AB6" s="3849"/>
      <c r="AC6" s="3850"/>
      <c r="AD6" s="3848"/>
      <c r="AE6" s="3849"/>
      <c r="AF6" s="3849"/>
      <c r="AG6" s="3849"/>
      <c r="AH6" s="3849"/>
      <c r="AI6" s="3849"/>
      <c r="AJ6" s="3849"/>
      <c r="AK6" s="3849"/>
      <c r="AL6" s="3850"/>
      <c r="AM6" s="1082" t="s">
        <v>489</v>
      </c>
      <c r="AO6" s="433"/>
      <c r="AP6" s="433" t="str">
        <f t="shared" si="0"/>
        <v>Схема подключения теплопотребляющей установки к коллектору источника тепловой энергии</v>
      </c>
      <c r="AQ6" s="433"/>
      <c r="AR6" s="433"/>
      <c r="AS6" s="979">
        <v>0</v>
      </c>
    </row>
    <row r="7" spans="1:45" ht="21" hidden="1" customHeight="1">
      <c r="A7" s="1187"/>
      <c r="B7" s="1187"/>
      <c r="C7" s="1187"/>
      <c r="D7" s="1187"/>
      <c r="E7" s="3861"/>
      <c r="F7" s="3861"/>
      <c r="G7" s="3861"/>
      <c r="H7" s="3861"/>
      <c r="I7" s="3863"/>
      <c r="J7" s="3862" t="e">
        <f>I6&amp;".1"</f>
        <v>#N/A</v>
      </c>
      <c r="K7" s="1187"/>
      <c r="L7" s="1188" t="s">
        <v>490</v>
      </c>
      <c r="M7" s="469"/>
      <c r="N7" s="1190"/>
      <c r="P7" s="3864"/>
      <c r="Q7" s="3864">
        <v>1</v>
      </c>
      <c r="R7" s="290"/>
      <c r="S7" s="1133" t="e">
        <f>$J7</f>
        <v>#N/A</v>
      </c>
      <c r="T7" s="220" t="s">
        <v>491</v>
      </c>
      <c r="U7" s="234"/>
      <c r="V7" s="3848"/>
      <c r="W7" s="3849"/>
      <c r="X7" s="3849"/>
      <c r="Y7" s="3849"/>
      <c r="Z7" s="3849"/>
      <c r="AA7" s="3849"/>
      <c r="AB7" s="3849"/>
      <c r="AC7" s="3850"/>
      <c r="AD7" s="3848"/>
      <c r="AE7" s="3849"/>
      <c r="AF7" s="3849"/>
      <c r="AG7" s="3849"/>
      <c r="AH7" s="3849"/>
      <c r="AI7" s="3849"/>
      <c r="AJ7" s="3849"/>
      <c r="AK7" s="3849"/>
      <c r="AL7" s="3850"/>
      <c r="AM7" s="1082" t="s">
        <v>492</v>
      </c>
      <c r="AO7" s="433"/>
      <c r="AP7" s="433" t="str">
        <f t="shared" si="0"/>
        <v>Группа потребителей</v>
      </c>
      <c r="AQ7" s="433"/>
      <c r="AR7" s="433"/>
      <c r="AS7" s="979">
        <v>0</v>
      </c>
    </row>
    <row r="8" spans="1:45" ht="21" hidden="1" customHeight="1">
      <c r="A8" s="1187"/>
      <c r="B8" s="1187"/>
      <c r="C8" s="1187"/>
      <c r="D8" s="1187"/>
      <c r="E8" s="3861"/>
      <c r="F8" s="3861"/>
      <c r="G8" s="3861"/>
      <c r="H8" s="3861"/>
      <c r="I8" s="3863"/>
      <c r="J8" s="3863"/>
      <c r="K8" s="3862" t="e">
        <f>J7&amp;".1"</f>
        <v>#N/A</v>
      </c>
      <c r="L8" s="1188" t="s">
        <v>493</v>
      </c>
      <c r="M8" s="469"/>
      <c r="N8" s="1190"/>
      <c r="O8" s="1190"/>
      <c r="P8" s="3864"/>
      <c r="Q8" s="3864"/>
      <c r="R8" s="290">
        <v>1</v>
      </c>
      <c r="S8" s="1133" t="e">
        <f>$K8</f>
        <v>#N/A</v>
      </c>
      <c r="T8" s="1171"/>
      <c r="U8" s="234"/>
      <c r="V8" s="627"/>
      <c r="W8" s="259"/>
      <c r="X8" s="627"/>
      <c r="Y8" s="1081"/>
      <c r="Z8" s="3865"/>
      <c r="AA8" s="3741" t="s">
        <v>52</v>
      </c>
      <c r="AB8" s="3865"/>
      <c r="AC8" s="3741" t="s">
        <v>52</v>
      </c>
      <c r="AD8" s="627"/>
      <c r="AE8" s="259"/>
      <c r="AF8" s="627"/>
      <c r="AG8" s="1081"/>
      <c r="AH8" s="3865"/>
      <c r="AI8" s="3741" t="s">
        <v>52</v>
      </c>
      <c r="AJ8" s="3865"/>
      <c r="AK8" s="3741" t="s">
        <v>52</v>
      </c>
      <c r="AL8" s="259"/>
      <c r="AM8" s="3883" t="s">
        <v>494</v>
      </c>
      <c r="AN8" s="444" t="e">
        <f ca="1">STRCHECKDATE(V9:AL9)</f>
        <v>#NAME?</v>
      </c>
      <c r="AO8" s="433"/>
      <c r="AP8" s="433" t="str">
        <f t="shared" si="0"/>
        <v/>
      </c>
      <c r="AQ8" s="433"/>
      <c r="AR8" s="433"/>
      <c r="AS8" s="979">
        <v>0</v>
      </c>
    </row>
    <row r="9" spans="1:45" ht="0.75" hidden="1" customHeight="1">
      <c r="A9" s="1187"/>
      <c r="B9" s="1187"/>
      <c r="C9" s="1187"/>
      <c r="D9" s="1187"/>
      <c r="E9" s="3861"/>
      <c r="F9" s="3861"/>
      <c r="G9" s="3861"/>
      <c r="H9" s="3861"/>
      <c r="I9" s="3863"/>
      <c r="J9" s="3863"/>
      <c r="K9" s="3862"/>
      <c r="L9" s="1188"/>
      <c r="M9" s="469"/>
      <c r="N9" s="1190"/>
      <c r="O9" s="1190"/>
      <c r="P9" s="3864"/>
      <c r="Q9" s="3864"/>
      <c r="R9" s="290"/>
      <c r="S9" s="1130"/>
      <c r="T9" s="234"/>
      <c r="U9" s="234"/>
      <c r="V9" s="259"/>
      <c r="W9" s="259"/>
      <c r="X9" s="259"/>
      <c r="Y9" s="262" t="str">
        <f>Z8&amp;"-"&amp;AB8</f>
        <v>-</v>
      </c>
      <c r="Z9" s="3866"/>
      <c r="AA9" s="3741"/>
      <c r="AB9" s="3866"/>
      <c r="AC9" s="3741"/>
      <c r="AD9" s="259"/>
      <c r="AE9" s="259"/>
      <c r="AF9" s="259"/>
      <c r="AG9" s="262" t="str">
        <f>AH8&amp;"-"&amp;AJ8</f>
        <v>-</v>
      </c>
      <c r="AH9" s="3866"/>
      <c r="AI9" s="3741"/>
      <c r="AJ9" s="3866"/>
      <c r="AK9" s="3741"/>
      <c r="AL9" s="259"/>
      <c r="AM9" s="3884"/>
      <c r="AO9" s="433"/>
      <c r="AP9" s="433" t="str">
        <f t="shared" si="0"/>
        <v/>
      </c>
      <c r="AQ9" s="433"/>
      <c r="AR9" s="433"/>
      <c r="AS9" s="979">
        <v>0</v>
      </c>
    </row>
    <row r="10" spans="1:45" ht="15" hidden="1" customHeight="1">
      <c r="A10" s="1187"/>
      <c r="B10" s="1187"/>
      <c r="C10" s="1187"/>
      <c r="D10" s="1187"/>
      <c r="E10" s="3861"/>
      <c r="F10" s="3861"/>
      <c r="G10" s="3861"/>
      <c r="H10" s="3861"/>
      <c r="I10" s="3863"/>
      <c r="J10" s="3862"/>
      <c r="K10" s="1187"/>
      <c r="L10" s="1188"/>
      <c r="M10" s="469"/>
      <c r="N10" s="1190"/>
      <c r="P10" s="3864"/>
      <c r="Q10" s="3864"/>
      <c r="R10" s="289"/>
      <c r="S10" s="1102"/>
      <c r="T10" s="222" t="s">
        <v>495</v>
      </c>
      <c r="U10" s="300"/>
      <c r="V10" s="300"/>
      <c r="W10" s="300"/>
      <c r="X10" s="300"/>
      <c r="Y10" s="300"/>
      <c r="Z10" s="300"/>
      <c r="AA10" s="300"/>
      <c r="AB10" s="300"/>
      <c r="AC10" s="300"/>
      <c r="AD10" s="300"/>
      <c r="AE10" s="300"/>
      <c r="AF10" s="300"/>
      <c r="AG10" s="300"/>
      <c r="AH10" s="300"/>
      <c r="AI10" s="300"/>
      <c r="AJ10" s="300"/>
      <c r="AK10" s="300"/>
      <c r="AL10" s="258"/>
      <c r="AM10" s="3885"/>
      <c r="AO10" s="433"/>
      <c r="AP10" s="433" t="str">
        <f t="shared" si="0"/>
        <v>Добавить вид теплоносителя (параметры теплоносителя)</v>
      </c>
      <c r="AQ10" s="433"/>
      <c r="AR10" s="433"/>
      <c r="AS10" s="979">
        <v>0</v>
      </c>
    </row>
    <row r="11" spans="1:45" ht="15" hidden="1" customHeight="1">
      <c r="A11" s="1187"/>
      <c r="B11" s="1187"/>
      <c r="C11" s="1187"/>
      <c r="D11" s="1187"/>
      <c r="E11" s="3861"/>
      <c r="F11" s="3861"/>
      <c r="G11" s="3861"/>
      <c r="H11" s="3861"/>
      <c r="I11" s="3862"/>
      <c r="J11" s="1187"/>
      <c r="K11" s="1187"/>
      <c r="L11" s="1188"/>
      <c r="M11" s="469"/>
      <c r="P11" s="3864"/>
      <c r="Q11" s="1129"/>
      <c r="R11" s="289"/>
      <c r="S11" s="1102"/>
      <c r="T11" s="221" t="s">
        <v>496</v>
      </c>
      <c r="U11" s="300"/>
      <c r="V11" s="300"/>
      <c r="W11" s="300"/>
      <c r="X11" s="300"/>
      <c r="Y11" s="300"/>
      <c r="Z11" s="300"/>
      <c r="AA11" s="300"/>
      <c r="AB11" s="300"/>
      <c r="AC11" s="299"/>
      <c r="AD11" s="300"/>
      <c r="AE11" s="300"/>
      <c r="AF11" s="300"/>
      <c r="AG11" s="300"/>
      <c r="AH11" s="300"/>
      <c r="AI11" s="300"/>
      <c r="AJ11" s="300"/>
      <c r="AK11" s="299"/>
      <c r="AL11" s="300"/>
      <c r="AM11" s="237"/>
      <c r="AO11" s="433"/>
      <c r="AP11" s="433" t="str">
        <f t="shared" si="0"/>
        <v>Добавить группу потребителей</v>
      </c>
      <c r="AQ11" s="433"/>
      <c r="AR11" s="433"/>
      <c r="AS11" s="979">
        <v>0</v>
      </c>
    </row>
    <row r="12" spans="1:45" ht="14.25" hidden="1" customHeight="1">
      <c r="A12" s="1187"/>
      <c r="B12" s="1187"/>
      <c r="C12" s="1187"/>
      <c r="D12" s="1187"/>
      <c r="E12" s="3861"/>
      <c r="F12" s="3861"/>
      <c r="G12" s="3861"/>
      <c r="H12" s="3860"/>
      <c r="I12" s="1187"/>
      <c r="J12" s="1187"/>
      <c r="K12" s="1187"/>
      <c r="L12" s="1188"/>
      <c r="M12" s="1189"/>
      <c r="N12" s="1189"/>
      <c r="O12" s="469"/>
      <c r="P12" s="293"/>
      <c r="Q12" s="308"/>
      <c r="R12" s="288"/>
      <c r="S12" s="1102"/>
      <c r="T12" s="298" t="s">
        <v>497</v>
      </c>
      <c r="U12" s="300"/>
      <c r="V12" s="300"/>
      <c r="W12" s="300"/>
      <c r="X12" s="300"/>
      <c r="Y12" s="300"/>
      <c r="Z12" s="300"/>
      <c r="AA12" s="300"/>
      <c r="AB12" s="300"/>
      <c r="AC12" s="299"/>
      <c r="AD12" s="300"/>
      <c r="AE12" s="300"/>
      <c r="AF12" s="300"/>
      <c r="AG12" s="300"/>
      <c r="AH12" s="300"/>
      <c r="AI12" s="300"/>
      <c r="AJ12" s="300"/>
      <c r="AK12" s="299"/>
      <c r="AL12" s="300"/>
      <c r="AM12" s="237"/>
      <c r="AO12" s="433"/>
      <c r="AP12" s="433" t="str">
        <f t="shared" si="0"/>
        <v>Добавить схему подключения</v>
      </c>
      <c r="AQ12" s="433"/>
      <c r="AR12" s="433"/>
      <c r="AS12" s="979">
        <v>0</v>
      </c>
    </row>
    <row r="13" spans="1:45" s="1465" customFormat="1" ht="0.75" hidden="1" customHeight="1">
      <c r="A13" s="1138"/>
      <c r="B13" s="1138"/>
      <c r="C13" s="1138"/>
      <c r="D13" s="1138"/>
      <c r="E13" s="3861"/>
      <c r="F13" s="3861"/>
      <c r="G13" s="3860"/>
      <c r="H13" s="1138"/>
      <c r="I13" s="1138"/>
      <c r="J13" s="1138"/>
      <c r="K13" s="1138"/>
      <c r="L13" s="1163"/>
      <c r="M13" s="1139"/>
      <c r="N13" s="1139"/>
      <c r="P13" s="1140"/>
      <c r="Q13" s="1141"/>
      <c r="R13" s="1140"/>
      <c r="S13" s="1142"/>
      <c r="T13" s="1143" t="s">
        <v>498</v>
      </c>
      <c r="U13" s="1144"/>
      <c r="V13" s="1144"/>
      <c r="W13" s="1144"/>
      <c r="X13" s="1144"/>
      <c r="Y13" s="1144"/>
      <c r="Z13" s="1144"/>
      <c r="AA13" s="1144"/>
      <c r="AB13" s="1144"/>
      <c r="AC13" s="1144"/>
      <c r="AD13" s="1144"/>
      <c r="AE13" s="1144"/>
      <c r="AF13" s="1144"/>
      <c r="AG13" s="1144"/>
      <c r="AH13" s="1144"/>
      <c r="AI13" s="1144"/>
      <c r="AJ13" s="1144"/>
      <c r="AK13" s="1144"/>
      <c r="AL13" s="1144"/>
      <c r="AM13" s="1144"/>
      <c r="AO13" s="659"/>
      <c r="AP13" s="659" t="str">
        <f t="shared" si="0"/>
        <v>Добавить источник для дифференциации</v>
      </c>
      <c r="AQ13" s="659"/>
      <c r="AR13" s="659"/>
      <c r="AS13" s="451">
        <v>0</v>
      </c>
    </row>
    <row r="14" spans="1:45" s="1465" customFormat="1" ht="0.75" hidden="1" customHeight="1">
      <c r="A14" s="1138"/>
      <c r="B14" s="1138"/>
      <c r="C14" s="1138"/>
      <c r="D14" s="1138"/>
      <c r="E14" s="3861"/>
      <c r="F14" s="3860"/>
      <c r="G14" s="1138"/>
      <c r="H14" s="1138"/>
      <c r="I14" s="1138"/>
      <c r="J14" s="1138"/>
      <c r="K14" s="1138"/>
      <c r="L14" s="1163"/>
      <c r="M14" s="1145"/>
      <c r="N14" s="1145"/>
      <c r="P14" s="1140"/>
      <c r="Q14" s="1141"/>
      <c r="R14" s="1140"/>
      <c r="S14" s="1146"/>
      <c r="T14" s="1147" t="s">
        <v>499</v>
      </c>
      <c r="U14" s="1148"/>
      <c r="V14" s="1148"/>
      <c r="W14" s="1148"/>
      <c r="X14" s="1148"/>
      <c r="Y14" s="1148"/>
      <c r="Z14" s="1148"/>
      <c r="AA14" s="1148"/>
      <c r="AB14" s="1148"/>
      <c r="AC14" s="1148"/>
      <c r="AD14" s="1148"/>
      <c r="AE14" s="1148"/>
      <c r="AF14" s="1148"/>
      <c r="AG14" s="1148"/>
      <c r="AH14" s="1148"/>
      <c r="AI14" s="1148"/>
      <c r="AJ14" s="1148"/>
      <c r="AK14" s="1148"/>
      <c r="AL14" s="1148"/>
      <c r="AM14" s="1148"/>
      <c r="AO14" s="659"/>
      <c r="AP14" s="659" t="str">
        <f t="shared" si="0"/>
        <v>Добавить централизованную систему для дифференциации</v>
      </c>
      <c r="AQ14" s="659"/>
      <c r="AR14" s="659"/>
      <c r="AS14" s="451">
        <v>0</v>
      </c>
    </row>
    <row r="15" spans="1:45" s="1465" customFormat="1" ht="0.75" hidden="1" customHeight="1">
      <c r="A15" s="1138"/>
      <c r="B15" s="1138"/>
      <c r="C15" s="1138"/>
      <c r="D15" s="1138"/>
      <c r="E15" s="3860"/>
      <c r="F15" s="1138"/>
      <c r="G15" s="1138"/>
      <c r="H15" s="1138"/>
      <c r="I15" s="1138"/>
      <c r="J15" s="1138"/>
      <c r="K15" s="1138"/>
      <c r="L15" s="1163"/>
      <c r="M15" s="1145"/>
      <c r="N15" s="1145"/>
      <c r="P15" s="1140"/>
      <c r="Q15" s="1141"/>
      <c r="R15" s="1140"/>
      <c r="S15" s="1146"/>
      <c r="T15" s="1149" t="s">
        <v>500</v>
      </c>
      <c r="U15" s="1148"/>
      <c r="V15" s="1148"/>
      <c r="W15" s="1148"/>
      <c r="X15" s="1148"/>
      <c r="Y15" s="1148"/>
      <c r="Z15" s="1148"/>
      <c r="AA15" s="1148"/>
      <c r="AB15" s="1148"/>
      <c r="AC15" s="1148"/>
      <c r="AD15" s="1148"/>
      <c r="AE15" s="1148"/>
      <c r="AF15" s="1148"/>
      <c r="AG15" s="1148"/>
      <c r="AH15" s="1148"/>
      <c r="AI15" s="1148"/>
      <c r="AJ15" s="1148"/>
      <c r="AK15" s="1148"/>
      <c r="AL15" s="1148"/>
      <c r="AM15" s="1148"/>
      <c r="AO15" s="659"/>
      <c r="AP15" s="659" t="str">
        <f t="shared" si="0"/>
        <v>Добавить территорию для дифференциации</v>
      </c>
      <c r="AQ15" s="659"/>
      <c r="AR15" s="659"/>
      <c r="AS15" s="451">
        <v>0</v>
      </c>
    </row>
    <row r="16" spans="1:45" ht="14.25" hidden="1" customHeight="1">
      <c r="AC16" s="261"/>
      <c r="AK16" s="261"/>
      <c r="AS16" s="979">
        <v>0</v>
      </c>
    </row>
    <row r="17" spans="1:45" ht="14.25" hidden="1" customHeight="1">
      <c r="P17" s="1135"/>
      <c r="AD17" s="1184"/>
      <c r="AE17" s="1184"/>
      <c r="AF17" s="1184"/>
      <c r="AG17" s="1185"/>
      <c r="AH17" s="3858"/>
      <c r="AI17" s="3857" t="s">
        <v>52</v>
      </c>
      <c r="AJ17" s="3858"/>
      <c r="AK17" s="3857" t="s">
        <v>52</v>
      </c>
      <c r="AS17" s="979">
        <v>0</v>
      </c>
    </row>
    <row r="18" spans="1:45" ht="14.25" hidden="1" customHeight="1">
      <c r="P18" s="1135"/>
      <c r="AD18" s="1184"/>
      <c r="AE18" s="1184"/>
      <c r="AF18" s="1184"/>
      <c r="AG18" s="262" t="str">
        <f>AH17&amp;"-"&amp;AJ17</f>
        <v>-</v>
      </c>
      <c r="AH18" s="3857"/>
      <c r="AI18" s="3857"/>
      <c r="AJ18" s="3857"/>
      <c r="AK18" s="3857"/>
      <c r="AS18" s="979">
        <v>0</v>
      </c>
    </row>
    <row r="19" spans="1:45" ht="14.25" hidden="1" customHeight="1">
      <c r="P19" s="1135"/>
      <c r="AK19" s="261"/>
      <c r="AS19" s="979">
        <v>0</v>
      </c>
    </row>
    <row r="20" spans="1:45" s="1190" customFormat="1" ht="22.5" hidden="1" customHeight="1">
      <c r="L20" s="1153"/>
      <c r="M20" s="1186"/>
      <c r="N20" s="1186"/>
      <c r="O20" s="1191" t="s">
        <v>501</v>
      </c>
      <c r="P20" s="1186"/>
      <c r="Q20" s="1195"/>
      <c r="R20" s="1195"/>
      <c r="S20" s="623"/>
      <c r="Z20" s="1191"/>
      <c r="AB20" s="1191"/>
      <c r="AH20" s="1191"/>
      <c r="AJ20" s="1191"/>
      <c r="AN20" s="444"/>
      <c r="AO20" s="444"/>
      <c r="AP20" s="444"/>
      <c r="AQ20" s="444"/>
      <c r="AR20" s="444"/>
      <c r="AS20" s="984">
        <v>0</v>
      </c>
    </row>
    <row r="21" spans="1:45" s="1190" customFormat="1" ht="14.25" hidden="1" customHeight="1">
      <c r="L21" s="1153"/>
      <c r="M21" s="1186"/>
      <c r="N21" s="1186"/>
      <c r="O21" s="1186"/>
      <c r="P21" s="1186"/>
      <c r="Q21" s="1195"/>
      <c r="R21" s="1195"/>
      <c r="S21" s="623"/>
      <c r="AN21" s="444"/>
      <c r="AO21" s="444"/>
      <c r="AP21" s="444"/>
      <c r="AQ21" s="444"/>
      <c r="AR21" s="444"/>
      <c r="AS21" s="984">
        <v>0</v>
      </c>
    </row>
    <row r="22" spans="1:45" s="1190" customFormat="1" ht="14.25" hidden="1" customHeight="1">
      <c r="L22" s="1153"/>
      <c r="M22" s="1186"/>
      <c r="N22" s="1186"/>
      <c r="O22" s="1188" t="s">
        <v>502</v>
      </c>
      <c r="P22" s="1186"/>
      <c r="Q22" s="1195"/>
      <c r="R22" s="1195"/>
      <c r="S22" s="623"/>
      <c r="T22" s="984" t="s">
        <v>503</v>
      </c>
      <c r="AA22" s="120" t="s">
        <v>504</v>
      </c>
      <c r="AC22" s="120" t="s">
        <v>505</v>
      </c>
      <c r="AD22" s="984" t="s">
        <v>503</v>
      </c>
      <c r="AI22" s="120" t="s">
        <v>506</v>
      </c>
      <c r="AK22" s="120" t="s">
        <v>505</v>
      </c>
      <c r="AN22" s="444"/>
      <c r="AO22" s="444"/>
      <c r="AP22" s="444"/>
      <c r="AQ22" s="444"/>
      <c r="AR22" s="444"/>
      <c r="AS22" s="984">
        <v>0</v>
      </c>
    </row>
    <row r="23" spans="1:45" ht="14.25" hidden="1" customHeight="1">
      <c r="O23" s="1188"/>
      <c r="P23" s="1135"/>
      <c r="AS23" s="979">
        <v>0</v>
      </c>
    </row>
    <row r="24" spans="1:45" ht="14.25" hidden="1" customHeight="1">
      <c r="O24" s="1188"/>
      <c r="P24" s="1135"/>
      <c r="AS24" s="979">
        <v>0</v>
      </c>
    </row>
    <row r="25" spans="1:45" ht="14.65" customHeight="1">
      <c r="Q25" s="309"/>
      <c r="R25" s="309"/>
      <c r="S25" s="1099"/>
      <c r="T25" s="296"/>
      <c r="U25" s="296"/>
      <c r="V25" s="442"/>
      <c r="W25" s="442"/>
      <c r="X25" s="442"/>
      <c r="Y25" s="442"/>
      <c r="Z25" s="442"/>
      <c r="AA25" s="442"/>
      <c r="AB25" s="442"/>
      <c r="AC25" s="442"/>
      <c r="AD25" s="442"/>
      <c r="AE25" s="442"/>
      <c r="AF25" s="442"/>
      <c r="AG25" s="442"/>
      <c r="AH25" s="442"/>
      <c r="AI25" s="442"/>
      <c r="AJ25" s="442"/>
      <c r="AK25" s="442"/>
      <c r="AS25" s="979">
        <v>14</v>
      </c>
    </row>
    <row r="26" spans="1:45" ht="14.65" customHeight="1">
      <c r="Q26" s="309"/>
      <c r="R26" s="309"/>
      <c r="S26" s="38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841"/>
      <c r="U26" s="3841"/>
      <c r="V26" s="3841"/>
      <c r="W26" s="3841"/>
      <c r="X26" s="3841"/>
      <c r="Y26" s="3841"/>
      <c r="Z26" s="3841"/>
      <c r="AA26" s="3841"/>
      <c r="AB26" s="3841"/>
      <c r="AC26" s="3841"/>
      <c r="AD26" s="3841"/>
      <c r="AE26" s="3841"/>
      <c r="AF26" s="3841"/>
      <c r="AG26" s="3841"/>
      <c r="AH26" s="3841"/>
      <c r="AI26" s="3841"/>
      <c r="AJ26" s="3841"/>
      <c r="AK26" s="1067"/>
      <c r="AS26" s="979">
        <v>14</v>
      </c>
    </row>
    <row r="27" spans="1:45" ht="14.65" customHeight="1">
      <c r="Q27" s="309"/>
      <c r="R27" s="309"/>
      <c r="S27" s="3814" t="str">
        <f>IF(org=0,"Не определено",org)</f>
        <v>ООО "Смоленскрегионтеплоэнерго"</v>
      </c>
      <c r="T27" s="3814"/>
      <c r="U27" s="3814"/>
      <c r="V27" s="3814"/>
      <c r="W27" s="3814"/>
      <c r="X27" s="3814"/>
      <c r="Y27" s="3814"/>
      <c r="Z27" s="3814"/>
      <c r="AA27" s="3814"/>
      <c r="AB27" s="3814"/>
      <c r="AC27" s="3814"/>
      <c r="AD27" s="3814"/>
      <c r="AE27" s="3814"/>
      <c r="AF27" s="3814"/>
      <c r="AG27" s="3814"/>
      <c r="AH27" s="3814"/>
      <c r="AI27" s="3814"/>
      <c r="AJ27" s="3814"/>
      <c r="AK27" s="1067"/>
      <c r="AS27" s="979">
        <v>14</v>
      </c>
    </row>
    <row r="28" spans="1:45" ht="14.25" hidden="1" customHeight="1">
      <c r="Q28" s="309"/>
      <c r="R28" s="309"/>
      <c r="S28" s="1099"/>
      <c r="T28" s="296"/>
      <c r="U28" s="296"/>
      <c r="V28" s="256"/>
      <c r="W28" s="256"/>
      <c r="X28" s="256"/>
      <c r="Y28" s="256"/>
      <c r="Z28" s="256"/>
      <c r="AA28" s="256"/>
      <c r="AB28" s="256"/>
      <c r="AC28" s="256"/>
      <c r="AD28" s="256"/>
      <c r="AE28" s="256"/>
      <c r="AF28" s="256"/>
      <c r="AG28" s="256"/>
      <c r="AH28" s="256"/>
      <c r="AI28" s="256"/>
      <c r="AJ28" s="256"/>
      <c r="AK28" s="256"/>
      <c r="AL28" s="442"/>
      <c r="AS28" s="979">
        <v>0</v>
      </c>
    </row>
    <row r="29" spans="1:45" s="1637" customFormat="1" ht="25.5" hidden="1" customHeight="1">
      <c r="A29" s="1192"/>
      <c r="B29" s="1192"/>
      <c r="C29" s="1192"/>
      <c r="D29" s="1192"/>
      <c r="E29" s="1192"/>
      <c r="F29" s="1192"/>
      <c r="G29" s="1192"/>
      <c r="H29" s="1192"/>
      <c r="I29" s="1192"/>
      <c r="J29" s="1192"/>
      <c r="K29" s="1192"/>
      <c r="L29" s="1193"/>
      <c r="M29" s="1192"/>
      <c r="N29" s="1192"/>
      <c r="O29" s="1192"/>
      <c r="S29" s="3851" t="s">
        <v>28</v>
      </c>
      <c r="T29" s="3851"/>
      <c r="U29" s="1196"/>
      <c r="V29" s="3853" t="str">
        <f>IF(TITLE_NAME_OR_PR_CHANGE="",IF(TITLE_NAME_OR_PR="","",TITLE_NAME_OR_PR),TITLE_NAME_OR_PR_CHANGE)</f>
        <v/>
      </c>
      <c r="W29" s="3853"/>
      <c r="X29" s="3853"/>
      <c r="Y29" s="3853"/>
      <c r="Z29" s="3853"/>
      <c r="AA29" s="3853"/>
      <c r="AB29" s="3853"/>
      <c r="AC29" s="260"/>
      <c r="AD29" s="3853" t="str">
        <f>IF(TITLE_NAME_OR_PR_CHANGE="",IF(TITLE_NAME_OR_PR="","",TITLE_NAME_OR_PR),TITLE_NAME_OR_PR_CHANGE)</f>
        <v/>
      </c>
      <c r="AE29" s="3853"/>
      <c r="AF29" s="3853"/>
      <c r="AG29" s="3853"/>
      <c r="AH29" s="3853"/>
      <c r="AI29" s="3853"/>
      <c r="AJ29" s="3853"/>
      <c r="AK29" s="260"/>
      <c r="AL29" s="260"/>
      <c r="AM29" s="214"/>
      <c r="AN29" s="301"/>
      <c r="AO29" s="301"/>
      <c r="AP29" s="301"/>
      <c r="AQ29" s="301"/>
      <c r="AR29" s="301"/>
      <c r="AS29" s="351">
        <v>0</v>
      </c>
    </row>
    <row r="30" spans="1:45" s="1637" customFormat="1" ht="18.75" hidden="1" customHeight="1">
      <c r="A30" s="1192"/>
      <c r="B30" s="1192"/>
      <c r="C30" s="1192"/>
      <c r="D30" s="1192"/>
      <c r="E30" s="1192"/>
      <c r="F30" s="1192"/>
      <c r="G30" s="1192"/>
      <c r="H30" s="1192"/>
      <c r="I30" s="1192"/>
      <c r="J30" s="1192"/>
      <c r="K30" s="1192"/>
      <c r="L30" s="1193"/>
      <c r="M30" s="1192"/>
      <c r="N30" s="1192"/>
      <c r="O30" s="1192"/>
      <c r="S30" s="3851" t="s">
        <v>507</v>
      </c>
      <c r="T30" s="3851"/>
      <c r="U30" s="1196"/>
      <c r="V30" s="3852" t="str">
        <f>IF(TITLE_DATE_PR_CHANGE="",IF(TITLE_DATE_PR="","",TITLE_DATE_PR),TITLE_DATE_PR_CHANGE)</f>
        <v/>
      </c>
      <c r="W30" s="3852"/>
      <c r="X30" s="3852"/>
      <c r="Y30" s="3852"/>
      <c r="Z30" s="3852"/>
      <c r="AA30" s="3852"/>
      <c r="AB30" s="3852"/>
      <c r="AC30" s="260"/>
      <c r="AD30" s="3852" t="str">
        <f>IF(TITLE_DATE_PR_CHANGE="",IF(TITLE_DATE_PR="","",TITLE_DATE_PR),TITLE_DATE_PR_CHANGE)</f>
        <v/>
      </c>
      <c r="AE30" s="3852"/>
      <c r="AF30" s="3852"/>
      <c r="AG30" s="3852"/>
      <c r="AH30" s="3852"/>
      <c r="AI30" s="3852"/>
      <c r="AJ30" s="3852"/>
      <c r="AK30" s="260"/>
      <c r="AL30" s="260"/>
      <c r="AM30" s="214"/>
      <c r="AN30" s="301"/>
      <c r="AO30" s="301"/>
      <c r="AP30" s="301"/>
      <c r="AQ30" s="301"/>
      <c r="AR30" s="301"/>
      <c r="AS30" s="351">
        <v>0</v>
      </c>
    </row>
    <row r="31" spans="1:45" s="1637" customFormat="1" ht="18.75" hidden="1" customHeight="1">
      <c r="A31" s="1192"/>
      <c r="B31" s="1192"/>
      <c r="C31" s="1192"/>
      <c r="D31" s="1192"/>
      <c r="E31" s="1192"/>
      <c r="F31" s="1192"/>
      <c r="G31" s="1192"/>
      <c r="H31" s="1192"/>
      <c r="I31" s="1192"/>
      <c r="J31" s="1192"/>
      <c r="K31" s="1192"/>
      <c r="L31" s="1193"/>
      <c r="M31" s="1192"/>
      <c r="N31" s="1192"/>
      <c r="O31" s="1192"/>
      <c r="S31" s="3851" t="s">
        <v>508</v>
      </c>
      <c r="T31" s="3851"/>
      <c r="U31" s="1196"/>
      <c r="V31" s="3853" t="str">
        <f>IF(TITLE_NUMBER_PR_CHANGE="",IF(TITLE_NUMBER_PR="","",TITLE_NUMBER_PR),TITLE_NUMBER_PR_CHANGE)</f>
        <v/>
      </c>
      <c r="W31" s="3853"/>
      <c r="X31" s="3853"/>
      <c r="Y31" s="3853"/>
      <c r="Z31" s="3853"/>
      <c r="AA31" s="3853"/>
      <c r="AB31" s="3853"/>
      <c r="AC31" s="260"/>
      <c r="AD31" s="3853" t="str">
        <f>IF(TITLE_NUMBER_PR_CHANGE="",IF(TITLE_NUMBER_PR="","",TITLE_NUMBER_PR),TITLE_NUMBER_PR_CHANGE)</f>
        <v/>
      </c>
      <c r="AE31" s="3853"/>
      <c r="AF31" s="3853"/>
      <c r="AG31" s="3853"/>
      <c r="AH31" s="3853"/>
      <c r="AI31" s="3853"/>
      <c r="AJ31" s="3853"/>
      <c r="AK31" s="260"/>
      <c r="AL31" s="260"/>
      <c r="AM31" s="214"/>
      <c r="AN31" s="301"/>
      <c r="AO31" s="301"/>
      <c r="AP31" s="301"/>
      <c r="AQ31" s="301"/>
      <c r="AR31" s="301"/>
      <c r="AS31" s="351">
        <v>0</v>
      </c>
    </row>
    <row r="32" spans="1:45" s="1637" customFormat="1" ht="18.75" hidden="1" customHeight="1">
      <c r="A32" s="1192"/>
      <c r="B32" s="1192"/>
      <c r="C32" s="1192"/>
      <c r="D32" s="1192"/>
      <c r="E32" s="1192"/>
      <c r="F32" s="1192"/>
      <c r="G32" s="1192"/>
      <c r="H32" s="1192"/>
      <c r="I32" s="1192"/>
      <c r="J32" s="1192"/>
      <c r="K32" s="1192"/>
      <c r="L32" s="1193"/>
      <c r="M32" s="1192"/>
      <c r="N32" s="1192"/>
      <c r="O32" s="1192"/>
      <c r="S32" s="3851" t="s">
        <v>29</v>
      </c>
      <c r="T32" s="3851"/>
      <c r="U32" s="1196"/>
      <c r="V32" s="3853" t="str">
        <f>IF(TITLE_IST_PUB_CHANGE="",IF(TITLE_IST_PUB="","",TITLE_IST_PUB),TITLE_IST_PUB_CHANGE)</f>
        <v/>
      </c>
      <c r="W32" s="3853"/>
      <c r="X32" s="3853"/>
      <c r="Y32" s="3853"/>
      <c r="Z32" s="3853"/>
      <c r="AA32" s="3853"/>
      <c r="AB32" s="3853"/>
      <c r="AC32" s="260"/>
      <c r="AD32" s="3853" t="str">
        <f>IF(TITLE_IST_PUB_CHANGE="",IF(TITLE_IST_PUB="","",TITLE_IST_PUB),TITLE_IST_PUB_CHANGE)</f>
        <v/>
      </c>
      <c r="AE32" s="3853"/>
      <c r="AF32" s="3853"/>
      <c r="AG32" s="3853"/>
      <c r="AH32" s="3853"/>
      <c r="AI32" s="3853"/>
      <c r="AJ32" s="3853"/>
      <c r="AK32" s="260"/>
      <c r="AL32" s="260"/>
      <c r="AM32" s="214"/>
      <c r="AN32" s="301"/>
      <c r="AO32" s="301"/>
      <c r="AP32" s="301"/>
      <c r="AQ32" s="301"/>
      <c r="AR32" s="301"/>
      <c r="AS32" s="351">
        <v>0</v>
      </c>
    </row>
    <row r="33" spans="1:45" ht="14.25" hidden="1" customHeight="1">
      <c r="P33" s="1152"/>
      <c r="Q33" s="309"/>
      <c r="R33" s="309"/>
      <c r="S33" s="1099"/>
      <c r="T33" s="296"/>
      <c r="U33" s="296"/>
      <c r="V33" s="256"/>
      <c r="W33" s="256"/>
      <c r="X33" s="256"/>
      <c r="Y33" s="256"/>
      <c r="Z33" s="256"/>
      <c r="AA33" s="256"/>
      <c r="AB33" s="256"/>
      <c r="AC33" s="256"/>
      <c r="AD33" s="256"/>
      <c r="AE33" s="256"/>
      <c r="AF33" s="256"/>
      <c r="AG33" s="256"/>
      <c r="AH33" s="256"/>
      <c r="AI33" s="256"/>
      <c r="AJ33" s="256"/>
      <c r="AK33" s="256"/>
      <c r="AL33" s="442"/>
      <c r="AS33" s="979">
        <v>0</v>
      </c>
    </row>
    <row r="34" spans="1:45" s="1637" customFormat="1" ht="18.75" hidden="1" customHeight="1">
      <c r="A34" s="1192"/>
      <c r="B34" s="1192"/>
      <c r="C34" s="1192"/>
      <c r="D34" s="1192"/>
      <c r="E34" s="1192"/>
      <c r="F34" s="1192"/>
      <c r="G34" s="1192"/>
      <c r="H34" s="1192"/>
      <c r="I34" s="1192"/>
      <c r="J34" s="1192"/>
      <c r="K34" s="1192"/>
      <c r="L34" s="1193"/>
      <c r="M34" s="1192"/>
      <c r="N34" s="1192"/>
      <c r="O34" s="1192"/>
      <c r="S34" s="3851" t="s">
        <v>509</v>
      </c>
      <c r="T34" s="3851"/>
      <c r="U34" s="1196"/>
      <c r="V34" s="3852" t="str">
        <f>IF(TITLE_DATE_PR_CHANGE="",IF(TITLE_DATE_PR="","",TITLE_DATE_PR),TITLE_DATE_PR_CHANGE)</f>
        <v/>
      </c>
      <c r="W34" s="3852"/>
      <c r="X34" s="3852"/>
      <c r="Y34" s="3852"/>
      <c r="Z34" s="3852"/>
      <c r="AA34" s="3852"/>
      <c r="AB34" s="3852"/>
      <c r="AC34" s="260"/>
      <c r="AD34" s="3852" t="str">
        <f>IF(TITLE_DATE_PR_CHANGE="",IF(TITLE_DATE_PR="","",TITLE_DATE_PR),TITLE_DATE_PR_CHANGE)</f>
        <v/>
      </c>
      <c r="AE34" s="3852"/>
      <c r="AF34" s="3852"/>
      <c r="AG34" s="3852"/>
      <c r="AH34" s="3852"/>
      <c r="AI34" s="3852"/>
      <c r="AJ34" s="3852"/>
      <c r="AK34" s="260"/>
      <c r="AL34" s="260"/>
      <c r="AM34" s="214"/>
      <c r="AN34" s="301"/>
      <c r="AO34" s="301"/>
      <c r="AP34" s="301"/>
      <c r="AQ34" s="301"/>
      <c r="AR34" s="301"/>
      <c r="AS34" s="351">
        <v>0</v>
      </c>
    </row>
    <row r="35" spans="1:45" s="1637" customFormat="1" ht="18.75" hidden="1" customHeight="1">
      <c r="A35" s="1192"/>
      <c r="B35" s="1192"/>
      <c r="C35" s="1192"/>
      <c r="D35" s="1192"/>
      <c r="E35" s="1192"/>
      <c r="F35" s="1192"/>
      <c r="G35" s="1192"/>
      <c r="H35" s="1192"/>
      <c r="I35" s="1192"/>
      <c r="J35" s="1192"/>
      <c r="K35" s="1192"/>
      <c r="L35" s="1193"/>
      <c r="M35" s="1192"/>
      <c r="N35" s="1192"/>
      <c r="O35" s="1192"/>
      <c r="S35" s="3851" t="s">
        <v>510</v>
      </c>
      <c r="T35" s="3851"/>
      <c r="U35" s="1196"/>
      <c r="V35" s="3853" t="str">
        <f>IF(TITLE_NUMBER_PR_CHANGE="",IF(TITLE_NUMBER_PR="","",TITLE_NUMBER_PR),TITLE_NUMBER_PR_CHANGE)</f>
        <v/>
      </c>
      <c r="W35" s="3853"/>
      <c r="X35" s="3853"/>
      <c r="Y35" s="3853"/>
      <c r="Z35" s="3853"/>
      <c r="AA35" s="3853"/>
      <c r="AB35" s="3853"/>
      <c r="AC35" s="260"/>
      <c r="AD35" s="3853" t="str">
        <f>IF(TITLE_NUMBER_PR_CHANGE="",IF(TITLE_NUMBER_PR="","",TITLE_NUMBER_PR),TITLE_NUMBER_PR_CHANGE)</f>
        <v/>
      </c>
      <c r="AE35" s="3853"/>
      <c r="AF35" s="3853"/>
      <c r="AG35" s="3853"/>
      <c r="AH35" s="3853"/>
      <c r="AI35" s="3853"/>
      <c r="AJ35" s="3853"/>
      <c r="AK35" s="260"/>
      <c r="AL35" s="260"/>
      <c r="AM35" s="214"/>
      <c r="AN35" s="301"/>
      <c r="AO35" s="301"/>
      <c r="AP35" s="301"/>
      <c r="AQ35" s="301"/>
      <c r="AR35" s="301"/>
      <c r="AS35" s="351">
        <v>0</v>
      </c>
    </row>
    <row r="36" spans="1:45" s="1637" customFormat="1" ht="0" hidden="1" customHeight="1">
      <c r="A36" s="1192"/>
      <c r="B36" s="1192"/>
      <c r="C36" s="1192"/>
      <c r="D36" s="1192"/>
      <c r="E36" s="1192"/>
      <c r="F36" s="1192"/>
      <c r="G36" s="1192"/>
      <c r="H36" s="1192"/>
      <c r="I36" s="1192"/>
      <c r="J36" s="1192"/>
      <c r="K36" s="1192"/>
      <c r="L36" s="1193"/>
      <c r="M36" s="1192"/>
      <c r="N36" s="1192"/>
      <c r="O36" s="1192"/>
      <c r="S36" s="257"/>
      <c r="T36" s="257"/>
      <c r="U36" s="1043"/>
      <c r="V36" s="260"/>
      <c r="W36" s="260"/>
      <c r="X36" s="260"/>
      <c r="Y36" s="260"/>
      <c r="Z36" s="260"/>
      <c r="AA36" s="260"/>
      <c r="AB36" s="260"/>
      <c r="AC36" s="212" t="s">
        <v>511</v>
      </c>
      <c r="AD36" s="260"/>
      <c r="AE36" s="260"/>
      <c r="AF36" s="260"/>
      <c r="AG36" s="260"/>
      <c r="AH36" s="260"/>
      <c r="AI36" s="260"/>
      <c r="AJ36" s="260"/>
      <c r="AK36" s="212" t="s">
        <v>511</v>
      </c>
      <c r="AN36" s="301"/>
      <c r="AO36" s="301"/>
      <c r="AP36" s="301"/>
      <c r="AQ36" s="301"/>
      <c r="AR36" s="301"/>
      <c r="AS36" s="351">
        <v>0</v>
      </c>
    </row>
    <row r="37" spans="1:45" ht="14.65" customHeight="1">
      <c r="Q37" s="309"/>
      <c r="R37" s="309"/>
      <c r="S37" s="1099"/>
      <c r="T37" s="296"/>
      <c r="U37" s="1068"/>
      <c r="V37" s="3872"/>
      <c r="W37" s="3872"/>
      <c r="X37" s="3872"/>
      <c r="Y37" s="3872"/>
      <c r="Z37" s="3872"/>
      <c r="AA37" s="3872"/>
      <c r="AB37" s="3872"/>
      <c r="AC37" s="3872"/>
      <c r="AD37" s="3872"/>
      <c r="AE37" s="3872"/>
      <c r="AF37" s="3872"/>
      <c r="AG37" s="3872"/>
      <c r="AH37" s="3872"/>
      <c r="AI37" s="3872"/>
      <c r="AJ37" s="3872"/>
      <c r="AK37" s="3872"/>
      <c r="AS37" s="979">
        <v>14</v>
      </c>
    </row>
    <row r="38" spans="1:45" ht="14.65" customHeight="1">
      <c r="Q38" s="309"/>
      <c r="R38" s="309"/>
      <c r="S38" s="3731" t="s">
        <v>384</v>
      </c>
      <c r="T38" s="3731"/>
      <c r="U38" s="3731"/>
      <c r="V38" s="3731"/>
      <c r="W38" s="3731"/>
      <c r="X38" s="3731"/>
      <c r="Y38" s="3731"/>
      <c r="Z38" s="3731"/>
      <c r="AA38" s="3731"/>
      <c r="AB38" s="3731"/>
      <c r="AC38" s="3731"/>
      <c r="AD38" s="3731"/>
      <c r="AE38" s="3731"/>
      <c r="AF38" s="3731"/>
      <c r="AG38" s="3731"/>
      <c r="AH38" s="3731"/>
      <c r="AI38" s="3731"/>
      <c r="AJ38" s="3731"/>
      <c r="AK38" s="3731"/>
      <c r="AL38" s="3731"/>
      <c r="AM38" s="3731" t="s">
        <v>385</v>
      </c>
      <c r="AS38" s="979">
        <v>14</v>
      </c>
    </row>
    <row r="39" spans="1:45" ht="14.65" customHeight="1">
      <c r="Q39" s="309"/>
      <c r="R39" s="309"/>
      <c r="S39" s="3873" t="s">
        <v>75</v>
      </c>
      <c r="T39" s="3822" t="s">
        <v>512</v>
      </c>
      <c r="U39" s="235"/>
      <c r="V39" s="3874" t="s">
        <v>513</v>
      </c>
      <c r="W39" s="3875"/>
      <c r="X39" s="3875"/>
      <c r="Y39" s="3875"/>
      <c r="Z39" s="3875"/>
      <c r="AA39" s="3875"/>
      <c r="AB39" s="3876"/>
      <c r="AC39" s="3877" t="s">
        <v>514</v>
      </c>
      <c r="AD39" s="3874" t="s">
        <v>513</v>
      </c>
      <c r="AE39" s="3875"/>
      <c r="AF39" s="3875"/>
      <c r="AG39" s="3875"/>
      <c r="AH39" s="3875"/>
      <c r="AI39" s="3875"/>
      <c r="AJ39" s="3876"/>
      <c r="AK39" s="3877" t="s">
        <v>515</v>
      </c>
      <c r="AL39" s="3880" t="s">
        <v>516</v>
      </c>
      <c r="AM39" s="3731"/>
      <c r="AS39" s="979">
        <v>14</v>
      </c>
    </row>
    <row r="40" spans="1:45" ht="35.65" customHeight="1">
      <c r="Q40" s="309"/>
      <c r="R40" s="309"/>
      <c r="S40" s="3873"/>
      <c r="T40" s="3822"/>
      <c r="U40" s="864"/>
      <c r="V40" s="3792" t="s">
        <v>517</v>
      </c>
      <c r="W40" s="3869" t="s">
        <v>518</v>
      </c>
      <c r="X40" s="3712" t="s">
        <v>519</v>
      </c>
      <c r="Y40" s="3711"/>
      <c r="Z40" s="3712" t="s">
        <v>520</v>
      </c>
      <c r="AA40" s="3717"/>
      <c r="AB40" s="3711"/>
      <c r="AC40" s="3878"/>
      <c r="AD40" s="3792" t="s">
        <v>517</v>
      </c>
      <c r="AE40" s="3869" t="s">
        <v>518</v>
      </c>
      <c r="AF40" s="3712" t="s">
        <v>519</v>
      </c>
      <c r="AG40" s="3711"/>
      <c r="AH40" s="3712" t="s">
        <v>520</v>
      </c>
      <c r="AI40" s="3717"/>
      <c r="AJ40" s="3711"/>
      <c r="AK40" s="3878"/>
      <c r="AL40" s="3881"/>
      <c r="AM40" s="3731"/>
      <c r="AS40" s="979">
        <v>34</v>
      </c>
    </row>
    <row r="41" spans="1:45" ht="35.65" customHeight="1">
      <c r="A41" s="1194"/>
      <c r="B41" s="1194" t="s">
        <v>226</v>
      </c>
      <c r="C41" s="1194" t="s">
        <v>227</v>
      </c>
      <c r="D41" s="1194" t="s">
        <v>228</v>
      </c>
      <c r="E41" s="1188" t="s">
        <v>521</v>
      </c>
      <c r="F41" s="1188" t="s">
        <v>522</v>
      </c>
      <c r="G41" s="1188" t="s">
        <v>523</v>
      </c>
      <c r="H41" s="1188" t="s">
        <v>524</v>
      </c>
      <c r="I41" s="1188" t="s">
        <v>525</v>
      </c>
      <c r="J41" s="1188" t="s">
        <v>526</v>
      </c>
      <c r="K41" s="1188" t="s">
        <v>527</v>
      </c>
      <c r="L41" s="1188" t="s">
        <v>502</v>
      </c>
      <c r="Q41" s="309"/>
      <c r="R41" s="309"/>
      <c r="S41" s="3873"/>
      <c r="T41" s="3822"/>
      <c r="U41" s="236"/>
      <c r="V41" s="3846"/>
      <c r="W41" s="3870"/>
      <c r="X41" s="1046" t="s">
        <v>528</v>
      </c>
      <c r="Y41" s="1046" t="s">
        <v>529</v>
      </c>
      <c r="Z41" s="1045" t="s">
        <v>530</v>
      </c>
      <c r="AA41" s="3827" t="s">
        <v>531</v>
      </c>
      <c r="AB41" s="3840"/>
      <c r="AC41" s="3879"/>
      <c r="AD41" s="3846"/>
      <c r="AE41" s="3870"/>
      <c r="AF41" s="1046" t="s">
        <v>528</v>
      </c>
      <c r="AG41" s="1046" t="s">
        <v>529</v>
      </c>
      <c r="AH41" s="1137" t="s">
        <v>530</v>
      </c>
      <c r="AI41" s="3827" t="s">
        <v>531</v>
      </c>
      <c r="AJ41" s="3840"/>
      <c r="AK41" s="3879"/>
      <c r="AL41" s="3882"/>
      <c r="AM41" s="3731"/>
      <c r="AS41" s="979">
        <v>34</v>
      </c>
    </row>
    <row r="42" spans="1:45" s="1464" customFormat="1" ht="11.25" hidden="1" customHeight="1">
      <c r="A42" s="1194"/>
      <c r="B42" s="1194"/>
      <c r="C42" s="1194"/>
      <c r="D42" s="1194"/>
      <c r="E42" s="1194"/>
      <c r="F42" s="1194"/>
      <c r="G42" s="1194"/>
      <c r="H42" s="1194"/>
      <c r="I42" s="1194"/>
      <c r="J42" s="1194"/>
      <c r="K42" s="1194"/>
      <c r="L42" s="1188"/>
      <c r="M42" s="1186"/>
      <c r="N42" s="1186"/>
      <c r="O42" s="1186"/>
      <c r="P42" s="1070"/>
      <c r="Q42" s="1071"/>
      <c r="R42" s="1078">
        <v>1</v>
      </c>
      <c r="S42" s="1101" t="s">
        <v>161</v>
      </c>
      <c r="T42" s="1079" t="s">
        <v>89</v>
      </c>
      <c r="U42" s="1069" t="str">
        <f ca="1">OFFSET(U42,0,-1)</f>
        <v>2</v>
      </c>
      <c r="V42" s="1080">
        <f ca="1">OFFSET(V42,0,-1)+1</f>
        <v>3</v>
      </c>
      <c r="W42" s="1080"/>
      <c r="X42" s="1080">
        <f ca="1">OFFSET(X42,0,-1)+1</f>
        <v>1</v>
      </c>
      <c r="Y42" s="1080">
        <f ca="1">OFFSET(Y42,0,-1)+1</f>
        <v>2</v>
      </c>
      <c r="Z42" s="1080">
        <f ca="1">OFFSET(Z42,0,-1)+1</f>
        <v>3</v>
      </c>
      <c r="AA42" s="3871">
        <f ca="1">OFFSET(AA42,0,-1)+1</f>
        <v>4</v>
      </c>
      <c r="AB42" s="3871"/>
      <c r="AC42" s="1080">
        <f ca="1">OFFSET(AC42,0,-2)+1</f>
        <v>5</v>
      </c>
      <c r="AD42" s="1136">
        <f ca="1">OFFSET(AD42,0,-1)+1</f>
        <v>6</v>
      </c>
      <c r="AE42" s="1136"/>
      <c r="AF42" s="1136">
        <f ca="1">OFFSET(AF42,0,-1)+1</f>
        <v>1</v>
      </c>
      <c r="AG42" s="1136">
        <f ca="1">OFFSET(AG42,0,-1)+1</f>
        <v>2</v>
      </c>
      <c r="AH42" s="1136">
        <f ca="1">OFFSET(AH42,0,-1)+1</f>
        <v>3</v>
      </c>
      <c r="AI42" s="3871">
        <f ca="1">OFFSET(AI42,0,-1)+1</f>
        <v>4</v>
      </c>
      <c r="AJ42" s="3871"/>
      <c r="AK42" s="1136">
        <f ca="1">OFFSET(AK42,0,-2)+1</f>
        <v>5</v>
      </c>
      <c r="AL42" s="1069">
        <f ca="1">OFFSET(AL42,0,-1)</f>
        <v>5</v>
      </c>
      <c r="AM42" s="1080">
        <f ca="1">OFFSET(AM42,0,-1)+1</f>
        <v>6</v>
      </c>
      <c r="AN42" s="444"/>
      <c r="AO42" s="444"/>
      <c r="AP42" s="444"/>
      <c r="AQ42" s="444"/>
      <c r="AR42" s="444"/>
      <c r="AS42" s="429">
        <v>0</v>
      </c>
    </row>
    <row r="43" spans="1:45" ht="24" customHeight="1">
      <c r="A43" s="1187" t="s">
        <v>242</v>
      </c>
      <c r="B43" s="1187"/>
      <c r="C43" s="1187"/>
      <c r="D43" s="1187"/>
      <c r="E43" s="3860">
        <v>1</v>
      </c>
      <c r="F43" s="1187"/>
      <c r="G43" s="1187"/>
      <c r="H43" s="1187"/>
      <c r="I43" s="1187"/>
      <c r="J43" s="1187"/>
      <c r="K43" s="1187"/>
      <c r="L43" s="1188"/>
      <c r="M43" s="1189"/>
      <c r="N43" s="1189"/>
      <c r="O43" s="1189"/>
      <c r="P43" s="294"/>
      <c r="Q43" s="293"/>
      <c r="R43" s="288"/>
      <c r="S43" s="1048">
        <f>INDEX(PT_DIFFERENTIATION_NUM_NTAR,MATCH(A43,PT_DIFFERENTIATION_NTAR_ID,0))</f>
        <v>0</v>
      </c>
      <c r="T43" s="232" t="s">
        <v>214</v>
      </c>
      <c r="U43" s="234"/>
      <c r="V43" s="3854"/>
      <c r="W43" s="3855"/>
      <c r="X43" s="3855"/>
      <c r="Y43" s="3855"/>
      <c r="Z43" s="3855"/>
      <c r="AA43" s="3855"/>
      <c r="AB43" s="3855"/>
      <c r="AC43" s="3856"/>
      <c r="AD43" s="3854" t="str">
        <f>INDEX(PT_DIFFERENTIATION_NTAR,MATCH(A43,PT_DIFFERENTIATION_NTAR_ID,0))</f>
        <v/>
      </c>
      <c r="AE43" s="3855"/>
      <c r="AF43" s="3855"/>
      <c r="AG43" s="3855"/>
      <c r="AH43" s="3855"/>
      <c r="AI43" s="3855"/>
      <c r="AJ43" s="3855"/>
      <c r="AK43" s="3855"/>
      <c r="AL43" s="3856"/>
      <c r="AM43" s="10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3"/>
      <c r="AP43" s="433" t="str">
        <f t="shared" ref="AP43:AP57" si="1">IF(T43="","",T43)</f>
        <v>Наименование тарифа</v>
      </c>
      <c r="AQ43" s="433"/>
      <c r="AR43" s="433"/>
      <c r="AS43" s="979">
        <v>23</v>
      </c>
    </row>
    <row r="44" spans="1:45" ht="24" customHeight="1">
      <c r="A44" s="1187" t="s">
        <v>242</v>
      </c>
      <c r="B44" s="1187" t="s">
        <v>243</v>
      </c>
      <c r="C44" s="1187"/>
      <c r="D44" s="1187"/>
      <c r="E44" s="3861"/>
      <c r="F44" s="3860">
        <v>1</v>
      </c>
      <c r="G44" s="1187"/>
      <c r="H44" s="1187"/>
      <c r="I44" s="1187"/>
      <c r="J44" s="1187"/>
      <c r="K44" s="1187"/>
      <c r="L44" s="1188"/>
      <c r="M44" s="1189"/>
      <c r="N44" s="1189"/>
      <c r="O44" s="1189"/>
      <c r="P44" s="455"/>
      <c r="Q44" s="285"/>
      <c r="R44" s="286"/>
      <c r="S44" s="1048" t="str">
        <f>INDEX(PT_DIFFERENTIATION_NUM_TER,MATCH(B44,PT_DIFFERENTIATION_TER_ID,0))</f>
        <v>.</v>
      </c>
      <c r="T44" s="242" t="s">
        <v>481</v>
      </c>
      <c r="U44" s="234"/>
      <c r="V44" s="3854"/>
      <c r="W44" s="3855"/>
      <c r="X44" s="3855"/>
      <c r="Y44" s="3855"/>
      <c r="Z44" s="3855"/>
      <c r="AA44" s="3855"/>
      <c r="AB44" s="3855"/>
      <c r="AC44" s="3856"/>
      <c r="AD44" s="3854" t="str">
        <f>INDEX(PT_DIFFERENTIATION_TER,MATCH(B44,PT_DIFFERENTIATION_TER_ID,0))</f>
        <v/>
      </c>
      <c r="AE44" s="3855"/>
      <c r="AF44" s="3855"/>
      <c r="AG44" s="3855"/>
      <c r="AH44" s="3855"/>
      <c r="AI44" s="3855"/>
      <c r="AJ44" s="3855"/>
      <c r="AK44" s="3855"/>
      <c r="AL44" s="3856"/>
      <c r="AM44" s="1082" t="s">
        <v>482</v>
      </c>
      <c r="AO44" s="433"/>
      <c r="AP44" s="433" t="str">
        <f t="shared" si="1"/>
        <v>Территория действия тарифа</v>
      </c>
      <c r="AQ44" s="433"/>
      <c r="AR44" s="433"/>
      <c r="AS44" s="979">
        <v>23</v>
      </c>
    </row>
    <row r="45" spans="1:45" ht="24" customHeight="1">
      <c r="A45" s="1187" t="s">
        <v>242</v>
      </c>
      <c r="B45" s="1187" t="s">
        <v>243</v>
      </c>
      <c r="C45" s="1187" t="s">
        <v>244</v>
      </c>
      <c r="D45" s="1187"/>
      <c r="E45" s="3861"/>
      <c r="F45" s="3861"/>
      <c r="G45" s="3860">
        <v>1</v>
      </c>
      <c r="H45" s="1187"/>
      <c r="I45" s="1187"/>
      <c r="J45" s="1187"/>
      <c r="K45" s="1187"/>
      <c r="L45" s="1188"/>
      <c r="M45" s="1189"/>
      <c r="N45" s="1189"/>
      <c r="O45" s="1189"/>
      <c r="P45" s="287"/>
      <c r="Q45" s="285"/>
      <c r="R45" s="286"/>
      <c r="S45" s="1048" t="str">
        <f>INDEX(PT_DIFFERENTIATION_NUM_CS,MATCH(C45,PT_DIFFERENTIATION_CS_ID,0))</f>
        <v>..</v>
      </c>
      <c r="T45" s="243" t="s">
        <v>483</v>
      </c>
      <c r="U45" s="234"/>
      <c r="V45" s="3854"/>
      <c r="W45" s="3855"/>
      <c r="X45" s="3855"/>
      <c r="Y45" s="3855"/>
      <c r="Z45" s="3855"/>
      <c r="AA45" s="3855"/>
      <c r="AB45" s="3855"/>
      <c r="AC45" s="3856"/>
      <c r="AD45" s="3854" t="str">
        <f>INDEX(PT_DIFFERENTIATION_CS,MATCH(C45,PT_DIFFERENTIATION_CS_ID,0))</f>
        <v/>
      </c>
      <c r="AE45" s="3855"/>
      <c r="AF45" s="3855"/>
      <c r="AG45" s="3855"/>
      <c r="AH45" s="3855"/>
      <c r="AI45" s="3855"/>
      <c r="AJ45" s="3855"/>
      <c r="AK45" s="3855"/>
      <c r="AL45" s="3856"/>
      <c r="AM45" s="1082" t="s">
        <v>484</v>
      </c>
      <c r="AO45" s="433"/>
      <c r="AP45" s="433" t="str">
        <f t="shared" si="1"/>
        <v xml:space="preserve">Наименование системы теплоснабжения </v>
      </c>
      <c r="AQ45" s="433"/>
      <c r="AR45" s="433"/>
      <c r="AS45" s="979">
        <v>23</v>
      </c>
    </row>
    <row r="46" spans="1:45" ht="24" customHeight="1">
      <c r="A46" s="1187" t="s">
        <v>242</v>
      </c>
      <c r="B46" s="1187" t="s">
        <v>243</v>
      </c>
      <c r="C46" s="1187" t="s">
        <v>244</v>
      </c>
      <c r="D46" s="1187" t="s">
        <v>245</v>
      </c>
      <c r="E46" s="3861"/>
      <c r="F46" s="3861"/>
      <c r="G46" s="3861"/>
      <c r="H46" s="3860">
        <v>1</v>
      </c>
      <c r="I46" s="1187"/>
      <c r="J46" s="1187"/>
      <c r="K46" s="1187"/>
      <c r="L46" s="1188"/>
      <c r="M46" s="1189"/>
      <c r="N46" s="1189"/>
      <c r="O46" s="1189"/>
      <c r="P46" s="287"/>
      <c r="Q46" s="285"/>
      <c r="R46" s="286"/>
      <c r="S46" s="1048" t="str">
        <f>INDEX(PT_DIFFERENTIATION_NUM_IST_TE,MATCH(D46,PT_DIFFERENTIATION_IST_TE_ID,0))</f>
        <v>...</v>
      </c>
      <c r="T46" s="244" t="s">
        <v>485</v>
      </c>
      <c r="U46" s="234"/>
      <c r="V46" s="3854"/>
      <c r="W46" s="3855"/>
      <c r="X46" s="3855"/>
      <c r="Y46" s="3855"/>
      <c r="Z46" s="3855"/>
      <c r="AA46" s="3855"/>
      <c r="AB46" s="3855"/>
      <c r="AC46" s="3856"/>
      <c r="AD46" s="3854" t="str">
        <f>INDEX(PT_DIFFERENTIATION_IST_TE,MATCH(D46,PT_DIFFERENTIATION_IST_TE_ID,0))</f>
        <v/>
      </c>
      <c r="AE46" s="3855"/>
      <c r="AF46" s="3855"/>
      <c r="AG46" s="3855"/>
      <c r="AH46" s="3855"/>
      <c r="AI46" s="3855"/>
      <c r="AJ46" s="3855"/>
      <c r="AK46" s="3855"/>
      <c r="AL46" s="3856"/>
      <c r="AM46" s="1082" t="s">
        <v>486</v>
      </c>
      <c r="AO46" s="433"/>
      <c r="AP46" s="433" t="str">
        <f t="shared" si="1"/>
        <v xml:space="preserve">Источник тепловой энергии  </v>
      </c>
      <c r="AQ46" s="433"/>
      <c r="AR46" s="433"/>
      <c r="AS46" s="979">
        <v>23</v>
      </c>
    </row>
    <row r="47" spans="1:45" ht="49.5" customHeight="1">
      <c r="A47" s="1187" t="s">
        <v>242</v>
      </c>
      <c r="B47" s="1187" t="s">
        <v>243</v>
      </c>
      <c r="C47" s="1187" t="s">
        <v>244</v>
      </c>
      <c r="D47" s="1187" t="s">
        <v>245</v>
      </c>
      <c r="E47" s="3861"/>
      <c r="F47" s="3861"/>
      <c r="G47" s="3861"/>
      <c r="H47" s="3861"/>
      <c r="I47" s="3862" t="str">
        <f>S46&amp;".1"</f>
        <v>....1</v>
      </c>
      <c r="J47" s="1187"/>
      <c r="K47" s="1187"/>
      <c r="L47" s="1188" t="s">
        <v>487</v>
      </c>
      <c r="P47" s="3864">
        <v>1</v>
      </c>
      <c r="Q47" s="1044"/>
      <c r="R47" s="289"/>
      <c r="S47" s="1048" t="str">
        <f>$I47</f>
        <v>....1</v>
      </c>
      <c r="T47" s="219" t="s">
        <v>488</v>
      </c>
      <c r="U47" s="234"/>
      <c r="V47" s="3848"/>
      <c r="W47" s="3849"/>
      <c r="X47" s="3849"/>
      <c r="Y47" s="3849"/>
      <c r="Z47" s="3849"/>
      <c r="AA47" s="3849"/>
      <c r="AB47" s="3849"/>
      <c r="AC47" s="3850"/>
      <c r="AD47" s="3848"/>
      <c r="AE47" s="3849"/>
      <c r="AF47" s="3849"/>
      <c r="AG47" s="3849"/>
      <c r="AH47" s="3849"/>
      <c r="AI47" s="3849"/>
      <c r="AJ47" s="3849"/>
      <c r="AK47" s="3849"/>
      <c r="AL47" s="3850"/>
      <c r="AM47" s="1082" t="s">
        <v>489</v>
      </c>
      <c r="AO47" s="433"/>
      <c r="AP47" s="433" t="str">
        <f t="shared" si="1"/>
        <v>Схема подключения теплопотребляющей установки к коллектору источника тепловой энергии</v>
      </c>
      <c r="AQ47" s="433"/>
      <c r="AR47" s="433"/>
      <c r="AS47" s="979">
        <v>47</v>
      </c>
    </row>
    <row r="48" spans="1:45" ht="24" customHeight="1">
      <c r="A48" s="1187" t="s">
        <v>242</v>
      </c>
      <c r="B48" s="1187" t="s">
        <v>243</v>
      </c>
      <c r="C48" s="1187" t="s">
        <v>244</v>
      </c>
      <c r="D48" s="1187" t="s">
        <v>245</v>
      </c>
      <c r="E48" s="3861"/>
      <c r="F48" s="3861"/>
      <c r="G48" s="3861"/>
      <c r="H48" s="3861"/>
      <c r="I48" s="3863"/>
      <c r="J48" s="3862" t="str">
        <f>I47&amp;".1"</f>
        <v>....1.1</v>
      </c>
      <c r="K48" s="1187"/>
      <c r="L48" s="1188" t="s">
        <v>490</v>
      </c>
      <c r="P48" s="3864"/>
      <c r="Q48" s="3864">
        <v>1</v>
      </c>
      <c r="R48" s="290"/>
      <c r="S48" s="1048" t="str">
        <f>$J48</f>
        <v>....1.1</v>
      </c>
      <c r="T48" s="220" t="s">
        <v>491</v>
      </c>
      <c r="U48" s="234"/>
      <c r="V48" s="3848"/>
      <c r="W48" s="3849"/>
      <c r="X48" s="3849"/>
      <c r="Y48" s="3849"/>
      <c r="Z48" s="3849"/>
      <c r="AA48" s="3849"/>
      <c r="AB48" s="3849"/>
      <c r="AC48" s="3850"/>
      <c r="AD48" s="3848"/>
      <c r="AE48" s="3849"/>
      <c r="AF48" s="3849"/>
      <c r="AG48" s="3849"/>
      <c r="AH48" s="3849"/>
      <c r="AI48" s="3849"/>
      <c r="AJ48" s="3849"/>
      <c r="AK48" s="3849"/>
      <c r="AL48" s="3850"/>
      <c r="AM48" s="1082" t="s">
        <v>492</v>
      </c>
      <c r="AO48" s="433"/>
      <c r="AP48" s="433" t="str">
        <f t="shared" si="1"/>
        <v>Группа потребителей</v>
      </c>
      <c r="AQ48" s="433"/>
      <c r="AR48" s="433"/>
      <c r="AS48" s="979">
        <v>23</v>
      </c>
    </row>
    <row r="49" spans="1:45" ht="24" customHeight="1">
      <c r="A49" s="1187" t="s">
        <v>242</v>
      </c>
      <c r="B49" s="1187" t="s">
        <v>243</v>
      </c>
      <c r="C49" s="1187" t="s">
        <v>244</v>
      </c>
      <c r="D49" s="1187" t="s">
        <v>245</v>
      </c>
      <c r="E49" s="3861"/>
      <c r="F49" s="3861"/>
      <c r="G49" s="3861"/>
      <c r="H49" s="3861"/>
      <c r="I49" s="3863"/>
      <c r="J49" s="3863"/>
      <c r="K49" s="3862" t="str">
        <f>J48&amp;".1"</f>
        <v>....1.1.1</v>
      </c>
      <c r="L49" s="1188" t="s">
        <v>493</v>
      </c>
      <c r="P49" s="3864"/>
      <c r="Q49" s="3864"/>
      <c r="R49" s="290">
        <v>1</v>
      </c>
      <c r="S49" s="1048" t="str">
        <f>$K49</f>
        <v>....1.1.1</v>
      </c>
      <c r="T49" s="1171"/>
      <c r="U49" s="234"/>
      <c r="V49" s="627"/>
      <c r="W49" s="259"/>
      <c r="X49" s="627"/>
      <c r="Y49" s="1081"/>
      <c r="Z49" s="3865"/>
      <c r="AA49" s="3741" t="s">
        <v>52</v>
      </c>
      <c r="AB49" s="3865"/>
      <c r="AC49" s="3741" t="s">
        <v>52</v>
      </c>
      <c r="AD49" s="627"/>
      <c r="AE49" s="259"/>
      <c r="AF49" s="627"/>
      <c r="AG49" s="1081"/>
      <c r="AH49" s="3865"/>
      <c r="AI49" s="3741" t="s">
        <v>52</v>
      </c>
      <c r="AJ49" s="3867"/>
      <c r="AK49" s="3741" t="s">
        <v>52</v>
      </c>
      <c r="AL49" s="1172"/>
      <c r="AM49" s="3883" t="s">
        <v>494</v>
      </c>
      <c r="AN49" s="444" t="e">
        <f ca="1">STRCHECKDATE(V50:AL50)</f>
        <v>#NAME?</v>
      </c>
      <c r="AO49" s="433"/>
      <c r="AP49" s="433" t="str">
        <f t="shared" si="1"/>
        <v/>
      </c>
      <c r="AQ49" s="433"/>
      <c r="AR49" s="433"/>
      <c r="AS49" s="979">
        <v>23</v>
      </c>
    </row>
    <row r="50" spans="1:45" ht="1.1499999999999999" customHeight="1">
      <c r="A50" s="1187" t="s">
        <v>242</v>
      </c>
      <c r="B50" s="1187" t="s">
        <v>243</v>
      </c>
      <c r="C50" s="1187" t="s">
        <v>244</v>
      </c>
      <c r="D50" s="1187" t="s">
        <v>245</v>
      </c>
      <c r="E50" s="3861"/>
      <c r="F50" s="3861"/>
      <c r="G50" s="3861"/>
      <c r="H50" s="3861"/>
      <c r="I50" s="3863"/>
      <c r="J50" s="3863"/>
      <c r="K50" s="3862"/>
      <c r="L50" s="1188"/>
      <c r="P50" s="3864"/>
      <c r="Q50" s="3864"/>
      <c r="R50" s="290"/>
      <c r="S50" s="1047"/>
      <c r="T50" s="234"/>
      <c r="U50" s="234"/>
      <c r="V50" s="259"/>
      <c r="W50" s="259"/>
      <c r="X50" s="259"/>
      <c r="Y50" s="262" t="str">
        <f>Z49&amp;"-"&amp;AB49</f>
        <v>-</v>
      </c>
      <c r="Z50" s="3866"/>
      <c r="AA50" s="3741"/>
      <c r="AB50" s="3866"/>
      <c r="AC50" s="3741"/>
      <c r="AD50" s="259"/>
      <c r="AE50" s="259"/>
      <c r="AF50" s="259"/>
      <c r="AG50" s="262" t="str">
        <f>AH49&amp;"-"&amp;AJ49</f>
        <v>-</v>
      </c>
      <c r="AH50" s="3866"/>
      <c r="AI50" s="3741"/>
      <c r="AJ50" s="3868"/>
      <c r="AK50" s="3741"/>
      <c r="AL50" s="1173"/>
      <c r="AM50" s="3884"/>
      <c r="AO50" s="433"/>
      <c r="AP50" s="433" t="str">
        <f t="shared" si="1"/>
        <v/>
      </c>
      <c r="AQ50" s="433"/>
      <c r="AR50" s="433"/>
      <c r="AS50" s="979">
        <v>1</v>
      </c>
    </row>
    <row r="51" spans="1:45" ht="11.45" customHeight="1">
      <c r="A51" s="1187" t="s">
        <v>242</v>
      </c>
      <c r="B51" s="1187" t="s">
        <v>243</v>
      </c>
      <c r="C51" s="1187" t="s">
        <v>244</v>
      </c>
      <c r="D51" s="1187" t="s">
        <v>245</v>
      </c>
      <c r="E51" s="3861"/>
      <c r="F51" s="3861"/>
      <c r="G51" s="3861"/>
      <c r="H51" s="3861"/>
      <c r="I51" s="3863"/>
      <c r="J51" s="3862"/>
      <c r="K51" s="1187"/>
      <c r="L51" s="1188"/>
      <c r="P51" s="3864"/>
      <c r="Q51" s="3864"/>
      <c r="R51" s="289"/>
      <c r="S51" s="1102"/>
      <c r="T51" s="222" t="s">
        <v>495</v>
      </c>
      <c r="U51" s="300"/>
      <c r="V51" s="300"/>
      <c r="W51" s="300"/>
      <c r="X51" s="300"/>
      <c r="Y51" s="300"/>
      <c r="Z51" s="300"/>
      <c r="AA51" s="300"/>
      <c r="AB51" s="300"/>
      <c r="AC51" s="300"/>
      <c r="AD51" s="300"/>
      <c r="AE51" s="300"/>
      <c r="AF51" s="300"/>
      <c r="AG51" s="300"/>
      <c r="AH51" s="300"/>
      <c r="AI51" s="300"/>
      <c r="AJ51" s="300"/>
      <c r="AK51" s="300"/>
      <c r="AL51" s="258"/>
      <c r="AM51" s="3885"/>
      <c r="AO51" s="433"/>
      <c r="AP51" s="433" t="str">
        <f t="shared" si="1"/>
        <v>Добавить вид теплоносителя (параметры теплоносителя)</v>
      </c>
      <c r="AQ51" s="433"/>
      <c r="AR51" s="433"/>
      <c r="AS51" s="979">
        <v>11</v>
      </c>
    </row>
    <row r="52" spans="1:45" ht="11.45" customHeight="1">
      <c r="A52" s="1187" t="s">
        <v>242</v>
      </c>
      <c r="B52" s="1187" t="s">
        <v>243</v>
      </c>
      <c r="C52" s="1187" t="s">
        <v>244</v>
      </c>
      <c r="D52" s="1187" t="s">
        <v>245</v>
      </c>
      <c r="E52" s="3861"/>
      <c r="F52" s="3861"/>
      <c r="G52" s="3861"/>
      <c r="H52" s="3861"/>
      <c r="I52" s="3862"/>
      <c r="J52" s="1187"/>
      <c r="K52" s="1187"/>
      <c r="L52" s="1188"/>
      <c r="P52" s="3864"/>
      <c r="Q52" s="1044"/>
      <c r="R52" s="289"/>
      <c r="S52" s="1102"/>
      <c r="T52" s="221" t="s">
        <v>496</v>
      </c>
      <c r="U52" s="300"/>
      <c r="V52" s="300"/>
      <c r="W52" s="300"/>
      <c r="X52" s="300"/>
      <c r="Y52" s="300"/>
      <c r="Z52" s="300"/>
      <c r="AA52" s="300"/>
      <c r="AB52" s="300"/>
      <c r="AC52" s="299"/>
      <c r="AD52" s="300"/>
      <c r="AE52" s="300"/>
      <c r="AF52" s="300"/>
      <c r="AG52" s="300"/>
      <c r="AH52" s="300"/>
      <c r="AI52" s="300"/>
      <c r="AJ52" s="300"/>
      <c r="AK52" s="299"/>
      <c r="AL52" s="300"/>
      <c r="AM52" s="237"/>
      <c r="AO52" s="433"/>
      <c r="AP52" s="433" t="str">
        <f t="shared" si="1"/>
        <v>Добавить группу потребителей</v>
      </c>
      <c r="AQ52" s="433"/>
      <c r="AR52" s="433"/>
      <c r="AS52" s="979">
        <v>11</v>
      </c>
    </row>
    <row r="53" spans="1:45" ht="14.65" customHeight="1">
      <c r="A53" s="1187" t="s">
        <v>242</v>
      </c>
      <c r="B53" s="1187" t="s">
        <v>243</v>
      </c>
      <c r="C53" s="1187" t="s">
        <v>244</v>
      </c>
      <c r="D53" s="1187" t="s">
        <v>245</v>
      </c>
      <c r="E53" s="3861"/>
      <c r="F53" s="3861"/>
      <c r="G53" s="3861"/>
      <c r="H53" s="3860"/>
      <c r="I53" s="1187"/>
      <c r="J53" s="1187"/>
      <c r="K53" s="1187"/>
      <c r="L53" s="1188"/>
      <c r="M53" s="1189"/>
      <c r="N53" s="1189"/>
      <c r="O53" s="469"/>
      <c r="P53" s="293"/>
      <c r="Q53" s="308"/>
      <c r="R53" s="288"/>
      <c r="S53" s="1102"/>
      <c r="T53" s="298" t="s">
        <v>497</v>
      </c>
      <c r="U53" s="300"/>
      <c r="V53" s="300"/>
      <c r="W53" s="300"/>
      <c r="X53" s="300"/>
      <c r="Y53" s="300"/>
      <c r="Z53" s="300"/>
      <c r="AA53" s="300"/>
      <c r="AB53" s="300"/>
      <c r="AC53" s="299"/>
      <c r="AD53" s="300"/>
      <c r="AE53" s="300"/>
      <c r="AF53" s="300"/>
      <c r="AG53" s="300"/>
      <c r="AH53" s="300"/>
      <c r="AI53" s="300"/>
      <c r="AJ53" s="300"/>
      <c r="AK53" s="299"/>
      <c r="AL53" s="300"/>
      <c r="AM53" s="237"/>
      <c r="AO53" s="433"/>
      <c r="AP53" s="433" t="str">
        <f t="shared" si="1"/>
        <v>Добавить схему подключения</v>
      </c>
      <c r="AQ53" s="433"/>
      <c r="AR53" s="433"/>
      <c r="AS53" s="979">
        <v>14</v>
      </c>
    </row>
    <row r="54" spans="1:45" s="1465" customFormat="1" ht="1.1499999999999999" customHeight="1">
      <c r="A54" s="1167" t="s">
        <v>242</v>
      </c>
      <c r="B54" s="1167" t="s">
        <v>243</v>
      </c>
      <c r="C54" s="1167" t="s">
        <v>244</v>
      </c>
      <c r="D54" s="1138"/>
      <c r="E54" s="3861"/>
      <c r="F54" s="3861"/>
      <c r="G54" s="3860"/>
      <c r="H54" s="1138"/>
      <c r="I54" s="1138"/>
      <c r="J54" s="1138"/>
      <c r="K54" s="1138"/>
      <c r="L54" s="1163"/>
      <c r="M54" s="1139"/>
      <c r="N54" s="1139"/>
      <c r="P54" s="1140"/>
      <c r="Q54" s="1141"/>
      <c r="R54" s="1140"/>
      <c r="S54" s="1146"/>
      <c r="T54" s="1149" t="s">
        <v>498</v>
      </c>
      <c r="U54" s="1148"/>
      <c r="V54" s="1148"/>
      <c r="W54" s="1148"/>
      <c r="X54" s="1148"/>
      <c r="Y54" s="1148"/>
      <c r="Z54" s="1148"/>
      <c r="AA54" s="1148"/>
      <c r="AB54" s="1148"/>
      <c r="AC54" s="1148"/>
      <c r="AD54" s="1148"/>
      <c r="AE54" s="1148"/>
      <c r="AF54" s="1148"/>
      <c r="AG54" s="1148"/>
      <c r="AH54" s="1148"/>
      <c r="AI54" s="1148"/>
      <c r="AJ54" s="1148"/>
      <c r="AK54" s="1148"/>
      <c r="AL54" s="1148"/>
      <c r="AM54" s="1148"/>
      <c r="AO54" s="659"/>
      <c r="AP54" s="659" t="str">
        <f t="shared" si="1"/>
        <v>Добавить источник для дифференциации</v>
      </c>
      <c r="AQ54" s="659"/>
      <c r="AR54" s="659"/>
      <c r="AS54" s="451">
        <v>1</v>
      </c>
    </row>
    <row r="55" spans="1:45" s="1465" customFormat="1" ht="1.1499999999999999" customHeight="1">
      <c r="A55" s="1167" t="s">
        <v>242</v>
      </c>
      <c r="B55" s="1167" t="s">
        <v>243</v>
      </c>
      <c r="C55" s="1138"/>
      <c r="D55" s="1138"/>
      <c r="E55" s="3861"/>
      <c r="F55" s="3860"/>
      <c r="G55" s="1138"/>
      <c r="H55" s="1138"/>
      <c r="I55" s="1138"/>
      <c r="J55" s="1138"/>
      <c r="K55" s="1138"/>
      <c r="L55" s="1163"/>
      <c r="M55" s="1145"/>
      <c r="N55" s="1145"/>
      <c r="P55" s="1140"/>
      <c r="Q55" s="1141"/>
      <c r="R55" s="1140"/>
      <c r="S55" s="1146"/>
      <c r="T55" s="1149" t="s">
        <v>499</v>
      </c>
      <c r="U55" s="1148"/>
      <c r="V55" s="1148"/>
      <c r="W55" s="1148"/>
      <c r="X55" s="1148"/>
      <c r="Y55" s="1148"/>
      <c r="Z55" s="1148"/>
      <c r="AA55" s="1148"/>
      <c r="AB55" s="1148"/>
      <c r="AC55" s="1148"/>
      <c r="AD55" s="1148"/>
      <c r="AE55" s="1148"/>
      <c r="AF55" s="1148"/>
      <c r="AG55" s="1148"/>
      <c r="AH55" s="1148"/>
      <c r="AI55" s="1148"/>
      <c r="AJ55" s="1148"/>
      <c r="AK55" s="1148"/>
      <c r="AL55" s="1148"/>
      <c r="AM55" s="1148"/>
      <c r="AO55" s="659"/>
      <c r="AP55" s="659" t="str">
        <f t="shared" si="1"/>
        <v>Добавить централизованную систему для дифференциации</v>
      </c>
      <c r="AQ55" s="659"/>
      <c r="AR55" s="659"/>
      <c r="AS55" s="451">
        <v>1</v>
      </c>
    </row>
    <row r="56" spans="1:45" s="1465" customFormat="1" ht="1.1499999999999999" customHeight="1">
      <c r="A56" s="1167" t="s">
        <v>242</v>
      </c>
      <c r="B56" s="1167"/>
      <c r="C56" s="1167"/>
      <c r="D56" s="1167"/>
      <c r="E56" s="3860"/>
      <c r="F56" s="1167"/>
      <c r="G56" s="1167"/>
      <c r="H56" s="1167"/>
      <c r="I56" s="1167"/>
      <c r="J56" s="1167"/>
      <c r="K56" s="1167"/>
      <c r="L56" s="1170"/>
      <c r="M56" s="1145"/>
      <c r="N56" s="1145"/>
      <c r="O56" s="451"/>
      <c r="P56" s="313"/>
      <c r="Q56" s="1168"/>
      <c r="R56" s="313"/>
      <c r="S56" s="1146"/>
      <c r="T56" s="1149" t="s">
        <v>500</v>
      </c>
      <c r="U56" s="1148"/>
      <c r="V56" s="1148"/>
      <c r="W56" s="1148"/>
      <c r="X56" s="1148"/>
      <c r="Y56" s="1148"/>
      <c r="Z56" s="1148"/>
      <c r="AA56" s="1148"/>
      <c r="AB56" s="1148"/>
      <c r="AC56" s="1148"/>
      <c r="AD56" s="1148"/>
      <c r="AE56" s="1148"/>
      <c r="AF56" s="1148"/>
      <c r="AG56" s="1148"/>
      <c r="AH56" s="1148"/>
      <c r="AI56" s="1148"/>
      <c r="AJ56" s="1148"/>
      <c r="AK56" s="1148"/>
      <c r="AL56" s="1148"/>
      <c r="AM56" s="1148"/>
      <c r="AO56" s="433"/>
      <c r="AP56" s="433" t="str">
        <f t="shared" si="1"/>
        <v>Добавить территорию для дифференциации</v>
      </c>
      <c r="AQ56" s="433"/>
      <c r="AR56" s="433"/>
      <c r="AS56" s="444">
        <v>1</v>
      </c>
    </row>
    <row r="57" spans="1:45" s="1465" customFormat="1" ht="1.1499999999999999" customHeight="1">
      <c r="A57" s="1138"/>
      <c r="B57" s="1138"/>
      <c r="C57" s="1138"/>
      <c r="D57" s="1138"/>
      <c r="E57" s="1167"/>
      <c r="F57" s="1138"/>
      <c r="G57" s="1138"/>
      <c r="H57" s="1138"/>
      <c r="I57" s="1138"/>
      <c r="J57" s="1138"/>
      <c r="K57" s="1138"/>
      <c r="L57" s="1163"/>
      <c r="M57" s="1145"/>
      <c r="N57" s="1145"/>
      <c r="P57" s="1140"/>
      <c r="Q57" s="1141"/>
      <c r="R57" s="1140"/>
      <c r="S57" s="1146"/>
      <c r="T57" s="1149" t="s">
        <v>532</v>
      </c>
      <c r="U57" s="1148"/>
      <c r="V57" s="1148"/>
      <c r="W57" s="1148"/>
      <c r="X57" s="1148"/>
      <c r="Y57" s="1148"/>
      <c r="Z57" s="1148"/>
      <c r="AA57" s="1148"/>
      <c r="AB57" s="1148"/>
      <c r="AC57" s="1148"/>
      <c r="AD57" s="1148"/>
      <c r="AE57" s="1148"/>
      <c r="AF57" s="1148"/>
      <c r="AG57" s="1148"/>
      <c r="AH57" s="1148"/>
      <c r="AI57" s="1148"/>
      <c r="AJ57" s="1148"/>
      <c r="AK57" s="1148"/>
      <c r="AL57" s="1148"/>
      <c r="AM57" s="1148"/>
      <c r="AO57" s="659"/>
      <c r="AP57" s="659" t="str">
        <f t="shared" si="1"/>
        <v>Добавить наименование тарифа</v>
      </c>
      <c r="AQ57" s="659"/>
      <c r="AR57" s="659"/>
      <c r="AS57" s="451">
        <v>1</v>
      </c>
    </row>
    <row r="58" spans="1:45" ht="11.45" customHeight="1">
      <c r="M58" s="984"/>
      <c r="N58" s="984"/>
      <c r="O58" s="469"/>
      <c r="P58" s="979"/>
      <c r="Q58" s="979"/>
      <c r="R58" s="979"/>
      <c r="S58" s="979"/>
      <c r="AN58" s="979"/>
      <c r="AO58" s="979"/>
      <c r="AP58" s="979"/>
      <c r="AQ58" s="979"/>
      <c r="AR58" s="979"/>
      <c r="AS58" s="979">
        <v>11</v>
      </c>
    </row>
    <row r="59" spans="1:45" ht="28.5" customHeight="1">
      <c r="O59" s="469"/>
      <c r="S59" s="1077"/>
      <c r="T59" s="3859"/>
      <c r="U59" s="3859"/>
      <c r="V59" s="3859"/>
      <c r="W59" s="3859"/>
      <c r="X59" s="3859"/>
      <c r="Y59" s="3859"/>
      <c r="Z59" s="3859"/>
      <c r="AA59" s="3859"/>
      <c r="AB59" s="3859"/>
      <c r="AC59" s="3859"/>
      <c r="AD59" s="3859"/>
      <c r="AE59" s="3859"/>
      <c r="AF59" s="3859"/>
      <c r="AG59" s="3859"/>
      <c r="AH59" s="3859"/>
      <c r="AI59" s="3859"/>
      <c r="AJ59" s="3859"/>
      <c r="AK59" s="3859"/>
      <c r="AL59" s="3859"/>
      <c r="AM59" s="3859"/>
      <c r="AS59" s="979">
        <v>27</v>
      </c>
    </row>
    <row r="60" spans="1:45" ht="67.150000000000006" customHeight="1">
      <c r="O60" s="469"/>
      <c r="P60" s="1127"/>
      <c r="T60" s="3859"/>
      <c r="U60" s="3859"/>
      <c r="V60" s="3859"/>
      <c r="W60" s="3859"/>
      <c r="X60" s="3859"/>
      <c r="Y60" s="3859"/>
      <c r="Z60" s="3859"/>
      <c r="AA60" s="3859"/>
      <c r="AB60" s="3859"/>
      <c r="AC60" s="3859"/>
      <c r="AD60" s="3859"/>
      <c r="AE60" s="3859"/>
      <c r="AF60" s="3859"/>
      <c r="AG60" s="3859"/>
      <c r="AH60" s="3859"/>
      <c r="AI60" s="3859"/>
      <c r="AJ60" s="3859"/>
      <c r="AK60" s="3859"/>
      <c r="AL60" s="3859"/>
      <c r="AM60" s="3859"/>
      <c r="AS60" s="979">
        <v>64</v>
      </c>
    </row>
    <row r="61" spans="1:45" ht="14.65" customHeight="1">
      <c r="O61" s="469"/>
      <c r="AS61" s="979">
        <v>14</v>
      </c>
    </row>
    <row r="62" spans="1:45" ht="18.75" customHeight="1">
      <c r="O62" s="469"/>
      <c r="P62" s="1152"/>
      <c r="S62" s="1077"/>
      <c r="T62" s="3859"/>
      <c r="U62" s="3859"/>
      <c r="V62" s="3859"/>
      <c r="W62" s="3859"/>
      <c r="X62" s="3859"/>
      <c r="Y62" s="3859"/>
      <c r="Z62" s="3859"/>
      <c r="AA62" s="3859"/>
      <c r="AB62" s="3859"/>
      <c r="AC62" s="3859"/>
      <c r="AD62" s="3859"/>
      <c r="AE62" s="3859"/>
      <c r="AF62" s="3859"/>
      <c r="AG62" s="3859"/>
      <c r="AH62" s="3859"/>
      <c r="AI62" s="3859"/>
      <c r="AJ62" s="3859"/>
      <c r="AK62" s="3859"/>
      <c r="AL62" s="3859"/>
      <c r="AM62" s="3859"/>
      <c r="AS62" s="979">
        <v>18</v>
      </c>
    </row>
    <row r="63" spans="1:45" ht="18.75" customHeight="1">
      <c r="O63" s="469"/>
      <c r="P63" s="1152"/>
      <c r="T63" s="3859"/>
      <c r="U63" s="3859"/>
      <c r="V63" s="3859"/>
      <c r="W63" s="3859"/>
      <c r="X63" s="3859"/>
      <c r="Y63" s="3859"/>
      <c r="Z63" s="3859"/>
      <c r="AA63" s="3859"/>
      <c r="AB63" s="3859"/>
      <c r="AC63" s="3859"/>
      <c r="AD63" s="3859"/>
      <c r="AE63" s="3859"/>
      <c r="AF63" s="3859"/>
      <c r="AG63" s="3859"/>
      <c r="AH63" s="3859"/>
      <c r="AI63" s="3859"/>
      <c r="AJ63" s="3859"/>
      <c r="AK63" s="3859"/>
      <c r="AL63" s="3859"/>
      <c r="AM63" s="3859"/>
      <c r="AS63" s="979">
        <v>18</v>
      </c>
    </row>
    <row r="64" spans="1:45" ht="29.25" customHeight="1">
      <c r="O64" s="469"/>
      <c r="P64" s="1152"/>
      <c r="S64" s="1077"/>
      <c r="T64" s="3859"/>
      <c r="U64" s="3859"/>
      <c r="V64" s="3859"/>
      <c r="W64" s="3859"/>
      <c r="X64" s="3859"/>
      <c r="Y64" s="3859"/>
      <c r="Z64" s="3859"/>
      <c r="AA64" s="3859"/>
      <c r="AB64" s="3859"/>
      <c r="AC64" s="3859"/>
      <c r="AD64" s="3859"/>
      <c r="AE64" s="3859"/>
      <c r="AF64" s="3859"/>
      <c r="AG64" s="3859"/>
      <c r="AH64" s="3859"/>
      <c r="AI64" s="3859"/>
      <c r="AJ64" s="3859"/>
      <c r="AK64" s="3859"/>
      <c r="AL64" s="3859"/>
      <c r="AM64" s="3859"/>
      <c r="AS64" s="979">
        <v>28</v>
      </c>
    </row>
    <row r="65" spans="1:45" ht="22.5" hidden="1" customHeight="1">
      <c r="A65" s="984" t="s">
        <v>69</v>
      </c>
      <c r="B65" s="984">
        <v>0</v>
      </c>
      <c r="C65" s="984">
        <v>0</v>
      </c>
      <c r="D65" s="984">
        <v>0</v>
      </c>
      <c r="E65" s="984">
        <v>0</v>
      </c>
      <c r="F65" s="984">
        <v>0</v>
      </c>
      <c r="G65" s="984">
        <v>0</v>
      </c>
      <c r="H65" s="984">
        <v>0</v>
      </c>
      <c r="I65" s="984">
        <v>0</v>
      </c>
      <c r="J65" s="984">
        <v>0</v>
      </c>
      <c r="K65" s="984">
        <v>0</v>
      </c>
      <c r="L65" s="1153">
        <v>0</v>
      </c>
      <c r="M65" s="1186">
        <v>0</v>
      </c>
      <c r="N65" s="1186">
        <v>0</v>
      </c>
      <c r="O65" s="1186">
        <v>0</v>
      </c>
      <c r="P65" s="1042">
        <v>3</v>
      </c>
      <c r="Q65" s="278">
        <v>3</v>
      </c>
      <c r="R65" s="278">
        <v>3</v>
      </c>
      <c r="S65" s="495">
        <v>12</v>
      </c>
      <c r="T65" s="979">
        <v>35</v>
      </c>
      <c r="U65" s="979">
        <v>0</v>
      </c>
      <c r="V65" s="979">
        <v>0</v>
      </c>
      <c r="W65" s="979">
        <v>0</v>
      </c>
      <c r="X65" s="979">
        <v>0</v>
      </c>
      <c r="Y65" s="979">
        <v>0</v>
      </c>
      <c r="Z65" s="979">
        <v>0</v>
      </c>
      <c r="AA65" s="979">
        <v>0</v>
      </c>
      <c r="AB65" s="979">
        <v>0</v>
      </c>
      <c r="AC65" s="979">
        <v>0</v>
      </c>
      <c r="AD65" s="979">
        <v>24</v>
      </c>
      <c r="AE65" s="979">
        <v>0</v>
      </c>
      <c r="AF65" s="979">
        <v>24</v>
      </c>
      <c r="AG65" s="979">
        <v>24</v>
      </c>
      <c r="AH65" s="979">
        <v>11</v>
      </c>
      <c r="AI65" s="979">
        <v>3</v>
      </c>
      <c r="AJ65" s="979">
        <v>11</v>
      </c>
      <c r="AK65" s="979">
        <v>0</v>
      </c>
      <c r="AL65" s="979">
        <v>4</v>
      </c>
      <c r="AM65" s="979">
        <v>115</v>
      </c>
      <c r="AN65" s="444">
        <v>10</v>
      </c>
      <c r="AO65" s="444">
        <v>10</v>
      </c>
      <c r="AP65" s="444">
        <v>10</v>
      </c>
      <c r="AQ65" s="444">
        <v>10</v>
      </c>
      <c r="AR65" s="444">
        <v>10</v>
      </c>
      <c r="AS65" s="979">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90" hidden="1"/>
    <col min="2" max="2" width="11" style="1190" hidden="1" customWidth="1"/>
    <col min="3" max="3" width="10.5703125" style="1190" hidden="1"/>
    <col min="4" max="4" width="11.85546875" style="1190" hidden="1" customWidth="1"/>
    <col min="5" max="5" width="10" style="1190" hidden="1" customWidth="1"/>
    <col min="6" max="6" width="8.7109375" style="1190" hidden="1" customWidth="1"/>
    <col min="7" max="7" width="7.5703125" style="1190" hidden="1" customWidth="1"/>
    <col min="8" max="8" width="11.42578125" style="1190" hidden="1" customWidth="1"/>
    <col min="9" max="9" width="12" style="1190" hidden="1" customWidth="1"/>
    <col min="10" max="10" width="9.85546875" style="1190" hidden="1" customWidth="1"/>
    <col min="11" max="11" width="11.42578125" style="1190" hidden="1" customWidth="1"/>
    <col min="12" max="12" width="19.140625" style="1886" hidden="1" customWidth="1"/>
    <col min="13" max="14" width="12.28515625" style="1563" hidden="1" customWidth="1"/>
    <col min="15" max="15" width="23.42578125" style="1563" hidden="1" customWidth="1"/>
    <col min="16" max="16" width="3" style="1877" customWidth="1"/>
    <col min="17" max="18" width="3" style="278" customWidth="1"/>
    <col min="19" max="19" width="12" style="1878" customWidth="1"/>
    <col min="20" max="20" width="31" style="1459" customWidth="1"/>
    <col min="21" max="21" width="0.140625" style="1459" customWidth="1"/>
    <col min="22" max="22" width="24.7109375" style="1459" hidden="1" customWidth="1"/>
    <col min="23" max="23" width="0.140625" style="1459" hidden="1" customWidth="1"/>
    <col min="24" max="25" width="24.7109375" style="1459" hidden="1" customWidth="1"/>
    <col min="26" max="26" width="11.7109375" style="1459" hidden="1" customWidth="1"/>
    <col min="27" max="27" width="3.7109375" style="1459" hidden="1" customWidth="1"/>
    <col min="28" max="28" width="11.7109375" style="1459" hidden="1" customWidth="1"/>
    <col min="29" max="29" width="8.5703125" style="1459" hidden="1" customWidth="1"/>
    <col min="30" max="30" width="24.7109375" style="1459" customWidth="1"/>
    <col min="31" max="31" width="0.140625" style="1459" customWidth="1"/>
    <col min="32" max="33" width="24" style="1459" customWidth="1"/>
    <col min="34" max="34" width="11" style="1459" customWidth="1"/>
    <col min="35" max="35" width="3.7109375" style="1459" customWidth="1"/>
    <col min="36" max="36" width="11" style="1459" customWidth="1"/>
    <col min="37" max="37" width="8.5703125" style="1459" hidden="1" customWidth="1"/>
    <col min="38" max="38" width="4" style="1459" customWidth="1"/>
    <col min="39" max="39" width="115" style="1459" customWidth="1"/>
    <col min="40" max="44" width="10" style="1465" customWidth="1"/>
    <col min="45" max="45" width="10.5703125" style="1459" hidden="1"/>
  </cols>
  <sheetData>
    <row r="1" spans="1:45" ht="22.5" hidden="1" customHeight="1">
      <c r="Y1" s="261"/>
      <c r="Z1" s="261"/>
      <c r="AG1" s="261"/>
      <c r="AH1" s="261"/>
      <c r="AS1" s="979" t="s">
        <v>1</v>
      </c>
    </row>
    <row r="2" spans="1:45" ht="21" hidden="1" customHeight="1">
      <c r="A2" s="1187"/>
      <c r="B2" s="1187"/>
      <c r="C2" s="1187"/>
      <c r="D2" s="1187"/>
      <c r="E2" s="3860">
        <v>1</v>
      </c>
      <c r="F2" s="1187"/>
      <c r="G2" s="1187"/>
      <c r="H2" s="1187"/>
      <c r="I2" s="1187"/>
      <c r="J2" s="1187"/>
      <c r="K2" s="1187"/>
      <c r="L2" s="1188"/>
      <c r="M2" s="1189"/>
      <c r="N2" s="1189"/>
      <c r="O2" s="1189"/>
      <c r="P2" s="294"/>
      <c r="Q2" s="293"/>
      <c r="R2" s="288"/>
      <c r="S2" s="1160" t="e">
        <f>INDEX(PT_DIFFERENTIATION_NUM_NTAR,MATCH(A2,PT_DIFFERENTIATION_NTAR_ID,0))</f>
        <v>#N/A</v>
      </c>
      <c r="T2" s="232" t="s">
        <v>214</v>
      </c>
      <c r="U2" s="234"/>
      <c r="V2" s="3854"/>
      <c r="W2" s="3855"/>
      <c r="X2" s="3855"/>
      <c r="Y2" s="3855"/>
      <c r="Z2" s="3855"/>
      <c r="AA2" s="3855"/>
      <c r="AB2" s="3855"/>
      <c r="AC2" s="3856"/>
      <c r="AD2" s="3854" t="e">
        <f>INDEX(PT_DIFFERENTIATION_NTAR,MATCH(A2,PT_DIFFERENTIATION_NTAR_ID,0))</f>
        <v>#N/A</v>
      </c>
      <c r="AE2" s="3855"/>
      <c r="AF2" s="3855"/>
      <c r="AG2" s="3855"/>
      <c r="AH2" s="3855"/>
      <c r="AI2" s="3855"/>
      <c r="AJ2" s="3855"/>
      <c r="AK2" s="3855"/>
      <c r="AL2" s="3856"/>
      <c r="AM2" s="1082" t="s">
        <v>480</v>
      </c>
      <c r="AO2" s="433"/>
      <c r="AP2" s="433" t="str">
        <f t="shared" ref="AP2:AP15" si="0">IF(T2="","",T2)</f>
        <v>Наименование тарифа</v>
      </c>
      <c r="AQ2" s="433"/>
      <c r="AR2" s="433"/>
      <c r="AS2" s="979">
        <v>0</v>
      </c>
    </row>
    <row r="3" spans="1:45" ht="21" hidden="1" customHeight="1">
      <c r="A3" s="1187"/>
      <c r="B3" s="1187"/>
      <c r="C3" s="1187"/>
      <c r="D3" s="1187"/>
      <c r="E3" s="3861"/>
      <c r="F3" s="3860">
        <v>1</v>
      </c>
      <c r="G3" s="1187"/>
      <c r="H3" s="1187"/>
      <c r="I3" s="1187"/>
      <c r="J3" s="1187"/>
      <c r="K3" s="1187"/>
      <c r="L3" s="1188"/>
      <c r="M3" s="1189"/>
      <c r="N3" s="1189"/>
      <c r="O3" s="1189"/>
      <c r="P3" s="1156"/>
      <c r="Q3" s="285"/>
      <c r="R3" s="286"/>
      <c r="S3" s="1160" t="e">
        <f>INDEX(PT_DIFFERENTIATION_NUM_TER,MATCH(B3,PT_DIFFERENTIATION_TER_ID,0))</f>
        <v>#N/A</v>
      </c>
      <c r="T3" s="242" t="s">
        <v>481</v>
      </c>
      <c r="U3" s="234"/>
      <c r="V3" s="3854"/>
      <c r="W3" s="3855"/>
      <c r="X3" s="3855"/>
      <c r="Y3" s="3855"/>
      <c r="Z3" s="3855"/>
      <c r="AA3" s="3855"/>
      <c r="AB3" s="3855"/>
      <c r="AC3" s="3856"/>
      <c r="AD3" s="3854" t="e">
        <f>INDEX(PT_DIFFERENTIATION_TER,MATCH(B3,PT_DIFFERENTIATION_TER_ID,0))</f>
        <v>#N/A</v>
      </c>
      <c r="AE3" s="3855"/>
      <c r="AF3" s="3855"/>
      <c r="AG3" s="3855"/>
      <c r="AH3" s="3855"/>
      <c r="AI3" s="3855"/>
      <c r="AJ3" s="3855"/>
      <c r="AK3" s="3855"/>
      <c r="AL3" s="3856"/>
      <c r="AM3" s="1082" t="s">
        <v>482</v>
      </c>
      <c r="AO3" s="433"/>
      <c r="AP3" s="433" t="str">
        <f t="shared" si="0"/>
        <v>Территория действия тарифа</v>
      </c>
      <c r="AQ3" s="433"/>
      <c r="AR3" s="433"/>
      <c r="AS3" s="979">
        <v>0</v>
      </c>
    </row>
    <row r="4" spans="1:45" ht="23.25" hidden="1" customHeight="1">
      <c r="A4" s="1187"/>
      <c r="B4" s="1187"/>
      <c r="C4" s="1187"/>
      <c r="D4" s="1187"/>
      <c r="E4" s="3861"/>
      <c r="F4" s="3861"/>
      <c r="G4" s="3860">
        <v>1</v>
      </c>
      <c r="H4" s="1187"/>
      <c r="I4" s="1187"/>
      <c r="J4" s="1187"/>
      <c r="K4" s="1187"/>
      <c r="L4" s="1188"/>
      <c r="M4" s="1189"/>
      <c r="N4" s="1189"/>
      <c r="O4" s="1189"/>
      <c r="P4" s="287"/>
      <c r="Q4" s="285"/>
      <c r="R4" s="286"/>
      <c r="S4" s="1160" t="e">
        <f>INDEX(PT_DIFFERENTIATION_NUM_CS,MATCH(C4,PT_DIFFERENTIATION_CS_ID,0))</f>
        <v>#N/A</v>
      </c>
      <c r="T4" s="243" t="s">
        <v>483</v>
      </c>
      <c r="U4" s="234"/>
      <c r="V4" s="3854"/>
      <c r="W4" s="3855"/>
      <c r="X4" s="3855"/>
      <c r="Y4" s="3855"/>
      <c r="Z4" s="3855"/>
      <c r="AA4" s="3855"/>
      <c r="AB4" s="3855"/>
      <c r="AC4" s="3856"/>
      <c r="AD4" s="3854" t="e">
        <f>INDEX(PT_DIFFERENTIATION_CS,MATCH(C4,PT_DIFFERENTIATION_CS_ID,0))</f>
        <v>#N/A</v>
      </c>
      <c r="AE4" s="3855"/>
      <c r="AF4" s="3855"/>
      <c r="AG4" s="3855"/>
      <c r="AH4" s="3855"/>
      <c r="AI4" s="3855"/>
      <c r="AJ4" s="3855"/>
      <c r="AK4" s="3855"/>
      <c r="AL4" s="3856"/>
      <c r="AM4" s="1082" t="s">
        <v>484</v>
      </c>
      <c r="AO4" s="433"/>
      <c r="AP4" s="433" t="str">
        <f t="shared" si="0"/>
        <v xml:space="preserve">Наименование системы теплоснабжения </v>
      </c>
      <c r="AQ4" s="433"/>
      <c r="AR4" s="433"/>
      <c r="AS4" s="979">
        <v>0</v>
      </c>
    </row>
    <row r="5" spans="1:45" ht="21" hidden="1" customHeight="1">
      <c r="A5" s="1187"/>
      <c r="B5" s="1187"/>
      <c r="C5" s="1187"/>
      <c r="D5" s="1187"/>
      <c r="E5" s="3861"/>
      <c r="F5" s="3861"/>
      <c r="G5" s="3861"/>
      <c r="H5" s="3860">
        <v>1</v>
      </c>
      <c r="I5" s="1187"/>
      <c r="J5" s="1187"/>
      <c r="K5" s="1187"/>
      <c r="L5" s="1188"/>
      <c r="M5" s="1189"/>
      <c r="N5" s="1189"/>
      <c r="O5" s="1189"/>
      <c r="P5" s="287"/>
      <c r="Q5" s="285"/>
      <c r="R5" s="286"/>
      <c r="S5" s="1160" t="e">
        <f>INDEX(PT_DIFFERENTIATION_NUM_IST_TE,MATCH(D5,PT_DIFFERENTIATION_IST_TE_ID,0))</f>
        <v>#N/A</v>
      </c>
      <c r="T5" s="244" t="s">
        <v>485</v>
      </c>
      <c r="U5" s="234"/>
      <c r="V5" s="3854"/>
      <c r="W5" s="3855"/>
      <c r="X5" s="3855"/>
      <c r="Y5" s="3855"/>
      <c r="Z5" s="3855"/>
      <c r="AA5" s="3855"/>
      <c r="AB5" s="3855"/>
      <c r="AC5" s="3856"/>
      <c r="AD5" s="3854" t="e">
        <f>INDEX(PT_DIFFERENTIATION_IST_TE,MATCH(D5,PT_DIFFERENTIATION_IST_TE_ID,0))</f>
        <v>#N/A</v>
      </c>
      <c r="AE5" s="3855"/>
      <c r="AF5" s="3855"/>
      <c r="AG5" s="3855"/>
      <c r="AH5" s="3855"/>
      <c r="AI5" s="3855"/>
      <c r="AJ5" s="3855"/>
      <c r="AK5" s="3855"/>
      <c r="AL5" s="3856"/>
      <c r="AM5" s="1082" t="s">
        <v>486</v>
      </c>
      <c r="AO5" s="433"/>
      <c r="AP5" s="433" t="str">
        <f t="shared" si="0"/>
        <v xml:space="preserve">Источник тепловой энергии  </v>
      </c>
      <c r="AQ5" s="433"/>
      <c r="AR5" s="433"/>
      <c r="AS5" s="979">
        <v>0</v>
      </c>
    </row>
    <row r="6" spans="1:45" ht="47.25" hidden="1" customHeight="1">
      <c r="A6" s="1187"/>
      <c r="B6" s="1187"/>
      <c r="C6" s="1187"/>
      <c r="D6" s="1187"/>
      <c r="E6" s="3861"/>
      <c r="F6" s="3861"/>
      <c r="G6" s="3861"/>
      <c r="H6" s="3861"/>
      <c r="I6" s="3862" t="e">
        <f>S5&amp;".1"</f>
        <v>#N/A</v>
      </c>
      <c r="J6" s="1187"/>
      <c r="K6" s="1187"/>
      <c r="L6" s="1188" t="s">
        <v>487</v>
      </c>
      <c r="M6" s="469"/>
      <c r="P6" s="3864">
        <v>1</v>
      </c>
      <c r="Q6" s="1155"/>
      <c r="R6" s="289"/>
      <c r="S6" s="1160" t="e">
        <f>$I6</f>
        <v>#N/A</v>
      </c>
      <c r="T6" s="219" t="s">
        <v>488</v>
      </c>
      <c r="U6" s="234"/>
      <c r="V6" s="3848"/>
      <c r="W6" s="3849"/>
      <c r="X6" s="3849"/>
      <c r="Y6" s="3849"/>
      <c r="Z6" s="3849"/>
      <c r="AA6" s="3849"/>
      <c r="AB6" s="3849"/>
      <c r="AC6" s="3850"/>
      <c r="AD6" s="3848"/>
      <c r="AE6" s="3849"/>
      <c r="AF6" s="3849"/>
      <c r="AG6" s="3849"/>
      <c r="AH6" s="3849"/>
      <c r="AI6" s="3849"/>
      <c r="AJ6" s="3849"/>
      <c r="AK6" s="3849"/>
      <c r="AL6" s="3850"/>
      <c r="AM6" s="1082" t="s">
        <v>489</v>
      </c>
      <c r="AO6" s="433"/>
      <c r="AP6" s="433" t="str">
        <f t="shared" si="0"/>
        <v>Схема подключения теплопотребляющей установки к коллектору источника тепловой энергии</v>
      </c>
      <c r="AQ6" s="433"/>
      <c r="AR6" s="433"/>
      <c r="AS6" s="979">
        <v>0</v>
      </c>
    </row>
    <row r="7" spans="1:45" ht="21" hidden="1" customHeight="1">
      <c r="A7" s="1187"/>
      <c r="B7" s="1187"/>
      <c r="C7" s="1187"/>
      <c r="D7" s="1187"/>
      <c r="E7" s="3861"/>
      <c r="F7" s="3861"/>
      <c r="G7" s="3861"/>
      <c r="H7" s="3861"/>
      <c r="I7" s="3863"/>
      <c r="J7" s="3862" t="e">
        <f>I6&amp;".1"</f>
        <v>#N/A</v>
      </c>
      <c r="K7" s="1187"/>
      <c r="L7" s="1188" t="s">
        <v>490</v>
      </c>
      <c r="M7" s="469"/>
      <c r="N7" s="1190"/>
      <c r="P7" s="3864"/>
      <c r="Q7" s="3864">
        <v>1</v>
      </c>
      <c r="R7" s="290"/>
      <c r="S7" s="1160" t="e">
        <f>$J7</f>
        <v>#N/A</v>
      </c>
      <c r="T7" s="220" t="s">
        <v>491</v>
      </c>
      <c r="U7" s="234"/>
      <c r="V7" s="3848"/>
      <c r="W7" s="3849"/>
      <c r="X7" s="3849"/>
      <c r="Y7" s="3849"/>
      <c r="Z7" s="3849"/>
      <c r="AA7" s="3849"/>
      <c r="AB7" s="3849"/>
      <c r="AC7" s="3850"/>
      <c r="AD7" s="3848"/>
      <c r="AE7" s="3849"/>
      <c r="AF7" s="3849"/>
      <c r="AG7" s="3849"/>
      <c r="AH7" s="3849"/>
      <c r="AI7" s="3849"/>
      <c r="AJ7" s="3849"/>
      <c r="AK7" s="3849"/>
      <c r="AL7" s="3850"/>
      <c r="AM7" s="1082" t="s">
        <v>492</v>
      </c>
      <c r="AO7" s="433"/>
      <c r="AP7" s="433" t="str">
        <f t="shared" si="0"/>
        <v>Группа потребителей</v>
      </c>
      <c r="AQ7" s="433"/>
      <c r="AR7" s="433"/>
      <c r="AS7" s="979">
        <v>0</v>
      </c>
    </row>
    <row r="8" spans="1:45" ht="21" hidden="1" customHeight="1">
      <c r="A8" s="1187"/>
      <c r="B8" s="1187"/>
      <c r="C8" s="1187"/>
      <c r="D8" s="1187"/>
      <c r="E8" s="3861"/>
      <c r="F8" s="3861"/>
      <c r="G8" s="3861"/>
      <c r="H8" s="3861"/>
      <c r="I8" s="3863"/>
      <c r="J8" s="3863"/>
      <c r="K8" s="3862" t="e">
        <f>J7&amp;".1"</f>
        <v>#N/A</v>
      </c>
      <c r="L8" s="1188" t="s">
        <v>493</v>
      </c>
      <c r="M8" s="469"/>
      <c r="N8" s="1190"/>
      <c r="O8" s="1190"/>
      <c r="P8" s="3864"/>
      <c r="Q8" s="3864"/>
      <c r="R8" s="290">
        <v>1</v>
      </c>
      <c r="S8" s="1160" t="e">
        <f>$K8</f>
        <v>#N/A</v>
      </c>
      <c r="T8" s="1171"/>
      <c r="U8" s="234"/>
      <c r="V8" s="627"/>
      <c r="W8" s="259"/>
      <c r="X8" s="627"/>
      <c r="Y8" s="1081"/>
      <c r="Z8" s="3865"/>
      <c r="AA8" s="3741" t="s">
        <v>52</v>
      </c>
      <c r="AB8" s="3865"/>
      <c r="AC8" s="3741" t="s">
        <v>52</v>
      </c>
      <c r="AD8" s="627"/>
      <c r="AE8" s="259"/>
      <c r="AF8" s="627"/>
      <c r="AG8" s="1081"/>
      <c r="AH8" s="3865"/>
      <c r="AI8" s="3741" t="s">
        <v>52</v>
      </c>
      <c r="AJ8" s="3865"/>
      <c r="AK8" s="3741" t="s">
        <v>52</v>
      </c>
      <c r="AL8" s="259"/>
      <c r="AM8" s="3883" t="s">
        <v>494</v>
      </c>
      <c r="AN8" s="444" t="e">
        <f ca="1">STRCHECKDATE(V9:AL9)</f>
        <v>#NAME?</v>
      </c>
      <c r="AO8" s="433"/>
      <c r="AP8" s="433" t="str">
        <f t="shared" si="0"/>
        <v/>
      </c>
      <c r="AQ8" s="433"/>
      <c r="AR8" s="433"/>
      <c r="AS8" s="979">
        <v>0</v>
      </c>
    </row>
    <row r="9" spans="1:45" ht="0.75" hidden="1" customHeight="1">
      <c r="A9" s="1187"/>
      <c r="B9" s="1187"/>
      <c r="C9" s="1187"/>
      <c r="D9" s="1187"/>
      <c r="E9" s="3861"/>
      <c r="F9" s="3861"/>
      <c r="G9" s="3861"/>
      <c r="H9" s="3861"/>
      <c r="I9" s="3863"/>
      <c r="J9" s="3863"/>
      <c r="K9" s="3862"/>
      <c r="L9" s="1188"/>
      <c r="M9" s="469"/>
      <c r="N9" s="1190"/>
      <c r="O9" s="1190"/>
      <c r="P9" s="3864"/>
      <c r="Q9" s="3864"/>
      <c r="R9" s="290"/>
      <c r="S9" s="1166"/>
      <c r="T9" s="234"/>
      <c r="U9" s="234"/>
      <c r="V9" s="259"/>
      <c r="W9" s="259"/>
      <c r="X9" s="259"/>
      <c r="Y9" s="262" t="str">
        <f>Z8&amp;"-"&amp;AB8</f>
        <v>-</v>
      </c>
      <c r="Z9" s="3866"/>
      <c r="AA9" s="3741"/>
      <c r="AB9" s="3866"/>
      <c r="AC9" s="3741"/>
      <c r="AD9" s="259"/>
      <c r="AE9" s="259"/>
      <c r="AF9" s="259"/>
      <c r="AG9" s="262" t="str">
        <f>AH8&amp;"-"&amp;AJ8</f>
        <v>-</v>
      </c>
      <c r="AH9" s="3866"/>
      <c r="AI9" s="3741"/>
      <c r="AJ9" s="3866"/>
      <c r="AK9" s="3741"/>
      <c r="AL9" s="259"/>
      <c r="AM9" s="3884"/>
      <c r="AO9" s="433"/>
      <c r="AP9" s="433" t="str">
        <f t="shared" si="0"/>
        <v/>
      </c>
      <c r="AQ9" s="433"/>
      <c r="AR9" s="433"/>
      <c r="AS9" s="979">
        <v>0</v>
      </c>
    </row>
    <row r="10" spans="1:45" ht="15" hidden="1" customHeight="1">
      <c r="A10" s="1187"/>
      <c r="B10" s="1187"/>
      <c r="C10" s="1187"/>
      <c r="D10" s="1187"/>
      <c r="E10" s="3861"/>
      <c r="F10" s="3861"/>
      <c r="G10" s="3861"/>
      <c r="H10" s="3861"/>
      <c r="I10" s="3863"/>
      <c r="J10" s="3862"/>
      <c r="K10" s="1187"/>
      <c r="L10" s="1188"/>
      <c r="M10" s="469"/>
      <c r="N10" s="1190"/>
      <c r="P10" s="3864"/>
      <c r="Q10" s="3864"/>
      <c r="R10" s="289"/>
      <c r="S10" s="1102"/>
      <c r="T10" s="222" t="s">
        <v>495</v>
      </c>
      <c r="U10" s="300"/>
      <c r="V10" s="300"/>
      <c r="W10" s="300"/>
      <c r="X10" s="300"/>
      <c r="Y10" s="300"/>
      <c r="Z10" s="300"/>
      <c r="AA10" s="300"/>
      <c r="AB10" s="300"/>
      <c r="AC10" s="300"/>
      <c r="AD10" s="300"/>
      <c r="AE10" s="300"/>
      <c r="AF10" s="300"/>
      <c r="AG10" s="300"/>
      <c r="AH10" s="300"/>
      <c r="AI10" s="300"/>
      <c r="AJ10" s="300"/>
      <c r="AK10" s="300"/>
      <c r="AL10" s="258"/>
      <c r="AM10" s="3885"/>
      <c r="AO10" s="433"/>
      <c r="AP10" s="433" t="str">
        <f t="shared" si="0"/>
        <v>Добавить вид теплоносителя (параметры теплоносителя)</v>
      </c>
      <c r="AQ10" s="433"/>
      <c r="AR10" s="433"/>
      <c r="AS10" s="979">
        <v>0</v>
      </c>
    </row>
    <row r="11" spans="1:45" ht="15" hidden="1" customHeight="1">
      <c r="A11" s="1187"/>
      <c r="B11" s="1187"/>
      <c r="C11" s="1187"/>
      <c r="D11" s="1187"/>
      <c r="E11" s="3861"/>
      <c r="F11" s="3861"/>
      <c r="G11" s="3861"/>
      <c r="H11" s="3861"/>
      <c r="I11" s="3862"/>
      <c r="J11" s="1187"/>
      <c r="K11" s="1187"/>
      <c r="L11" s="1188"/>
      <c r="M11" s="469"/>
      <c r="P11" s="3864"/>
      <c r="Q11" s="1155"/>
      <c r="R11" s="289"/>
      <c r="S11" s="1102"/>
      <c r="T11" s="221" t="s">
        <v>496</v>
      </c>
      <c r="U11" s="300"/>
      <c r="V11" s="300"/>
      <c r="W11" s="300"/>
      <c r="X11" s="300"/>
      <c r="Y11" s="300"/>
      <c r="Z11" s="300"/>
      <c r="AA11" s="300"/>
      <c r="AB11" s="300"/>
      <c r="AC11" s="299"/>
      <c r="AD11" s="300"/>
      <c r="AE11" s="300"/>
      <c r="AF11" s="300"/>
      <c r="AG11" s="300"/>
      <c r="AH11" s="300"/>
      <c r="AI11" s="300"/>
      <c r="AJ11" s="300"/>
      <c r="AK11" s="299"/>
      <c r="AL11" s="300"/>
      <c r="AM11" s="237"/>
      <c r="AO11" s="433"/>
      <c r="AP11" s="433" t="str">
        <f t="shared" si="0"/>
        <v>Добавить группу потребителей</v>
      </c>
      <c r="AQ11" s="433"/>
      <c r="AR11" s="433"/>
      <c r="AS11" s="979">
        <v>0</v>
      </c>
    </row>
    <row r="12" spans="1:45" ht="14.25" hidden="1" customHeight="1">
      <c r="A12" s="1187"/>
      <c r="B12" s="1187"/>
      <c r="C12" s="1187"/>
      <c r="D12" s="1187"/>
      <c r="E12" s="3861"/>
      <c r="F12" s="3861"/>
      <c r="G12" s="3861"/>
      <c r="H12" s="3860"/>
      <c r="I12" s="1187"/>
      <c r="J12" s="1187"/>
      <c r="K12" s="1187"/>
      <c r="L12" s="1188"/>
      <c r="M12" s="1189"/>
      <c r="N12" s="1189"/>
      <c r="O12" s="469"/>
      <c r="P12" s="293"/>
      <c r="Q12" s="308"/>
      <c r="R12" s="288"/>
      <c r="S12" s="1102"/>
      <c r="T12" s="298" t="s">
        <v>497</v>
      </c>
      <c r="U12" s="300"/>
      <c r="V12" s="300"/>
      <c r="W12" s="300"/>
      <c r="X12" s="300"/>
      <c r="Y12" s="300"/>
      <c r="Z12" s="300"/>
      <c r="AA12" s="300"/>
      <c r="AB12" s="300"/>
      <c r="AC12" s="299"/>
      <c r="AD12" s="300"/>
      <c r="AE12" s="300"/>
      <c r="AF12" s="300"/>
      <c r="AG12" s="300"/>
      <c r="AH12" s="300"/>
      <c r="AI12" s="300"/>
      <c r="AJ12" s="300"/>
      <c r="AK12" s="299"/>
      <c r="AL12" s="300"/>
      <c r="AM12" s="237"/>
      <c r="AO12" s="433"/>
      <c r="AP12" s="433" t="str">
        <f t="shared" si="0"/>
        <v>Добавить схему подключения</v>
      </c>
      <c r="AQ12" s="433"/>
      <c r="AR12" s="433"/>
      <c r="AS12" s="979">
        <v>0</v>
      </c>
    </row>
    <row r="13" spans="1:45" s="1465" customFormat="1" ht="0.75" hidden="1" customHeight="1">
      <c r="A13" s="1138"/>
      <c r="B13" s="1138"/>
      <c r="C13" s="1138"/>
      <c r="D13" s="1138"/>
      <c r="E13" s="3861"/>
      <c r="F13" s="3861"/>
      <c r="G13" s="3860"/>
      <c r="H13" s="1138"/>
      <c r="I13" s="1138"/>
      <c r="J13" s="1138"/>
      <c r="K13" s="1138"/>
      <c r="L13" s="1163"/>
      <c r="M13" s="1139"/>
      <c r="N13" s="1139"/>
      <c r="P13" s="1140"/>
      <c r="Q13" s="1141"/>
      <c r="R13" s="1140"/>
      <c r="S13" s="1142"/>
      <c r="T13" s="1143" t="s">
        <v>498</v>
      </c>
      <c r="U13" s="1144"/>
      <c r="V13" s="1144"/>
      <c r="W13" s="1144"/>
      <c r="X13" s="1144"/>
      <c r="Y13" s="1144"/>
      <c r="Z13" s="1144"/>
      <c r="AA13" s="1144"/>
      <c r="AB13" s="1144"/>
      <c r="AC13" s="1144"/>
      <c r="AD13" s="1144"/>
      <c r="AE13" s="1144"/>
      <c r="AF13" s="1144"/>
      <c r="AG13" s="1144"/>
      <c r="AH13" s="1144"/>
      <c r="AI13" s="1144"/>
      <c r="AJ13" s="1144"/>
      <c r="AK13" s="1144"/>
      <c r="AL13" s="1144"/>
      <c r="AM13" s="1144"/>
      <c r="AO13" s="659"/>
      <c r="AP13" s="659" t="str">
        <f t="shared" si="0"/>
        <v>Добавить источник для дифференциации</v>
      </c>
      <c r="AQ13" s="659"/>
      <c r="AR13" s="659"/>
      <c r="AS13" s="451">
        <v>0</v>
      </c>
    </row>
    <row r="14" spans="1:45" s="1465" customFormat="1" ht="0.75" hidden="1" customHeight="1">
      <c r="A14" s="1138"/>
      <c r="B14" s="1138"/>
      <c r="C14" s="1138"/>
      <c r="D14" s="1138"/>
      <c r="E14" s="3861"/>
      <c r="F14" s="3860"/>
      <c r="G14" s="1138"/>
      <c r="H14" s="1138"/>
      <c r="I14" s="1138"/>
      <c r="J14" s="1138"/>
      <c r="K14" s="1138"/>
      <c r="L14" s="1163"/>
      <c r="M14" s="1145"/>
      <c r="N14" s="1145"/>
      <c r="P14" s="1140"/>
      <c r="Q14" s="1141"/>
      <c r="R14" s="1140"/>
      <c r="S14" s="1146"/>
      <c r="T14" s="1147" t="s">
        <v>499</v>
      </c>
      <c r="U14" s="1148"/>
      <c r="V14" s="1148"/>
      <c r="W14" s="1148"/>
      <c r="X14" s="1148"/>
      <c r="Y14" s="1148"/>
      <c r="Z14" s="1148"/>
      <c r="AA14" s="1148"/>
      <c r="AB14" s="1148"/>
      <c r="AC14" s="1148"/>
      <c r="AD14" s="1148"/>
      <c r="AE14" s="1148"/>
      <c r="AF14" s="1148"/>
      <c r="AG14" s="1148"/>
      <c r="AH14" s="1148"/>
      <c r="AI14" s="1148"/>
      <c r="AJ14" s="1148"/>
      <c r="AK14" s="1148"/>
      <c r="AL14" s="1148"/>
      <c r="AM14" s="1148"/>
      <c r="AO14" s="659"/>
      <c r="AP14" s="659" t="str">
        <f t="shared" si="0"/>
        <v>Добавить централизованную систему для дифференциации</v>
      </c>
      <c r="AQ14" s="659"/>
      <c r="AR14" s="659"/>
      <c r="AS14" s="451">
        <v>0</v>
      </c>
    </row>
    <row r="15" spans="1:45" s="1465" customFormat="1" ht="0.75" hidden="1" customHeight="1">
      <c r="A15" s="1138"/>
      <c r="B15" s="1138"/>
      <c r="C15" s="1138"/>
      <c r="D15" s="1138"/>
      <c r="E15" s="3860"/>
      <c r="F15" s="1138"/>
      <c r="G15" s="1138"/>
      <c r="H15" s="1138"/>
      <c r="I15" s="1138"/>
      <c r="J15" s="1138"/>
      <c r="K15" s="1138"/>
      <c r="L15" s="1163"/>
      <c r="M15" s="1145"/>
      <c r="N15" s="1145"/>
      <c r="P15" s="1140"/>
      <c r="Q15" s="1141"/>
      <c r="R15" s="1140"/>
      <c r="S15" s="1146"/>
      <c r="T15" s="1149" t="s">
        <v>500</v>
      </c>
      <c r="U15" s="1148"/>
      <c r="V15" s="1148"/>
      <c r="W15" s="1148"/>
      <c r="X15" s="1148"/>
      <c r="Y15" s="1148"/>
      <c r="Z15" s="1148"/>
      <c r="AA15" s="1148"/>
      <c r="AB15" s="1148"/>
      <c r="AC15" s="1148"/>
      <c r="AD15" s="1148"/>
      <c r="AE15" s="1148"/>
      <c r="AF15" s="1148"/>
      <c r="AG15" s="1148"/>
      <c r="AH15" s="1148"/>
      <c r="AI15" s="1148"/>
      <c r="AJ15" s="1148"/>
      <c r="AK15" s="1148"/>
      <c r="AL15" s="1148"/>
      <c r="AM15" s="1148"/>
      <c r="AO15" s="659"/>
      <c r="AP15" s="659" t="str">
        <f t="shared" si="0"/>
        <v>Добавить территорию для дифференциации</v>
      </c>
      <c r="AQ15" s="659"/>
      <c r="AR15" s="659"/>
      <c r="AS15" s="451">
        <v>0</v>
      </c>
    </row>
    <row r="16" spans="1:45" ht="14.25" hidden="1" customHeight="1">
      <c r="AC16" s="261"/>
      <c r="AK16" s="261"/>
      <c r="AS16" s="979">
        <v>0</v>
      </c>
    </row>
    <row r="17" spans="1:45" ht="14.25" hidden="1" customHeight="1">
      <c r="AD17" s="1184"/>
      <c r="AE17" s="1184"/>
      <c r="AF17" s="1184"/>
      <c r="AG17" s="1185"/>
      <c r="AH17" s="3858"/>
      <c r="AI17" s="3857" t="s">
        <v>52</v>
      </c>
      <c r="AJ17" s="3858"/>
      <c r="AK17" s="3857" t="s">
        <v>52</v>
      </c>
      <c r="AS17" s="979">
        <v>0</v>
      </c>
    </row>
    <row r="18" spans="1:45" ht="14.25" hidden="1" customHeight="1">
      <c r="AD18" s="1184"/>
      <c r="AE18" s="1184"/>
      <c r="AF18" s="1184"/>
      <c r="AG18" s="262" t="str">
        <f>AH17&amp;"-"&amp;AJ17</f>
        <v>-</v>
      </c>
      <c r="AH18" s="3857"/>
      <c r="AI18" s="3857"/>
      <c r="AJ18" s="3857"/>
      <c r="AK18" s="3857"/>
      <c r="AS18" s="979">
        <v>0</v>
      </c>
    </row>
    <row r="19" spans="1:45" ht="14.25" hidden="1" customHeight="1">
      <c r="AK19" s="261"/>
      <c r="AS19" s="979">
        <v>0</v>
      </c>
    </row>
    <row r="20" spans="1:45" s="1190" customFormat="1" ht="22.5" hidden="1" customHeight="1">
      <c r="L20" s="1153"/>
      <c r="M20" s="1186"/>
      <c r="N20" s="1186"/>
      <c r="O20" s="1191" t="s">
        <v>501</v>
      </c>
      <c r="P20" s="1186"/>
      <c r="Q20" s="1195"/>
      <c r="R20" s="1195"/>
      <c r="S20" s="623"/>
      <c r="Z20" s="1191"/>
      <c r="AB20" s="1191"/>
      <c r="AH20" s="1191"/>
      <c r="AJ20" s="1191"/>
      <c r="AN20" s="444"/>
      <c r="AO20" s="444"/>
      <c r="AP20" s="444"/>
      <c r="AQ20" s="444"/>
      <c r="AR20" s="444"/>
      <c r="AS20" s="984">
        <v>0</v>
      </c>
    </row>
    <row r="21" spans="1:45" s="1190" customFormat="1" ht="14.25" hidden="1" customHeight="1">
      <c r="L21" s="1153"/>
      <c r="M21" s="1186"/>
      <c r="N21" s="1186"/>
      <c r="O21" s="1186"/>
      <c r="P21" s="1186"/>
      <c r="Q21" s="1195"/>
      <c r="R21" s="1195"/>
      <c r="S21" s="623"/>
      <c r="AN21" s="444"/>
      <c r="AO21" s="444"/>
      <c r="AP21" s="444"/>
      <c r="AQ21" s="444"/>
      <c r="AR21" s="444"/>
      <c r="AS21" s="984">
        <v>0</v>
      </c>
    </row>
    <row r="22" spans="1:45" s="1190" customFormat="1" ht="14.25" hidden="1" customHeight="1">
      <c r="L22" s="1153"/>
      <c r="M22" s="1186"/>
      <c r="N22" s="1186"/>
      <c r="O22" s="1188" t="s">
        <v>502</v>
      </c>
      <c r="P22" s="1186"/>
      <c r="Q22" s="1195"/>
      <c r="R22" s="1195"/>
      <c r="S22" s="623"/>
      <c r="T22" s="984" t="s">
        <v>503</v>
      </c>
      <c r="AA22" s="120" t="s">
        <v>504</v>
      </c>
      <c r="AC22" s="120" t="s">
        <v>505</v>
      </c>
      <c r="AD22" s="984" t="s">
        <v>503</v>
      </c>
      <c r="AI22" s="120" t="s">
        <v>506</v>
      </c>
      <c r="AK22" s="120" t="s">
        <v>505</v>
      </c>
      <c r="AN22" s="444"/>
      <c r="AO22" s="444"/>
      <c r="AP22" s="444"/>
      <c r="AQ22" s="444"/>
      <c r="AR22" s="444"/>
      <c r="AS22" s="984">
        <v>0</v>
      </c>
    </row>
    <row r="23" spans="1:45" ht="14.25" hidden="1" customHeight="1">
      <c r="O23" s="1188"/>
      <c r="AS23" s="979">
        <v>0</v>
      </c>
    </row>
    <row r="24" spans="1:45" ht="14.25" hidden="1" customHeight="1">
      <c r="O24" s="1188"/>
      <c r="AS24" s="979">
        <v>0</v>
      </c>
    </row>
    <row r="25" spans="1:45" ht="14.65" customHeight="1">
      <c r="Q25" s="309"/>
      <c r="R25" s="309"/>
      <c r="S25" s="1099"/>
      <c r="T25" s="296"/>
      <c r="U25" s="296"/>
      <c r="V25" s="442"/>
      <c r="W25" s="442"/>
      <c r="X25" s="442"/>
      <c r="Y25" s="442"/>
      <c r="Z25" s="442"/>
      <c r="AA25" s="442"/>
      <c r="AB25" s="442"/>
      <c r="AC25" s="442"/>
      <c r="AD25" s="442"/>
      <c r="AE25" s="442"/>
      <c r="AF25" s="442"/>
      <c r="AG25" s="442"/>
      <c r="AH25" s="442"/>
      <c r="AI25" s="442"/>
      <c r="AJ25" s="442"/>
      <c r="AK25" s="442"/>
      <c r="AS25" s="979">
        <v>14</v>
      </c>
    </row>
    <row r="26" spans="1:45" ht="14.65" customHeight="1">
      <c r="Q26" s="309"/>
      <c r="R26" s="309"/>
      <c r="S26" s="38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841"/>
      <c r="U26" s="3841"/>
      <c r="V26" s="3841"/>
      <c r="W26" s="3841"/>
      <c r="X26" s="3841"/>
      <c r="Y26" s="3841"/>
      <c r="Z26" s="3841"/>
      <c r="AA26" s="3841"/>
      <c r="AB26" s="3841"/>
      <c r="AC26" s="3841"/>
      <c r="AD26" s="3841"/>
      <c r="AE26" s="3841"/>
      <c r="AF26" s="3841"/>
      <c r="AG26" s="3841"/>
      <c r="AH26" s="3841"/>
      <c r="AI26" s="3841"/>
      <c r="AJ26" s="3841"/>
      <c r="AK26" s="1067"/>
      <c r="AS26" s="979">
        <v>14</v>
      </c>
    </row>
    <row r="27" spans="1:45" ht="14.65" customHeight="1">
      <c r="Q27" s="309"/>
      <c r="R27" s="309"/>
      <c r="S27" s="3814" t="str">
        <f>IF(org=0,"Не определено",org)</f>
        <v>ООО "Смоленскрегионтеплоэнерго"</v>
      </c>
      <c r="T27" s="3814"/>
      <c r="U27" s="3814"/>
      <c r="V27" s="3814"/>
      <c r="W27" s="3814"/>
      <c r="X27" s="3814"/>
      <c r="Y27" s="3814"/>
      <c r="Z27" s="3814"/>
      <c r="AA27" s="3814"/>
      <c r="AB27" s="3814"/>
      <c r="AC27" s="3814"/>
      <c r="AD27" s="3814"/>
      <c r="AE27" s="3814"/>
      <c r="AF27" s="3814"/>
      <c r="AG27" s="3814"/>
      <c r="AH27" s="3814"/>
      <c r="AI27" s="3814"/>
      <c r="AJ27" s="3814"/>
      <c r="AK27" s="1067"/>
      <c r="AS27" s="979">
        <v>14</v>
      </c>
    </row>
    <row r="28" spans="1:45" ht="14.25" hidden="1" customHeight="1">
      <c r="Q28" s="309"/>
      <c r="R28" s="309"/>
      <c r="S28" s="1099"/>
      <c r="T28" s="296"/>
      <c r="U28" s="296"/>
      <c r="V28" s="256"/>
      <c r="W28" s="256"/>
      <c r="X28" s="256"/>
      <c r="Y28" s="256"/>
      <c r="Z28" s="256"/>
      <c r="AA28" s="256"/>
      <c r="AB28" s="256"/>
      <c r="AC28" s="256"/>
      <c r="AD28" s="256"/>
      <c r="AE28" s="256"/>
      <c r="AF28" s="256"/>
      <c r="AG28" s="256"/>
      <c r="AH28" s="256"/>
      <c r="AI28" s="256"/>
      <c r="AJ28" s="256"/>
      <c r="AK28" s="256"/>
      <c r="AL28" s="442"/>
      <c r="AS28" s="979">
        <v>0</v>
      </c>
    </row>
    <row r="29" spans="1:45" s="1637" customFormat="1" ht="25.5" hidden="1" customHeight="1">
      <c r="A29" s="1192"/>
      <c r="B29" s="1192"/>
      <c r="C29" s="1192"/>
      <c r="D29" s="1192"/>
      <c r="E29" s="1192"/>
      <c r="F29" s="1192"/>
      <c r="G29" s="1192"/>
      <c r="H29" s="1192"/>
      <c r="I29" s="1192"/>
      <c r="J29" s="1192"/>
      <c r="K29" s="1192"/>
      <c r="L29" s="1193"/>
      <c r="M29" s="1192"/>
      <c r="N29" s="1192"/>
      <c r="O29" s="1192"/>
      <c r="S29" s="3851" t="s">
        <v>28</v>
      </c>
      <c r="T29" s="3851"/>
      <c r="U29" s="1196"/>
      <c r="V29" s="3853" t="str">
        <f>IF(TITLE_NAME_OR_PR_CHANGE="",IF(TITLE_NAME_OR_PR="","",TITLE_NAME_OR_PR),TITLE_NAME_OR_PR_CHANGE)</f>
        <v/>
      </c>
      <c r="W29" s="3853"/>
      <c r="X29" s="3853"/>
      <c r="Y29" s="3853"/>
      <c r="Z29" s="3853"/>
      <c r="AA29" s="3853"/>
      <c r="AB29" s="3853"/>
      <c r="AC29" s="260"/>
      <c r="AD29" s="3853" t="str">
        <f>IF(TITLE_NAME_OR_PR_CHANGE="",IF(TITLE_NAME_OR_PR="","",TITLE_NAME_OR_PR),TITLE_NAME_OR_PR_CHANGE)</f>
        <v/>
      </c>
      <c r="AE29" s="3853"/>
      <c r="AF29" s="3853"/>
      <c r="AG29" s="3853"/>
      <c r="AH29" s="3853"/>
      <c r="AI29" s="3853"/>
      <c r="AJ29" s="3853"/>
      <c r="AK29" s="260"/>
      <c r="AL29" s="260"/>
      <c r="AM29" s="214"/>
      <c r="AN29" s="301"/>
      <c r="AO29" s="301"/>
      <c r="AP29" s="301"/>
      <c r="AQ29" s="301"/>
      <c r="AR29" s="301"/>
      <c r="AS29" s="351">
        <v>0</v>
      </c>
    </row>
    <row r="30" spans="1:45" s="1637" customFormat="1" ht="18.75" hidden="1" customHeight="1">
      <c r="A30" s="1192"/>
      <c r="B30" s="1192"/>
      <c r="C30" s="1192"/>
      <c r="D30" s="1192"/>
      <c r="E30" s="1192"/>
      <c r="F30" s="1192"/>
      <c r="G30" s="1192"/>
      <c r="H30" s="1192"/>
      <c r="I30" s="1192"/>
      <c r="J30" s="1192"/>
      <c r="K30" s="1192"/>
      <c r="L30" s="1193"/>
      <c r="M30" s="1192"/>
      <c r="N30" s="1192"/>
      <c r="O30" s="1192"/>
      <c r="S30" s="3851" t="s">
        <v>507</v>
      </c>
      <c r="T30" s="3851"/>
      <c r="U30" s="1196"/>
      <c r="V30" s="3852" t="str">
        <f>IF(TITLE_DATE_PR_CHANGE="",IF(TITLE_DATE_PR="","",TITLE_DATE_PR),TITLE_DATE_PR_CHANGE)</f>
        <v/>
      </c>
      <c r="W30" s="3852"/>
      <c r="X30" s="3852"/>
      <c r="Y30" s="3852"/>
      <c r="Z30" s="3852"/>
      <c r="AA30" s="3852"/>
      <c r="AB30" s="3852"/>
      <c r="AC30" s="260"/>
      <c r="AD30" s="3852" t="str">
        <f>IF(TITLE_DATE_PR_CHANGE="",IF(TITLE_DATE_PR="","",TITLE_DATE_PR),TITLE_DATE_PR_CHANGE)</f>
        <v/>
      </c>
      <c r="AE30" s="3852"/>
      <c r="AF30" s="3852"/>
      <c r="AG30" s="3852"/>
      <c r="AH30" s="3852"/>
      <c r="AI30" s="3852"/>
      <c r="AJ30" s="3852"/>
      <c r="AK30" s="260"/>
      <c r="AL30" s="260"/>
      <c r="AM30" s="214"/>
      <c r="AN30" s="301"/>
      <c r="AO30" s="301"/>
      <c r="AP30" s="301"/>
      <c r="AQ30" s="301"/>
      <c r="AR30" s="301"/>
      <c r="AS30" s="351">
        <v>0</v>
      </c>
    </row>
    <row r="31" spans="1:45" s="1637" customFormat="1" ht="18.75" hidden="1" customHeight="1">
      <c r="A31" s="1192"/>
      <c r="B31" s="1192"/>
      <c r="C31" s="1192"/>
      <c r="D31" s="1192"/>
      <c r="E31" s="1192"/>
      <c r="F31" s="1192"/>
      <c r="G31" s="1192"/>
      <c r="H31" s="1192"/>
      <c r="I31" s="1192"/>
      <c r="J31" s="1192"/>
      <c r="K31" s="1192"/>
      <c r="L31" s="1193"/>
      <c r="M31" s="1192"/>
      <c r="N31" s="1192"/>
      <c r="O31" s="1192"/>
      <c r="S31" s="3851" t="s">
        <v>508</v>
      </c>
      <c r="T31" s="3851"/>
      <c r="U31" s="1196"/>
      <c r="V31" s="3853" t="str">
        <f>IF(TITLE_NUMBER_PR_CHANGE="",IF(TITLE_NUMBER_PR="","",TITLE_NUMBER_PR),TITLE_NUMBER_PR_CHANGE)</f>
        <v/>
      </c>
      <c r="W31" s="3853"/>
      <c r="X31" s="3853"/>
      <c r="Y31" s="3853"/>
      <c r="Z31" s="3853"/>
      <c r="AA31" s="3853"/>
      <c r="AB31" s="3853"/>
      <c r="AC31" s="260"/>
      <c r="AD31" s="3853" t="str">
        <f>IF(TITLE_NUMBER_PR_CHANGE="",IF(TITLE_NUMBER_PR="","",TITLE_NUMBER_PR),TITLE_NUMBER_PR_CHANGE)</f>
        <v/>
      </c>
      <c r="AE31" s="3853"/>
      <c r="AF31" s="3853"/>
      <c r="AG31" s="3853"/>
      <c r="AH31" s="3853"/>
      <c r="AI31" s="3853"/>
      <c r="AJ31" s="3853"/>
      <c r="AK31" s="260"/>
      <c r="AL31" s="260"/>
      <c r="AM31" s="214"/>
      <c r="AN31" s="301"/>
      <c r="AO31" s="301"/>
      <c r="AP31" s="301"/>
      <c r="AQ31" s="301"/>
      <c r="AR31" s="301"/>
      <c r="AS31" s="351">
        <v>0</v>
      </c>
    </row>
    <row r="32" spans="1:45" s="1637" customFormat="1" ht="18.75" hidden="1" customHeight="1">
      <c r="A32" s="1192"/>
      <c r="B32" s="1192"/>
      <c r="C32" s="1192"/>
      <c r="D32" s="1192"/>
      <c r="E32" s="1192"/>
      <c r="F32" s="1192"/>
      <c r="G32" s="1192"/>
      <c r="H32" s="1192"/>
      <c r="I32" s="1192"/>
      <c r="J32" s="1192"/>
      <c r="K32" s="1192"/>
      <c r="L32" s="1193"/>
      <c r="M32" s="1192"/>
      <c r="N32" s="1192"/>
      <c r="O32" s="1192"/>
      <c r="S32" s="3851" t="s">
        <v>29</v>
      </c>
      <c r="T32" s="3851"/>
      <c r="U32" s="1196"/>
      <c r="V32" s="3853" t="str">
        <f>IF(TITLE_IST_PUB_CHANGE="",IF(TITLE_IST_PUB="","",TITLE_IST_PUB),TITLE_IST_PUB_CHANGE)</f>
        <v/>
      </c>
      <c r="W32" s="3853"/>
      <c r="X32" s="3853"/>
      <c r="Y32" s="3853"/>
      <c r="Z32" s="3853"/>
      <c r="AA32" s="3853"/>
      <c r="AB32" s="3853"/>
      <c r="AC32" s="260"/>
      <c r="AD32" s="3853" t="str">
        <f>IF(TITLE_IST_PUB_CHANGE="",IF(TITLE_IST_PUB="","",TITLE_IST_PUB),TITLE_IST_PUB_CHANGE)</f>
        <v/>
      </c>
      <c r="AE32" s="3853"/>
      <c r="AF32" s="3853"/>
      <c r="AG32" s="3853"/>
      <c r="AH32" s="3853"/>
      <c r="AI32" s="3853"/>
      <c r="AJ32" s="3853"/>
      <c r="AK32" s="260"/>
      <c r="AL32" s="260"/>
      <c r="AM32" s="214"/>
      <c r="AN32" s="301"/>
      <c r="AO32" s="301"/>
      <c r="AP32" s="301"/>
      <c r="AQ32" s="301"/>
      <c r="AR32" s="301"/>
      <c r="AS32" s="351">
        <v>0</v>
      </c>
    </row>
    <row r="33" spans="1:45" ht="14.25" hidden="1" customHeight="1">
      <c r="Q33" s="309"/>
      <c r="R33" s="309"/>
      <c r="S33" s="1099"/>
      <c r="T33" s="296"/>
      <c r="U33" s="296"/>
      <c r="V33" s="256"/>
      <c r="W33" s="256"/>
      <c r="X33" s="256"/>
      <c r="Y33" s="256"/>
      <c r="Z33" s="256"/>
      <c r="AA33" s="256"/>
      <c r="AB33" s="256"/>
      <c r="AC33" s="256"/>
      <c r="AD33" s="256"/>
      <c r="AE33" s="256"/>
      <c r="AF33" s="256"/>
      <c r="AG33" s="256"/>
      <c r="AH33" s="256"/>
      <c r="AI33" s="256"/>
      <c r="AJ33" s="256"/>
      <c r="AK33" s="256"/>
      <c r="AL33" s="442"/>
      <c r="AS33" s="979">
        <v>0</v>
      </c>
    </row>
    <row r="34" spans="1:45" s="1637" customFormat="1" ht="18.75" hidden="1" customHeight="1">
      <c r="A34" s="1192"/>
      <c r="B34" s="1192"/>
      <c r="C34" s="1192"/>
      <c r="D34" s="1192"/>
      <c r="E34" s="1192"/>
      <c r="F34" s="1192"/>
      <c r="G34" s="1192"/>
      <c r="H34" s="1192"/>
      <c r="I34" s="1192"/>
      <c r="J34" s="1192"/>
      <c r="K34" s="1192"/>
      <c r="L34" s="1193"/>
      <c r="M34" s="1192"/>
      <c r="N34" s="1192"/>
      <c r="O34" s="1192"/>
      <c r="S34" s="3851" t="s">
        <v>509</v>
      </c>
      <c r="T34" s="3851"/>
      <c r="U34" s="1196"/>
      <c r="V34" s="3852" t="str">
        <f>IF(TITLE_DATE_PR_CHANGE="",IF(TITLE_DATE_PR="","",TITLE_DATE_PR),TITLE_DATE_PR_CHANGE)</f>
        <v/>
      </c>
      <c r="W34" s="3852"/>
      <c r="X34" s="3852"/>
      <c r="Y34" s="3852"/>
      <c r="Z34" s="3852"/>
      <c r="AA34" s="3852"/>
      <c r="AB34" s="3852"/>
      <c r="AC34" s="260"/>
      <c r="AD34" s="3852" t="str">
        <f>IF(TITLE_DATE_PR_CHANGE="",IF(TITLE_DATE_PR="","",TITLE_DATE_PR),TITLE_DATE_PR_CHANGE)</f>
        <v/>
      </c>
      <c r="AE34" s="3852"/>
      <c r="AF34" s="3852"/>
      <c r="AG34" s="3852"/>
      <c r="AH34" s="3852"/>
      <c r="AI34" s="3852"/>
      <c r="AJ34" s="3852"/>
      <c r="AK34" s="260"/>
      <c r="AL34" s="260"/>
      <c r="AM34" s="214"/>
      <c r="AN34" s="301"/>
      <c r="AO34" s="301"/>
      <c r="AP34" s="301"/>
      <c r="AQ34" s="301"/>
      <c r="AR34" s="301"/>
      <c r="AS34" s="351">
        <v>0</v>
      </c>
    </row>
    <row r="35" spans="1:45" s="1637" customFormat="1" ht="18.75" hidden="1" customHeight="1">
      <c r="A35" s="1192"/>
      <c r="B35" s="1192"/>
      <c r="C35" s="1192"/>
      <c r="D35" s="1192"/>
      <c r="E35" s="1192"/>
      <c r="F35" s="1192"/>
      <c r="G35" s="1192"/>
      <c r="H35" s="1192"/>
      <c r="I35" s="1192"/>
      <c r="J35" s="1192"/>
      <c r="K35" s="1192"/>
      <c r="L35" s="1193"/>
      <c r="M35" s="1192"/>
      <c r="N35" s="1192"/>
      <c r="O35" s="1192"/>
      <c r="S35" s="3851" t="s">
        <v>510</v>
      </c>
      <c r="T35" s="3851"/>
      <c r="U35" s="1196"/>
      <c r="V35" s="3853" t="str">
        <f>IF(TITLE_NUMBER_PR_CHANGE="",IF(TITLE_NUMBER_PR="","",TITLE_NUMBER_PR),TITLE_NUMBER_PR_CHANGE)</f>
        <v/>
      </c>
      <c r="W35" s="3853"/>
      <c r="X35" s="3853"/>
      <c r="Y35" s="3853"/>
      <c r="Z35" s="3853"/>
      <c r="AA35" s="3853"/>
      <c r="AB35" s="3853"/>
      <c r="AC35" s="260"/>
      <c r="AD35" s="3853" t="str">
        <f>IF(TITLE_NUMBER_PR_CHANGE="",IF(TITLE_NUMBER_PR="","",TITLE_NUMBER_PR),TITLE_NUMBER_PR_CHANGE)</f>
        <v/>
      </c>
      <c r="AE35" s="3853"/>
      <c r="AF35" s="3853"/>
      <c r="AG35" s="3853"/>
      <c r="AH35" s="3853"/>
      <c r="AI35" s="3853"/>
      <c r="AJ35" s="3853"/>
      <c r="AK35" s="260"/>
      <c r="AL35" s="260"/>
      <c r="AM35" s="214"/>
      <c r="AN35" s="301"/>
      <c r="AO35" s="301"/>
      <c r="AP35" s="301"/>
      <c r="AQ35" s="301"/>
      <c r="AR35" s="301"/>
      <c r="AS35" s="351">
        <v>0</v>
      </c>
    </row>
    <row r="36" spans="1:45" s="1637" customFormat="1" ht="0" hidden="1" customHeight="1">
      <c r="A36" s="1192"/>
      <c r="B36" s="1192"/>
      <c r="C36" s="1192"/>
      <c r="D36" s="1192"/>
      <c r="E36" s="1192"/>
      <c r="F36" s="1192"/>
      <c r="G36" s="1192"/>
      <c r="H36" s="1192"/>
      <c r="I36" s="1192"/>
      <c r="J36" s="1192"/>
      <c r="K36" s="1192"/>
      <c r="L36" s="1193"/>
      <c r="M36" s="1192"/>
      <c r="N36" s="1192"/>
      <c r="O36" s="1192"/>
      <c r="S36" s="257"/>
      <c r="T36" s="257"/>
      <c r="U36" s="1164"/>
      <c r="V36" s="260"/>
      <c r="W36" s="260"/>
      <c r="X36" s="260"/>
      <c r="Y36" s="260"/>
      <c r="Z36" s="260"/>
      <c r="AA36" s="260"/>
      <c r="AB36" s="260"/>
      <c r="AC36" s="212" t="s">
        <v>511</v>
      </c>
      <c r="AD36" s="260"/>
      <c r="AE36" s="260"/>
      <c r="AF36" s="260"/>
      <c r="AG36" s="260"/>
      <c r="AH36" s="260"/>
      <c r="AI36" s="260"/>
      <c r="AJ36" s="260"/>
      <c r="AK36" s="212" t="s">
        <v>511</v>
      </c>
      <c r="AN36" s="301"/>
      <c r="AO36" s="301"/>
      <c r="AP36" s="301"/>
      <c r="AQ36" s="301"/>
      <c r="AR36" s="301"/>
      <c r="AS36" s="351">
        <v>0</v>
      </c>
    </row>
    <row r="37" spans="1:45" ht="14.65" customHeight="1">
      <c r="Q37" s="309"/>
      <c r="R37" s="309"/>
      <c r="S37" s="1099"/>
      <c r="T37" s="296"/>
      <c r="U37" s="1068"/>
      <c r="V37" s="3872"/>
      <c r="W37" s="3872"/>
      <c r="X37" s="3872"/>
      <c r="Y37" s="3872"/>
      <c r="Z37" s="3872"/>
      <c r="AA37" s="3872"/>
      <c r="AB37" s="3872"/>
      <c r="AC37" s="3872"/>
      <c r="AD37" s="3872"/>
      <c r="AE37" s="3872"/>
      <c r="AF37" s="3872"/>
      <c r="AG37" s="3872"/>
      <c r="AH37" s="3872"/>
      <c r="AI37" s="3872"/>
      <c r="AJ37" s="3872"/>
      <c r="AK37" s="3872"/>
      <c r="AS37" s="979">
        <v>14</v>
      </c>
    </row>
    <row r="38" spans="1:45" ht="14.65" customHeight="1">
      <c r="Q38" s="309"/>
      <c r="R38" s="309"/>
      <c r="S38" s="3731" t="s">
        <v>384</v>
      </c>
      <c r="T38" s="3731"/>
      <c r="U38" s="3731"/>
      <c r="V38" s="3731"/>
      <c r="W38" s="3731"/>
      <c r="X38" s="3731"/>
      <c r="Y38" s="3731"/>
      <c r="Z38" s="3731"/>
      <c r="AA38" s="3731"/>
      <c r="AB38" s="3731"/>
      <c r="AC38" s="3731"/>
      <c r="AD38" s="3731"/>
      <c r="AE38" s="3731"/>
      <c r="AF38" s="3731"/>
      <c r="AG38" s="3731"/>
      <c r="AH38" s="3731"/>
      <c r="AI38" s="3731"/>
      <c r="AJ38" s="3731"/>
      <c r="AK38" s="3731"/>
      <c r="AL38" s="3731"/>
      <c r="AM38" s="3731" t="s">
        <v>385</v>
      </c>
      <c r="AS38" s="979">
        <v>14</v>
      </c>
    </row>
    <row r="39" spans="1:45" ht="14.65" customHeight="1">
      <c r="Q39" s="309"/>
      <c r="R39" s="309"/>
      <c r="S39" s="3873" t="s">
        <v>75</v>
      </c>
      <c r="T39" s="3822" t="s">
        <v>512</v>
      </c>
      <c r="U39" s="235"/>
      <c r="V39" s="3874" t="s">
        <v>513</v>
      </c>
      <c r="W39" s="3875"/>
      <c r="X39" s="3875"/>
      <c r="Y39" s="3875"/>
      <c r="Z39" s="3875"/>
      <c r="AA39" s="3875"/>
      <c r="AB39" s="3876"/>
      <c r="AC39" s="3877" t="s">
        <v>514</v>
      </c>
      <c r="AD39" s="3874" t="s">
        <v>513</v>
      </c>
      <c r="AE39" s="3875"/>
      <c r="AF39" s="3875"/>
      <c r="AG39" s="3875"/>
      <c r="AH39" s="3875"/>
      <c r="AI39" s="3875"/>
      <c r="AJ39" s="3876"/>
      <c r="AK39" s="3877" t="s">
        <v>515</v>
      </c>
      <c r="AL39" s="3880" t="s">
        <v>516</v>
      </c>
      <c r="AM39" s="3731"/>
      <c r="AS39" s="979">
        <v>14</v>
      </c>
    </row>
    <row r="40" spans="1:45" ht="35.65" customHeight="1">
      <c r="Q40" s="309"/>
      <c r="R40" s="309"/>
      <c r="S40" s="3873"/>
      <c r="T40" s="3822"/>
      <c r="U40" s="864"/>
      <c r="V40" s="3792" t="s">
        <v>517</v>
      </c>
      <c r="W40" s="3869" t="s">
        <v>518</v>
      </c>
      <c r="X40" s="3712" t="s">
        <v>519</v>
      </c>
      <c r="Y40" s="3711"/>
      <c r="Z40" s="3712" t="s">
        <v>533</v>
      </c>
      <c r="AA40" s="3717"/>
      <c r="AB40" s="3711"/>
      <c r="AC40" s="3878"/>
      <c r="AD40" s="3792" t="s">
        <v>517</v>
      </c>
      <c r="AE40" s="3869" t="s">
        <v>518</v>
      </c>
      <c r="AF40" s="3712" t="s">
        <v>519</v>
      </c>
      <c r="AG40" s="3711"/>
      <c r="AH40" s="3712" t="s">
        <v>520</v>
      </c>
      <c r="AI40" s="3717"/>
      <c r="AJ40" s="3711"/>
      <c r="AK40" s="3878"/>
      <c r="AL40" s="3881"/>
      <c r="AM40" s="3731"/>
      <c r="AS40" s="979">
        <v>34</v>
      </c>
    </row>
    <row r="41" spans="1:45" ht="35.65" customHeight="1">
      <c r="A41" s="1194"/>
      <c r="B41" s="1194" t="s">
        <v>226</v>
      </c>
      <c r="C41" s="1194" t="s">
        <v>227</v>
      </c>
      <c r="D41" s="1194" t="s">
        <v>228</v>
      </c>
      <c r="E41" s="1188" t="s">
        <v>521</v>
      </c>
      <c r="F41" s="1188" t="s">
        <v>522</v>
      </c>
      <c r="G41" s="1188" t="s">
        <v>523</v>
      </c>
      <c r="H41" s="1188" t="s">
        <v>524</v>
      </c>
      <c r="I41" s="1188" t="s">
        <v>525</v>
      </c>
      <c r="J41" s="1188" t="s">
        <v>526</v>
      </c>
      <c r="K41" s="1188" t="s">
        <v>527</v>
      </c>
      <c r="L41" s="1188" t="s">
        <v>502</v>
      </c>
      <c r="Q41" s="309"/>
      <c r="R41" s="309"/>
      <c r="S41" s="3873"/>
      <c r="T41" s="3822"/>
      <c r="U41" s="236"/>
      <c r="V41" s="3846"/>
      <c r="W41" s="3870"/>
      <c r="X41" s="1046" t="s">
        <v>528</v>
      </c>
      <c r="Y41" s="1046" t="s">
        <v>529</v>
      </c>
      <c r="Z41" s="1162" t="s">
        <v>530</v>
      </c>
      <c r="AA41" s="3827" t="s">
        <v>531</v>
      </c>
      <c r="AB41" s="3840"/>
      <c r="AC41" s="3879"/>
      <c r="AD41" s="3846"/>
      <c r="AE41" s="3870"/>
      <c r="AF41" s="1046" t="s">
        <v>528</v>
      </c>
      <c r="AG41" s="1046" t="s">
        <v>529</v>
      </c>
      <c r="AH41" s="1162" t="s">
        <v>530</v>
      </c>
      <c r="AI41" s="3827" t="s">
        <v>531</v>
      </c>
      <c r="AJ41" s="3840"/>
      <c r="AK41" s="3879"/>
      <c r="AL41" s="3882"/>
      <c r="AM41" s="3731"/>
      <c r="AS41" s="979">
        <v>34</v>
      </c>
    </row>
    <row r="42" spans="1:45" s="1464" customFormat="1" ht="11.25" hidden="1" customHeight="1">
      <c r="A42" s="1194"/>
      <c r="B42" s="1194"/>
      <c r="C42" s="1194"/>
      <c r="D42" s="1194"/>
      <c r="E42" s="1194"/>
      <c r="F42" s="1194"/>
      <c r="G42" s="1194"/>
      <c r="H42" s="1194"/>
      <c r="I42" s="1194"/>
      <c r="J42" s="1194"/>
      <c r="K42" s="1194"/>
      <c r="L42" s="1188"/>
      <c r="M42" s="1186"/>
      <c r="N42" s="1186"/>
      <c r="O42" s="1186"/>
      <c r="P42" s="1070"/>
      <c r="Q42" s="1071"/>
      <c r="R42" s="1078">
        <v>1</v>
      </c>
      <c r="S42" s="1101" t="s">
        <v>161</v>
      </c>
      <c r="T42" s="1079" t="s">
        <v>89</v>
      </c>
      <c r="U42" s="1069" t="str">
        <f ca="1">OFFSET(U42,0,-1)</f>
        <v>2</v>
      </c>
      <c r="V42" s="1159">
        <f ca="1">OFFSET(V42,0,-1)+1</f>
        <v>3</v>
      </c>
      <c r="W42" s="1159"/>
      <c r="X42" s="1159">
        <f ca="1">OFFSET(X42,0,-1)+1</f>
        <v>1</v>
      </c>
      <c r="Y42" s="1159">
        <f ca="1">OFFSET(Y42,0,-1)+1</f>
        <v>2</v>
      </c>
      <c r="Z42" s="1159">
        <f ca="1">OFFSET(Z42,0,-1)+1</f>
        <v>3</v>
      </c>
      <c r="AA42" s="3871">
        <f ca="1">OFFSET(AA42,0,-1)+1</f>
        <v>4</v>
      </c>
      <c r="AB42" s="3871"/>
      <c r="AC42" s="1159">
        <f ca="1">OFFSET(AC42,0,-2)+1</f>
        <v>5</v>
      </c>
      <c r="AD42" s="1159">
        <f ca="1">OFFSET(AD42,0,-1)+1</f>
        <v>6</v>
      </c>
      <c r="AE42" s="1159"/>
      <c r="AF42" s="1159">
        <f ca="1">OFFSET(AF42,0,-1)+1</f>
        <v>1</v>
      </c>
      <c r="AG42" s="1159">
        <f ca="1">OFFSET(AG42,0,-1)+1</f>
        <v>2</v>
      </c>
      <c r="AH42" s="1159">
        <f ca="1">OFFSET(AH42,0,-1)+1</f>
        <v>3</v>
      </c>
      <c r="AI42" s="3871">
        <f ca="1">OFFSET(AI42,0,-1)+1</f>
        <v>4</v>
      </c>
      <c r="AJ42" s="3871"/>
      <c r="AK42" s="1159">
        <f ca="1">OFFSET(AK42,0,-2)+1</f>
        <v>5</v>
      </c>
      <c r="AL42" s="1069">
        <f ca="1">OFFSET(AL42,0,-1)</f>
        <v>5</v>
      </c>
      <c r="AM42" s="1159">
        <f ca="1">OFFSET(AM42,0,-1)+1</f>
        <v>6</v>
      </c>
      <c r="AN42" s="444"/>
      <c r="AO42" s="444"/>
      <c r="AP42" s="444"/>
      <c r="AQ42" s="444"/>
      <c r="AR42" s="444"/>
      <c r="AS42" s="429">
        <v>0</v>
      </c>
    </row>
    <row r="43" spans="1:45" ht="21.95" customHeight="1">
      <c r="A43" s="1187" t="s">
        <v>247</v>
      </c>
      <c r="B43" s="1187"/>
      <c r="C43" s="1187"/>
      <c r="D43" s="1187"/>
      <c r="E43" s="3860">
        <v>1</v>
      </c>
      <c r="F43" s="1187"/>
      <c r="G43" s="1187"/>
      <c r="H43" s="1187"/>
      <c r="I43" s="1187"/>
      <c r="J43" s="1187"/>
      <c r="K43" s="1187"/>
      <c r="L43" s="1188"/>
      <c r="M43" s="1189"/>
      <c r="N43" s="1189"/>
      <c r="O43" s="1189"/>
      <c r="P43" s="294"/>
      <c r="Q43" s="293"/>
      <c r="R43" s="288"/>
      <c r="S43" s="1160">
        <f>INDEX(PT_DIFFERENTIATION_NUM_NTAR,MATCH(A43,PT_DIFFERENTIATION_NTAR_ID,0))</f>
        <v>0</v>
      </c>
      <c r="T43" s="232" t="s">
        <v>214</v>
      </c>
      <c r="U43" s="234"/>
      <c r="V43" s="3854"/>
      <c r="W43" s="3855"/>
      <c r="X43" s="3855"/>
      <c r="Y43" s="3855"/>
      <c r="Z43" s="3855"/>
      <c r="AA43" s="3855"/>
      <c r="AB43" s="3855"/>
      <c r="AC43" s="3856"/>
      <c r="AD43" s="3854" t="str">
        <f>INDEX(PT_DIFFERENTIATION_NTAR,MATCH(A43,PT_DIFFERENTIATION_NTAR_ID,0))</f>
        <v/>
      </c>
      <c r="AE43" s="3855"/>
      <c r="AF43" s="3855"/>
      <c r="AG43" s="3855"/>
      <c r="AH43" s="3855"/>
      <c r="AI43" s="3855"/>
      <c r="AJ43" s="3855"/>
      <c r="AK43" s="3855"/>
      <c r="AL43" s="3856"/>
      <c r="AM43" s="10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3"/>
      <c r="AP43" s="433" t="str">
        <f t="shared" ref="AP43:AP57" si="1">IF(T43="","",T43)</f>
        <v>Наименование тарифа</v>
      </c>
      <c r="AQ43" s="433"/>
      <c r="AR43" s="433"/>
      <c r="AS43" s="979">
        <v>21</v>
      </c>
    </row>
    <row r="44" spans="1:45" ht="21.95" customHeight="1">
      <c r="A44" s="1187" t="s">
        <v>247</v>
      </c>
      <c r="B44" s="1187" t="s">
        <v>248</v>
      </c>
      <c r="C44" s="1187"/>
      <c r="D44" s="1187"/>
      <c r="E44" s="3861"/>
      <c r="F44" s="3860">
        <v>1</v>
      </c>
      <c r="G44" s="1187"/>
      <c r="H44" s="1187"/>
      <c r="I44" s="1187"/>
      <c r="J44" s="1187"/>
      <c r="K44" s="1187"/>
      <c r="L44" s="1188"/>
      <c r="M44" s="1189"/>
      <c r="N44" s="1189"/>
      <c r="O44" s="1189"/>
      <c r="P44" s="1156"/>
      <c r="Q44" s="285"/>
      <c r="R44" s="286"/>
      <c r="S44" s="1160" t="str">
        <f>INDEX(PT_DIFFERENTIATION_NUM_TER,MATCH(B44,PT_DIFFERENTIATION_TER_ID,0))</f>
        <v>.</v>
      </c>
      <c r="T44" s="242" t="s">
        <v>481</v>
      </c>
      <c r="U44" s="234"/>
      <c r="V44" s="3854"/>
      <c r="W44" s="3855"/>
      <c r="X44" s="3855"/>
      <c r="Y44" s="3855"/>
      <c r="Z44" s="3855"/>
      <c r="AA44" s="3855"/>
      <c r="AB44" s="3855"/>
      <c r="AC44" s="3856"/>
      <c r="AD44" s="3854" t="str">
        <f>INDEX(PT_DIFFERENTIATION_TER,MATCH(B44,PT_DIFFERENTIATION_TER_ID,0))</f>
        <v/>
      </c>
      <c r="AE44" s="3855"/>
      <c r="AF44" s="3855"/>
      <c r="AG44" s="3855"/>
      <c r="AH44" s="3855"/>
      <c r="AI44" s="3855"/>
      <c r="AJ44" s="3855"/>
      <c r="AK44" s="3855"/>
      <c r="AL44" s="3856"/>
      <c r="AM44" s="1082" t="s">
        <v>482</v>
      </c>
      <c r="AO44" s="433"/>
      <c r="AP44" s="433" t="str">
        <f t="shared" si="1"/>
        <v>Территория действия тарифа</v>
      </c>
      <c r="AQ44" s="433"/>
      <c r="AR44" s="433"/>
      <c r="AS44" s="979">
        <v>21</v>
      </c>
    </row>
    <row r="45" spans="1:45" ht="24" customHeight="1">
      <c r="A45" s="1187" t="s">
        <v>247</v>
      </c>
      <c r="B45" s="1187" t="s">
        <v>248</v>
      </c>
      <c r="C45" s="1187" t="s">
        <v>249</v>
      </c>
      <c r="D45" s="1187"/>
      <c r="E45" s="3861"/>
      <c r="F45" s="3861"/>
      <c r="G45" s="3860">
        <v>1</v>
      </c>
      <c r="H45" s="1187"/>
      <c r="I45" s="1187"/>
      <c r="J45" s="1187"/>
      <c r="K45" s="1187"/>
      <c r="L45" s="1188"/>
      <c r="M45" s="1189"/>
      <c r="N45" s="1189"/>
      <c r="O45" s="1189"/>
      <c r="P45" s="287"/>
      <c r="Q45" s="285"/>
      <c r="R45" s="286"/>
      <c r="S45" s="1160" t="str">
        <f>INDEX(PT_DIFFERENTIATION_NUM_CS,MATCH(C45,PT_DIFFERENTIATION_CS_ID,0))</f>
        <v>..</v>
      </c>
      <c r="T45" s="243" t="s">
        <v>483</v>
      </c>
      <c r="U45" s="234"/>
      <c r="V45" s="3854"/>
      <c r="W45" s="3855"/>
      <c r="X45" s="3855"/>
      <c r="Y45" s="3855"/>
      <c r="Z45" s="3855"/>
      <c r="AA45" s="3855"/>
      <c r="AB45" s="3855"/>
      <c r="AC45" s="3856"/>
      <c r="AD45" s="3854" t="str">
        <f>INDEX(PT_DIFFERENTIATION_CS,MATCH(C45,PT_DIFFERENTIATION_CS_ID,0))</f>
        <v/>
      </c>
      <c r="AE45" s="3855"/>
      <c r="AF45" s="3855"/>
      <c r="AG45" s="3855"/>
      <c r="AH45" s="3855"/>
      <c r="AI45" s="3855"/>
      <c r="AJ45" s="3855"/>
      <c r="AK45" s="3855"/>
      <c r="AL45" s="3856"/>
      <c r="AM45" s="1082" t="s">
        <v>484</v>
      </c>
      <c r="AO45" s="433"/>
      <c r="AP45" s="433" t="str">
        <f t="shared" si="1"/>
        <v xml:space="preserve">Наименование системы теплоснабжения </v>
      </c>
      <c r="AQ45" s="433"/>
      <c r="AR45" s="433"/>
      <c r="AS45" s="979">
        <v>23</v>
      </c>
    </row>
    <row r="46" spans="1:45" ht="21.95" customHeight="1">
      <c r="A46" s="1187" t="s">
        <v>247</v>
      </c>
      <c r="B46" s="1187" t="s">
        <v>248</v>
      </c>
      <c r="C46" s="1187" t="s">
        <v>249</v>
      </c>
      <c r="D46" s="1187" t="s">
        <v>250</v>
      </c>
      <c r="E46" s="3861"/>
      <c r="F46" s="3861"/>
      <c r="G46" s="3861"/>
      <c r="H46" s="3860">
        <v>1</v>
      </c>
      <c r="I46" s="1187"/>
      <c r="J46" s="1187"/>
      <c r="K46" s="1187"/>
      <c r="L46" s="1188"/>
      <c r="M46" s="1189"/>
      <c r="N46" s="1189"/>
      <c r="O46" s="1189"/>
      <c r="P46" s="287"/>
      <c r="Q46" s="285"/>
      <c r="R46" s="286"/>
      <c r="S46" s="1160" t="str">
        <f>INDEX(PT_DIFFERENTIATION_NUM_IST_TE,MATCH(D46,PT_DIFFERENTIATION_IST_TE_ID,0))</f>
        <v>...</v>
      </c>
      <c r="T46" s="244" t="s">
        <v>485</v>
      </c>
      <c r="U46" s="234"/>
      <c r="V46" s="3854"/>
      <c r="W46" s="3855"/>
      <c r="X46" s="3855"/>
      <c r="Y46" s="3855"/>
      <c r="Z46" s="3855"/>
      <c r="AA46" s="3855"/>
      <c r="AB46" s="3855"/>
      <c r="AC46" s="3856"/>
      <c r="AD46" s="3854" t="str">
        <f>INDEX(PT_DIFFERENTIATION_IST_TE,MATCH(D46,PT_DIFFERENTIATION_IST_TE_ID,0))</f>
        <v/>
      </c>
      <c r="AE46" s="3855"/>
      <c r="AF46" s="3855"/>
      <c r="AG46" s="3855"/>
      <c r="AH46" s="3855"/>
      <c r="AI46" s="3855"/>
      <c r="AJ46" s="3855"/>
      <c r="AK46" s="3855"/>
      <c r="AL46" s="3856"/>
      <c r="AM46" s="1082" t="s">
        <v>486</v>
      </c>
      <c r="AO46" s="433"/>
      <c r="AP46" s="433" t="str">
        <f t="shared" si="1"/>
        <v xml:space="preserve">Источник тепловой энергии  </v>
      </c>
      <c r="AQ46" s="433"/>
      <c r="AR46" s="433"/>
      <c r="AS46" s="979">
        <v>21</v>
      </c>
    </row>
    <row r="47" spans="1:45" ht="49.5" customHeight="1">
      <c r="A47" s="1187" t="s">
        <v>247</v>
      </c>
      <c r="B47" s="1187" t="s">
        <v>248</v>
      </c>
      <c r="C47" s="1187" t="s">
        <v>249</v>
      </c>
      <c r="D47" s="1187" t="s">
        <v>250</v>
      </c>
      <c r="E47" s="3861"/>
      <c r="F47" s="3861"/>
      <c r="G47" s="3861"/>
      <c r="H47" s="3861"/>
      <c r="I47" s="3862" t="str">
        <f>S46&amp;".1"</f>
        <v>....1</v>
      </c>
      <c r="J47" s="1187"/>
      <c r="K47" s="1187"/>
      <c r="L47" s="1188" t="s">
        <v>487</v>
      </c>
      <c r="P47" s="3864">
        <v>1</v>
      </c>
      <c r="Q47" s="1155"/>
      <c r="R47" s="289"/>
      <c r="S47" s="1160" t="str">
        <f>$I47</f>
        <v>....1</v>
      </c>
      <c r="T47" s="219" t="s">
        <v>488</v>
      </c>
      <c r="U47" s="234"/>
      <c r="V47" s="3848"/>
      <c r="W47" s="3849"/>
      <c r="X47" s="3849"/>
      <c r="Y47" s="3849"/>
      <c r="Z47" s="3849"/>
      <c r="AA47" s="3849"/>
      <c r="AB47" s="3849"/>
      <c r="AC47" s="3850"/>
      <c r="AD47" s="3848"/>
      <c r="AE47" s="3849"/>
      <c r="AF47" s="3849"/>
      <c r="AG47" s="3849"/>
      <c r="AH47" s="3849"/>
      <c r="AI47" s="3849"/>
      <c r="AJ47" s="3849"/>
      <c r="AK47" s="3849"/>
      <c r="AL47" s="3850"/>
      <c r="AM47" s="1082" t="s">
        <v>489</v>
      </c>
      <c r="AO47" s="433"/>
      <c r="AP47" s="433" t="str">
        <f t="shared" si="1"/>
        <v>Схема подключения теплопотребляющей установки к коллектору источника тепловой энергии</v>
      </c>
      <c r="AQ47" s="433"/>
      <c r="AR47" s="433"/>
      <c r="AS47" s="979">
        <v>47</v>
      </c>
    </row>
    <row r="48" spans="1:45" ht="21.95" customHeight="1">
      <c r="A48" s="1187" t="s">
        <v>247</v>
      </c>
      <c r="B48" s="1187" t="s">
        <v>248</v>
      </c>
      <c r="C48" s="1187" t="s">
        <v>249</v>
      </c>
      <c r="D48" s="1187" t="s">
        <v>250</v>
      </c>
      <c r="E48" s="3861"/>
      <c r="F48" s="3861"/>
      <c r="G48" s="3861"/>
      <c r="H48" s="3861"/>
      <c r="I48" s="3863"/>
      <c r="J48" s="3862" t="str">
        <f>I47&amp;".1"</f>
        <v>....1.1</v>
      </c>
      <c r="K48" s="1187"/>
      <c r="L48" s="1188" t="s">
        <v>490</v>
      </c>
      <c r="P48" s="3864"/>
      <c r="Q48" s="3864">
        <v>1</v>
      </c>
      <c r="R48" s="290"/>
      <c r="S48" s="1160" t="str">
        <f>$J48</f>
        <v>....1.1</v>
      </c>
      <c r="T48" s="220" t="s">
        <v>491</v>
      </c>
      <c r="U48" s="234"/>
      <c r="V48" s="3848"/>
      <c r="W48" s="3849"/>
      <c r="X48" s="3849"/>
      <c r="Y48" s="3849"/>
      <c r="Z48" s="3849"/>
      <c r="AA48" s="3849"/>
      <c r="AB48" s="3849"/>
      <c r="AC48" s="3850"/>
      <c r="AD48" s="3848"/>
      <c r="AE48" s="3849"/>
      <c r="AF48" s="3849"/>
      <c r="AG48" s="3849"/>
      <c r="AH48" s="3849"/>
      <c r="AI48" s="3849"/>
      <c r="AJ48" s="3849"/>
      <c r="AK48" s="3849"/>
      <c r="AL48" s="3850"/>
      <c r="AM48" s="1082" t="s">
        <v>492</v>
      </c>
      <c r="AO48" s="433"/>
      <c r="AP48" s="433" t="str">
        <f t="shared" si="1"/>
        <v>Группа потребителей</v>
      </c>
      <c r="AQ48" s="433"/>
      <c r="AR48" s="433"/>
      <c r="AS48" s="979">
        <v>21</v>
      </c>
    </row>
    <row r="49" spans="1:45" ht="21.95" customHeight="1">
      <c r="A49" s="1187" t="s">
        <v>247</v>
      </c>
      <c r="B49" s="1187" t="s">
        <v>248</v>
      </c>
      <c r="C49" s="1187" t="s">
        <v>249</v>
      </c>
      <c r="D49" s="1187" t="s">
        <v>250</v>
      </c>
      <c r="E49" s="3861"/>
      <c r="F49" s="3861"/>
      <c r="G49" s="3861"/>
      <c r="H49" s="3861"/>
      <c r="I49" s="3863"/>
      <c r="J49" s="3863"/>
      <c r="K49" s="3862" t="str">
        <f>J48&amp;".1"</f>
        <v>....1.1.1</v>
      </c>
      <c r="L49" s="1188" t="s">
        <v>493</v>
      </c>
      <c r="P49" s="3864"/>
      <c r="Q49" s="3864"/>
      <c r="R49" s="290">
        <v>1</v>
      </c>
      <c r="S49" s="1160" t="str">
        <f>$K49</f>
        <v>....1.1.1</v>
      </c>
      <c r="T49" s="1171"/>
      <c r="U49" s="234"/>
      <c r="V49" s="627"/>
      <c r="W49" s="259"/>
      <c r="X49" s="627"/>
      <c r="Y49" s="1081"/>
      <c r="Z49" s="3865"/>
      <c r="AA49" s="3741" t="s">
        <v>52</v>
      </c>
      <c r="AB49" s="3865"/>
      <c r="AC49" s="3741" t="s">
        <v>52</v>
      </c>
      <c r="AD49" s="627"/>
      <c r="AE49" s="259"/>
      <c r="AF49" s="627"/>
      <c r="AG49" s="1081"/>
      <c r="AH49" s="3865"/>
      <c r="AI49" s="3741" t="s">
        <v>52</v>
      </c>
      <c r="AJ49" s="3867"/>
      <c r="AK49" s="3741" t="s">
        <v>52</v>
      </c>
      <c r="AL49" s="1172"/>
      <c r="AM49" s="3883" t="s">
        <v>494</v>
      </c>
      <c r="AN49" s="444" t="e">
        <f ca="1">STRCHECKDATE(V50:AL50)</f>
        <v>#NAME?</v>
      </c>
      <c r="AO49" s="433"/>
      <c r="AP49" s="433" t="str">
        <f t="shared" si="1"/>
        <v/>
      </c>
      <c r="AQ49" s="433"/>
      <c r="AR49" s="433"/>
      <c r="AS49" s="979">
        <v>21</v>
      </c>
    </row>
    <row r="50" spans="1:45" ht="1.1499999999999999" customHeight="1">
      <c r="A50" s="1187" t="s">
        <v>247</v>
      </c>
      <c r="B50" s="1187" t="s">
        <v>248</v>
      </c>
      <c r="C50" s="1187" t="s">
        <v>249</v>
      </c>
      <c r="D50" s="1187" t="s">
        <v>250</v>
      </c>
      <c r="E50" s="3861"/>
      <c r="F50" s="3861"/>
      <c r="G50" s="3861"/>
      <c r="H50" s="3861"/>
      <c r="I50" s="3863"/>
      <c r="J50" s="3863"/>
      <c r="K50" s="3862"/>
      <c r="L50" s="1188"/>
      <c r="P50" s="3864"/>
      <c r="Q50" s="3864"/>
      <c r="R50" s="290"/>
      <c r="S50" s="1166"/>
      <c r="T50" s="234"/>
      <c r="U50" s="234"/>
      <c r="V50" s="259"/>
      <c r="W50" s="259"/>
      <c r="X50" s="259"/>
      <c r="Y50" s="262" t="str">
        <f>Z49&amp;"-"&amp;AB49</f>
        <v>-</v>
      </c>
      <c r="Z50" s="3866"/>
      <c r="AA50" s="3741"/>
      <c r="AB50" s="3866"/>
      <c r="AC50" s="3741"/>
      <c r="AD50" s="259"/>
      <c r="AE50" s="259"/>
      <c r="AF50" s="259"/>
      <c r="AG50" s="262" t="str">
        <f>AH49&amp;"-"&amp;AJ49</f>
        <v>-</v>
      </c>
      <c r="AH50" s="3866"/>
      <c r="AI50" s="3741"/>
      <c r="AJ50" s="3868"/>
      <c r="AK50" s="3741"/>
      <c r="AL50" s="1173"/>
      <c r="AM50" s="3884"/>
      <c r="AO50" s="433"/>
      <c r="AP50" s="433" t="str">
        <f t="shared" si="1"/>
        <v/>
      </c>
      <c r="AQ50" s="433"/>
      <c r="AR50" s="433"/>
      <c r="AS50" s="979">
        <v>1</v>
      </c>
    </row>
    <row r="51" spans="1:45" ht="11.45" customHeight="1">
      <c r="A51" s="1187" t="s">
        <v>247</v>
      </c>
      <c r="B51" s="1187" t="s">
        <v>248</v>
      </c>
      <c r="C51" s="1187" t="s">
        <v>249</v>
      </c>
      <c r="D51" s="1187" t="s">
        <v>250</v>
      </c>
      <c r="E51" s="3861"/>
      <c r="F51" s="3861"/>
      <c r="G51" s="3861"/>
      <c r="H51" s="3861"/>
      <c r="I51" s="3863"/>
      <c r="J51" s="3862"/>
      <c r="K51" s="1187"/>
      <c r="L51" s="1188"/>
      <c r="P51" s="3864"/>
      <c r="Q51" s="3864"/>
      <c r="R51" s="289"/>
      <c r="S51" s="1102"/>
      <c r="T51" s="222" t="s">
        <v>495</v>
      </c>
      <c r="U51" s="300"/>
      <c r="V51" s="300"/>
      <c r="W51" s="300"/>
      <c r="X51" s="300"/>
      <c r="Y51" s="300"/>
      <c r="Z51" s="300"/>
      <c r="AA51" s="300"/>
      <c r="AB51" s="300"/>
      <c r="AC51" s="300"/>
      <c r="AD51" s="300"/>
      <c r="AE51" s="300"/>
      <c r="AF51" s="300"/>
      <c r="AG51" s="300"/>
      <c r="AH51" s="300"/>
      <c r="AI51" s="300"/>
      <c r="AJ51" s="300"/>
      <c r="AK51" s="300"/>
      <c r="AL51" s="258"/>
      <c r="AM51" s="3885"/>
      <c r="AO51" s="433"/>
      <c r="AP51" s="433" t="str">
        <f t="shared" si="1"/>
        <v>Добавить вид теплоносителя (параметры теплоносителя)</v>
      </c>
      <c r="AQ51" s="433"/>
      <c r="AR51" s="433"/>
      <c r="AS51" s="979">
        <v>11</v>
      </c>
    </row>
    <row r="52" spans="1:45" ht="11.45" customHeight="1">
      <c r="A52" s="1187" t="s">
        <v>247</v>
      </c>
      <c r="B52" s="1187" t="s">
        <v>248</v>
      </c>
      <c r="C52" s="1187" t="s">
        <v>249</v>
      </c>
      <c r="D52" s="1187" t="s">
        <v>250</v>
      </c>
      <c r="E52" s="3861"/>
      <c r="F52" s="3861"/>
      <c r="G52" s="3861"/>
      <c r="H52" s="3861"/>
      <c r="I52" s="3862"/>
      <c r="J52" s="1187"/>
      <c r="K52" s="1187"/>
      <c r="L52" s="1188"/>
      <c r="P52" s="3864"/>
      <c r="Q52" s="1155"/>
      <c r="R52" s="289"/>
      <c r="S52" s="1102"/>
      <c r="T52" s="221" t="s">
        <v>496</v>
      </c>
      <c r="U52" s="300"/>
      <c r="V52" s="300"/>
      <c r="W52" s="300"/>
      <c r="X52" s="300"/>
      <c r="Y52" s="300"/>
      <c r="Z52" s="300"/>
      <c r="AA52" s="300"/>
      <c r="AB52" s="300"/>
      <c r="AC52" s="299"/>
      <c r="AD52" s="300"/>
      <c r="AE52" s="300"/>
      <c r="AF52" s="300"/>
      <c r="AG52" s="300"/>
      <c r="AH52" s="300"/>
      <c r="AI52" s="300"/>
      <c r="AJ52" s="300"/>
      <c r="AK52" s="299"/>
      <c r="AL52" s="300"/>
      <c r="AM52" s="237"/>
      <c r="AO52" s="433"/>
      <c r="AP52" s="433" t="str">
        <f t="shared" si="1"/>
        <v>Добавить группу потребителей</v>
      </c>
      <c r="AQ52" s="433"/>
      <c r="AR52" s="433"/>
      <c r="AS52" s="979">
        <v>11</v>
      </c>
    </row>
    <row r="53" spans="1:45" ht="14.65" customHeight="1">
      <c r="A53" s="1187" t="s">
        <v>247</v>
      </c>
      <c r="B53" s="1187" t="s">
        <v>248</v>
      </c>
      <c r="C53" s="1187" t="s">
        <v>249</v>
      </c>
      <c r="D53" s="1187" t="s">
        <v>250</v>
      </c>
      <c r="E53" s="3861"/>
      <c r="F53" s="3861"/>
      <c r="G53" s="3861"/>
      <c r="H53" s="3860"/>
      <c r="I53" s="1187"/>
      <c r="J53" s="1187"/>
      <c r="K53" s="1187"/>
      <c r="L53" s="1188"/>
      <c r="M53" s="1189"/>
      <c r="N53" s="1189"/>
      <c r="O53" s="469"/>
      <c r="P53" s="293"/>
      <c r="Q53" s="308"/>
      <c r="R53" s="288"/>
      <c r="S53" s="1102"/>
      <c r="T53" s="298" t="s">
        <v>497</v>
      </c>
      <c r="U53" s="300"/>
      <c r="V53" s="300"/>
      <c r="W53" s="300"/>
      <c r="X53" s="300"/>
      <c r="Y53" s="300"/>
      <c r="Z53" s="300"/>
      <c r="AA53" s="300"/>
      <c r="AB53" s="300"/>
      <c r="AC53" s="299"/>
      <c r="AD53" s="300"/>
      <c r="AE53" s="300"/>
      <c r="AF53" s="300"/>
      <c r="AG53" s="300"/>
      <c r="AH53" s="300"/>
      <c r="AI53" s="300"/>
      <c r="AJ53" s="300"/>
      <c r="AK53" s="299"/>
      <c r="AL53" s="300"/>
      <c r="AM53" s="237"/>
      <c r="AO53" s="433"/>
      <c r="AP53" s="433" t="str">
        <f t="shared" si="1"/>
        <v>Добавить схему подключения</v>
      </c>
      <c r="AQ53" s="433"/>
      <c r="AR53" s="433"/>
      <c r="AS53" s="979">
        <v>14</v>
      </c>
    </row>
    <row r="54" spans="1:45" s="1465" customFormat="1" ht="1.1499999999999999" customHeight="1">
      <c r="A54" s="1167" t="s">
        <v>247</v>
      </c>
      <c r="B54" s="1167" t="s">
        <v>248</v>
      </c>
      <c r="C54" s="1167" t="s">
        <v>249</v>
      </c>
      <c r="D54" s="1138"/>
      <c r="E54" s="3861"/>
      <c r="F54" s="3861"/>
      <c r="G54" s="3860"/>
      <c r="H54" s="1138"/>
      <c r="I54" s="1138"/>
      <c r="J54" s="1138"/>
      <c r="K54" s="1138"/>
      <c r="L54" s="1163"/>
      <c r="M54" s="1139"/>
      <c r="N54" s="1139"/>
      <c r="P54" s="1140"/>
      <c r="Q54" s="1141"/>
      <c r="R54" s="1140"/>
      <c r="S54" s="1146"/>
      <c r="T54" s="1149" t="s">
        <v>498</v>
      </c>
      <c r="U54" s="1148"/>
      <c r="V54" s="1148"/>
      <c r="W54" s="1148"/>
      <c r="X54" s="1148"/>
      <c r="Y54" s="1148"/>
      <c r="Z54" s="1148"/>
      <c r="AA54" s="1148"/>
      <c r="AB54" s="1148"/>
      <c r="AC54" s="1148"/>
      <c r="AD54" s="1148"/>
      <c r="AE54" s="1148"/>
      <c r="AF54" s="1148"/>
      <c r="AG54" s="1148"/>
      <c r="AH54" s="1148"/>
      <c r="AI54" s="1148"/>
      <c r="AJ54" s="1148"/>
      <c r="AK54" s="1148"/>
      <c r="AL54" s="1148"/>
      <c r="AM54" s="1148"/>
      <c r="AO54" s="659"/>
      <c r="AP54" s="659" t="str">
        <f t="shared" si="1"/>
        <v>Добавить источник для дифференциации</v>
      </c>
      <c r="AQ54" s="659"/>
      <c r="AR54" s="659"/>
      <c r="AS54" s="451">
        <v>1</v>
      </c>
    </row>
    <row r="55" spans="1:45" s="1465" customFormat="1" ht="1.1499999999999999" customHeight="1">
      <c r="A55" s="1167" t="s">
        <v>247</v>
      </c>
      <c r="B55" s="1167" t="s">
        <v>248</v>
      </c>
      <c r="C55" s="1138"/>
      <c r="D55" s="1138"/>
      <c r="E55" s="3861"/>
      <c r="F55" s="3860"/>
      <c r="G55" s="1138"/>
      <c r="H55" s="1138"/>
      <c r="I55" s="1138"/>
      <c r="J55" s="1138"/>
      <c r="K55" s="1138"/>
      <c r="L55" s="1163"/>
      <c r="M55" s="1145"/>
      <c r="N55" s="1145"/>
      <c r="P55" s="1140"/>
      <c r="Q55" s="1141"/>
      <c r="R55" s="1140"/>
      <c r="S55" s="1146"/>
      <c r="T55" s="1149" t="s">
        <v>499</v>
      </c>
      <c r="U55" s="1148"/>
      <c r="V55" s="1148"/>
      <c r="W55" s="1148"/>
      <c r="X55" s="1148"/>
      <c r="Y55" s="1148"/>
      <c r="Z55" s="1148"/>
      <c r="AA55" s="1148"/>
      <c r="AB55" s="1148"/>
      <c r="AC55" s="1148"/>
      <c r="AD55" s="1148"/>
      <c r="AE55" s="1148"/>
      <c r="AF55" s="1148"/>
      <c r="AG55" s="1148"/>
      <c r="AH55" s="1148"/>
      <c r="AI55" s="1148"/>
      <c r="AJ55" s="1148"/>
      <c r="AK55" s="1148"/>
      <c r="AL55" s="1148"/>
      <c r="AM55" s="1148"/>
      <c r="AO55" s="659"/>
      <c r="AP55" s="659" t="str">
        <f t="shared" si="1"/>
        <v>Добавить централизованную систему для дифференциации</v>
      </c>
      <c r="AQ55" s="659"/>
      <c r="AR55" s="659"/>
      <c r="AS55" s="451">
        <v>1</v>
      </c>
    </row>
    <row r="56" spans="1:45" s="1465" customFormat="1" ht="1.1499999999999999" customHeight="1">
      <c r="A56" s="1167" t="s">
        <v>247</v>
      </c>
      <c r="B56" s="1167"/>
      <c r="C56" s="1167"/>
      <c r="D56" s="1167"/>
      <c r="E56" s="3860"/>
      <c r="F56" s="1167"/>
      <c r="G56" s="1167"/>
      <c r="H56" s="1167"/>
      <c r="I56" s="1167"/>
      <c r="J56" s="1167"/>
      <c r="K56" s="1167"/>
      <c r="L56" s="1170"/>
      <c r="M56" s="1145"/>
      <c r="N56" s="1145"/>
      <c r="O56" s="451"/>
      <c r="P56" s="313"/>
      <c r="Q56" s="1168"/>
      <c r="R56" s="313"/>
      <c r="S56" s="1146"/>
      <c r="T56" s="1149" t="s">
        <v>500</v>
      </c>
      <c r="U56" s="1148"/>
      <c r="V56" s="1148"/>
      <c r="W56" s="1148"/>
      <c r="X56" s="1148"/>
      <c r="Y56" s="1148"/>
      <c r="Z56" s="1148"/>
      <c r="AA56" s="1148"/>
      <c r="AB56" s="1148"/>
      <c r="AC56" s="1148"/>
      <c r="AD56" s="1148"/>
      <c r="AE56" s="1148"/>
      <c r="AF56" s="1148"/>
      <c r="AG56" s="1148"/>
      <c r="AH56" s="1148"/>
      <c r="AI56" s="1148"/>
      <c r="AJ56" s="1148"/>
      <c r="AK56" s="1148"/>
      <c r="AL56" s="1148"/>
      <c r="AM56" s="1148"/>
      <c r="AO56" s="433"/>
      <c r="AP56" s="433" t="str">
        <f t="shared" si="1"/>
        <v>Добавить территорию для дифференциации</v>
      </c>
      <c r="AQ56" s="433"/>
      <c r="AR56" s="433"/>
      <c r="AS56" s="444">
        <v>1</v>
      </c>
    </row>
    <row r="57" spans="1:45" s="1465" customFormat="1" ht="1.1499999999999999" customHeight="1">
      <c r="A57" s="1138"/>
      <c r="B57" s="1138"/>
      <c r="C57" s="1138"/>
      <c r="D57" s="1138"/>
      <c r="E57" s="1167"/>
      <c r="F57" s="1138"/>
      <c r="G57" s="1138"/>
      <c r="H57" s="1138"/>
      <c r="I57" s="1138"/>
      <c r="J57" s="1138"/>
      <c r="K57" s="1138"/>
      <c r="L57" s="1163"/>
      <c r="M57" s="1145"/>
      <c r="N57" s="1145"/>
      <c r="P57" s="1140"/>
      <c r="Q57" s="1141"/>
      <c r="R57" s="1140"/>
      <c r="S57" s="1146"/>
      <c r="T57" s="1149" t="s">
        <v>532</v>
      </c>
      <c r="U57" s="1148"/>
      <c r="V57" s="1148"/>
      <c r="W57" s="1148"/>
      <c r="X57" s="1148"/>
      <c r="Y57" s="1148"/>
      <c r="Z57" s="1148"/>
      <c r="AA57" s="1148"/>
      <c r="AB57" s="1148"/>
      <c r="AC57" s="1148"/>
      <c r="AD57" s="1148"/>
      <c r="AE57" s="1148"/>
      <c r="AF57" s="1148"/>
      <c r="AG57" s="1148"/>
      <c r="AH57" s="1148"/>
      <c r="AI57" s="1148"/>
      <c r="AJ57" s="1148"/>
      <c r="AK57" s="1148"/>
      <c r="AL57" s="1148"/>
      <c r="AM57" s="1148"/>
      <c r="AO57" s="659"/>
      <c r="AP57" s="659" t="str">
        <f t="shared" si="1"/>
        <v>Добавить наименование тарифа</v>
      </c>
      <c r="AQ57" s="659"/>
      <c r="AR57" s="659"/>
      <c r="AS57" s="451">
        <v>1</v>
      </c>
    </row>
    <row r="58" spans="1:45" ht="11.45" customHeight="1">
      <c r="M58" s="984"/>
      <c r="N58" s="984"/>
      <c r="O58" s="469"/>
      <c r="P58" s="979"/>
      <c r="Q58" s="979"/>
      <c r="R58" s="979"/>
      <c r="S58" s="979"/>
      <c r="AN58" s="979"/>
      <c r="AO58" s="979"/>
      <c r="AP58" s="979"/>
      <c r="AQ58" s="979"/>
      <c r="AR58" s="979"/>
      <c r="AS58" s="979">
        <v>11</v>
      </c>
    </row>
    <row r="59" spans="1:45" ht="28.5" customHeight="1">
      <c r="O59" s="469"/>
      <c r="S59" s="1077"/>
      <c r="T59" s="3859"/>
      <c r="U59" s="3859"/>
      <c r="V59" s="3859"/>
      <c r="W59" s="3859"/>
      <c r="X59" s="3859"/>
      <c r="Y59" s="3859"/>
      <c r="Z59" s="3859"/>
      <c r="AA59" s="3859"/>
      <c r="AB59" s="3859"/>
      <c r="AC59" s="3859"/>
      <c r="AD59" s="3859"/>
      <c r="AE59" s="3859"/>
      <c r="AF59" s="3859"/>
      <c r="AG59" s="3859"/>
      <c r="AH59" s="3859"/>
      <c r="AI59" s="3859"/>
      <c r="AJ59" s="3859"/>
      <c r="AK59" s="3859"/>
      <c r="AL59" s="3859"/>
      <c r="AM59" s="3859"/>
      <c r="AS59" s="979">
        <v>27</v>
      </c>
    </row>
    <row r="60" spans="1:45" ht="65.25" customHeight="1">
      <c r="O60" s="469"/>
      <c r="T60" s="3859"/>
      <c r="U60" s="3859"/>
      <c r="V60" s="3859"/>
      <c r="W60" s="3859"/>
      <c r="X60" s="3859"/>
      <c r="Y60" s="3859"/>
      <c r="Z60" s="3859"/>
      <c r="AA60" s="3859"/>
      <c r="AB60" s="3859"/>
      <c r="AC60" s="3859"/>
      <c r="AD60" s="3859"/>
      <c r="AE60" s="3859"/>
      <c r="AF60" s="3859"/>
      <c r="AG60" s="3859"/>
      <c r="AH60" s="3859"/>
      <c r="AI60" s="3859"/>
      <c r="AJ60" s="3859"/>
      <c r="AK60" s="3859"/>
      <c r="AL60" s="3859"/>
      <c r="AM60" s="3859"/>
      <c r="AS60" s="979">
        <v>62</v>
      </c>
    </row>
    <row r="61" spans="1:45" ht="14.65" customHeight="1">
      <c r="O61" s="469"/>
      <c r="AS61" s="979">
        <v>14</v>
      </c>
    </row>
    <row r="62" spans="1:45" ht="18.75" customHeight="1">
      <c r="O62" s="469"/>
      <c r="S62" s="1077"/>
      <c r="T62" s="3859"/>
      <c r="U62" s="3859"/>
      <c r="V62" s="3859"/>
      <c r="W62" s="3859"/>
      <c r="X62" s="3859"/>
      <c r="Y62" s="3859"/>
      <c r="Z62" s="3859"/>
      <c r="AA62" s="3859"/>
      <c r="AB62" s="3859"/>
      <c r="AC62" s="3859"/>
      <c r="AD62" s="3859"/>
      <c r="AE62" s="3859"/>
      <c r="AF62" s="3859"/>
      <c r="AG62" s="3859"/>
      <c r="AH62" s="3859"/>
      <c r="AI62" s="3859"/>
      <c r="AJ62" s="3859"/>
      <c r="AK62" s="3859"/>
      <c r="AL62" s="3859"/>
      <c r="AM62" s="3859"/>
      <c r="AS62" s="979">
        <v>18</v>
      </c>
    </row>
    <row r="63" spans="1:45" ht="18.75" customHeight="1">
      <c r="O63" s="469"/>
      <c r="T63" s="3859"/>
      <c r="U63" s="3859"/>
      <c r="V63" s="3859"/>
      <c r="W63" s="3859"/>
      <c r="X63" s="3859"/>
      <c r="Y63" s="3859"/>
      <c r="Z63" s="3859"/>
      <c r="AA63" s="3859"/>
      <c r="AB63" s="3859"/>
      <c r="AC63" s="3859"/>
      <c r="AD63" s="3859"/>
      <c r="AE63" s="3859"/>
      <c r="AF63" s="3859"/>
      <c r="AG63" s="3859"/>
      <c r="AH63" s="3859"/>
      <c r="AI63" s="3859"/>
      <c r="AJ63" s="3859"/>
      <c r="AK63" s="3859"/>
      <c r="AL63" s="3859"/>
      <c r="AM63" s="3859"/>
      <c r="AS63" s="979">
        <v>18</v>
      </c>
    </row>
    <row r="64" spans="1:45" ht="29.25" customHeight="1">
      <c r="O64" s="469"/>
      <c r="S64" s="1077"/>
      <c r="T64" s="3859"/>
      <c r="U64" s="3859"/>
      <c r="V64" s="3859"/>
      <c r="W64" s="3859"/>
      <c r="X64" s="3859"/>
      <c r="Y64" s="3859"/>
      <c r="Z64" s="3859"/>
      <c r="AA64" s="3859"/>
      <c r="AB64" s="3859"/>
      <c r="AC64" s="3859"/>
      <c r="AD64" s="3859"/>
      <c r="AE64" s="3859"/>
      <c r="AF64" s="3859"/>
      <c r="AG64" s="3859"/>
      <c r="AH64" s="3859"/>
      <c r="AI64" s="3859"/>
      <c r="AJ64" s="3859"/>
      <c r="AK64" s="3859"/>
      <c r="AL64" s="3859"/>
      <c r="AM64" s="3859"/>
      <c r="AS64" s="979">
        <v>28</v>
      </c>
    </row>
    <row r="65" spans="1:45" ht="22.5" hidden="1" customHeight="1">
      <c r="A65" s="984" t="s">
        <v>69</v>
      </c>
      <c r="B65" s="984">
        <v>0</v>
      </c>
      <c r="C65" s="984">
        <v>0</v>
      </c>
      <c r="D65" s="984">
        <v>0</v>
      </c>
      <c r="E65" s="984">
        <v>0</v>
      </c>
      <c r="F65" s="984">
        <v>0</v>
      </c>
      <c r="G65" s="984">
        <v>0</v>
      </c>
      <c r="H65" s="984">
        <v>0</v>
      </c>
      <c r="I65" s="984">
        <v>0</v>
      </c>
      <c r="J65" s="984">
        <v>0</v>
      </c>
      <c r="K65" s="984">
        <v>0</v>
      </c>
      <c r="L65" s="1153">
        <v>0</v>
      </c>
      <c r="M65" s="1186">
        <v>0</v>
      </c>
      <c r="N65" s="1186">
        <v>0</v>
      </c>
      <c r="O65" s="1186">
        <v>0</v>
      </c>
      <c r="P65" s="1152">
        <v>3</v>
      </c>
      <c r="Q65" s="278">
        <v>3</v>
      </c>
      <c r="R65" s="278">
        <v>3</v>
      </c>
      <c r="S65" s="495">
        <v>12</v>
      </c>
      <c r="T65" s="979">
        <v>31</v>
      </c>
      <c r="U65" s="979">
        <v>0</v>
      </c>
      <c r="V65" s="979">
        <v>0</v>
      </c>
      <c r="W65" s="979">
        <v>0</v>
      </c>
      <c r="X65" s="979">
        <v>0</v>
      </c>
      <c r="Y65" s="979">
        <v>0</v>
      </c>
      <c r="Z65" s="979">
        <v>0</v>
      </c>
      <c r="AA65" s="979">
        <v>0</v>
      </c>
      <c r="AB65" s="979">
        <v>0</v>
      </c>
      <c r="AC65" s="979">
        <v>0</v>
      </c>
      <c r="AD65" s="979">
        <v>24</v>
      </c>
      <c r="AE65" s="979">
        <v>0</v>
      </c>
      <c r="AF65" s="979">
        <v>24</v>
      </c>
      <c r="AG65" s="979">
        <v>24</v>
      </c>
      <c r="AH65" s="979">
        <v>11</v>
      </c>
      <c r="AI65" s="979">
        <v>3</v>
      </c>
      <c r="AJ65" s="979">
        <v>11</v>
      </c>
      <c r="AK65" s="979">
        <v>0</v>
      </c>
      <c r="AL65" s="979">
        <v>4</v>
      </c>
      <c r="AM65" s="979">
        <v>115</v>
      </c>
      <c r="AN65" s="444">
        <v>10</v>
      </c>
      <c r="AO65" s="444">
        <v>10</v>
      </c>
      <c r="AP65" s="444">
        <v>10</v>
      </c>
      <c r="AQ65" s="444">
        <v>10</v>
      </c>
      <c r="AR65" s="444">
        <v>10</v>
      </c>
      <c r="AS65" s="979">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459" hidden="1"/>
    <col min="2" max="2" width="11" style="1459" hidden="1" customWidth="1"/>
    <col min="3" max="3" width="10.5703125" style="1459" hidden="1"/>
    <col min="4" max="4" width="11.85546875" style="1459" hidden="1" customWidth="1"/>
    <col min="5" max="5" width="10" style="1459" hidden="1" customWidth="1"/>
    <col min="6" max="6" width="8.7109375" style="1459" hidden="1" customWidth="1"/>
    <col min="7" max="7" width="7.5703125" style="1459" hidden="1" customWidth="1"/>
    <col min="8" max="8" width="11.42578125" style="1459" hidden="1" customWidth="1"/>
    <col min="9" max="9" width="12" style="1459" hidden="1" customWidth="1"/>
    <col min="10" max="10" width="9.85546875" style="1459" hidden="1" customWidth="1"/>
    <col min="11" max="11" width="11.42578125" style="1459" hidden="1" customWidth="1"/>
    <col min="12" max="12" width="19.140625" style="1863" hidden="1" customWidth="1"/>
    <col min="13" max="14" width="12.28515625" style="1877" hidden="1" customWidth="1"/>
    <col min="15" max="15" width="23.42578125" style="1877" hidden="1" customWidth="1"/>
    <col min="16" max="16" width="3" style="1877" customWidth="1"/>
    <col min="17" max="18" width="3" style="278" customWidth="1"/>
    <col min="19" max="19" width="12" style="1878" customWidth="1"/>
    <col min="20" max="20" width="31" style="1459" customWidth="1"/>
    <col min="21" max="21" width="0.140625" style="1459" customWidth="1"/>
    <col min="22" max="22" width="24.7109375" style="1459" hidden="1" customWidth="1"/>
    <col min="23" max="23" width="0.140625" style="1459" hidden="1" customWidth="1"/>
    <col min="24" max="25" width="24.7109375" style="1459" hidden="1" customWidth="1"/>
    <col min="26" max="26" width="11.7109375" style="1459" hidden="1" customWidth="1"/>
    <col min="27" max="27" width="3.7109375" style="1459" hidden="1" customWidth="1"/>
    <col min="28" max="28" width="11.7109375" style="1459" hidden="1" customWidth="1"/>
    <col min="29" max="29" width="8.5703125" style="1459" hidden="1" customWidth="1"/>
    <col min="30" max="30" width="24.7109375" style="1459" customWidth="1"/>
    <col min="31" max="31" width="0.140625" style="1459" customWidth="1"/>
    <col min="32" max="33" width="24" style="1459" customWidth="1"/>
    <col min="34" max="34" width="11" style="1459" customWidth="1"/>
    <col min="35" max="35" width="3.7109375" style="1459" customWidth="1"/>
    <col min="36" max="36" width="11" style="1459" customWidth="1"/>
    <col min="37" max="37" width="8.5703125" style="1459" hidden="1" customWidth="1"/>
    <col min="38" max="38" width="4" style="1459" customWidth="1"/>
    <col min="39" max="39" width="115" style="1459" customWidth="1"/>
    <col min="40" max="44" width="10" style="1465" customWidth="1"/>
    <col min="45" max="45" width="10.5703125" style="1459" hidden="1"/>
  </cols>
  <sheetData>
    <row r="1" spans="1:45" ht="22.5" hidden="1" customHeight="1">
      <c r="AS1" s="1455" t="s">
        <v>1</v>
      </c>
    </row>
    <row r="2" spans="1:45" ht="21" hidden="1" customHeight="1">
      <c r="A2" s="1091"/>
      <c r="B2" s="1091"/>
      <c r="C2" s="1091"/>
      <c r="D2" s="1091"/>
      <c r="E2" s="3886">
        <v>1</v>
      </c>
      <c r="F2" s="1091"/>
      <c r="G2" s="1091"/>
      <c r="H2" s="1091"/>
      <c r="I2" s="1091"/>
      <c r="J2" s="1091"/>
      <c r="K2" s="1091"/>
      <c r="L2" s="1134"/>
      <c r="M2" s="1434"/>
      <c r="N2" s="1434"/>
      <c r="O2" s="1434"/>
      <c r="P2" s="1414"/>
      <c r="Q2" s="293"/>
      <c r="R2" s="288"/>
      <c r="S2" s="1733" t="e">
        <f>INDEX(PT_DIFFERENTIATION_NUM_NTAR,MATCH(A2,PT_DIFFERENTIATION_NTAR_ID,0))</f>
        <v>#N/A</v>
      </c>
      <c r="T2" s="1349" t="s">
        <v>214</v>
      </c>
      <c r="U2" s="234"/>
      <c r="V2" s="3854"/>
      <c r="W2" s="3855"/>
      <c r="X2" s="3855"/>
      <c r="Y2" s="3855"/>
      <c r="Z2" s="3855"/>
      <c r="AA2" s="3855"/>
      <c r="AB2" s="3855"/>
      <c r="AC2" s="3856"/>
      <c r="AD2" s="3854" t="e">
        <f>INDEX(PT_DIFFERENTIATION_NTAR,MATCH(A2,PT_DIFFERENTIATION_NTAR_ID,0))</f>
        <v>#N/A</v>
      </c>
      <c r="AE2" s="3855"/>
      <c r="AF2" s="3855"/>
      <c r="AG2" s="3855"/>
      <c r="AH2" s="3855"/>
      <c r="AI2" s="3855"/>
      <c r="AJ2" s="3855"/>
      <c r="AK2" s="3855"/>
      <c r="AL2" s="3856"/>
      <c r="AM2" s="1082" t="s">
        <v>480</v>
      </c>
      <c r="AO2" s="1448"/>
      <c r="AP2" s="1448" t="str">
        <f t="shared" ref="AP2:AP15" si="0">IF(T2="","",T2)</f>
        <v>Наименование тарифа</v>
      </c>
      <c r="AQ2" s="1448"/>
      <c r="AR2" s="1448"/>
      <c r="AS2" s="1455">
        <v>0</v>
      </c>
    </row>
    <row r="3" spans="1:45" ht="21" hidden="1" customHeight="1">
      <c r="A3" s="1091"/>
      <c r="B3" s="1091"/>
      <c r="C3" s="1091"/>
      <c r="D3" s="1091"/>
      <c r="E3" s="3887"/>
      <c r="F3" s="3886">
        <v>1</v>
      </c>
      <c r="G3" s="1091"/>
      <c r="H3" s="1091"/>
      <c r="I3" s="1091"/>
      <c r="J3" s="1091"/>
      <c r="K3" s="1091"/>
      <c r="L3" s="1134"/>
      <c r="M3" s="1434"/>
      <c r="N3" s="1434"/>
      <c r="O3" s="1434"/>
      <c r="P3" s="1715"/>
      <c r="Q3" s="285"/>
      <c r="R3" s="286"/>
      <c r="S3" s="1733" t="e">
        <f>INDEX(PT_DIFFERENTIATION_NUM_TER,MATCH(B3,PT_DIFFERENTIATION_TER_ID,0))</f>
        <v>#N/A</v>
      </c>
      <c r="T3" s="1346" t="s">
        <v>481</v>
      </c>
      <c r="U3" s="234"/>
      <c r="V3" s="3854"/>
      <c r="W3" s="3855"/>
      <c r="X3" s="3855"/>
      <c r="Y3" s="3855"/>
      <c r="Z3" s="3855"/>
      <c r="AA3" s="3855"/>
      <c r="AB3" s="3855"/>
      <c r="AC3" s="3856"/>
      <c r="AD3" s="3854" t="e">
        <f>INDEX(PT_DIFFERENTIATION_TER,MATCH(B3,PT_DIFFERENTIATION_TER_ID,0))</f>
        <v>#N/A</v>
      </c>
      <c r="AE3" s="3855"/>
      <c r="AF3" s="3855"/>
      <c r="AG3" s="3855"/>
      <c r="AH3" s="3855"/>
      <c r="AI3" s="3855"/>
      <c r="AJ3" s="3855"/>
      <c r="AK3" s="3855"/>
      <c r="AL3" s="3856"/>
      <c r="AM3" s="1082" t="s">
        <v>482</v>
      </c>
      <c r="AO3" s="1448"/>
      <c r="AP3" s="1448" t="str">
        <f t="shared" si="0"/>
        <v>Территория действия тарифа</v>
      </c>
      <c r="AQ3" s="1448"/>
      <c r="AR3" s="1448"/>
      <c r="AS3" s="1455">
        <v>0</v>
      </c>
    </row>
    <row r="4" spans="1:45" ht="23.25" hidden="1" customHeight="1">
      <c r="A4" s="1091"/>
      <c r="B4" s="1091"/>
      <c r="C4" s="1091"/>
      <c r="D4" s="1091"/>
      <c r="E4" s="3887"/>
      <c r="F4" s="3887"/>
      <c r="G4" s="3886">
        <v>1</v>
      </c>
      <c r="H4" s="1091"/>
      <c r="I4" s="1091"/>
      <c r="J4" s="1091"/>
      <c r="K4" s="1091"/>
      <c r="L4" s="1134"/>
      <c r="M4" s="1434"/>
      <c r="N4" s="1434"/>
      <c r="O4" s="1434"/>
      <c r="P4" s="287"/>
      <c r="Q4" s="285"/>
      <c r="R4" s="286"/>
      <c r="S4" s="1733" t="e">
        <f>INDEX(PT_DIFFERENTIATION_NUM_CS,MATCH(C4,PT_DIFFERENTIATION_CS_ID,0))</f>
        <v>#N/A</v>
      </c>
      <c r="T4" s="243" t="s">
        <v>483</v>
      </c>
      <c r="U4" s="234"/>
      <c r="V4" s="3854"/>
      <c r="W4" s="3855"/>
      <c r="X4" s="3855"/>
      <c r="Y4" s="3855"/>
      <c r="Z4" s="3855"/>
      <c r="AA4" s="3855"/>
      <c r="AB4" s="3855"/>
      <c r="AC4" s="3856"/>
      <c r="AD4" s="3854" t="e">
        <f>INDEX(PT_DIFFERENTIATION_CS,MATCH(C4,PT_DIFFERENTIATION_CS_ID,0))</f>
        <v>#N/A</v>
      </c>
      <c r="AE4" s="3855"/>
      <c r="AF4" s="3855"/>
      <c r="AG4" s="3855"/>
      <c r="AH4" s="3855"/>
      <c r="AI4" s="3855"/>
      <c r="AJ4" s="3855"/>
      <c r="AK4" s="3855"/>
      <c r="AL4" s="3856"/>
      <c r="AM4" s="1082" t="s">
        <v>484</v>
      </c>
      <c r="AO4" s="1448"/>
      <c r="AP4" s="1448" t="str">
        <f t="shared" si="0"/>
        <v xml:space="preserve">Наименование системы теплоснабжения </v>
      </c>
      <c r="AQ4" s="1448"/>
      <c r="AR4" s="1448"/>
      <c r="AS4" s="1455">
        <v>0</v>
      </c>
    </row>
    <row r="5" spans="1:45" ht="21" hidden="1" customHeight="1">
      <c r="A5" s="1091"/>
      <c r="B5" s="1091"/>
      <c r="C5" s="1091"/>
      <c r="D5" s="1091"/>
      <c r="E5" s="3887"/>
      <c r="F5" s="3887"/>
      <c r="G5" s="3887"/>
      <c r="H5" s="3886">
        <v>1</v>
      </c>
      <c r="I5" s="1091"/>
      <c r="J5" s="1091"/>
      <c r="K5" s="1091"/>
      <c r="L5" s="1134"/>
      <c r="M5" s="1434"/>
      <c r="N5" s="1434"/>
      <c r="O5" s="1434"/>
      <c r="P5" s="287"/>
      <c r="Q5" s="285"/>
      <c r="R5" s="286"/>
      <c r="S5" s="1733" t="e">
        <f>INDEX(PT_DIFFERENTIATION_NUM_IST_TE,MATCH(D5,PT_DIFFERENTIATION_IST_TE_ID,0))</f>
        <v>#N/A</v>
      </c>
      <c r="T5" s="244" t="s">
        <v>485</v>
      </c>
      <c r="U5" s="234"/>
      <c r="V5" s="3854"/>
      <c r="W5" s="3855"/>
      <c r="X5" s="3855"/>
      <c r="Y5" s="3855"/>
      <c r="Z5" s="3855"/>
      <c r="AA5" s="3855"/>
      <c r="AB5" s="3855"/>
      <c r="AC5" s="3856"/>
      <c r="AD5" s="3854" t="e">
        <f>INDEX(PT_DIFFERENTIATION_IST_TE,MATCH(D5,PT_DIFFERENTIATION_IST_TE_ID,0))</f>
        <v>#N/A</v>
      </c>
      <c r="AE5" s="3855"/>
      <c r="AF5" s="3855"/>
      <c r="AG5" s="3855"/>
      <c r="AH5" s="3855"/>
      <c r="AI5" s="3855"/>
      <c r="AJ5" s="3855"/>
      <c r="AK5" s="3855"/>
      <c r="AL5" s="3856"/>
      <c r="AM5" s="1082" t="s">
        <v>486</v>
      </c>
      <c r="AO5" s="1448"/>
      <c r="AP5" s="1448" t="str">
        <f t="shared" si="0"/>
        <v xml:space="preserve">Источник тепловой энергии  </v>
      </c>
      <c r="AQ5" s="1448"/>
      <c r="AR5" s="1448"/>
      <c r="AS5" s="1455">
        <v>0</v>
      </c>
    </row>
    <row r="6" spans="1:45" ht="47.25" hidden="1" customHeight="1">
      <c r="A6" s="1091"/>
      <c r="B6" s="1091"/>
      <c r="C6" s="1091"/>
      <c r="D6" s="1091"/>
      <c r="E6" s="3887"/>
      <c r="F6" s="3887"/>
      <c r="G6" s="3887"/>
      <c r="H6" s="3887"/>
      <c r="I6" s="3731" t="e">
        <f>S5&amp;".1"</f>
        <v>#N/A</v>
      </c>
      <c r="J6" s="1091"/>
      <c r="K6" s="1091"/>
      <c r="L6" s="1134" t="s">
        <v>487</v>
      </c>
      <c r="M6" s="1459"/>
      <c r="P6" s="3864">
        <v>1</v>
      </c>
      <c r="Q6" s="1729"/>
      <c r="R6" s="289"/>
      <c r="S6" s="1733" t="e">
        <f>$I6</f>
        <v>#N/A</v>
      </c>
      <c r="T6" s="219" t="s">
        <v>488</v>
      </c>
      <c r="U6" s="234"/>
      <c r="V6" s="3848"/>
      <c r="W6" s="3849"/>
      <c r="X6" s="3849"/>
      <c r="Y6" s="3849"/>
      <c r="Z6" s="3849"/>
      <c r="AA6" s="3849"/>
      <c r="AB6" s="3849"/>
      <c r="AC6" s="3850"/>
      <c r="AD6" s="3848"/>
      <c r="AE6" s="3849"/>
      <c r="AF6" s="3849"/>
      <c r="AG6" s="3849"/>
      <c r="AH6" s="3849"/>
      <c r="AI6" s="3849"/>
      <c r="AJ6" s="3849"/>
      <c r="AK6" s="3849"/>
      <c r="AL6" s="3850"/>
      <c r="AM6" s="1082" t="s">
        <v>489</v>
      </c>
      <c r="AO6" s="1448"/>
      <c r="AP6" s="1448" t="str">
        <f t="shared" si="0"/>
        <v>Схема подключения теплопотребляющей установки к коллектору источника тепловой энергии</v>
      </c>
      <c r="AQ6" s="1448"/>
      <c r="AR6" s="1448"/>
      <c r="AS6" s="1455">
        <v>0</v>
      </c>
    </row>
    <row r="7" spans="1:45" ht="21" hidden="1" customHeight="1">
      <c r="A7" s="1091"/>
      <c r="B7" s="1091"/>
      <c r="C7" s="1091"/>
      <c r="D7" s="1091"/>
      <c r="E7" s="3887"/>
      <c r="F7" s="3887"/>
      <c r="G7" s="3887"/>
      <c r="H7" s="3887"/>
      <c r="I7" s="3712"/>
      <c r="J7" s="3731" t="e">
        <f>I6&amp;".1"</f>
        <v>#N/A</v>
      </c>
      <c r="K7" s="1091"/>
      <c r="L7" s="1134" t="s">
        <v>490</v>
      </c>
      <c r="M7" s="1459"/>
      <c r="N7" s="1455"/>
      <c r="P7" s="3864"/>
      <c r="Q7" s="3864">
        <v>1</v>
      </c>
      <c r="R7" s="290"/>
      <c r="S7" s="1733" t="e">
        <f>$J7</f>
        <v>#N/A</v>
      </c>
      <c r="T7" s="220" t="s">
        <v>491</v>
      </c>
      <c r="U7" s="234"/>
      <c r="V7" s="3848"/>
      <c r="W7" s="3849"/>
      <c r="X7" s="3849"/>
      <c r="Y7" s="3849"/>
      <c r="Z7" s="3849"/>
      <c r="AA7" s="3849"/>
      <c r="AB7" s="3849"/>
      <c r="AC7" s="3850"/>
      <c r="AD7" s="3848"/>
      <c r="AE7" s="3849"/>
      <c r="AF7" s="3849"/>
      <c r="AG7" s="3849"/>
      <c r="AH7" s="3849"/>
      <c r="AI7" s="3849"/>
      <c r="AJ7" s="3849"/>
      <c r="AK7" s="3849"/>
      <c r="AL7" s="3850"/>
      <c r="AM7" s="1082" t="s">
        <v>492</v>
      </c>
      <c r="AO7" s="1448"/>
      <c r="AP7" s="1448" t="str">
        <f t="shared" si="0"/>
        <v>Группа потребителей</v>
      </c>
      <c r="AQ7" s="1448"/>
      <c r="AR7" s="1448"/>
      <c r="AS7" s="1455">
        <v>0</v>
      </c>
    </row>
    <row r="8" spans="1:45" ht="21" hidden="1" customHeight="1">
      <c r="A8" s="1091"/>
      <c r="B8" s="1091"/>
      <c r="C8" s="1091"/>
      <c r="D8" s="1091"/>
      <c r="E8" s="3887"/>
      <c r="F8" s="3887"/>
      <c r="G8" s="3887"/>
      <c r="H8" s="3887"/>
      <c r="I8" s="3712"/>
      <c r="J8" s="3712"/>
      <c r="K8" s="3731" t="e">
        <f>J7&amp;".1"</f>
        <v>#N/A</v>
      </c>
      <c r="L8" s="1134" t="s">
        <v>493</v>
      </c>
      <c r="M8" s="1459"/>
      <c r="N8" s="1455"/>
      <c r="O8" s="1455"/>
      <c r="P8" s="3864"/>
      <c r="Q8" s="3864"/>
      <c r="R8" s="290">
        <v>1</v>
      </c>
      <c r="S8" s="1733" t="e">
        <f>$K8</f>
        <v>#N/A</v>
      </c>
      <c r="T8" s="1171"/>
      <c r="U8" s="234"/>
      <c r="V8" s="627"/>
      <c r="W8" s="259"/>
      <c r="X8" s="627"/>
      <c r="Y8" s="1081"/>
      <c r="Z8" s="3865"/>
      <c r="AA8" s="3741" t="s">
        <v>52</v>
      </c>
      <c r="AB8" s="3865"/>
      <c r="AC8" s="3741" t="s">
        <v>52</v>
      </c>
      <c r="AD8" s="627"/>
      <c r="AE8" s="259"/>
      <c r="AF8" s="627"/>
      <c r="AG8" s="1081"/>
      <c r="AH8" s="3865"/>
      <c r="AI8" s="3741" t="s">
        <v>52</v>
      </c>
      <c r="AJ8" s="3865"/>
      <c r="AK8" s="3741" t="s">
        <v>52</v>
      </c>
      <c r="AL8" s="259"/>
      <c r="AM8" s="3883" t="s">
        <v>494</v>
      </c>
      <c r="AN8" s="1460" t="e">
        <f ca="1">STRCHECKDATE(V9:AL9)</f>
        <v>#NAME?</v>
      </c>
      <c r="AO8" s="1448"/>
      <c r="AP8" s="1448" t="str">
        <f t="shared" si="0"/>
        <v/>
      </c>
      <c r="AQ8" s="1448"/>
      <c r="AR8" s="1448"/>
      <c r="AS8" s="1455">
        <v>0</v>
      </c>
    </row>
    <row r="9" spans="1:45" ht="0.75" hidden="1" customHeight="1">
      <c r="A9" s="1091"/>
      <c r="B9" s="1091"/>
      <c r="C9" s="1091"/>
      <c r="D9" s="1091"/>
      <c r="E9" s="3887"/>
      <c r="F9" s="3887"/>
      <c r="G9" s="3887"/>
      <c r="H9" s="3887"/>
      <c r="I9" s="3712"/>
      <c r="J9" s="3712"/>
      <c r="K9" s="3731"/>
      <c r="L9" s="1134"/>
      <c r="M9" s="1459"/>
      <c r="N9" s="1455"/>
      <c r="O9" s="1455"/>
      <c r="P9" s="3864"/>
      <c r="Q9" s="3864"/>
      <c r="R9" s="290"/>
      <c r="S9" s="1742"/>
      <c r="T9" s="234"/>
      <c r="U9" s="234"/>
      <c r="V9" s="259"/>
      <c r="W9" s="259"/>
      <c r="X9" s="259"/>
      <c r="Y9" s="262" t="str">
        <f>Z8&amp;"-"&amp;AB8</f>
        <v>-</v>
      </c>
      <c r="Z9" s="3866"/>
      <c r="AA9" s="3741"/>
      <c r="AB9" s="3866"/>
      <c r="AC9" s="3741"/>
      <c r="AD9" s="259"/>
      <c r="AE9" s="259"/>
      <c r="AF9" s="259"/>
      <c r="AG9" s="262" t="str">
        <f>AH8&amp;"-"&amp;AJ8</f>
        <v>-</v>
      </c>
      <c r="AH9" s="3866"/>
      <c r="AI9" s="3741"/>
      <c r="AJ9" s="3866"/>
      <c r="AK9" s="3741"/>
      <c r="AL9" s="259"/>
      <c r="AM9" s="3884"/>
      <c r="AO9" s="1448"/>
      <c r="AP9" s="1448" t="str">
        <f t="shared" si="0"/>
        <v/>
      </c>
      <c r="AQ9" s="1448"/>
      <c r="AR9" s="1448"/>
      <c r="AS9" s="1455">
        <v>0</v>
      </c>
    </row>
    <row r="10" spans="1:45" ht="15" hidden="1" customHeight="1">
      <c r="A10" s="1091"/>
      <c r="B10" s="1091"/>
      <c r="C10" s="1091"/>
      <c r="D10" s="1091"/>
      <c r="E10" s="3887"/>
      <c r="F10" s="3887"/>
      <c r="G10" s="3887"/>
      <c r="H10" s="3887"/>
      <c r="I10" s="3712"/>
      <c r="J10" s="3731"/>
      <c r="K10" s="1091"/>
      <c r="L10" s="1134"/>
      <c r="M10" s="1459"/>
      <c r="N10" s="1455"/>
      <c r="P10" s="3864"/>
      <c r="Q10" s="3864"/>
      <c r="R10" s="289"/>
      <c r="S10" s="1102"/>
      <c r="T10" s="222" t="s">
        <v>495</v>
      </c>
      <c r="U10" s="514"/>
      <c r="V10" s="514"/>
      <c r="W10" s="514"/>
      <c r="X10" s="514"/>
      <c r="Y10" s="514"/>
      <c r="Z10" s="514"/>
      <c r="AA10" s="514"/>
      <c r="AB10" s="514"/>
      <c r="AC10" s="514"/>
      <c r="AD10" s="514"/>
      <c r="AE10" s="514"/>
      <c r="AF10" s="514"/>
      <c r="AG10" s="514"/>
      <c r="AH10" s="514"/>
      <c r="AI10" s="514"/>
      <c r="AJ10" s="514"/>
      <c r="AK10" s="514"/>
      <c r="AL10" s="258"/>
      <c r="AM10" s="3885"/>
      <c r="AO10" s="1448"/>
      <c r="AP10" s="1448" t="str">
        <f t="shared" si="0"/>
        <v>Добавить вид теплоносителя (параметры теплоносителя)</v>
      </c>
      <c r="AQ10" s="1448"/>
      <c r="AR10" s="1448"/>
      <c r="AS10" s="1455">
        <v>0</v>
      </c>
    </row>
    <row r="11" spans="1:45" ht="15" hidden="1" customHeight="1">
      <c r="A11" s="1091"/>
      <c r="B11" s="1091"/>
      <c r="C11" s="1091"/>
      <c r="D11" s="1091"/>
      <c r="E11" s="3887"/>
      <c r="F11" s="3887"/>
      <c r="G11" s="3887"/>
      <c r="H11" s="3887"/>
      <c r="I11" s="3731"/>
      <c r="J11" s="1091"/>
      <c r="K11" s="1091"/>
      <c r="L11" s="1134"/>
      <c r="M11" s="1459"/>
      <c r="P11" s="3864"/>
      <c r="Q11" s="1729"/>
      <c r="R11" s="289"/>
      <c r="S11" s="1102"/>
      <c r="T11" s="221" t="s">
        <v>496</v>
      </c>
      <c r="U11" s="514"/>
      <c r="V11" s="514"/>
      <c r="W11" s="514"/>
      <c r="X11" s="514"/>
      <c r="Y11" s="514"/>
      <c r="Z11" s="514"/>
      <c r="AA11" s="514"/>
      <c r="AB11" s="514"/>
      <c r="AC11" s="299"/>
      <c r="AD11" s="514"/>
      <c r="AE11" s="514"/>
      <c r="AF11" s="514"/>
      <c r="AG11" s="514"/>
      <c r="AH11" s="514"/>
      <c r="AI11" s="514"/>
      <c r="AJ11" s="514"/>
      <c r="AK11" s="299"/>
      <c r="AL11" s="514"/>
      <c r="AM11" s="237"/>
      <c r="AO11" s="1448"/>
      <c r="AP11" s="1448" t="str">
        <f t="shared" si="0"/>
        <v>Добавить группу потребителей</v>
      </c>
      <c r="AQ11" s="1448"/>
      <c r="AR11" s="1448"/>
      <c r="AS11" s="1455">
        <v>0</v>
      </c>
    </row>
    <row r="12" spans="1:45" ht="14.25" hidden="1" customHeight="1">
      <c r="A12" s="1091"/>
      <c r="B12" s="1091"/>
      <c r="C12" s="1091"/>
      <c r="D12" s="1091"/>
      <c r="E12" s="3887"/>
      <c r="F12" s="3887"/>
      <c r="G12" s="3887"/>
      <c r="H12" s="3886"/>
      <c r="I12" s="1091"/>
      <c r="J12" s="1091"/>
      <c r="K12" s="1091"/>
      <c r="L12" s="1134"/>
      <c r="M12" s="1434"/>
      <c r="N12" s="1434"/>
      <c r="O12" s="1459"/>
      <c r="P12" s="293"/>
      <c r="Q12" s="308"/>
      <c r="R12" s="288"/>
      <c r="S12" s="1102"/>
      <c r="T12" s="298" t="s">
        <v>497</v>
      </c>
      <c r="U12" s="514"/>
      <c r="V12" s="514"/>
      <c r="W12" s="514"/>
      <c r="X12" s="514"/>
      <c r="Y12" s="514"/>
      <c r="Z12" s="514"/>
      <c r="AA12" s="514"/>
      <c r="AB12" s="514"/>
      <c r="AC12" s="299"/>
      <c r="AD12" s="514"/>
      <c r="AE12" s="514"/>
      <c r="AF12" s="514"/>
      <c r="AG12" s="514"/>
      <c r="AH12" s="514"/>
      <c r="AI12" s="514"/>
      <c r="AJ12" s="514"/>
      <c r="AK12" s="299"/>
      <c r="AL12" s="514"/>
      <c r="AM12" s="237"/>
      <c r="AO12" s="1448"/>
      <c r="AP12" s="1448" t="str">
        <f t="shared" si="0"/>
        <v>Добавить схему подключения</v>
      </c>
      <c r="AQ12" s="1448"/>
      <c r="AR12" s="1448"/>
      <c r="AS12" s="1455">
        <v>0</v>
      </c>
    </row>
    <row r="13" spans="1:45" s="1465" customFormat="1" ht="0.75" hidden="1" customHeight="1">
      <c r="A13" s="1198"/>
      <c r="B13" s="1198"/>
      <c r="C13" s="1198"/>
      <c r="D13" s="1198"/>
      <c r="E13" s="3887"/>
      <c r="F13" s="3887"/>
      <c r="G13" s="3886"/>
      <c r="H13" s="1198"/>
      <c r="I13" s="1198"/>
      <c r="J13" s="1198"/>
      <c r="K13" s="1198"/>
      <c r="L13" s="1201"/>
      <c r="M13" s="1202"/>
      <c r="N13" s="1202"/>
      <c r="O13" s="284"/>
      <c r="P13" s="1140"/>
      <c r="Q13" s="1141"/>
      <c r="R13" s="1140"/>
      <c r="S13" s="1142"/>
      <c r="T13" s="1143" t="s">
        <v>498</v>
      </c>
      <c r="U13" s="1144"/>
      <c r="V13" s="1144"/>
      <c r="W13" s="1144"/>
      <c r="X13" s="1144"/>
      <c r="Y13" s="1144"/>
      <c r="Z13" s="1144"/>
      <c r="AA13" s="1144"/>
      <c r="AB13" s="1144"/>
      <c r="AC13" s="1144"/>
      <c r="AD13" s="1144"/>
      <c r="AE13" s="1144"/>
      <c r="AF13" s="1144"/>
      <c r="AG13" s="1144"/>
      <c r="AH13" s="1144"/>
      <c r="AI13" s="1144"/>
      <c r="AJ13" s="1144"/>
      <c r="AK13" s="1144"/>
      <c r="AL13" s="1144"/>
      <c r="AM13" s="1144"/>
      <c r="AO13" s="1075"/>
      <c r="AP13" s="1075" t="str">
        <f t="shared" si="0"/>
        <v>Добавить источник для дифференциации</v>
      </c>
      <c r="AQ13" s="1075"/>
      <c r="AR13" s="1075"/>
      <c r="AS13" s="1465">
        <v>0</v>
      </c>
    </row>
    <row r="14" spans="1:45" s="1465" customFormat="1" ht="0.75" hidden="1" customHeight="1">
      <c r="A14" s="1198"/>
      <c r="B14" s="1198"/>
      <c r="C14" s="1198"/>
      <c r="D14" s="1198"/>
      <c r="E14" s="3887"/>
      <c r="F14" s="3886"/>
      <c r="G14" s="1198"/>
      <c r="H14" s="1198"/>
      <c r="I14" s="1198"/>
      <c r="J14" s="1198"/>
      <c r="K14" s="1198"/>
      <c r="L14" s="1201"/>
      <c r="M14" s="1203"/>
      <c r="N14" s="1203"/>
      <c r="O14" s="284"/>
      <c r="P14" s="1140"/>
      <c r="Q14" s="1141"/>
      <c r="R14" s="1140"/>
      <c r="S14" s="1146"/>
      <c r="T14" s="1147" t="s">
        <v>499</v>
      </c>
      <c r="U14" s="1148"/>
      <c r="V14" s="1148"/>
      <c r="W14" s="1148"/>
      <c r="X14" s="1148"/>
      <c r="Y14" s="1148"/>
      <c r="Z14" s="1148"/>
      <c r="AA14" s="1148"/>
      <c r="AB14" s="1148"/>
      <c r="AC14" s="1148"/>
      <c r="AD14" s="1148"/>
      <c r="AE14" s="1148"/>
      <c r="AF14" s="1148"/>
      <c r="AG14" s="1148"/>
      <c r="AH14" s="1148"/>
      <c r="AI14" s="1148"/>
      <c r="AJ14" s="1148"/>
      <c r="AK14" s="1148"/>
      <c r="AL14" s="1148"/>
      <c r="AM14" s="1148"/>
      <c r="AO14" s="1075"/>
      <c r="AP14" s="1075" t="str">
        <f t="shared" si="0"/>
        <v>Добавить централизованную систему для дифференциации</v>
      </c>
      <c r="AQ14" s="1075"/>
      <c r="AR14" s="1075"/>
      <c r="AS14" s="1465">
        <v>0</v>
      </c>
    </row>
    <row r="15" spans="1:45" s="1465" customFormat="1" ht="0.75" hidden="1" customHeight="1">
      <c r="A15" s="1198"/>
      <c r="B15" s="1198"/>
      <c r="C15" s="1198"/>
      <c r="D15" s="1198"/>
      <c r="E15" s="3886"/>
      <c r="F15" s="1198"/>
      <c r="G15" s="1198"/>
      <c r="H15" s="1198"/>
      <c r="I15" s="1198"/>
      <c r="J15" s="1198"/>
      <c r="K15" s="1198"/>
      <c r="L15" s="1201"/>
      <c r="M15" s="1203"/>
      <c r="N15" s="1203"/>
      <c r="O15" s="284"/>
      <c r="P15" s="1140"/>
      <c r="Q15" s="1141"/>
      <c r="R15" s="1140"/>
      <c r="S15" s="1146"/>
      <c r="T15" s="1149" t="s">
        <v>500</v>
      </c>
      <c r="U15" s="1148"/>
      <c r="V15" s="1148"/>
      <c r="W15" s="1148"/>
      <c r="X15" s="1148"/>
      <c r="Y15" s="1148"/>
      <c r="Z15" s="1148"/>
      <c r="AA15" s="1148"/>
      <c r="AB15" s="1148"/>
      <c r="AC15" s="1148"/>
      <c r="AD15" s="1148"/>
      <c r="AE15" s="1148"/>
      <c r="AF15" s="1148"/>
      <c r="AG15" s="1148"/>
      <c r="AH15" s="1148"/>
      <c r="AI15" s="1148"/>
      <c r="AJ15" s="1148"/>
      <c r="AK15" s="1148"/>
      <c r="AL15" s="1148"/>
      <c r="AM15" s="1148"/>
      <c r="AO15" s="1075"/>
      <c r="AP15" s="1075" t="str">
        <f t="shared" si="0"/>
        <v>Добавить территорию для дифференциации</v>
      </c>
      <c r="AQ15" s="1075"/>
      <c r="AR15" s="1075"/>
      <c r="AS15" s="1465">
        <v>0</v>
      </c>
    </row>
    <row r="16" spans="1:45" ht="14.25" hidden="1" customHeight="1">
      <c r="AS16" s="1455">
        <v>0</v>
      </c>
    </row>
    <row r="17" spans="1:45" ht="14.25" hidden="1" customHeight="1">
      <c r="AD17" s="1184"/>
      <c r="AE17" s="1184"/>
      <c r="AF17" s="1184"/>
      <c r="AG17" s="1185"/>
      <c r="AH17" s="3858"/>
      <c r="AI17" s="3857" t="s">
        <v>52</v>
      </c>
      <c r="AJ17" s="3858"/>
      <c r="AK17" s="3857" t="s">
        <v>52</v>
      </c>
      <c r="AS17" s="1455">
        <v>0</v>
      </c>
    </row>
    <row r="18" spans="1:45" ht="14.25" hidden="1" customHeight="1">
      <c r="AD18" s="1184"/>
      <c r="AE18" s="1184"/>
      <c r="AF18" s="1184"/>
      <c r="AG18" s="262" t="str">
        <f>AH17&amp;"-"&amp;AJ17</f>
        <v>-</v>
      </c>
      <c r="AH18" s="3857"/>
      <c r="AI18" s="3857"/>
      <c r="AJ18" s="3857"/>
      <c r="AK18" s="3857"/>
      <c r="AS18" s="1455">
        <v>0</v>
      </c>
    </row>
    <row r="19" spans="1:45" ht="14.25" hidden="1" customHeight="1">
      <c r="AS19" s="1455">
        <v>0</v>
      </c>
    </row>
    <row r="20" spans="1:45" s="1190" customFormat="1" ht="22.5" hidden="1" customHeight="1">
      <c r="A20" s="1455"/>
      <c r="B20" s="1455"/>
      <c r="C20" s="1455"/>
      <c r="D20" s="1455"/>
      <c r="E20" s="1455"/>
      <c r="F20" s="1455"/>
      <c r="G20" s="1455"/>
      <c r="H20" s="1455"/>
      <c r="I20" s="1455"/>
      <c r="J20" s="1455"/>
      <c r="K20" s="1455"/>
      <c r="L20" s="1714"/>
      <c r="M20" s="1740"/>
      <c r="N20" s="1740"/>
      <c r="O20" s="1169" t="s">
        <v>501</v>
      </c>
      <c r="P20" s="1186"/>
      <c r="Q20" s="1195"/>
      <c r="R20" s="1195"/>
      <c r="S20" s="623"/>
      <c r="Z20" s="1191"/>
      <c r="AB20" s="1191"/>
      <c r="AH20" s="1191"/>
      <c r="AJ20" s="1191"/>
      <c r="AN20" s="1460"/>
      <c r="AO20" s="1460"/>
      <c r="AP20" s="1460"/>
      <c r="AQ20" s="1460"/>
      <c r="AR20" s="1460"/>
      <c r="AS20" s="1190">
        <v>0</v>
      </c>
    </row>
    <row r="21" spans="1:45" s="1190" customFormat="1" ht="14.25" hidden="1" customHeight="1">
      <c r="A21" s="1455"/>
      <c r="B21" s="1455"/>
      <c r="C21" s="1455"/>
      <c r="D21" s="1455"/>
      <c r="E21" s="1455"/>
      <c r="F21" s="1455"/>
      <c r="G21" s="1455"/>
      <c r="H21" s="1455"/>
      <c r="I21" s="1455"/>
      <c r="J21" s="1455"/>
      <c r="K21" s="1455"/>
      <c r="L21" s="1714"/>
      <c r="M21" s="1740"/>
      <c r="N21" s="1740"/>
      <c r="O21" s="1740"/>
      <c r="P21" s="1186"/>
      <c r="Q21" s="1195"/>
      <c r="R21" s="1195"/>
      <c r="S21" s="623"/>
      <c r="AN21" s="1460"/>
      <c r="AO21" s="1460"/>
      <c r="AP21" s="1460"/>
      <c r="AQ21" s="1460"/>
      <c r="AR21" s="1460"/>
      <c r="AS21" s="1190">
        <v>0</v>
      </c>
    </row>
    <row r="22" spans="1:45" s="1190" customFormat="1" ht="14.25" hidden="1" customHeight="1">
      <c r="A22" s="1455"/>
      <c r="B22" s="1455"/>
      <c r="C22" s="1455"/>
      <c r="D22" s="1455"/>
      <c r="E22" s="1455"/>
      <c r="F22" s="1455"/>
      <c r="G22" s="1455"/>
      <c r="H22" s="1455"/>
      <c r="I22" s="1455"/>
      <c r="J22" s="1455"/>
      <c r="K22" s="1455"/>
      <c r="L22" s="1714"/>
      <c r="M22" s="1740"/>
      <c r="N22" s="1740"/>
      <c r="O22" s="1134" t="s">
        <v>502</v>
      </c>
      <c r="P22" s="1186"/>
      <c r="Q22" s="1195"/>
      <c r="R22" s="1195"/>
      <c r="S22" s="623"/>
      <c r="T22" s="1190" t="s">
        <v>503</v>
      </c>
      <c r="AA22" s="509" t="s">
        <v>504</v>
      </c>
      <c r="AC22" s="509" t="s">
        <v>505</v>
      </c>
      <c r="AD22" s="1190" t="s">
        <v>503</v>
      </c>
      <c r="AI22" s="509" t="s">
        <v>506</v>
      </c>
      <c r="AK22" s="509" t="s">
        <v>505</v>
      </c>
      <c r="AN22" s="1460"/>
      <c r="AO22" s="1460"/>
      <c r="AP22" s="1460"/>
      <c r="AQ22" s="1460"/>
      <c r="AR22" s="1460"/>
      <c r="AS22" s="1190">
        <v>0</v>
      </c>
    </row>
    <row r="23" spans="1:45" ht="14.25" hidden="1" customHeight="1">
      <c r="O23" s="1134"/>
      <c r="AS23" s="1455">
        <v>0</v>
      </c>
    </row>
    <row r="24" spans="1:45" ht="14.25" hidden="1" customHeight="1">
      <c r="O24" s="1134"/>
      <c r="AS24" s="1455">
        <v>0</v>
      </c>
    </row>
    <row r="25" spans="1:45" ht="14.65" customHeight="1">
      <c r="Q25" s="309"/>
      <c r="R25" s="309"/>
      <c r="S25" s="1099"/>
      <c r="T25" s="390"/>
      <c r="U25" s="390"/>
      <c r="AS25" s="1455">
        <v>14</v>
      </c>
    </row>
    <row r="26" spans="1:45" ht="14.65" customHeight="1">
      <c r="Q26" s="309"/>
      <c r="R26" s="309"/>
      <c r="S26" s="38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841"/>
      <c r="U26" s="3841"/>
      <c r="V26" s="3841"/>
      <c r="W26" s="3841"/>
      <c r="X26" s="3841"/>
      <c r="Y26" s="3841"/>
      <c r="Z26" s="3841"/>
      <c r="AA26" s="3841"/>
      <c r="AB26" s="3841"/>
      <c r="AC26" s="3841"/>
      <c r="AD26" s="3841"/>
      <c r="AE26" s="3841"/>
      <c r="AF26" s="3841"/>
      <c r="AG26" s="3841"/>
      <c r="AH26" s="3841"/>
      <c r="AI26" s="3841"/>
      <c r="AJ26" s="3841"/>
      <c r="AK26" s="1067"/>
      <c r="AS26" s="1455">
        <v>14</v>
      </c>
    </row>
    <row r="27" spans="1:45" ht="14.65" customHeight="1">
      <c r="Q27" s="309"/>
      <c r="R27" s="309"/>
      <c r="S27" s="3814" t="str">
        <f>IF(org=0,"Не определено",org)</f>
        <v>ООО "Смоленскрегионтеплоэнерго"</v>
      </c>
      <c r="T27" s="3814"/>
      <c r="U27" s="3814"/>
      <c r="V27" s="3814"/>
      <c r="W27" s="3814"/>
      <c r="X27" s="3814"/>
      <c r="Y27" s="3814"/>
      <c r="Z27" s="3814"/>
      <c r="AA27" s="3814"/>
      <c r="AB27" s="3814"/>
      <c r="AC27" s="3814"/>
      <c r="AD27" s="3814"/>
      <c r="AE27" s="3814"/>
      <c r="AF27" s="3814"/>
      <c r="AG27" s="3814"/>
      <c r="AH27" s="3814"/>
      <c r="AI27" s="3814"/>
      <c r="AJ27" s="3814"/>
      <c r="AK27" s="1067"/>
      <c r="AS27" s="1455">
        <v>14</v>
      </c>
    </row>
    <row r="28" spans="1:45" ht="14.25" hidden="1" customHeight="1">
      <c r="Q28" s="309"/>
      <c r="R28" s="309"/>
      <c r="S28" s="1099"/>
      <c r="T28" s="390"/>
      <c r="U28" s="390"/>
      <c r="V28" s="256"/>
      <c r="W28" s="256"/>
      <c r="X28" s="256"/>
      <c r="Y28" s="256"/>
      <c r="Z28" s="256"/>
      <c r="AA28" s="256"/>
      <c r="AB28" s="256"/>
      <c r="AC28" s="256"/>
      <c r="AD28" s="256"/>
      <c r="AE28" s="256"/>
      <c r="AF28" s="256"/>
      <c r="AG28" s="256"/>
      <c r="AH28" s="256"/>
      <c r="AI28" s="256"/>
      <c r="AJ28" s="256"/>
      <c r="AK28" s="256"/>
      <c r="AS28" s="1455">
        <v>0</v>
      </c>
    </row>
    <row r="29" spans="1:45" s="1637" customFormat="1" ht="25.5" hidden="1" customHeight="1">
      <c r="A29" s="1072"/>
      <c r="B29" s="1072"/>
      <c r="C29" s="1072"/>
      <c r="D29" s="1072"/>
      <c r="E29" s="1072"/>
      <c r="F29" s="1072"/>
      <c r="G29" s="1072"/>
      <c r="H29" s="1072"/>
      <c r="I29" s="1072"/>
      <c r="J29" s="1072"/>
      <c r="K29" s="1072"/>
      <c r="L29" s="1204"/>
      <c r="M29" s="1072"/>
      <c r="N29" s="1072"/>
      <c r="O29" s="1072"/>
      <c r="S29" s="3851" t="s">
        <v>28</v>
      </c>
      <c r="T29" s="3851"/>
      <c r="U29" s="1196"/>
      <c r="V29" s="3853" t="str">
        <f>IF(TITLE_NAME_OR_PR_CHANGE="",IF(TITLE_NAME_OR_PR="","",TITLE_NAME_OR_PR),TITLE_NAME_OR_PR_CHANGE)</f>
        <v/>
      </c>
      <c r="W29" s="3853"/>
      <c r="X29" s="3853"/>
      <c r="Y29" s="3853"/>
      <c r="Z29" s="3853"/>
      <c r="AA29" s="3853"/>
      <c r="AB29" s="3853"/>
      <c r="AC29" s="1459"/>
      <c r="AD29" s="3853" t="str">
        <f>IF(TITLE_NAME_OR_PR_CHANGE="",IF(TITLE_NAME_OR_PR="","",TITLE_NAME_OR_PR),TITLE_NAME_OR_PR_CHANGE)</f>
        <v/>
      </c>
      <c r="AE29" s="3853"/>
      <c r="AF29" s="3853"/>
      <c r="AG29" s="3853"/>
      <c r="AH29" s="3853"/>
      <c r="AI29" s="3853"/>
      <c r="AJ29" s="3853"/>
      <c r="AK29" s="1459"/>
      <c r="AL29" s="1459"/>
      <c r="AM29" s="214"/>
      <c r="AN29" s="301"/>
      <c r="AO29" s="301"/>
      <c r="AP29" s="301"/>
      <c r="AQ29" s="301"/>
      <c r="AR29" s="301"/>
      <c r="AS29" s="351">
        <v>0</v>
      </c>
    </row>
    <row r="30" spans="1:45" s="1637" customFormat="1" ht="18.75" hidden="1" customHeight="1">
      <c r="A30" s="1072"/>
      <c r="B30" s="1072"/>
      <c r="C30" s="1072"/>
      <c r="D30" s="1072"/>
      <c r="E30" s="1072"/>
      <c r="F30" s="1072"/>
      <c r="G30" s="1072"/>
      <c r="H30" s="1072"/>
      <c r="I30" s="1072"/>
      <c r="J30" s="1072"/>
      <c r="K30" s="1072"/>
      <c r="L30" s="1204"/>
      <c r="M30" s="1072"/>
      <c r="N30" s="1072"/>
      <c r="O30" s="1072"/>
      <c r="S30" s="3851" t="s">
        <v>507</v>
      </c>
      <c r="T30" s="3851"/>
      <c r="U30" s="1196"/>
      <c r="V30" s="3852" t="str">
        <f>IF(TITLE_DATE_PR_CHANGE="",IF(TITLE_DATE_PR="","",TITLE_DATE_PR),TITLE_DATE_PR_CHANGE)</f>
        <v/>
      </c>
      <c r="W30" s="3852"/>
      <c r="X30" s="3852"/>
      <c r="Y30" s="3852"/>
      <c r="Z30" s="3852"/>
      <c r="AA30" s="3852"/>
      <c r="AB30" s="3852"/>
      <c r="AC30" s="1459"/>
      <c r="AD30" s="3852" t="str">
        <f>IF(TITLE_DATE_PR_CHANGE="",IF(TITLE_DATE_PR="","",TITLE_DATE_PR),TITLE_DATE_PR_CHANGE)</f>
        <v/>
      </c>
      <c r="AE30" s="3852"/>
      <c r="AF30" s="3852"/>
      <c r="AG30" s="3852"/>
      <c r="AH30" s="3852"/>
      <c r="AI30" s="3852"/>
      <c r="AJ30" s="3852"/>
      <c r="AK30" s="1459"/>
      <c r="AL30" s="1459"/>
      <c r="AM30" s="214"/>
      <c r="AN30" s="301"/>
      <c r="AO30" s="301"/>
      <c r="AP30" s="301"/>
      <c r="AQ30" s="301"/>
      <c r="AR30" s="301"/>
      <c r="AS30" s="351">
        <v>0</v>
      </c>
    </row>
    <row r="31" spans="1:45" s="1637" customFormat="1" ht="18.75" hidden="1" customHeight="1">
      <c r="A31" s="1072"/>
      <c r="B31" s="1072"/>
      <c r="C31" s="1072"/>
      <c r="D31" s="1072"/>
      <c r="E31" s="1072"/>
      <c r="F31" s="1072"/>
      <c r="G31" s="1072"/>
      <c r="H31" s="1072"/>
      <c r="I31" s="1072"/>
      <c r="J31" s="1072"/>
      <c r="K31" s="1072"/>
      <c r="L31" s="1204"/>
      <c r="M31" s="1072"/>
      <c r="N31" s="1072"/>
      <c r="O31" s="1072"/>
      <c r="S31" s="3851" t="s">
        <v>508</v>
      </c>
      <c r="T31" s="3851"/>
      <c r="U31" s="1196"/>
      <c r="V31" s="3853" t="str">
        <f>IF(TITLE_NUMBER_PR_CHANGE="",IF(TITLE_NUMBER_PR="","",TITLE_NUMBER_PR),TITLE_NUMBER_PR_CHANGE)</f>
        <v/>
      </c>
      <c r="W31" s="3853"/>
      <c r="X31" s="3853"/>
      <c r="Y31" s="3853"/>
      <c r="Z31" s="3853"/>
      <c r="AA31" s="3853"/>
      <c r="AB31" s="3853"/>
      <c r="AC31" s="1459"/>
      <c r="AD31" s="3853" t="str">
        <f>IF(TITLE_NUMBER_PR_CHANGE="",IF(TITLE_NUMBER_PR="","",TITLE_NUMBER_PR),TITLE_NUMBER_PR_CHANGE)</f>
        <v/>
      </c>
      <c r="AE31" s="3853"/>
      <c r="AF31" s="3853"/>
      <c r="AG31" s="3853"/>
      <c r="AH31" s="3853"/>
      <c r="AI31" s="3853"/>
      <c r="AJ31" s="3853"/>
      <c r="AK31" s="1459"/>
      <c r="AL31" s="1459"/>
      <c r="AM31" s="214"/>
      <c r="AN31" s="301"/>
      <c r="AO31" s="301"/>
      <c r="AP31" s="301"/>
      <c r="AQ31" s="301"/>
      <c r="AR31" s="301"/>
      <c r="AS31" s="351">
        <v>0</v>
      </c>
    </row>
    <row r="32" spans="1:45" s="1637" customFormat="1" ht="18.75" hidden="1" customHeight="1">
      <c r="A32" s="1072"/>
      <c r="B32" s="1072"/>
      <c r="C32" s="1072"/>
      <c r="D32" s="1072"/>
      <c r="E32" s="1072"/>
      <c r="F32" s="1072"/>
      <c r="G32" s="1072"/>
      <c r="H32" s="1072"/>
      <c r="I32" s="1072"/>
      <c r="J32" s="1072"/>
      <c r="K32" s="1072"/>
      <c r="L32" s="1204"/>
      <c r="M32" s="1072"/>
      <c r="N32" s="1072"/>
      <c r="O32" s="1072"/>
      <c r="S32" s="3851" t="s">
        <v>29</v>
      </c>
      <c r="T32" s="3851"/>
      <c r="U32" s="1196"/>
      <c r="V32" s="3853" t="str">
        <f>IF(TITLE_IST_PUB_CHANGE="",IF(TITLE_IST_PUB="","",TITLE_IST_PUB),TITLE_IST_PUB_CHANGE)</f>
        <v/>
      </c>
      <c r="W32" s="3853"/>
      <c r="X32" s="3853"/>
      <c r="Y32" s="3853"/>
      <c r="Z32" s="3853"/>
      <c r="AA32" s="3853"/>
      <c r="AB32" s="3853"/>
      <c r="AC32" s="1459"/>
      <c r="AD32" s="3853" t="str">
        <f>IF(TITLE_IST_PUB_CHANGE="",IF(TITLE_IST_PUB="","",TITLE_IST_PUB),TITLE_IST_PUB_CHANGE)</f>
        <v/>
      </c>
      <c r="AE32" s="3853"/>
      <c r="AF32" s="3853"/>
      <c r="AG32" s="3853"/>
      <c r="AH32" s="3853"/>
      <c r="AI32" s="3853"/>
      <c r="AJ32" s="3853"/>
      <c r="AK32" s="1459"/>
      <c r="AL32" s="1459"/>
      <c r="AM32" s="214"/>
      <c r="AN32" s="301"/>
      <c r="AO32" s="301"/>
      <c r="AP32" s="301"/>
      <c r="AQ32" s="301"/>
      <c r="AR32" s="301"/>
      <c r="AS32" s="351">
        <v>0</v>
      </c>
    </row>
    <row r="33" spans="1:45" ht="14.25" hidden="1" customHeight="1">
      <c r="Q33" s="309"/>
      <c r="R33" s="309"/>
      <c r="S33" s="1099"/>
      <c r="T33" s="390"/>
      <c r="U33" s="390"/>
      <c r="V33" s="256"/>
      <c r="W33" s="256"/>
      <c r="X33" s="256"/>
      <c r="Y33" s="256"/>
      <c r="Z33" s="256"/>
      <c r="AA33" s="256"/>
      <c r="AB33" s="256"/>
      <c r="AC33" s="256"/>
      <c r="AD33" s="256"/>
      <c r="AE33" s="256"/>
      <c r="AF33" s="256"/>
      <c r="AG33" s="256"/>
      <c r="AH33" s="256"/>
      <c r="AI33" s="256"/>
      <c r="AJ33" s="256"/>
      <c r="AK33" s="256"/>
      <c r="AS33" s="1455">
        <v>0</v>
      </c>
    </row>
    <row r="34" spans="1:45" s="1637" customFormat="1" ht="18.75" hidden="1" customHeight="1">
      <c r="A34" s="1072"/>
      <c r="B34" s="1072"/>
      <c r="C34" s="1072"/>
      <c r="D34" s="1072"/>
      <c r="E34" s="1072"/>
      <c r="F34" s="1072"/>
      <c r="G34" s="1072"/>
      <c r="H34" s="1072"/>
      <c r="I34" s="1072"/>
      <c r="J34" s="1072"/>
      <c r="K34" s="1072"/>
      <c r="L34" s="1204"/>
      <c r="M34" s="1072"/>
      <c r="N34" s="1072"/>
      <c r="O34" s="1072"/>
      <c r="S34" s="3851" t="s">
        <v>509</v>
      </c>
      <c r="T34" s="3851"/>
      <c r="U34" s="1196"/>
      <c r="V34" s="3852" t="str">
        <f>IF(TITLE_DATE_PR_CHANGE="",IF(TITLE_DATE_PR="","",TITLE_DATE_PR),TITLE_DATE_PR_CHANGE)</f>
        <v/>
      </c>
      <c r="W34" s="3852"/>
      <c r="X34" s="3852"/>
      <c r="Y34" s="3852"/>
      <c r="Z34" s="3852"/>
      <c r="AA34" s="3852"/>
      <c r="AB34" s="3852"/>
      <c r="AC34" s="1459"/>
      <c r="AD34" s="3852" t="str">
        <f>IF(TITLE_DATE_PR_CHANGE="",IF(TITLE_DATE_PR="","",TITLE_DATE_PR),TITLE_DATE_PR_CHANGE)</f>
        <v/>
      </c>
      <c r="AE34" s="3852"/>
      <c r="AF34" s="3852"/>
      <c r="AG34" s="3852"/>
      <c r="AH34" s="3852"/>
      <c r="AI34" s="3852"/>
      <c r="AJ34" s="3852"/>
      <c r="AK34" s="1459"/>
      <c r="AL34" s="1459"/>
      <c r="AM34" s="214"/>
      <c r="AN34" s="301"/>
      <c r="AO34" s="301"/>
      <c r="AP34" s="301"/>
      <c r="AQ34" s="301"/>
      <c r="AR34" s="301"/>
      <c r="AS34" s="351">
        <v>0</v>
      </c>
    </row>
    <row r="35" spans="1:45" s="1637" customFormat="1" ht="18.75" hidden="1" customHeight="1">
      <c r="A35" s="1072"/>
      <c r="B35" s="1072"/>
      <c r="C35" s="1072"/>
      <c r="D35" s="1072"/>
      <c r="E35" s="1072"/>
      <c r="F35" s="1072"/>
      <c r="G35" s="1072"/>
      <c r="H35" s="1072"/>
      <c r="I35" s="1072"/>
      <c r="J35" s="1072"/>
      <c r="K35" s="1072"/>
      <c r="L35" s="1204"/>
      <c r="M35" s="1072"/>
      <c r="N35" s="1072"/>
      <c r="O35" s="1072"/>
      <c r="S35" s="3851" t="s">
        <v>510</v>
      </c>
      <c r="T35" s="3851"/>
      <c r="U35" s="1196"/>
      <c r="V35" s="3853" t="str">
        <f>IF(TITLE_NUMBER_PR_CHANGE="",IF(TITLE_NUMBER_PR="","",TITLE_NUMBER_PR),TITLE_NUMBER_PR_CHANGE)</f>
        <v/>
      </c>
      <c r="W35" s="3853"/>
      <c r="X35" s="3853"/>
      <c r="Y35" s="3853"/>
      <c r="Z35" s="3853"/>
      <c r="AA35" s="3853"/>
      <c r="AB35" s="3853"/>
      <c r="AC35" s="1459"/>
      <c r="AD35" s="3853" t="str">
        <f>IF(TITLE_NUMBER_PR_CHANGE="",IF(TITLE_NUMBER_PR="","",TITLE_NUMBER_PR),TITLE_NUMBER_PR_CHANGE)</f>
        <v/>
      </c>
      <c r="AE35" s="3853"/>
      <c r="AF35" s="3853"/>
      <c r="AG35" s="3853"/>
      <c r="AH35" s="3853"/>
      <c r="AI35" s="3853"/>
      <c r="AJ35" s="3853"/>
      <c r="AK35" s="1459"/>
      <c r="AL35" s="1459"/>
      <c r="AM35" s="214"/>
      <c r="AN35" s="301"/>
      <c r="AO35" s="301"/>
      <c r="AP35" s="301"/>
      <c r="AQ35" s="301"/>
      <c r="AR35" s="301"/>
      <c r="AS35" s="351">
        <v>0</v>
      </c>
    </row>
    <row r="36" spans="1:45" s="1637" customFormat="1" ht="0" hidden="1" customHeight="1">
      <c r="A36" s="1072"/>
      <c r="B36" s="1072"/>
      <c r="C36" s="1072"/>
      <c r="D36" s="1072"/>
      <c r="E36" s="1072"/>
      <c r="F36" s="1072"/>
      <c r="G36" s="1072"/>
      <c r="H36" s="1072"/>
      <c r="I36" s="1072"/>
      <c r="J36" s="1072"/>
      <c r="K36" s="1072"/>
      <c r="L36" s="1204"/>
      <c r="M36" s="1072"/>
      <c r="N36" s="1072"/>
      <c r="O36" s="1072"/>
      <c r="S36" s="1459"/>
      <c r="T36" s="1459"/>
      <c r="U36" s="1745"/>
      <c r="V36" s="1459"/>
      <c r="W36" s="1459"/>
      <c r="X36" s="1459"/>
      <c r="Y36" s="1459"/>
      <c r="Z36" s="1459"/>
      <c r="AA36" s="1459"/>
      <c r="AB36" s="1459"/>
      <c r="AC36" s="1465" t="s">
        <v>511</v>
      </c>
      <c r="AD36" s="1459"/>
      <c r="AE36" s="1459"/>
      <c r="AF36" s="1459"/>
      <c r="AG36" s="1459"/>
      <c r="AH36" s="1459"/>
      <c r="AI36" s="1459"/>
      <c r="AJ36" s="1459"/>
      <c r="AK36" s="1465" t="s">
        <v>511</v>
      </c>
      <c r="AN36" s="301"/>
      <c r="AO36" s="301"/>
      <c r="AP36" s="301"/>
      <c r="AQ36" s="301"/>
      <c r="AR36" s="301"/>
      <c r="AS36" s="351">
        <v>0</v>
      </c>
    </row>
    <row r="37" spans="1:45" ht="14.65" customHeight="1">
      <c r="Q37" s="309"/>
      <c r="R37" s="309"/>
      <c r="S37" s="1099"/>
      <c r="T37" s="390"/>
      <c r="U37" s="1068"/>
      <c r="V37" s="3872"/>
      <c r="W37" s="3872"/>
      <c r="X37" s="3872"/>
      <c r="Y37" s="3872"/>
      <c r="Z37" s="3872"/>
      <c r="AA37" s="3872"/>
      <c r="AB37" s="3872"/>
      <c r="AC37" s="3872"/>
      <c r="AD37" s="3872"/>
      <c r="AE37" s="3872"/>
      <c r="AF37" s="3872"/>
      <c r="AG37" s="3872"/>
      <c r="AH37" s="3872"/>
      <c r="AI37" s="3872"/>
      <c r="AJ37" s="3872"/>
      <c r="AK37" s="3872"/>
      <c r="AS37" s="1455">
        <v>14</v>
      </c>
    </row>
    <row r="38" spans="1:45" ht="14.65" customHeight="1">
      <c r="Q38" s="309"/>
      <c r="R38" s="309"/>
      <c r="S38" s="3731" t="s">
        <v>384</v>
      </c>
      <c r="T38" s="3731"/>
      <c r="U38" s="3731"/>
      <c r="V38" s="3731"/>
      <c r="W38" s="3731"/>
      <c r="X38" s="3731"/>
      <c r="Y38" s="3731"/>
      <c r="Z38" s="3731"/>
      <c r="AA38" s="3731"/>
      <c r="AB38" s="3731"/>
      <c r="AC38" s="3731"/>
      <c r="AD38" s="3731"/>
      <c r="AE38" s="3731"/>
      <c r="AF38" s="3731"/>
      <c r="AG38" s="3731"/>
      <c r="AH38" s="3731"/>
      <c r="AI38" s="3731"/>
      <c r="AJ38" s="3731"/>
      <c r="AK38" s="3731"/>
      <c r="AL38" s="3731"/>
      <c r="AM38" s="3731" t="s">
        <v>385</v>
      </c>
      <c r="AS38" s="1455">
        <v>14</v>
      </c>
    </row>
    <row r="39" spans="1:45" ht="14.65" customHeight="1">
      <c r="Q39" s="309"/>
      <c r="R39" s="309"/>
      <c r="S39" s="3873" t="s">
        <v>75</v>
      </c>
      <c r="T39" s="3822" t="s">
        <v>512</v>
      </c>
      <c r="U39" s="271"/>
      <c r="V39" s="3874" t="s">
        <v>513</v>
      </c>
      <c r="W39" s="3875"/>
      <c r="X39" s="3875"/>
      <c r="Y39" s="3875"/>
      <c r="Z39" s="3875"/>
      <c r="AA39" s="3875"/>
      <c r="AB39" s="3876"/>
      <c r="AC39" s="3877" t="s">
        <v>514</v>
      </c>
      <c r="AD39" s="3874" t="s">
        <v>513</v>
      </c>
      <c r="AE39" s="3875"/>
      <c r="AF39" s="3875"/>
      <c r="AG39" s="3875"/>
      <c r="AH39" s="3875"/>
      <c r="AI39" s="3875"/>
      <c r="AJ39" s="3876"/>
      <c r="AK39" s="3877" t="s">
        <v>515</v>
      </c>
      <c r="AL39" s="3880" t="s">
        <v>516</v>
      </c>
      <c r="AM39" s="3731"/>
      <c r="AS39" s="1455">
        <v>14</v>
      </c>
    </row>
    <row r="40" spans="1:45" ht="35.65" customHeight="1">
      <c r="Q40" s="309"/>
      <c r="R40" s="309"/>
      <c r="S40" s="3873"/>
      <c r="T40" s="3822"/>
      <c r="U40" s="864"/>
      <c r="V40" s="3792" t="s">
        <v>517</v>
      </c>
      <c r="W40" s="3869" t="s">
        <v>518</v>
      </c>
      <c r="X40" s="3712" t="s">
        <v>519</v>
      </c>
      <c r="Y40" s="3711"/>
      <c r="Z40" s="3712" t="s">
        <v>533</v>
      </c>
      <c r="AA40" s="3717"/>
      <c r="AB40" s="3711"/>
      <c r="AC40" s="3878"/>
      <c r="AD40" s="3792" t="s">
        <v>517</v>
      </c>
      <c r="AE40" s="3869" t="s">
        <v>518</v>
      </c>
      <c r="AF40" s="3712" t="s">
        <v>519</v>
      </c>
      <c r="AG40" s="3711"/>
      <c r="AH40" s="3712" t="s">
        <v>520</v>
      </c>
      <c r="AI40" s="3717"/>
      <c r="AJ40" s="3711"/>
      <c r="AK40" s="3878"/>
      <c r="AL40" s="3881"/>
      <c r="AM40" s="3731"/>
      <c r="AS40" s="1455">
        <v>34</v>
      </c>
    </row>
    <row r="41" spans="1:45" ht="35.65" customHeight="1">
      <c r="A41" s="1090"/>
      <c r="B41" s="1090" t="s">
        <v>226</v>
      </c>
      <c r="C41" s="1090" t="s">
        <v>227</v>
      </c>
      <c r="D41" s="1090" t="s">
        <v>228</v>
      </c>
      <c r="E41" s="1134" t="s">
        <v>521</v>
      </c>
      <c r="F41" s="1134" t="s">
        <v>522</v>
      </c>
      <c r="G41" s="1134" t="s">
        <v>523</v>
      </c>
      <c r="H41" s="1134" t="s">
        <v>524</v>
      </c>
      <c r="I41" s="1134" t="s">
        <v>525</v>
      </c>
      <c r="J41" s="1134" t="s">
        <v>526</v>
      </c>
      <c r="K41" s="1134" t="s">
        <v>527</v>
      </c>
      <c r="L41" s="1134" t="s">
        <v>502</v>
      </c>
      <c r="Q41" s="309"/>
      <c r="R41" s="309"/>
      <c r="S41" s="3873"/>
      <c r="T41" s="3822"/>
      <c r="U41" s="236"/>
      <c r="V41" s="3846"/>
      <c r="W41" s="3870"/>
      <c r="X41" s="1713" t="s">
        <v>528</v>
      </c>
      <c r="Y41" s="1713" t="s">
        <v>529</v>
      </c>
      <c r="Z41" s="1713" t="s">
        <v>530</v>
      </c>
      <c r="AA41" s="3827" t="s">
        <v>531</v>
      </c>
      <c r="AB41" s="3840"/>
      <c r="AC41" s="3879"/>
      <c r="AD41" s="3846"/>
      <c r="AE41" s="3870"/>
      <c r="AF41" s="1713" t="s">
        <v>528</v>
      </c>
      <c r="AG41" s="1713" t="s">
        <v>529</v>
      </c>
      <c r="AH41" s="1713" t="s">
        <v>530</v>
      </c>
      <c r="AI41" s="3827" t="s">
        <v>531</v>
      </c>
      <c r="AJ41" s="3840"/>
      <c r="AK41" s="3879"/>
      <c r="AL41" s="3882"/>
      <c r="AM41" s="3731"/>
      <c r="AS41" s="1455">
        <v>34</v>
      </c>
    </row>
    <row r="42" spans="1:45" s="1464" customFormat="1" ht="11.25" hidden="1" customHeight="1">
      <c r="A42" s="1090"/>
      <c r="B42" s="1090"/>
      <c r="C42" s="1090"/>
      <c r="D42" s="1090"/>
      <c r="E42" s="1090"/>
      <c r="F42" s="1090"/>
      <c r="G42" s="1090"/>
      <c r="H42" s="1090"/>
      <c r="I42" s="1090"/>
      <c r="J42" s="1090"/>
      <c r="K42" s="1090"/>
      <c r="L42" s="1134"/>
      <c r="M42" s="1740"/>
      <c r="N42" s="1740"/>
      <c r="O42" s="1740"/>
      <c r="P42" s="1070"/>
      <c r="Q42" s="1071"/>
      <c r="R42" s="1078">
        <v>1</v>
      </c>
      <c r="S42" s="1101" t="s">
        <v>161</v>
      </c>
      <c r="T42" s="1079" t="s">
        <v>89</v>
      </c>
      <c r="U42" s="1069" t="str">
        <f ca="1">OFFSET(U42,0,-1)</f>
        <v>2</v>
      </c>
      <c r="V42" s="1731">
        <f ca="1">OFFSET(V42,0,-1)+1</f>
        <v>3</v>
      </c>
      <c r="W42" s="1731"/>
      <c r="X42" s="1731">
        <f ca="1">OFFSET(X42,0,-1)+1</f>
        <v>1</v>
      </c>
      <c r="Y42" s="1731">
        <f ca="1">OFFSET(Y42,0,-1)+1</f>
        <v>2</v>
      </c>
      <c r="Z42" s="1731">
        <f ca="1">OFFSET(Z42,0,-1)+1</f>
        <v>3</v>
      </c>
      <c r="AA42" s="3871">
        <f ca="1">OFFSET(AA42,0,-1)+1</f>
        <v>4</v>
      </c>
      <c r="AB42" s="3871"/>
      <c r="AC42" s="1731">
        <f ca="1">OFFSET(AC42,0,-2)+1</f>
        <v>5</v>
      </c>
      <c r="AD42" s="1731">
        <f ca="1">OFFSET(AD42,0,-1)+1</f>
        <v>6</v>
      </c>
      <c r="AE42" s="1731"/>
      <c r="AF42" s="1731">
        <f ca="1">OFFSET(AF42,0,-1)+1</f>
        <v>1</v>
      </c>
      <c r="AG42" s="1731">
        <f ca="1">OFFSET(AG42,0,-1)+1</f>
        <v>2</v>
      </c>
      <c r="AH42" s="1731">
        <f ca="1">OFFSET(AH42,0,-1)+1</f>
        <v>3</v>
      </c>
      <c r="AI42" s="3871">
        <f ca="1">OFFSET(AI42,0,-1)+1</f>
        <v>4</v>
      </c>
      <c r="AJ42" s="3871"/>
      <c r="AK42" s="1731">
        <f ca="1">OFFSET(AK42,0,-2)+1</f>
        <v>5</v>
      </c>
      <c r="AL42" s="1069">
        <f ca="1">OFFSET(AL42,0,-1)</f>
        <v>5</v>
      </c>
      <c r="AM42" s="1731">
        <f ca="1">OFFSET(AM42,0,-1)+1</f>
        <v>6</v>
      </c>
      <c r="AN42" s="1460"/>
      <c r="AO42" s="1460"/>
      <c r="AP42" s="1460"/>
      <c r="AQ42" s="1460"/>
      <c r="AR42" s="1460"/>
      <c r="AS42" s="1464">
        <v>0</v>
      </c>
    </row>
    <row r="43" spans="1:45" ht="21.95" customHeight="1">
      <c r="A43" s="1091" t="s">
        <v>296</v>
      </c>
      <c r="B43" s="1091"/>
      <c r="C43" s="1091"/>
      <c r="D43" s="1091"/>
      <c r="E43" s="3886">
        <v>1</v>
      </c>
      <c r="F43" s="1091"/>
      <c r="G43" s="1091"/>
      <c r="H43" s="1091"/>
      <c r="I43" s="1091"/>
      <c r="J43" s="1091"/>
      <c r="K43" s="1091"/>
      <c r="L43" s="1134"/>
      <c r="M43" s="1434"/>
      <c r="N43" s="1434"/>
      <c r="O43" s="1434"/>
      <c r="P43" s="1414"/>
      <c r="Q43" s="293"/>
      <c r="R43" s="288"/>
      <c r="S43" s="1733">
        <f>INDEX(PT_DIFFERENTIATION_NUM_NTAR,MATCH(A43,PT_DIFFERENTIATION_NTAR_ID,0))</f>
        <v>0</v>
      </c>
      <c r="T43" s="1349" t="s">
        <v>214</v>
      </c>
      <c r="U43" s="234"/>
      <c r="V43" s="3854"/>
      <c r="W43" s="3855"/>
      <c r="X43" s="3855"/>
      <c r="Y43" s="3855"/>
      <c r="Z43" s="3855"/>
      <c r="AA43" s="3855"/>
      <c r="AB43" s="3855"/>
      <c r="AC43" s="3856"/>
      <c r="AD43" s="3854" t="str">
        <f>INDEX(PT_DIFFERENTIATION_NTAR,MATCH(A43,PT_DIFFERENTIATION_NTAR_ID,0))</f>
        <v/>
      </c>
      <c r="AE43" s="3855"/>
      <c r="AF43" s="3855"/>
      <c r="AG43" s="3855"/>
      <c r="AH43" s="3855"/>
      <c r="AI43" s="3855"/>
      <c r="AJ43" s="3855"/>
      <c r="AK43" s="3855"/>
      <c r="AL43" s="3856"/>
      <c r="AM43" s="10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48"/>
      <c r="AP43" s="1448" t="str">
        <f t="shared" ref="AP43:AP57" si="1">IF(T43="","",T43)</f>
        <v>Наименование тарифа</v>
      </c>
      <c r="AQ43" s="1448"/>
      <c r="AR43" s="1448"/>
      <c r="AS43" s="1455">
        <v>21</v>
      </c>
    </row>
    <row r="44" spans="1:45" ht="21.95" customHeight="1">
      <c r="A44" s="1091" t="s">
        <v>296</v>
      </c>
      <c r="B44" s="1091" t="s">
        <v>297</v>
      </c>
      <c r="C44" s="1091"/>
      <c r="D44" s="1091"/>
      <c r="E44" s="3887"/>
      <c r="F44" s="3886">
        <v>1</v>
      </c>
      <c r="G44" s="1091"/>
      <c r="H44" s="1091"/>
      <c r="I44" s="1091"/>
      <c r="J44" s="1091"/>
      <c r="K44" s="1091"/>
      <c r="L44" s="1134"/>
      <c r="M44" s="1434"/>
      <c r="N44" s="1434"/>
      <c r="O44" s="1434"/>
      <c r="P44" s="1715"/>
      <c r="Q44" s="285"/>
      <c r="R44" s="286"/>
      <c r="S44" s="1733" t="str">
        <f>INDEX(PT_DIFFERENTIATION_NUM_TER,MATCH(B44,PT_DIFFERENTIATION_TER_ID,0))</f>
        <v>.</v>
      </c>
      <c r="T44" s="1346" t="s">
        <v>481</v>
      </c>
      <c r="U44" s="234"/>
      <c r="V44" s="3854"/>
      <c r="W44" s="3855"/>
      <c r="X44" s="3855"/>
      <c r="Y44" s="3855"/>
      <c r="Z44" s="3855"/>
      <c r="AA44" s="3855"/>
      <c r="AB44" s="3855"/>
      <c r="AC44" s="3856"/>
      <c r="AD44" s="3854" t="str">
        <f>INDEX(PT_DIFFERENTIATION_TER,MATCH(B44,PT_DIFFERENTIATION_TER_ID,0))</f>
        <v/>
      </c>
      <c r="AE44" s="3855"/>
      <c r="AF44" s="3855"/>
      <c r="AG44" s="3855"/>
      <c r="AH44" s="3855"/>
      <c r="AI44" s="3855"/>
      <c r="AJ44" s="3855"/>
      <c r="AK44" s="3855"/>
      <c r="AL44" s="3856"/>
      <c r="AM44" s="1082" t="s">
        <v>482</v>
      </c>
      <c r="AO44" s="1448"/>
      <c r="AP44" s="1448" t="str">
        <f t="shared" si="1"/>
        <v>Территория действия тарифа</v>
      </c>
      <c r="AQ44" s="1448"/>
      <c r="AR44" s="1448"/>
      <c r="AS44" s="1455">
        <v>21</v>
      </c>
    </row>
    <row r="45" spans="1:45" ht="24" customHeight="1">
      <c r="A45" s="1091" t="s">
        <v>296</v>
      </c>
      <c r="B45" s="1091" t="s">
        <v>297</v>
      </c>
      <c r="C45" s="1091" t="s">
        <v>298</v>
      </c>
      <c r="D45" s="1091"/>
      <c r="E45" s="3887"/>
      <c r="F45" s="3887"/>
      <c r="G45" s="3886">
        <v>1</v>
      </c>
      <c r="H45" s="1091"/>
      <c r="I45" s="1091"/>
      <c r="J45" s="1091"/>
      <c r="K45" s="1091"/>
      <c r="L45" s="1134"/>
      <c r="M45" s="1434"/>
      <c r="N45" s="1434"/>
      <c r="O45" s="1434"/>
      <c r="P45" s="287"/>
      <c r="Q45" s="285"/>
      <c r="R45" s="286"/>
      <c r="S45" s="1733" t="str">
        <f>INDEX(PT_DIFFERENTIATION_NUM_CS,MATCH(C45,PT_DIFFERENTIATION_CS_ID,0))</f>
        <v>..</v>
      </c>
      <c r="T45" s="243" t="s">
        <v>483</v>
      </c>
      <c r="U45" s="234"/>
      <c r="V45" s="3854"/>
      <c r="W45" s="3855"/>
      <c r="X45" s="3855"/>
      <c r="Y45" s="3855"/>
      <c r="Z45" s="3855"/>
      <c r="AA45" s="3855"/>
      <c r="AB45" s="3855"/>
      <c r="AC45" s="3856"/>
      <c r="AD45" s="3854" t="str">
        <f>INDEX(PT_DIFFERENTIATION_CS,MATCH(C45,PT_DIFFERENTIATION_CS_ID,0))</f>
        <v/>
      </c>
      <c r="AE45" s="3855"/>
      <c r="AF45" s="3855"/>
      <c r="AG45" s="3855"/>
      <c r="AH45" s="3855"/>
      <c r="AI45" s="3855"/>
      <c r="AJ45" s="3855"/>
      <c r="AK45" s="3855"/>
      <c r="AL45" s="3856"/>
      <c r="AM45" s="1082" t="s">
        <v>484</v>
      </c>
      <c r="AO45" s="1448"/>
      <c r="AP45" s="1448" t="str">
        <f t="shared" si="1"/>
        <v xml:space="preserve">Наименование системы теплоснабжения </v>
      </c>
      <c r="AQ45" s="1448"/>
      <c r="AR45" s="1448"/>
      <c r="AS45" s="1455">
        <v>23</v>
      </c>
    </row>
    <row r="46" spans="1:45" ht="21.95" customHeight="1">
      <c r="A46" s="1091" t="s">
        <v>296</v>
      </c>
      <c r="B46" s="1091" t="s">
        <v>297</v>
      </c>
      <c r="C46" s="1091" t="s">
        <v>298</v>
      </c>
      <c r="D46" s="1091" t="s">
        <v>299</v>
      </c>
      <c r="E46" s="3887"/>
      <c r="F46" s="3887"/>
      <c r="G46" s="3887"/>
      <c r="H46" s="3886">
        <v>1</v>
      </c>
      <c r="I46" s="1091"/>
      <c r="J46" s="1091"/>
      <c r="K46" s="1091"/>
      <c r="L46" s="1134"/>
      <c r="M46" s="1434"/>
      <c r="N46" s="1434"/>
      <c r="O46" s="1434"/>
      <c r="P46" s="287"/>
      <c r="Q46" s="285"/>
      <c r="R46" s="286"/>
      <c r="S46" s="1733" t="str">
        <f>INDEX(PT_DIFFERENTIATION_NUM_IST_TE,MATCH(D46,PT_DIFFERENTIATION_IST_TE_ID,0))</f>
        <v>...</v>
      </c>
      <c r="T46" s="244" t="s">
        <v>485</v>
      </c>
      <c r="U46" s="234"/>
      <c r="V46" s="3854"/>
      <c r="W46" s="3855"/>
      <c r="X46" s="3855"/>
      <c r="Y46" s="3855"/>
      <c r="Z46" s="3855"/>
      <c r="AA46" s="3855"/>
      <c r="AB46" s="3855"/>
      <c r="AC46" s="3856"/>
      <c r="AD46" s="3854" t="str">
        <f>INDEX(PT_DIFFERENTIATION_IST_TE,MATCH(D46,PT_DIFFERENTIATION_IST_TE_ID,0))</f>
        <v/>
      </c>
      <c r="AE46" s="3855"/>
      <c r="AF46" s="3855"/>
      <c r="AG46" s="3855"/>
      <c r="AH46" s="3855"/>
      <c r="AI46" s="3855"/>
      <c r="AJ46" s="3855"/>
      <c r="AK46" s="3855"/>
      <c r="AL46" s="3856"/>
      <c r="AM46" s="1082" t="s">
        <v>486</v>
      </c>
      <c r="AO46" s="1448"/>
      <c r="AP46" s="1448" t="str">
        <f t="shared" si="1"/>
        <v xml:space="preserve">Источник тепловой энергии  </v>
      </c>
      <c r="AQ46" s="1448"/>
      <c r="AR46" s="1448"/>
      <c r="AS46" s="1455">
        <v>21</v>
      </c>
    </row>
    <row r="47" spans="1:45" ht="49.5" customHeight="1">
      <c r="A47" s="1091" t="s">
        <v>296</v>
      </c>
      <c r="B47" s="1091" t="s">
        <v>297</v>
      </c>
      <c r="C47" s="1091" t="s">
        <v>298</v>
      </c>
      <c r="D47" s="1091" t="s">
        <v>299</v>
      </c>
      <c r="E47" s="3887"/>
      <c r="F47" s="3887"/>
      <c r="G47" s="3887"/>
      <c r="H47" s="3887"/>
      <c r="I47" s="3731" t="str">
        <f>S46&amp;".1"</f>
        <v>....1</v>
      </c>
      <c r="J47" s="1091"/>
      <c r="K47" s="1091"/>
      <c r="L47" s="1134" t="s">
        <v>487</v>
      </c>
      <c r="P47" s="3864">
        <v>1</v>
      </c>
      <c r="Q47" s="1729"/>
      <c r="R47" s="289"/>
      <c r="S47" s="1733" t="str">
        <f>$I47</f>
        <v>....1</v>
      </c>
      <c r="T47" s="219" t="s">
        <v>488</v>
      </c>
      <c r="U47" s="234"/>
      <c r="V47" s="3848"/>
      <c r="W47" s="3849"/>
      <c r="X47" s="3849"/>
      <c r="Y47" s="3849"/>
      <c r="Z47" s="3849"/>
      <c r="AA47" s="3849"/>
      <c r="AB47" s="3849"/>
      <c r="AC47" s="3850"/>
      <c r="AD47" s="3848"/>
      <c r="AE47" s="3849"/>
      <c r="AF47" s="3849"/>
      <c r="AG47" s="3849"/>
      <c r="AH47" s="3849"/>
      <c r="AI47" s="3849"/>
      <c r="AJ47" s="3849"/>
      <c r="AK47" s="3849"/>
      <c r="AL47" s="3850"/>
      <c r="AM47" s="1082" t="s">
        <v>489</v>
      </c>
      <c r="AO47" s="1448"/>
      <c r="AP47" s="1448" t="str">
        <f t="shared" si="1"/>
        <v>Схема подключения теплопотребляющей установки к коллектору источника тепловой энергии</v>
      </c>
      <c r="AQ47" s="1448"/>
      <c r="AR47" s="1448"/>
      <c r="AS47" s="1455">
        <v>47</v>
      </c>
    </row>
    <row r="48" spans="1:45" ht="21.95" customHeight="1">
      <c r="A48" s="1091" t="s">
        <v>296</v>
      </c>
      <c r="B48" s="1091" t="s">
        <v>297</v>
      </c>
      <c r="C48" s="1091" t="s">
        <v>298</v>
      </c>
      <c r="D48" s="1091" t="s">
        <v>299</v>
      </c>
      <c r="E48" s="3887"/>
      <c r="F48" s="3887"/>
      <c r="G48" s="3887"/>
      <c r="H48" s="3887"/>
      <c r="I48" s="3712"/>
      <c r="J48" s="3731" t="str">
        <f>I47&amp;".1"</f>
        <v>....1.1</v>
      </c>
      <c r="K48" s="1091"/>
      <c r="L48" s="1134" t="s">
        <v>490</v>
      </c>
      <c r="P48" s="3864"/>
      <c r="Q48" s="3864">
        <v>1</v>
      </c>
      <c r="R48" s="290"/>
      <c r="S48" s="1733" t="str">
        <f>$J48</f>
        <v>....1.1</v>
      </c>
      <c r="T48" s="220" t="s">
        <v>491</v>
      </c>
      <c r="U48" s="234"/>
      <c r="V48" s="3848"/>
      <c r="W48" s="3849"/>
      <c r="X48" s="3849"/>
      <c r="Y48" s="3849"/>
      <c r="Z48" s="3849"/>
      <c r="AA48" s="3849"/>
      <c r="AB48" s="3849"/>
      <c r="AC48" s="3850"/>
      <c r="AD48" s="3848"/>
      <c r="AE48" s="3849"/>
      <c r="AF48" s="3849"/>
      <c r="AG48" s="3849"/>
      <c r="AH48" s="3849"/>
      <c r="AI48" s="3849"/>
      <c r="AJ48" s="3849"/>
      <c r="AK48" s="3849"/>
      <c r="AL48" s="3850"/>
      <c r="AM48" s="1082" t="s">
        <v>492</v>
      </c>
      <c r="AO48" s="1448"/>
      <c r="AP48" s="1448" t="str">
        <f t="shared" si="1"/>
        <v>Группа потребителей</v>
      </c>
      <c r="AQ48" s="1448"/>
      <c r="AR48" s="1448"/>
      <c r="AS48" s="1455">
        <v>21</v>
      </c>
    </row>
    <row r="49" spans="1:45" ht="21.95" customHeight="1">
      <c r="A49" s="1091" t="s">
        <v>296</v>
      </c>
      <c r="B49" s="1091" t="s">
        <v>297</v>
      </c>
      <c r="C49" s="1091" t="s">
        <v>298</v>
      </c>
      <c r="D49" s="1091" t="s">
        <v>299</v>
      </c>
      <c r="E49" s="3887"/>
      <c r="F49" s="3887"/>
      <c r="G49" s="3887"/>
      <c r="H49" s="3887"/>
      <c r="I49" s="3712"/>
      <c r="J49" s="3712"/>
      <c r="K49" s="3731" t="str">
        <f>J48&amp;".1"</f>
        <v>....1.1.1</v>
      </c>
      <c r="L49" s="1134" t="s">
        <v>493</v>
      </c>
      <c r="P49" s="3864"/>
      <c r="Q49" s="3864"/>
      <c r="R49" s="290">
        <v>1</v>
      </c>
      <c r="S49" s="1733" t="str">
        <f>$K49</f>
        <v>....1.1.1</v>
      </c>
      <c r="T49" s="1171"/>
      <c r="U49" s="234"/>
      <c r="V49" s="627"/>
      <c r="W49" s="259"/>
      <c r="X49" s="627"/>
      <c r="Y49" s="1081"/>
      <c r="Z49" s="3865"/>
      <c r="AA49" s="3741" t="s">
        <v>52</v>
      </c>
      <c r="AB49" s="3865"/>
      <c r="AC49" s="3741" t="s">
        <v>52</v>
      </c>
      <c r="AD49" s="627"/>
      <c r="AE49" s="259"/>
      <c r="AF49" s="627"/>
      <c r="AG49" s="1081"/>
      <c r="AH49" s="3865"/>
      <c r="AI49" s="3741" t="s">
        <v>52</v>
      </c>
      <c r="AJ49" s="3867"/>
      <c r="AK49" s="3741" t="s">
        <v>52</v>
      </c>
      <c r="AL49" s="1172"/>
      <c r="AM49" s="3883" t="s">
        <v>494</v>
      </c>
      <c r="AN49" s="1460" t="e">
        <f ca="1">STRCHECKDATE(V50:AL50)</f>
        <v>#NAME?</v>
      </c>
      <c r="AO49" s="1448"/>
      <c r="AP49" s="1448" t="str">
        <f t="shared" si="1"/>
        <v/>
      </c>
      <c r="AQ49" s="1448"/>
      <c r="AR49" s="1448"/>
      <c r="AS49" s="1455">
        <v>21</v>
      </c>
    </row>
    <row r="50" spans="1:45" ht="1.1499999999999999" customHeight="1">
      <c r="A50" s="1091" t="s">
        <v>296</v>
      </c>
      <c r="B50" s="1091" t="s">
        <v>297</v>
      </c>
      <c r="C50" s="1091" t="s">
        <v>298</v>
      </c>
      <c r="D50" s="1091" t="s">
        <v>299</v>
      </c>
      <c r="E50" s="3887"/>
      <c r="F50" s="3887"/>
      <c r="G50" s="3887"/>
      <c r="H50" s="3887"/>
      <c r="I50" s="3712"/>
      <c r="J50" s="3712"/>
      <c r="K50" s="3731"/>
      <c r="L50" s="1134"/>
      <c r="P50" s="3864"/>
      <c r="Q50" s="3864"/>
      <c r="R50" s="290"/>
      <c r="S50" s="1742"/>
      <c r="T50" s="234"/>
      <c r="U50" s="234"/>
      <c r="V50" s="259"/>
      <c r="W50" s="259"/>
      <c r="X50" s="259"/>
      <c r="Y50" s="262" t="str">
        <f>Z49&amp;"-"&amp;AB49</f>
        <v>-</v>
      </c>
      <c r="Z50" s="3866"/>
      <c r="AA50" s="3741"/>
      <c r="AB50" s="3866"/>
      <c r="AC50" s="3741"/>
      <c r="AD50" s="259"/>
      <c r="AE50" s="259"/>
      <c r="AF50" s="259"/>
      <c r="AG50" s="262" t="str">
        <f>AH49&amp;"-"&amp;AJ49</f>
        <v>-</v>
      </c>
      <c r="AH50" s="3866"/>
      <c r="AI50" s="3741"/>
      <c r="AJ50" s="3868"/>
      <c r="AK50" s="3741"/>
      <c r="AL50" s="1173"/>
      <c r="AM50" s="3884"/>
      <c r="AO50" s="1448"/>
      <c r="AP50" s="1448" t="str">
        <f t="shared" si="1"/>
        <v/>
      </c>
      <c r="AQ50" s="1448"/>
      <c r="AR50" s="1448"/>
      <c r="AS50" s="1455">
        <v>1</v>
      </c>
    </row>
    <row r="51" spans="1:45" ht="11.45" customHeight="1">
      <c r="A51" s="1091" t="s">
        <v>296</v>
      </c>
      <c r="B51" s="1091" t="s">
        <v>297</v>
      </c>
      <c r="C51" s="1091" t="s">
        <v>298</v>
      </c>
      <c r="D51" s="1091" t="s">
        <v>299</v>
      </c>
      <c r="E51" s="3887"/>
      <c r="F51" s="3887"/>
      <c r="G51" s="3887"/>
      <c r="H51" s="3887"/>
      <c r="I51" s="3712"/>
      <c r="J51" s="3731"/>
      <c r="K51" s="1091"/>
      <c r="L51" s="1134"/>
      <c r="P51" s="3864"/>
      <c r="Q51" s="3864"/>
      <c r="R51" s="289"/>
      <c r="S51" s="1102"/>
      <c r="T51" s="222" t="s">
        <v>495</v>
      </c>
      <c r="U51" s="514"/>
      <c r="V51" s="514"/>
      <c r="W51" s="514"/>
      <c r="X51" s="514"/>
      <c r="Y51" s="514"/>
      <c r="Z51" s="514"/>
      <c r="AA51" s="514"/>
      <c r="AB51" s="514"/>
      <c r="AC51" s="514"/>
      <c r="AD51" s="514"/>
      <c r="AE51" s="514"/>
      <c r="AF51" s="514"/>
      <c r="AG51" s="514"/>
      <c r="AH51" s="514"/>
      <c r="AI51" s="514"/>
      <c r="AJ51" s="514"/>
      <c r="AK51" s="514"/>
      <c r="AL51" s="258"/>
      <c r="AM51" s="3885"/>
      <c r="AO51" s="1448"/>
      <c r="AP51" s="1448" t="str">
        <f t="shared" si="1"/>
        <v>Добавить вид теплоносителя (параметры теплоносителя)</v>
      </c>
      <c r="AQ51" s="1448"/>
      <c r="AR51" s="1448"/>
      <c r="AS51" s="1455">
        <v>11</v>
      </c>
    </row>
    <row r="52" spans="1:45" ht="11.45" customHeight="1">
      <c r="A52" s="1091" t="s">
        <v>296</v>
      </c>
      <c r="B52" s="1091" t="s">
        <v>297</v>
      </c>
      <c r="C52" s="1091" t="s">
        <v>298</v>
      </c>
      <c r="D52" s="1091" t="s">
        <v>299</v>
      </c>
      <c r="E52" s="3887"/>
      <c r="F52" s="3887"/>
      <c r="G52" s="3887"/>
      <c r="H52" s="3887"/>
      <c r="I52" s="3731"/>
      <c r="J52" s="1091"/>
      <c r="K52" s="1091"/>
      <c r="L52" s="1134"/>
      <c r="P52" s="3864"/>
      <c r="Q52" s="1729"/>
      <c r="R52" s="289"/>
      <c r="S52" s="1102"/>
      <c r="T52" s="221" t="s">
        <v>496</v>
      </c>
      <c r="U52" s="514"/>
      <c r="V52" s="514"/>
      <c r="W52" s="514"/>
      <c r="X52" s="514"/>
      <c r="Y52" s="514"/>
      <c r="Z52" s="514"/>
      <c r="AA52" s="514"/>
      <c r="AB52" s="514"/>
      <c r="AC52" s="299"/>
      <c r="AD52" s="514"/>
      <c r="AE52" s="514"/>
      <c r="AF52" s="514"/>
      <c r="AG52" s="514"/>
      <c r="AH52" s="514"/>
      <c r="AI52" s="514"/>
      <c r="AJ52" s="514"/>
      <c r="AK52" s="299"/>
      <c r="AL52" s="514"/>
      <c r="AM52" s="237"/>
      <c r="AO52" s="1448"/>
      <c r="AP52" s="1448" t="str">
        <f t="shared" si="1"/>
        <v>Добавить группу потребителей</v>
      </c>
      <c r="AQ52" s="1448"/>
      <c r="AR52" s="1448"/>
      <c r="AS52" s="1455">
        <v>11</v>
      </c>
    </row>
    <row r="53" spans="1:45" ht="14.65" customHeight="1">
      <c r="A53" s="1091" t="s">
        <v>296</v>
      </c>
      <c r="B53" s="1091" t="s">
        <v>297</v>
      </c>
      <c r="C53" s="1091" t="s">
        <v>298</v>
      </c>
      <c r="D53" s="1091" t="s">
        <v>299</v>
      </c>
      <c r="E53" s="3887"/>
      <c r="F53" s="3887"/>
      <c r="G53" s="3887"/>
      <c r="H53" s="3886"/>
      <c r="I53" s="1091"/>
      <c r="J53" s="1091"/>
      <c r="K53" s="1091"/>
      <c r="L53" s="1134"/>
      <c r="M53" s="1434"/>
      <c r="N53" s="1434"/>
      <c r="O53" s="1459"/>
      <c r="P53" s="293"/>
      <c r="Q53" s="308"/>
      <c r="R53" s="288"/>
      <c r="S53" s="1102"/>
      <c r="T53" s="298" t="s">
        <v>497</v>
      </c>
      <c r="U53" s="514"/>
      <c r="V53" s="514"/>
      <c r="W53" s="514"/>
      <c r="X53" s="514"/>
      <c r="Y53" s="514"/>
      <c r="Z53" s="514"/>
      <c r="AA53" s="514"/>
      <c r="AB53" s="514"/>
      <c r="AC53" s="299"/>
      <c r="AD53" s="514"/>
      <c r="AE53" s="514"/>
      <c r="AF53" s="514"/>
      <c r="AG53" s="514"/>
      <c r="AH53" s="514"/>
      <c r="AI53" s="514"/>
      <c r="AJ53" s="514"/>
      <c r="AK53" s="299"/>
      <c r="AL53" s="514"/>
      <c r="AM53" s="237"/>
      <c r="AO53" s="1448"/>
      <c r="AP53" s="1448" t="str">
        <f t="shared" si="1"/>
        <v>Добавить схему подключения</v>
      </c>
      <c r="AQ53" s="1448"/>
      <c r="AR53" s="1448"/>
      <c r="AS53" s="1455">
        <v>14</v>
      </c>
    </row>
    <row r="54" spans="1:45" s="1465" customFormat="1" ht="4.1500000000000004" customHeight="1">
      <c r="A54" s="1199" t="s">
        <v>296</v>
      </c>
      <c r="B54" s="1199" t="s">
        <v>297</v>
      </c>
      <c r="C54" s="1199" t="s">
        <v>298</v>
      </c>
      <c r="D54" s="1198"/>
      <c r="E54" s="3887"/>
      <c r="F54" s="3887"/>
      <c r="G54" s="3886"/>
      <c r="H54" s="1198"/>
      <c r="I54" s="1198"/>
      <c r="J54" s="1198"/>
      <c r="K54" s="1198"/>
      <c r="L54" s="1201"/>
      <c r="M54" s="1202"/>
      <c r="N54" s="1202"/>
      <c r="O54" s="284"/>
      <c r="P54" s="1140"/>
      <c r="Q54" s="1141"/>
      <c r="R54" s="1140"/>
      <c r="S54" s="1146"/>
      <c r="T54" s="1149" t="s">
        <v>498</v>
      </c>
      <c r="U54" s="1148"/>
      <c r="V54" s="1148"/>
      <c r="W54" s="1148"/>
      <c r="X54" s="1148"/>
      <c r="Y54" s="1148"/>
      <c r="Z54" s="1148"/>
      <c r="AA54" s="1148"/>
      <c r="AB54" s="1148"/>
      <c r="AC54" s="1148"/>
      <c r="AD54" s="1148"/>
      <c r="AE54" s="1148"/>
      <c r="AF54" s="1148"/>
      <c r="AG54" s="1148"/>
      <c r="AH54" s="1148"/>
      <c r="AI54" s="1148"/>
      <c r="AJ54" s="1148"/>
      <c r="AK54" s="1148"/>
      <c r="AL54" s="1148"/>
      <c r="AM54" s="1148"/>
      <c r="AO54" s="1075"/>
      <c r="AP54" s="1075" t="str">
        <f t="shared" si="1"/>
        <v>Добавить источник для дифференциации</v>
      </c>
      <c r="AQ54" s="1075"/>
      <c r="AR54" s="1075"/>
      <c r="AS54" s="1465">
        <v>4</v>
      </c>
    </row>
    <row r="55" spans="1:45" s="1465" customFormat="1" ht="4.1500000000000004" customHeight="1">
      <c r="A55" s="1199" t="s">
        <v>296</v>
      </c>
      <c r="B55" s="1199" t="s">
        <v>297</v>
      </c>
      <c r="C55" s="1198"/>
      <c r="D55" s="1198"/>
      <c r="E55" s="3887"/>
      <c r="F55" s="3886"/>
      <c r="G55" s="1198"/>
      <c r="H55" s="1198"/>
      <c r="I55" s="1198"/>
      <c r="J55" s="1198"/>
      <c r="K55" s="1198"/>
      <c r="L55" s="1201"/>
      <c r="M55" s="1203"/>
      <c r="N55" s="1203"/>
      <c r="O55" s="284"/>
      <c r="P55" s="1140"/>
      <c r="Q55" s="1141"/>
      <c r="R55" s="1140"/>
      <c r="S55" s="1146"/>
      <c r="T55" s="1149" t="s">
        <v>499</v>
      </c>
      <c r="U55" s="1148"/>
      <c r="V55" s="1148"/>
      <c r="W55" s="1148"/>
      <c r="X55" s="1148"/>
      <c r="Y55" s="1148"/>
      <c r="Z55" s="1148"/>
      <c r="AA55" s="1148"/>
      <c r="AB55" s="1148"/>
      <c r="AC55" s="1148"/>
      <c r="AD55" s="1148"/>
      <c r="AE55" s="1148"/>
      <c r="AF55" s="1148"/>
      <c r="AG55" s="1148"/>
      <c r="AH55" s="1148"/>
      <c r="AI55" s="1148"/>
      <c r="AJ55" s="1148"/>
      <c r="AK55" s="1148"/>
      <c r="AL55" s="1148"/>
      <c r="AM55" s="1148"/>
      <c r="AO55" s="1075"/>
      <c r="AP55" s="1075" t="str">
        <f t="shared" si="1"/>
        <v>Добавить централизованную систему для дифференциации</v>
      </c>
      <c r="AQ55" s="1075"/>
      <c r="AR55" s="1075"/>
      <c r="AS55" s="1465">
        <v>4</v>
      </c>
    </row>
    <row r="56" spans="1:45" s="1465" customFormat="1" ht="4.1500000000000004" customHeight="1">
      <c r="A56" s="1199" t="s">
        <v>296</v>
      </c>
      <c r="B56" s="1199"/>
      <c r="C56" s="1199"/>
      <c r="D56" s="1199"/>
      <c r="E56" s="3886"/>
      <c r="F56" s="1199"/>
      <c r="G56" s="1199"/>
      <c r="H56" s="1199"/>
      <c r="I56" s="1199"/>
      <c r="J56" s="1199"/>
      <c r="K56" s="1199"/>
      <c r="L56" s="1205"/>
      <c r="M56" s="1203"/>
      <c r="N56" s="1203"/>
      <c r="O56" s="284"/>
      <c r="P56" s="313"/>
      <c r="Q56" s="1168"/>
      <c r="R56" s="313"/>
      <c r="S56" s="1146"/>
      <c r="T56" s="1149" t="s">
        <v>500</v>
      </c>
      <c r="U56" s="1148"/>
      <c r="V56" s="1148"/>
      <c r="W56" s="1148"/>
      <c r="X56" s="1148"/>
      <c r="Y56" s="1148"/>
      <c r="Z56" s="1148"/>
      <c r="AA56" s="1148"/>
      <c r="AB56" s="1148"/>
      <c r="AC56" s="1148"/>
      <c r="AD56" s="1148"/>
      <c r="AE56" s="1148"/>
      <c r="AF56" s="1148"/>
      <c r="AG56" s="1148"/>
      <c r="AH56" s="1148"/>
      <c r="AI56" s="1148"/>
      <c r="AJ56" s="1148"/>
      <c r="AK56" s="1148"/>
      <c r="AL56" s="1148"/>
      <c r="AM56" s="1148"/>
      <c r="AO56" s="1448"/>
      <c r="AP56" s="1448" t="str">
        <f t="shared" si="1"/>
        <v>Добавить территорию для дифференциации</v>
      </c>
      <c r="AQ56" s="1448"/>
      <c r="AR56" s="1448"/>
      <c r="AS56" s="1460">
        <v>4</v>
      </c>
    </row>
    <row r="57" spans="1:45" s="1465" customFormat="1" ht="4.1500000000000004" customHeight="1">
      <c r="A57" s="1198"/>
      <c r="B57" s="1198"/>
      <c r="C57" s="1198"/>
      <c r="D57" s="1198"/>
      <c r="E57" s="1199"/>
      <c r="F57" s="1198"/>
      <c r="G57" s="1198"/>
      <c r="H57" s="1198"/>
      <c r="I57" s="1198"/>
      <c r="J57" s="1198"/>
      <c r="K57" s="1198"/>
      <c r="L57" s="1201"/>
      <c r="M57" s="1203"/>
      <c r="N57" s="1203"/>
      <c r="O57" s="284"/>
      <c r="P57" s="1140"/>
      <c r="Q57" s="1141"/>
      <c r="R57" s="1140"/>
      <c r="S57" s="1146"/>
      <c r="T57" s="1149" t="s">
        <v>532</v>
      </c>
      <c r="U57" s="1148"/>
      <c r="V57" s="1148"/>
      <c r="W57" s="1148"/>
      <c r="X57" s="1148"/>
      <c r="Y57" s="1148"/>
      <c r="Z57" s="1148"/>
      <c r="AA57" s="1148"/>
      <c r="AB57" s="1148"/>
      <c r="AC57" s="1148"/>
      <c r="AD57" s="1148"/>
      <c r="AE57" s="1148"/>
      <c r="AF57" s="1148"/>
      <c r="AG57" s="1148"/>
      <c r="AH57" s="1148"/>
      <c r="AI57" s="1148"/>
      <c r="AJ57" s="1148"/>
      <c r="AK57" s="1148"/>
      <c r="AL57" s="1148"/>
      <c r="AM57" s="1148"/>
      <c r="AO57" s="1075"/>
      <c r="AP57" s="1075" t="str">
        <f t="shared" si="1"/>
        <v>Добавить наименование тарифа</v>
      </c>
      <c r="AQ57" s="1075"/>
      <c r="AR57" s="1075"/>
      <c r="AS57" s="1465">
        <v>4</v>
      </c>
    </row>
    <row r="58" spans="1:45" ht="11.45" customHeight="1">
      <c r="M58" s="1455"/>
      <c r="N58" s="1455"/>
      <c r="O58" s="1459"/>
      <c r="P58" s="1455"/>
      <c r="Q58" s="1455"/>
      <c r="R58" s="1455"/>
      <c r="S58" s="1455"/>
      <c r="AN58" s="1455"/>
      <c r="AO58" s="1455"/>
      <c r="AP58" s="1455"/>
      <c r="AQ58" s="1455"/>
      <c r="AR58" s="1455"/>
      <c r="AS58" s="1455">
        <v>11</v>
      </c>
    </row>
    <row r="59" spans="1:45" ht="28.5" customHeight="1">
      <c r="O59" s="1459"/>
      <c r="S59" s="1077"/>
      <c r="T59" s="3859"/>
      <c r="U59" s="3859"/>
      <c r="V59" s="3859"/>
      <c r="W59" s="3859"/>
      <c r="X59" s="3859"/>
      <c r="Y59" s="3859"/>
      <c r="Z59" s="3859"/>
      <c r="AA59" s="3859"/>
      <c r="AB59" s="3859"/>
      <c r="AC59" s="3859"/>
      <c r="AD59" s="3859"/>
      <c r="AE59" s="3859"/>
      <c r="AF59" s="3859"/>
      <c r="AG59" s="3859"/>
      <c r="AH59" s="3859"/>
      <c r="AI59" s="3859"/>
      <c r="AJ59" s="3859"/>
      <c r="AK59" s="3859"/>
      <c r="AL59" s="3859"/>
      <c r="AM59" s="3859"/>
      <c r="AS59" s="1455">
        <v>27</v>
      </c>
    </row>
    <row r="60" spans="1:45" ht="65.25" customHeight="1">
      <c r="O60" s="1459"/>
      <c r="T60" s="3859"/>
      <c r="U60" s="3859"/>
      <c r="V60" s="3859"/>
      <c r="W60" s="3859"/>
      <c r="X60" s="3859"/>
      <c r="Y60" s="3859"/>
      <c r="Z60" s="3859"/>
      <c r="AA60" s="3859"/>
      <c r="AB60" s="3859"/>
      <c r="AC60" s="3859"/>
      <c r="AD60" s="3859"/>
      <c r="AE60" s="3859"/>
      <c r="AF60" s="3859"/>
      <c r="AG60" s="3859"/>
      <c r="AH60" s="3859"/>
      <c r="AI60" s="3859"/>
      <c r="AJ60" s="3859"/>
      <c r="AK60" s="3859"/>
      <c r="AL60" s="3859"/>
      <c r="AM60" s="3859"/>
      <c r="AS60" s="1455">
        <v>62</v>
      </c>
    </row>
    <row r="61" spans="1:45" ht="14.65" customHeight="1">
      <c r="O61" s="1459"/>
      <c r="AS61" s="1455">
        <v>14</v>
      </c>
    </row>
    <row r="62" spans="1:45" ht="18.75" customHeight="1">
      <c r="O62" s="1459"/>
      <c r="S62" s="1077"/>
      <c r="T62" s="3859"/>
      <c r="U62" s="3859"/>
      <c r="V62" s="3859"/>
      <c r="W62" s="3859"/>
      <c r="X62" s="3859"/>
      <c r="Y62" s="3859"/>
      <c r="Z62" s="3859"/>
      <c r="AA62" s="3859"/>
      <c r="AB62" s="3859"/>
      <c r="AC62" s="3859"/>
      <c r="AD62" s="3859"/>
      <c r="AE62" s="3859"/>
      <c r="AF62" s="3859"/>
      <c r="AG62" s="3859"/>
      <c r="AH62" s="3859"/>
      <c r="AI62" s="3859"/>
      <c r="AJ62" s="3859"/>
      <c r="AK62" s="3859"/>
      <c r="AL62" s="3859"/>
      <c r="AM62" s="3859"/>
      <c r="AS62" s="1455">
        <v>18</v>
      </c>
    </row>
    <row r="63" spans="1:45" ht="18.75" customHeight="1">
      <c r="O63" s="1459"/>
      <c r="T63" s="3859"/>
      <c r="U63" s="3859"/>
      <c r="V63" s="3859"/>
      <c r="W63" s="3859"/>
      <c r="X63" s="3859"/>
      <c r="Y63" s="3859"/>
      <c r="Z63" s="3859"/>
      <c r="AA63" s="3859"/>
      <c r="AB63" s="3859"/>
      <c r="AC63" s="3859"/>
      <c r="AD63" s="3859"/>
      <c r="AE63" s="3859"/>
      <c r="AF63" s="3859"/>
      <c r="AG63" s="3859"/>
      <c r="AH63" s="3859"/>
      <c r="AI63" s="3859"/>
      <c r="AJ63" s="3859"/>
      <c r="AK63" s="3859"/>
      <c r="AL63" s="3859"/>
      <c r="AM63" s="3859"/>
      <c r="AS63" s="1455">
        <v>18</v>
      </c>
    </row>
    <row r="64" spans="1:45" ht="29.25" customHeight="1">
      <c r="O64" s="1459"/>
      <c r="S64" s="1077"/>
      <c r="T64" s="3859"/>
      <c r="U64" s="3859"/>
      <c r="V64" s="3859"/>
      <c r="W64" s="3859"/>
      <c r="X64" s="3859"/>
      <c r="Y64" s="3859"/>
      <c r="Z64" s="3859"/>
      <c r="AA64" s="3859"/>
      <c r="AB64" s="3859"/>
      <c r="AC64" s="3859"/>
      <c r="AD64" s="3859"/>
      <c r="AE64" s="3859"/>
      <c r="AF64" s="3859"/>
      <c r="AG64" s="3859"/>
      <c r="AH64" s="3859"/>
      <c r="AI64" s="3859"/>
      <c r="AJ64" s="3859"/>
      <c r="AK64" s="3859"/>
      <c r="AL64" s="3859"/>
      <c r="AM64" s="3859"/>
      <c r="AS64" s="1455">
        <v>28</v>
      </c>
    </row>
    <row r="65" spans="1:45" ht="22.5" hidden="1" customHeight="1">
      <c r="A65" s="1455" t="s">
        <v>69</v>
      </c>
      <c r="B65" s="1455">
        <v>0</v>
      </c>
      <c r="C65" s="1455">
        <v>0</v>
      </c>
      <c r="D65" s="1455">
        <v>0</v>
      </c>
      <c r="E65" s="1455">
        <v>0</v>
      </c>
      <c r="F65" s="1455">
        <v>0</v>
      </c>
      <c r="G65" s="1455">
        <v>0</v>
      </c>
      <c r="H65" s="1455">
        <v>0</v>
      </c>
      <c r="I65" s="1455">
        <v>0</v>
      </c>
      <c r="J65" s="1455">
        <v>0</v>
      </c>
      <c r="K65" s="1455">
        <v>0</v>
      </c>
      <c r="L65" s="1714">
        <v>0</v>
      </c>
      <c r="M65" s="1740">
        <v>0</v>
      </c>
      <c r="N65" s="1740">
        <v>0</v>
      </c>
      <c r="O65" s="1740">
        <v>0</v>
      </c>
      <c r="P65" s="1740">
        <v>3</v>
      </c>
      <c r="Q65" s="278">
        <v>3</v>
      </c>
      <c r="R65" s="278">
        <v>3</v>
      </c>
      <c r="S65" s="495">
        <v>12</v>
      </c>
      <c r="T65" s="1455">
        <v>31</v>
      </c>
      <c r="U65" s="1455">
        <v>0</v>
      </c>
      <c r="V65" s="1455">
        <v>0</v>
      </c>
      <c r="W65" s="1455">
        <v>0</v>
      </c>
      <c r="X65" s="1455">
        <v>0</v>
      </c>
      <c r="Y65" s="1455">
        <v>0</v>
      </c>
      <c r="Z65" s="1455">
        <v>0</v>
      </c>
      <c r="AA65" s="1455">
        <v>0</v>
      </c>
      <c r="AB65" s="1455">
        <v>0</v>
      </c>
      <c r="AC65" s="1455">
        <v>0</v>
      </c>
      <c r="AD65" s="1455">
        <v>24</v>
      </c>
      <c r="AE65" s="1455">
        <v>0</v>
      </c>
      <c r="AF65" s="1455">
        <v>24</v>
      </c>
      <c r="AG65" s="1455">
        <v>24</v>
      </c>
      <c r="AH65" s="1455">
        <v>11</v>
      </c>
      <c r="AI65" s="1455">
        <v>3</v>
      </c>
      <c r="AJ65" s="1455">
        <v>11</v>
      </c>
      <c r="AK65" s="1455">
        <v>0</v>
      </c>
      <c r="AL65" s="1455">
        <v>4</v>
      </c>
      <c r="AM65" s="1455">
        <v>115</v>
      </c>
      <c r="AN65" s="1460">
        <v>10</v>
      </c>
      <c r="AO65" s="1460">
        <v>10</v>
      </c>
      <c r="AP65" s="1460">
        <v>10</v>
      </c>
      <c r="AQ65" s="1460">
        <v>10</v>
      </c>
      <c r="AR65" s="1460">
        <v>10</v>
      </c>
      <c r="AS65" s="1455">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459" hidden="1"/>
    <col min="2" max="2" width="11" style="1459" hidden="1" customWidth="1"/>
    <col min="3" max="3" width="10.5703125" style="1459" hidden="1"/>
    <col min="4" max="4" width="11.85546875" style="1459" hidden="1" customWidth="1"/>
    <col min="5" max="5" width="10" style="1459" hidden="1" customWidth="1"/>
    <col min="6" max="6" width="8.7109375" style="1459" hidden="1" customWidth="1"/>
    <col min="7" max="7" width="7.5703125" style="1459" hidden="1" customWidth="1"/>
    <col min="8" max="8" width="11.42578125" style="1459" hidden="1" customWidth="1"/>
    <col min="9" max="9" width="12" style="1459" hidden="1" customWidth="1"/>
    <col min="10" max="10" width="9.85546875" style="1459" hidden="1" customWidth="1"/>
    <col min="11" max="11" width="11.42578125" style="1459" hidden="1" customWidth="1"/>
    <col min="12" max="12" width="19.140625" style="1863" hidden="1" customWidth="1"/>
    <col min="13" max="14" width="12.28515625" style="1877" hidden="1" customWidth="1"/>
    <col min="15" max="15" width="23.42578125" style="1877" hidden="1" customWidth="1"/>
    <col min="16" max="16" width="3" style="1877" customWidth="1"/>
    <col min="17" max="18" width="3" style="278" customWidth="1"/>
    <col min="19" max="19" width="12" style="1878" customWidth="1"/>
    <col min="20" max="20" width="31" style="1459" customWidth="1"/>
    <col min="21" max="21" width="0.140625" style="1459" customWidth="1"/>
    <col min="22" max="22" width="24.7109375" style="1459" hidden="1" customWidth="1"/>
    <col min="23" max="23" width="0.140625" style="1459" hidden="1" customWidth="1"/>
    <col min="24" max="25" width="24.7109375" style="1459" hidden="1" customWidth="1"/>
    <col min="26" max="26" width="11.7109375" style="1459" hidden="1" customWidth="1"/>
    <col min="27" max="27" width="3.7109375" style="1459" hidden="1" customWidth="1"/>
    <col min="28" max="28" width="11.7109375" style="1459" hidden="1" customWidth="1"/>
    <col min="29" max="29" width="8.5703125" style="1459" hidden="1" customWidth="1"/>
    <col min="30" max="30" width="24.7109375" style="1459" customWidth="1"/>
    <col min="31" max="31" width="0.140625" style="1459" customWidth="1"/>
    <col min="32" max="33" width="24" style="1459" customWidth="1"/>
    <col min="34" max="34" width="11" style="1459" customWidth="1"/>
    <col min="35" max="35" width="3.7109375" style="1459" customWidth="1"/>
    <col min="36" max="36" width="11" style="1459" customWidth="1"/>
    <col min="37" max="37" width="8.5703125" style="1459" hidden="1" customWidth="1"/>
    <col min="38" max="38" width="4" style="1459" customWidth="1"/>
    <col min="39" max="39" width="115" style="1459" customWidth="1"/>
    <col min="40" max="44" width="10" style="1465" customWidth="1"/>
    <col min="45" max="45" width="10.5703125" style="1459" hidden="1"/>
  </cols>
  <sheetData>
    <row r="1" spans="1:45" ht="22.5" hidden="1" customHeight="1">
      <c r="AS1" s="1455" t="s">
        <v>1</v>
      </c>
    </row>
    <row r="2" spans="1:45" ht="21" hidden="1" customHeight="1">
      <c r="A2" s="1091"/>
      <c r="B2" s="1091"/>
      <c r="C2" s="1091"/>
      <c r="D2" s="1091"/>
      <c r="E2" s="3886">
        <v>1</v>
      </c>
      <c r="F2" s="1091"/>
      <c r="G2" s="1091"/>
      <c r="H2" s="1091"/>
      <c r="I2" s="1091"/>
      <c r="J2" s="1091"/>
      <c r="K2" s="1091"/>
      <c r="L2" s="1134"/>
      <c r="M2" s="1434"/>
      <c r="N2" s="1434"/>
      <c r="O2" s="1434"/>
      <c r="P2" s="1414"/>
      <c r="Q2" s="293"/>
      <c r="R2" s="288"/>
      <c r="S2" s="1733" t="e">
        <f>INDEX(PT_DIFFERENTIATION_NUM_NTAR,MATCH(A2,PT_DIFFERENTIATION_NTAR_ID,0))</f>
        <v>#N/A</v>
      </c>
      <c r="T2" s="1349" t="s">
        <v>214</v>
      </c>
      <c r="U2" s="234"/>
      <c r="V2" s="3854"/>
      <c r="W2" s="3855"/>
      <c r="X2" s="3855"/>
      <c r="Y2" s="3855"/>
      <c r="Z2" s="3855"/>
      <c r="AA2" s="3855"/>
      <c r="AB2" s="3855"/>
      <c r="AC2" s="3856"/>
      <c r="AD2" s="3854" t="e">
        <f>INDEX(PT_DIFFERENTIATION_NTAR,MATCH(A2,PT_DIFFERENTIATION_NTAR_ID,0))</f>
        <v>#N/A</v>
      </c>
      <c r="AE2" s="3855"/>
      <c r="AF2" s="3855"/>
      <c r="AG2" s="3855"/>
      <c r="AH2" s="3855"/>
      <c r="AI2" s="3855"/>
      <c r="AJ2" s="3855"/>
      <c r="AK2" s="3855"/>
      <c r="AL2" s="3856"/>
      <c r="AM2" s="1082" t="s">
        <v>480</v>
      </c>
      <c r="AO2" s="1448"/>
      <c r="AP2" s="1448" t="str">
        <f t="shared" ref="AP2:AP15" si="0">IF(T2="","",T2)</f>
        <v>Наименование тарифа</v>
      </c>
      <c r="AQ2" s="1448"/>
      <c r="AR2" s="1448"/>
      <c r="AS2" s="1455">
        <v>0</v>
      </c>
    </row>
    <row r="3" spans="1:45" ht="21" hidden="1" customHeight="1">
      <c r="A3" s="1091"/>
      <c r="B3" s="1091"/>
      <c r="C3" s="1091"/>
      <c r="D3" s="1091"/>
      <c r="E3" s="3887"/>
      <c r="F3" s="3886">
        <v>1</v>
      </c>
      <c r="G3" s="1091"/>
      <c r="H3" s="1091"/>
      <c r="I3" s="1091"/>
      <c r="J3" s="1091"/>
      <c r="K3" s="1091"/>
      <c r="L3" s="1134"/>
      <c r="M3" s="1434"/>
      <c r="N3" s="1434"/>
      <c r="O3" s="1434"/>
      <c r="P3" s="1715"/>
      <c r="Q3" s="285"/>
      <c r="R3" s="286"/>
      <c r="S3" s="1733" t="e">
        <f>INDEX(PT_DIFFERENTIATION_NUM_TER,MATCH(B3,PT_DIFFERENTIATION_TER_ID,0))</f>
        <v>#N/A</v>
      </c>
      <c r="T3" s="1346" t="s">
        <v>481</v>
      </c>
      <c r="U3" s="234"/>
      <c r="V3" s="3854"/>
      <c r="W3" s="3855"/>
      <c r="X3" s="3855"/>
      <c r="Y3" s="3855"/>
      <c r="Z3" s="3855"/>
      <c r="AA3" s="3855"/>
      <c r="AB3" s="3855"/>
      <c r="AC3" s="3856"/>
      <c r="AD3" s="3854" t="e">
        <f>INDEX(PT_DIFFERENTIATION_TER,MATCH(B3,PT_DIFFERENTIATION_TER_ID,0))</f>
        <v>#N/A</v>
      </c>
      <c r="AE3" s="3855"/>
      <c r="AF3" s="3855"/>
      <c r="AG3" s="3855"/>
      <c r="AH3" s="3855"/>
      <c r="AI3" s="3855"/>
      <c r="AJ3" s="3855"/>
      <c r="AK3" s="3855"/>
      <c r="AL3" s="3856"/>
      <c r="AM3" s="1082" t="s">
        <v>482</v>
      </c>
      <c r="AO3" s="1448"/>
      <c r="AP3" s="1448" t="str">
        <f t="shared" si="0"/>
        <v>Территория действия тарифа</v>
      </c>
      <c r="AQ3" s="1448"/>
      <c r="AR3" s="1448"/>
      <c r="AS3" s="1455">
        <v>0</v>
      </c>
    </row>
    <row r="4" spans="1:45" ht="23.25" hidden="1" customHeight="1">
      <c r="A4" s="1091"/>
      <c r="B4" s="1091"/>
      <c r="C4" s="1091"/>
      <c r="D4" s="1091"/>
      <c r="E4" s="3887"/>
      <c r="F4" s="3887"/>
      <c r="G4" s="3886">
        <v>1</v>
      </c>
      <c r="H4" s="1091"/>
      <c r="I4" s="1091"/>
      <c r="J4" s="1091"/>
      <c r="K4" s="1091"/>
      <c r="L4" s="1134"/>
      <c r="M4" s="1434"/>
      <c r="N4" s="1434"/>
      <c r="O4" s="1434"/>
      <c r="P4" s="287"/>
      <c r="Q4" s="285"/>
      <c r="R4" s="286"/>
      <c r="S4" s="1733" t="e">
        <f>INDEX(PT_DIFFERENTIATION_NUM_CS,MATCH(C4,PT_DIFFERENTIATION_CS_ID,0))</f>
        <v>#N/A</v>
      </c>
      <c r="T4" s="243" t="s">
        <v>483</v>
      </c>
      <c r="U4" s="234"/>
      <c r="V4" s="3854"/>
      <c r="W4" s="3855"/>
      <c r="X4" s="3855"/>
      <c r="Y4" s="3855"/>
      <c r="Z4" s="3855"/>
      <c r="AA4" s="3855"/>
      <c r="AB4" s="3855"/>
      <c r="AC4" s="3856"/>
      <c r="AD4" s="3854" t="e">
        <f>INDEX(PT_DIFFERENTIATION_CS,MATCH(C4,PT_DIFFERENTIATION_CS_ID,0))</f>
        <v>#N/A</v>
      </c>
      <c r="AE4" s="3855"/>
      <c r="AF4" s="3855"/>
      <c r="AG4" s="3855"/>
      <c r="AH4" s="3855"/>
      <c r="AI4" s="3855"/>
      <c r="AJ4" s="3855"/>
      <c r="AK4" s="3855"/>
      <c r="AL4" s="3856"/>
      <c r="AM4" s="1082" t="s">
        <v>484</v>
      </c>
      <c r="AO4" s="1448"/>
      <c r="AP4" s="1448" t="str">
        <f t="shared" si="0"/>
        <v xml:space="preserve">Наименование системы теплоснабжения </v>
      </c>
      <c r="AQ4" s="1448"/>
      <c r="AR4" s="1448"/>
      <c r="AS4" s="1455">
        <v>0</v>
      </c>
    </row>
    <row r="5" spans="1:45" ht="21" hidden="1" customHeight="1">
      <c r="A5" s="1091"/>
      <c r="B5" s="1091"/>
      <c r="C5" s="1091"/>
      <c r="D5" s="1091"/>
      <c r="E5" s="3887"/>
      <c r="F5" s="3887"/>
      <c r="G5" s="3887"/>
      <c r="H5" s="3886">
        <v>1</v>
      </c>
      <c r="I5" s="1091"/>
      <c r="J5" s="1091"/>
      <c r="K5" s="1091"/>
      <c r="L5" s="1134"/>
      <c r="M5" s="1434"/>
      <c r="N5" s="1434"/>
      <c r="O5" s="1434"/>
      <c r="P5" s="287"/>
      <c r="Q5" s="285"/>
      <c r="R5" s="286"/>
      <c r="S5" s="1733" t="e">
        <f>INDEX(PT_DIFFERENTIATION_NUM_IST_TE,MATCH(D5,PT_DIFFERENTIATION_IST_TE_ID,0))</f>
        <v>#N/A</v>
      </c>
      <c r="T5" s="244" t="s">
        <v>485</v>
      </c>
      <c r="U5" s="234"/>
      <c r="V5" s="3854"/>
      <c r="W5" s="3855"/>
      <c r="X5" s="3855"/>
      <c r="Y5" s="3855"/>
      <c r="Z5" s="3855"/>
      <c r="AA5" s="3855"/>
      <c r="AB5" s="3855"/>
      <c r="AC5" s="3856"/>
      <c r="AD5" s="3854" t="e">
        <f>INDEX(PT_DIFFERENTIATION_IST_TE,MATCH(D5,PT_DIFFERENTIATION_IST_TE_ID,0))</f>
        <v>#N/A</v>
      </c>
      <c r="AE5" s="3855"/>
      <c r="AF5" s="3855"/>
      <c r="AG5" s="3855"/>
      <c r="AH5" s="3855"/>
      <c r="AI5" s="3855"/>
      <c r="AJ5" s="3855"/>
      <c r="AK5" s="3855"/>
      <c r="AL5" s="3856"/>
      <c r="AM5" s="1082" t="s">
        <v>486</v>
      </c>
      <c r="AO5" s="1448"/>
      <c r="AP5" s="1448" t="str">
        <f t="shared" si="0"/>
        <v xml:space="preserve">Источник тепловой энергии  </v>
      </c>
      <c r="AQ5" s="1448"/>
      <c r="AR5" s="1448"/>
      <c r="AS5" s="1455">
        <v>0</v>
      </c>
    </row>
    <row r="6" spans="1:45" ht="47.25" hidden="1" customHeight="1">
      <c r="A6" s="1091"/>
      <c r="B6" s="1091"/>
      <c r="C6" s="1091"/>
      <c r="D6" s="1091"/>
      <c r="E6" s="3887"/>
      <c r="F6" s="3887"/>
      <c r="G6" s="3887"/>
      <c r="H6" s="3887"/>
      <c r="I6" s="3731" t="e">
        <f>S5&amp;".1"</f>
        <v>#N/A</v>
      </c>
      <c r="J6" s="1091"/>
      <c r="K6" s="1091"/>
      <c r="L6" s="1134" t="s">
        <v>487</v>
      </c>
      <c r="M6" s="1459"/>
      <c r="P6" s="3864">
        <v>1</v>
      </c>
      <c r="Q6" s="1729"/>
      <c r="R6" s="289"/>
      <c r="S6" s="1733" t="e">
        <f>$I6</f>
        <v>#N/A</v>
      </c>
      <c r="T6" s="219" t="s">
        <v>488</v>
      </c>
      <c r="U6" s="234"/>
      <c r="V6" s="3848"/>
      <c r="W6" s="3849"/>
      <c r="X6" s="3849"/>
      <c r="Y6" s="3849"/>
      <c r="Z6" s="3849"/>
      <c r="AA6" s="3849"/>
      <c r="AB6" s="3849"/>
      <c r="AC6" s="3850"/>
      <c r="AD6" s="3848"/>
      <c r="AE6" s="3849"/>
      <c r="AF6" s="3849"/>
      <c r="AG6" s="3849"/>
      <c r="AH6" s="3849"/>
      <c r="AI6" s="3849"/>
      <c r="AJ6" s="3849"/>
      <c r="AK6" s="3849"/>
      <c r="AL6" s="3850"/>
      <c r="AM6" s="1082" t="s">
        <v>489</v>
      </c>
      <c r="AO6" s="1448"/>
      <c r="AP6" s="1448" t="str">
        <f t="shared" si="0"/>
        <v>Схема подключения теплопотребляющей установки к коллектору источника тепловой энергии</v>
      </c>
      <c r="AQ6" s="1448"/>
      <c r="AR6" s="1448"/>
      <c r="AS6" s="1455">
        <v>0</v>
      </c>
    </row>
    <row r="7" spans="1:45" ht="21" hidden="1" customHeight="1">
      <c r="A7" s="1091"/>
      <c r="B7" s="1091"/>
      <c r="C7" s="1091"/>
      <c r="D7" s="1091"/>
      <c r="E7" s="3887"/>
      <c r="F7" s="3887"/>
      <c r="G7" s="3887"/>
      <c r="H7" s="3887"/>
      <c r="I7" s="3712"/>
      <c r="J7" s="3731" t="e">
        <f>I6&amp;".1"</f>
        <v>#N/A</v>
      </c>
      <c r="K7" s="1091"/>
      <c r="L7" s="1134" t="s">
        <v>490</v>
      </c>
      <c r="M7" s="1459"/>
      <c r="N7" s="1455"/>
      <c r="P7" s="3864"/>
      <c r="Q7" s="3864">
        <v>1</v>
      </c>
      <c r="R7" s="290"/>
      <c r="S7" s="1733" t="e">
        <f>$J7</f>
        <v>#N/A</v>
      </c>
      <c r="T7" s="220" t="s">
        <v>491</v>
      </c>
      <c r="U7" s="234"/>
      <c r="V7" s="3848"/>
      <c r="W7" s="3849"/>
      <c r="X7" s="3849"/>
      <c r="Y7" s="3849"/>
      <c r="Z7" s="3849"/>
      <c r="AA7" s="3849"/>
      <c r="AB7" s="3849"/>
      <c r="AC7" s="3850"/>
      <c r="AD7" s="3848"/>
      <c r="AE7" s="3849"/>
      <c r="AF7" s="3849"/>
      <c r="AG7" s="3849"/>
      <c r="AH7" s="3849"/>
      <c r="AI7" s="3849"/>
      <c r="AJ7" s="3849"/>
      <c r="AK7" s="3849"/>
      <c r="AL7" s="3850"/>
      <c r="AM7" s="1082" t="s">
        <v>492</v>
      </c>
      <c r="AO7" s="1448"/>
      <c r="AP7" s="1448" t="str">
        <f t="shared" si="0"/>
        <v>Группа потребителей</v>
      </c>
      <c r="AQ7" s="1448"/>
      <c r="AR7" s="1448"/>
      <c r="AS7" s="1455">
        <v>0</v>
      </c>
    </row>
    <row r="8" spans="1:45" ht="21" hidden="1" customHeight="1">
      <c r="A8" s="1091"/>
      <c r="B8" s="1091"/>
      <c r="C8" s="1091"/>
      <c r="D8" s="1091"/>
      <c r="E8" s="3887"/>
      <c r="F8" s="3887"/>
      <c r="G8" s="3887"/>
      <c r="H8" s="3887"/>
      <c r="I8" s="3712"/>
      <c r="J8" s="3712"/>
      <c r="K8" s="3731" t="e">
        <f>J7&amp;".1"</f>
        <v>#N/A</v>
      </c>
      <c r="L8" s="1134" t="s">
        <v>493</v>
      </c>
      <c r="M8" s="1459"/>
      <c r="N8" s="1455"/>
      <c r="O8" s="1455"/>
      <c r="P8" s="3864"/>
      <c r="Q8" s="3864"/>
      <c r="R8" s="290">
        <v>1</v>
      </c>
      <c r="S8" s="1733" t="e">
        <f>$K8</f>
        <v>#N/A</v>
      </c>
      <c r="T8" s="1171"/>
      <c r="U8" s="234"/>
      <c r="V8" s="627"/>
      <c r="W8" s="259"/>
      <c r="X8" s="627"/>
      <c r="Y8" s="1081"/>
      <c r="Z8" s="3865"/>
      <c r="AA8" s="3741" t="s">
        <v>52</v>
      </c>
      <c r="AB8" s="3865"/>
      <c r="AC8" s="3741" t="s">
        <v>52</v>
      </c>
      <c r="AD8" s="627"/>
      <c r="AE8" s="259"/>
      <c r="AF8" s="627"/>
      <c r="AG8" s="1081"/>
      <c r="AH8" s="3865"/>
      <c r="AI8" s="3741" t="s">
        <v>52</v>
      </c>
      <c r="AJ8" s="3865"/>
      <c r="AK8" s="3741" t="s">
        <v>52</v>
      </c>
      <c r="AL8" s="259"/>
      <c r="AM8" s="3883" t="s">
        <v>494</v>
      </c>
      <c r="AN8" s="1460" t="e">
        <f ca="1">STRCHECKDATE(V9:AL9)</f>
        <v>#NAME?</v>
      </c>
      <c r="AO8" s="1448"/>
      <c r="AP8" s="1448" t="str">
        <f t="shared" si="0"/>
        <v/>
      </c>
      <c r="AQ8" s="1448"/>
      <c r="AR8" s="1448"/>
      <c r="AS8" s="1455">
        <v>0</v>
      </c>
    </row>
    <row r="9" spans="1:45" ht="0.75" hidden="1" customHeight="1">
      <c r="A9" s="1091"/>
      <c r="B9" s="1091"/>
      <c r="C9" s="1091"/>
      <c r="D9" s="1091"/>
      <c r="E9" s="3887"/>
      <c r="F9" s="3887"/>
      <c r="G9" s="3887"/>
      <c r="H9" s="3887"/>
      <c r="I9" s="3712"/>
      <c r="J9" s="3712"/>
      <c r="K9" s="3731"/>
      <c r="L9" s="1134"/>
      <c r="M9" s="1459"/>
      <c r="N9" s="1455"/>
      <c r="O9" s="1455"/>
      <c r="P9" s="3864"/>
      <c r="Q9" s="3864"/>
      <c r="R9" s="290"/>
      <c r="S9" s="1742"/>
      <c r="T9" s="234"/>
      <c r="U9" s="234"/>
      <c r="V9" s="259"/>
      <c r="W9" s="259"/>
      <c r="X9" s="259"/>
      <c r="Y9" s="262" t="str">
        <f>Z8&amp;"-"&amp;AB8</f>
        <v>-</v>
      </c>
      <c r="Z9" s="3866"/>
      <c r="AA9" s="3741"/>
      <c r="AB9" s="3866"/>
      <c r="AC9" s="3741"/>
      <c r="AD9" s="259"/>
      <c r="AE9" s="259"/>
      <c r="AF9" s="259"/>
      <c r="AG9" s="262" t="str">
        <f>AH8&amp;"-"&amp;AJ8</f>
        <v>-</v>
      </c>
      <c r="AH9" s="3866"/>
      <c r="AI9" s="3741"/>
      <c r="AJ9" s="3866"/>
      <c r="AK9" s="3741"/>
      <c r="AL9" s="259"/>
      <c r="AM9" s="3884"/>
      <c r="AO9" s="1448"/>
      <c r="AP9" s="1448" t="str">
        <f t="shared" si="0"/>
        <v/>
      </c>
      <c r="AQ9" s="1448"/>
      <c r="AR9" s="1448"/>
      <c r="AS9" s="1455">
        <v>0</v>
      </c>
    </row>
    <row r="10" spans="1:45" ht="15" hidden="1" customHeight="1">
      <c r="A10" s="1091"/>
      <c r="B10" s="1091"/>
      <c r="C10" s="1091"/>
      <c r="D10" s="1091"/>
      <c r="E10" s="3887"/>
      <c r="F10" s="3887"/>
      <c r="G10" s="3887"/>
      <c r="H10" s="3887"/>
      <c r="I10" s="3712"/>
      <c r="J10" s="3731"/>
      <c r="K10" s="1091"/>
      <c r="L10" s="1134"/>
      <c r="M10" s="1459"/>
      <c r="N10" s="1455"/>
      <c r="P10" s="3864"/>
      <c r="Q10" s="3864"/>
      <c r="R10" s="289"/>
      <c r="S10" s="1102"/>
      <c r="T10" s="222" t="s">
        <v>495</v>
      </c>
      <c r="U10" s="514"/>
      <c r="V10" s="514"/>
      <c r="W10" s="514"/>
      <c r="X10" s="514"/>
      <c r="Y10" s="514"/>
      <c r="Z10" s="514"/>
      <c r="AA10" s="514"/>
      <c r="AB10" s="514"/>
      <c r="AC10" s="514"/>
      <c r="AD10" s="514"/>
      <c r="AE10" s="514"/>
      <c r="AF10" s="514"/>
      <c r="AG10" s="514"/>
      <c r="AH10" s="514"/>
      <c r="AI10" s="514"/>
      <c r="AJ10" s="514"/>
      <c r="AK10" s="514"/>
      <c r="AL10" s="258"/>
      <c r="AM10" s="3885"/>
      <c r="AO10" s="1448"/>
      <c r="AP10" s="1448" t="str">
        <f t="shared" si="0"/>
        <v>Добавить вид теплоносителя (параметры теплоносителя)</v>
      </c>
      <c r="AQ10" s="1448"/>
      <c r="AR10" s="1448"/>
      <c r="AS10" s="1455">
        <v>0</v>
      </c>
    </row>
    <row r="11" spans="1:45" ht="15" hidden="1" customHeight="1">
      <c r="A11" s="1091"/>
      <c r="B11" s="1091"/>
      <c r="C11" s="1091"/>
      <c r="D11" s="1091"/>
      <c r="E11" s="3887"/>
      <c r="F11" s="3887"/>
      <c r="G11" s="3887"/>
      <c r="H11" s="3887"/>
      <c r="I11" s="3731"/>
      <c r="J11" s="1091"/>
      <c r="K11" s="1091"/>
      <c r="L11" s="1134"/>
      <c r="M11" s="1459"/>
      <c r="P11" s="3864"/>
      <c r="Q11" s="1729"/>
      <c r="R11" s="289"/>
      <c r="S11" s="1102"/>
      <c r="T11" s="221" t="s">
        <v>496</v>
      </c>
      <c r="U11" s="514"/>
      <c r="V11" s="514"/>
      <c r="W11" s="514"/>
      <c r="X11" s="514"/>
      <c r="Y11" s="514"/>
      <c r="Z11" s="514"/>
      <c r="AA11" s="514"/>
      <c r="AB11" s="514"/>
      <c r="AC11" s="299"/>
      <c r="AD11" s="514"/>
      <c r="AE11" s="514"/>
      <c r="AF11" s="514"/>
      <c r="AG11" s="514"/>
      <c r="AH11" s="514"/>
      <c r="AI11" s="514"/>
      <c r="AJ11" s="514"/>
      <c r="AK11" s="299"/>
      <c r="AL11" s="514"/>
      <c r="AM11" s="237"/>
      <c r="AO11" s="1448"/>
      <c r="AP11" s="1448" t="str">
        <f t="shared" si="0"/>
        <v>Добавить группу потребителей</v>
      </c>
      <c r="AQ11" s="1448"/>
      <c r="AR11" s="1448"/>
      <c r="AS11" s="1455">
        <v>0</v>
      </c>
    </row>
    <row r="12" spans="1:45" ht="14.25" hidden="1" customHeight="1">
      <c r="A12" s="1091"/>
      <c r="B12" s="1091"/>
      <c r="C12" s="1091"/>
      <c r="D12" s="1091"/>
      <c r="E12" s="3887"/>
      <c r="F12" s="3887"/>
      <c r="G12" s="3887"/>
      <c r="H12" s="3886"/>
      <c r="I12" s="1091"/>
      <c r="J12" s="1091"/>
      <c r="K12" s="1091"/>
      <c r="L12" s="1134"/>
      <c r="M12" s="1434"/>
      <c r="N12" s="1434"/>
      <c r="O12" s="1459"/>
      <c r="P12" s="293"/>
      <c r="Q12" s="308"/>
      <c r="R12" s="288"/>
      <c r="S12" s="1102"/>
      <c r="T12" s="298" t="s">
        <v>497</v>
      </c>
      <c r="U12" s="514"/>
      <c r="V12" s="514"/>
      <c r="W12" s="514"/>
      <c r="X12" s="514"/>
      <c r="Y12" s="514"/>
      <c r="Z12" s="514"/>
      <c r="AA12" s="514"/>
      <c r="AB12" s="514"/>
      <c r="AC12" s="299"/>
      <c r="AD12" s="514"/>
      <c r="AE12" s="514"/>
      <c r="AF12" s="514"/>
      <c r="AG12" s="514"/>
      <c r="AH12" s="514"/>
      <c r="AI12" s="514"/>
      <c r="AJ12" s="514"/>
      <c r="AK12" s="299"/>
      <c r="AL12" s="514"/>
      <c r="AM12" s="237"/>
      <c r="AO12" s="1448"/>
      <c r="AP12" s="1448" t="str">
        <f t="shared" si="0"/>
        <v>Добавить схему подключения</v>
      </c>
      <c r="AQ12" s="1448"/>
      <c r="AR12" s="1448"/>
      <c r="AS12" s="1455">
        <v>0</v>
      </c>
    </row>
    <row r="13" spans="1:45" s="1465" customFormat="1" ht="0.75" hidden="1" customHeight="1">
      <c r="A13" s="1749"/>
      <c r="B13" s="1749"/>
      <c r="C13" s="1749"/>
      <c r="D13" s="1749"/>
      <c r="E13" s="3887"/>
      <c r="F13" s="3887"/>
      <c r="G13" s="3886"/>
      <c r="H13" s="1749"/>
      <c r="I13" s="1749"/>
      <c r="J13" s="1749"/>
      <c r="K13" s="1749"/>
      <c r="L13" s="1204"/>
      <c r="M13" s="1434"/>
      <c r="N13" s="1434"/>
      <c r="O13" s="1459"/>
      <c r="P13" s="1140"/>
      <c r="Q13" s="1141"/>
      <c r="R13" s="1140"/>
      <c r="S13" s="1142"/>
      <c r="T13" s="1143" t="s">
        <v>498</v>
      </c>
      <c r="U13" s="1144"/>
      <c r="V13" s="1144"/>
      <c r="W13" s="1144"/>
      <c r="X13" s="1144"/>
      <c r="Y13" s="1144"/>
      <c r="Z13" s="1144"/>
      <c r="AA13" s="1144"/>
      <c r="AB13" s="1144"/>
      <c r="AC13" s="1144"/>
      <c r="AD13" s="1144"/>
      <c r="AE13" s="1144"/>
      <c r="AF13" s="1144"/>
      <c r="AG13" s="1144"/>
      <c r="AH13" s="1144"/>
      <c r="AI13" s="1144"/>
      <c r="AJ13" s="1144"/>
      <c r="AK13" s="1144"/>
      <c r="AL13" s="1144"/>
      <c r="AM13" s="1144"/>
      <c r="AO13" s="1075"/>
      <c r="AP13" s="1075" t="str">
        <f t="shared" si="0"/>
        <v>Добавить источник для дифференциации</v>
      </c>
      <c r="AQ13" s="1075"/>
      <c r="AR13" s="1075"/>
      <c r="AS13" s="1465">
        <v>0</v>
      </c>
    </row>
    <row r="14" spans="1:45" s="1465" customFormat="1" ht="0.75" hidden="1" customHeight="1">
      <c r="A14" s="1749"/>
      <c r="B14" s="1749"/>
      <c r="C14" s="1749"/>
      <c r="D14" s="1749"/>
      <c r="E14" s="3887"/>
      <c r="F14" s="3886"/>
      <c r="G14" s="1749"/>
      <c r="H14" s="1749"/>
      <c r="I14" s="1749"/>
      <c r="J14" s="1749"/>
      <c r="K14" s="1749"/>
      <c r="L14" s="1204"/>
      <c r="M14" s="1750"/>
      <c r="N14" s="1750"/>
      <c r="O14" s="1459"/>
      <c r="P14" s="1140"/>
      <c r="Q14" s="1141"/>
      <c r="R14" s="1140"/>
      <c r="S14" s="1146"/>
      <c r="T14" s="1147" t="s">
        <v>499</v>
      </c>
      <c r="U14" s="1148"/>
      <c r="V14" s="1148"/>
      <c r="W14" s="1148"/>
      <c r="X14" s="1148"/>
      <c r="Y14" s="1148"/>
      <c r="Z14" s="1148"/>
      <c r="AA14" s="1148"/>
      <c r="AB14" s="1148"/>
      <c r="AC14" s="1148"/>
      <c r="AD14" s="1148"/>
      <c r="AE14" s="1148"/>
      <c r="AF14" s="1148"/>
      <c r="AG14" s="1148"/>
      <c r="AH14" s="1148"/>
      <c r="AI14" s="1148"/>
      <c r="AJ14" s="1148"/>
      <c r="AK14" s="1148"/>
      <c r="AL14" s="1148"/>
      <c r="AM14" s="1148"/>
      <c r="AO14" s="1075"/>
      <c r="AP14" s="1075" t="str">
        <f t="shared" si="0"/>
        <v>Добавить централизованную систему для дифференциации</v>
      </c>
      <c r="AQ14" s="1075"/>
      <c r="AR14" s="1075"/>
      <c r="AS14" s="1465">
        <v>0</v>
      </c>
    </row>
    <row r="15" spans="1:45" s="1465" customFormat="1" ht="0.75" hidden="1" customHeight="1">
      <c r="A15" s="1749"/>
      <c r="B15" s="1749"/>
      <c r="C15" s="1749"/>
      <c r="D15" s="1749"/>
      <c r="E15" s="3886"/>
      <c r="F15" s="1749"/>
      <c r="G15" s="1749"/>
      <c r="H15" s="1749"/>
      <c r="I15" s="1749"/>
      <c r="J15" s="1749"/>
      <c r="K15" s="1749"/>
      <c r="L15" s="1204"/>
      <c r="M15" s="1750"/>
      <c r="N15" s="1750"/>
      <c r="O15" s="1459"/>
      <c r="P15" s="1140"/>
      <c r="Q15" s="1141"/>
      <c r="R15" s="1140"/>
      <c r="S15" s="1146"/>
      <c r="T15" s="1149" t="s">
        <v>500</v>
      </c>
      <c r="U15" s="1148"/>
      <c r="V15" s="1148"/>
      <c r="W15" s="1148"/>
      <c r="X15" s="1148"/>
      <c r="Y15" s="1148"/>
      <c r="Z15" s="1148"/>
      <c r="AA15" s="1148"/>
      <c r="AB15" s="1148"/>
      <c r="AC15" s="1148"/>
      <c r="AD15" s="1148"/>
      <c r="AE15" s="1148"/>
      <c r="AF15" s="1148"/>
      <c r="AG15" s="1148"/>
      <c r="AH15" s="1148"/>
      <c r="AI15" s="1148"/>
      <c r="AJ15" s="1148"/>
      <c r="AK15" s="1148"/>
      <c r="AL15" s="1148"/>
      <c r="AM15" s="1148"/>
      <c r="AO15" s="1075"/>
      <c r="AP15" s="1075" t="str">
        <f t="shared" si="0"/>
        <v>Добавить территорию для дифференциации</v>
      </c>
      <c r="AQ15" s="1075"/>
      <c r="AR15" s="1075"/>
      <c r="AS15" s="1465">
        <v>0</v>
      </c>
    </row>
    <row r="16" spans="1:45" ht="14.25" hidden="1" customHeight="1">
      <c r="AS16" s="1455">
        <v>0</v>
      </c>
    </row>
    <row r="17" spans="1:45" ht="14.25" hidden="1" customHeight="1">
      <c r="AD17" s="1184"/>
      <c r="AE17" s="1184"/>
      <c r="AF17" s="1184"/>
      <c r="AG17" s="1185"/>
      <c r="AH17" s="3858"/>
      <c r="AI17" s="3857" t="s">
        <v>52</v>
      </c>
      <c r="AJ17" s="3858"/>
      <c r="AK17" s="3857" t="s">
        <v>52</v>
      </c>
      <c r="AS17" s="1455">
        <v>0</v>
      </c>
    </row>
    <row r="18" spans="1:45" ht="14.25" hidden="1" customHeight="1">
      <c r="AD18" s="1184"/>
      <c r="AE18" s="1184"/>
      <c r="AF18" s="1184"/>
      <c r="AG18" s="262" t="str">
        <f>AH17&amp;"-"&amp;AJ17</f>
        <v>-</v>
      </c>
      <c r="AH18" s="3857"/>
      <c r="AI18" s="3857"/>
      <c r="AJ18" s="3857"/>
      <c r="AK18" s="3857"/>
      <c r="AS18" s="1455">
        <v>0</v>
      </c>
    </row>
    <row r="19" spans="1:45" ht="14.25" hidden="1" customHeight="1">
      <c r="AS19" s="1455">
        <v>0</v>
      </c>
    </row>
    <row r="20" spans="1:45" s="1190" customFormat="1" ht="22.5" hidden="1" customHeight="1">
      <c r="A20" s="1455"/>
      <c r="B20" s="1455"/>
      <c r="C20" s="1455"/>
      <c r="D20" s="1455"/>
      <c r="E20" s="1455"/>
      <c r="F20" s="1455"/>
      <c r="G20" s="1455"/>
      <c r="H20" s="1455"/>
      <c r="I20" s="1455"/>
      <c r="J20" s="1455"/>
      <c r="K20" s="1455"/>
      <c r="L20" s="1714"/>
      <c r="M20" s="1740"/>
      <c r="N20" s="1740"/>
      <c r="O20" s="1169" t="s">
        <v>501</v>
      </c>
      <c r="P20" s="1186"/>
      <c r="Q20" s="1195"/>
      <c r="R20" s="1195"/>
      <c r="S20" s="623"/>
      <c r="Z20" s="1191"/>
      <c r="AB20" s="1191"/>
      <c r="AH20" s="1191"/>
      <c r="AJ20" s="1191"/>
      <c r="AN20" s="1460"/>
      <c r="AO20" s="1460"/>
      <c r="AP20" s="1460"/>
      <c r="AQ20" s="1460"/>
      <c r="AR20" s="1460"/>
      <c r="AS20" s="1190">
        <v>0</v>
      </c>
    </row>
    <row r="21" spans="1:45" s="1190" customFormat="1" ht="14.25" hidden="1" customHeight="1">
      <c r="A21" s="1455"/>
      <c r="B21" s="1455"/>
      <c r="C21" s="1455"/>
      <c r="D21" s="1455"/>
      <c r="E21" s="1455"/>
      <c r="F21" s="1455"/>
      <c r="G21" s="1455"/>
      <c r="H21" s="1455"/>
      <c r="I21" s="1455"/>
      <c r="J21" s="1455"/>
      <c r="K21" s="1455"/>
      <c r="L21" s="1714"/>
      <c r="M21" s="1740"/>
      <c r="N21" s="1740"/>
      <c r="O21" s="1740"/>
      <c r="P21" s="1186"/>
      <c r="Q21" s="1195"/>
      <c r="R21" s="1195"/>
      <c r="S21" s="623"/>
      <c r="AN21" s="1460"/>
      <c r="AO21" s="1460"/>
      <c r="AP21" s="1460"/>
      <c r="AQ21" s="1460"/>
      <c r="AR21" s="1460"/>
      <c r="AS21" s="1190">
        <v>0</v>
      </c>
    </row>
    <row r="22" spans="1:45" s="1190" customFormat="1" ht="14.25" hidden="1" customHeight="1">
      <c r="A22" s="1455"/>
      <c r="B22" s="1455"/>
      <c r="C22" s="1455"/>
      <c r="D22" s="1455"/>
      <c r="E22" s="1455"/>
      <c r="F22" s="1455"/>
      <c r="G22" s="1455"/>
      <c r="H22" s="1455"/>
      <c r="I22" s="1455"/>
      <c r="J22" s="1455"/>
      <c r="K22" s="1455"/>
      <c r="L22" s="1714"/>
      <c r="M22" s="1740"/>
      <c r="N22" s="1740"/>
      <c r="O22" s="1134" t="s">
        <v>502</v>
      </c>
      <c r="P22" s="1186"/>
      <c r="Q22" s="1195"/>
      <c r="R22" s="1195"/>
      <c r="S22" s="623"/>
      <c r="T22" s="1190" t="s">
        <v>503</v>
      </c>
      <c r="AA22" s="509" t="s">
        <v>504</v>
      </c>
      <c r="AC22" s="509" t="s">
        <v>505</v>
      </c>
      <c r="AD22" s="1190" t="s">
        <v>503</v>
      </c>
      <c r="AI22" s="509" t="s">
        <v>506</v>
      </c>
      <c r="AK22" s="509" t="s">
        <v>505</v>
      </c>
      <c r="AN22" s="1460"/>
      <c r="AO22" s="1460"/>
      <c r="AP22" s="1460"/>
      <c r="AQ22" s="1460"/>
      <c r="AR22" s="1460"/>
      <c r="AS22" s="1190">
        <v>0</v>
      </c>
    </row>
    <row r="23" spans="1:45" ht="14.25" hidden="1" customHeight="1">
      <c r="O23" s="1134"/>
      <c r="AS23" s="1455">
        <v>0</v>
      </c>
    </row>
    <row r="24" spans="1:45" ht="14.25" hidden="1" customHeight="1">
      <c r="O24" s="1134"/>
      <c r="AS24" s="1455">
        <v>0</v>
      </c>
    </row>
    <row r="25" spans="1:45" ht="14.65" customHeight="1">
      <c r="Q25" s="309"/>
      <c r="R25" s="309"/>
      <c r="S25" s="1099"/>
      <c r="T25" s="390"/>
      <c r="U25" s="390"/>
      <c r="AS25" s="1455">
        <v>14</v>
      </c>
    </row>
    <row r="26" spans="1:45" ht="14.65" customHeight="1">
      <c r="Q26" s="309"/>
      <c r="R26" s="309"/>
      <c r="S26" s="38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841"/>
      <c r="U26" s="3841"/>
      <c r="V26" s="3841"/>
      <c r="W26" s="3841"/>
      <c r="X26" s="3841"/>
      <c r="Y26" s="3841"/>
      <c r="Z26" s="3841"/>
      <c r="AA26" s="3841"/>
      <c r="AB26" s="3841"/>
      <c r="AC26" s="3841"/>
      <c r="AD26" s="3841"/>
      <c r="AE26" s="3841"/>
      <c r="AF26" s="3841"/>
      <c r="AG26" s="3841"/>
      <c r="AH26" s="3841"/>
      <c r="AI26" s="3841"/>
      <c r="AJ26" s="3841"/>
      <c r="AK26" s="1067"/>
      <c r="AS26" s="1455">
        <v>14</v>
      </c>
    </row>
    <row r="27" spans="1:45" ht="14.65" customHeight="1">
      <c r="Q27" s="309"/>
      <c r="R27" s="309"/>
      <c r="S27" s="3814" t="str">
        <f>IF(org=0,"Не определено",org)</f>
        <v>ООО "Смоленскрегионтеплоэнерго"</v>
      </c>
      <c r="T27" s="3814"/>
      <c r="U27" s="3814"/>
      <c r="V27" s="3814"/>
      <c r="W27" s="3814"/>
      <c r="X27" s="3814"/>
      <c r="Y27" s="3814"/>
      <c r="Z27" s="3814"/>
      <c r="AA27" s="3814"/>
      <c r="AB27" s="3814"/>
      <c r="AC27" s="3814"/>
      <c r="AD27" s="3814"/>
      <c r="AE27" s="3814"/>
      <c r="AF27" s="3814"/>
      <c r="AG27" s="3814"/>
      <c r="AH27" s="3814"/>
      <c r="AI27" s="3814"/>
      <c r="AJ27" s="3814"/>
      <c r="AK27" s="1067"/>
      <c r="AS27" s="1455">
        <v>14</v>
      </c>
    </row>
    <row r="28" spans="1:45" ht="14.25" hidden="1" customHeight="1">
      <c r="Q28" s="309"/>
      <c r="R28" s="309"/>
      <c r="S28" s="1099"/>
      <c r="T28" s="390"/>
      <c r="U28" s="390"/>
      <c r="V28" s="256"/>
      <c r="W28" s="256"/>
      <c r="X28" s="256"/>
      <c r="Y28" s="256"/>
      <c r="Z28" s="256"/>
      <c r="AA28" s="256"/>
      <c r="AB28" s="256"/>
      <c r="AC28" s="256"/>
      <c r="AD28" s="256"/>
      <c r="AE28" s="256"/>
      <c r="AF28" s="256"/>
      <c r="AG28" s="256"/>
      <c r="AH28" s="256"/>
      <c r="AI28" s="256"/>
      <c r="AJ28" s="256"/>
      <c r="AK28" s="256"/>
      <c r="AS28" s="1455">
        <v>0</v>
      </c>
    </row>
    <row r="29" spans="1:45" s="1637" customFormat="1" ht="25.5" hidden="1" customHeight="1">
      <c r="A29" s="1072"/>
      <c r="B29" s="1072"/>
      <c r="C29" s="1072"/>
      <c r="D29" s="1072"/>
      <c r="E29" s="1072"/>
      <c r="F29" s="1072"/>
      <c r="G29" s="1072"/>
      <c r="H29" s="1072"/>
      <c r="I29" s="1072"/>
      <c r="J29" s="1072"/>
      <c r="K29" s="1072"/>
      <c r="L29" s="1204"/>
      <c r="M29" s="1072"/>
      <c r="N29" s="1072"/>
      <c r="O29" s="1072"/>
      <c r="S29" s="3851" t="s">
        <v>28</v>
      </c>
      <c r="T29" s="3851"/>
      <c r="U29" s="1196"/>
      <c r="V29" s="3853" t="str">
        <f>IF(TITLE_NAME_OR_PR_CHANGE="",IF(TITLE_NAME_OR_PR="","",TITLE_NAME_OR_PR),TITLE_NAME_OR_PR_CHANGE)</f>
        <v/>
      </c>
      <c r="W29" s="3853"/>
      <c r="X29" s="3853"/>
      <c r="Y29" s="3853"/>
      <c r="Z29" s="3853"/>
      <c r="AA29" s="3853"/>
      <c r="AB29" s="3853"/>
      <c r="AC29" s="1459"/>
      <c r="AD29" s="3853" t="str">
        <f>IF(TITLE_NAME_OR_PR_CHANGE="",IF(TITLE_NAME_OR_PR="","",TITLE_NAME_OR_PR),TITLE_NAME_OR_PR_CHANGE)</f>
        <v/>
      </c>
      <c r="AE29" s="3853"/>
      <c r="AF29" s="3853"/>
      <c r="AG29" s="3853"/>
      <c r="AH29" s="3853"/>
      <c r="AI29" s="3853"/>
      <c r="AJ29" s="3853"/>
      <c r="AK29" s="1459"/>
      <c r="AL29" s="1459"/>
      <c r="AM29" s="214"/>
      <c r="AN29" s="301"/>
      <c r="AO29" s="301"/>
      <c r="AP29" s="301"/>
      <c r="AQ29" s="301"/>
      <c r="AR29" s="301"/>
      <c r="AS29" s="351">
        <v>0</v>
      </c>
    </row>
    <row r="30" spans="1:45" s="1637" customFormat="1" ht="18.75" hidden="1" customHeight="1">
      <c r="A30" s="1072"/>
      <c r="B30" s="1072"/>
      <c r="C30" s="1072"/>
      <c r="D30" s="1072"/>
      <c r="E30" s="1072"/>
      <c r="F30" s="1072"/>
      <c r="G30" s="1072"/>
      <c r="H30" s="1072"/>
      <c r="I30" s="1072"/>
      <c r="J30" s="1072"/>
      <c r="K30" s="1072"/>
      <c r="L30" s="1204"/>
      <c r="M30" s="1072"/>
      <c r="N30" s="1072"/>
      <c r="O30" s="1072"/>
      <c r="S30" s="3851" t="s">
        <v>507</v>
      </c>
      <c r="T30" s="3851"/>
      <c r="U30" s="1196"/>
      <c r="V30" s="3852" t="str">
        <f>IF(TITLE_DATE_PR_CHANGE="",IF(TITLE_DATE_PR="","",TITLE_DATE_PR),TITLE_DATE_PR_CHANGE)</f>
        <v/>
      </c>
      <c r="W30" s="3852"/>
      <c r="X30" s="3852"/>
      <c r="Y30" s="3852"/>
      <c r="Z30" s="3852"/>
      <c r="AA30" s="3852"/>
      <c r="AB30" s="3852"/>
      <c r="AC30" s="1459"/>
      <c r="AD30" s="3852" t="str">
        <f>IF(TITLE_DATE_PR_CHANGE="",IF(TITLE_DATE_PR="","",TITLE_DATE_PR),TITLE_DATE_PR_CHANGE)</f>
        <v/>
      </c>
      <c r="AE30" s="3852"/>
      <c r="AF30" s="3852"/>
      <c r="AG30" s="3852"/>
      <c r="AH30" s="3852"/>
      <c r="AI30" s="3852"/>
      <c r="AJ30" s="3852"/>
      <c r="AK30" s="1459"/>
      <c r="AL30" s="1459"/>
      <c r="AM30" s="214"/>
      <c r="AN30" s="301"/>
      <c r="AO30" s="301"/>
      <c r="AP30" s="301"/>
      <c r="AQ30" s="301"/>
      <c r="AR30" s="301"/>
      <c r="AS30" s="351">
        <v>0</v>
      </c>
    </row>
    <row r="31" spans="1:45" s="1637" customFormat="1" ht="18.75" hidden="1" customHeight="1">
      <c r="A31" s="1072"/>
      <c r="B31" s="1072"/>
      <c r="C31" s="1072"/>
      <c r="D31" s="1072"/>
      <c r="E31" s="1072"/>
      <c r="F31" s="1072"/>
      <c r="G31" s="1072"/>
      <c r="H31" s="1072"/>
      <c r="I31" s="1072"/>
      <c r="J31" s="1072"/>
      <c r="K31" s="1072"/>
      <c r="L31" s="1204"/>
      <c r="M31" s="1072"/>
      <c r="N31" s="1072"/>
      <c r="O31" s="1072"/>
      <c r="S31" s="3851" t="s">
        <v>508</v>
      </c>
      <c r="T31" s="3851"/>
      <c r="U31" s="1196"/>
      <c r="V31" s="3853" t="str">
        <f>IF(TITLE_NUMBER_PR_CHANGE="",IF(TITLE_NUMBER_PR="","",TITLE_NUMBER_PR),TITLE_NUMBER_PR_CHANGE)</f>
        <v/>
      </c>
      <c r="W31" s="3853"/>
      <c r="X31" s="3853"/>
      <c r="Y31" s="3853"/>
      <c r="Z31" s="3853"/>
      <c r="AA31" s="3853"/>
      <c r="AB31" s="3853"/>
      <c r="AC31" s="1459"/>
      <c r="AD31" s="3853" t="str">
        <f>IF(TITLE_NUMBER_PR_CHANGE="",IF(TITLE_NUMBER_PR="","",TITLE_NUMBER_PR),TITLE_NUMBER_PR_CHANGE)</f>
        <v/>
      </c>
      <c r="AE31" s="3853"/>
      <c r="AF31" s="3853"/>
      <c r="AG31" s="3853"/>
      <c r="AH31" s="3853"/>
      <c r="AI31" s="3853"/>
      <c r="AJ31" s="3853"/>
      <c r="AK31" s="1459"/>
      <c r="AL31" s="1459"/>
      <c r="AM31" s="214"/>
      <c r="AN31" s="301"/>
      <c r="AO31" s="301"/>
      <c r="AP31" s="301"/>
      <c r="AQ31" s="301"/>
      <c r="AR31" s="301"/>
      <c r="AS31" s="351">
        <v>0</v>
      </c>
    </row>
    <row r="32" spans="1:45" s="1637" customFormat="1" ht="18.75" hidden="1" customHeight="1">
      <c r="A32" s="1072"/>
      <c r="B32" s="1072"/>
      <c r="C32" s="1072"/>
      <c r="D32" s="1072"/>
      <c r="E32" s="1072"/>
      <c r="F32" s="1072"/>
      <c r="G32" s="1072"/>
      <c r="H32" s="1072"/>
      <c r="I32" s="1072"/>
      <c r="J32" s="1072"/>
      <c r="K32" s="1072"/>
      <c r="L32" s="1204"/>
      <c r="M32" s="1072"/>
      <c r="N32" s="1072"/>
      <c r="O32" s="1072"/>
      <c r="S32" s="3851" t="s">
        <v>29</v>
      </c>
      <c r="T32" s="3851"/>
      <c r="U32" s="1196"/>
      <c r="V32" s="3853" t="str">
        <f>IF(TITLE_IST_PUB_CHANGE="",IF(TITLE_IST_PUB="","",TITLE_IST_PUB),TITLE_IST_PUB_CHANGE)</f>
        <v/>
      </c>
      <c r="W32" s="3853"/>
      <c r="X32" s="3853"/>
      <c r="Y32" s="3853"/>
      <c r="Z32" s="3853"/>
      <c r="AA32" s="3853"/>
      <c r="AB32" s="3853"/>
      <c r="AC32" s="1459"/>
      <c r="AD32" s="3853" t="str">
        <f>IF(TITLE_IST_PUB_CHANGE="",IF(TITLE_IST_PUB="","",TITLE_IST_PUB),TITLE_IST_PUB_CHANGE)</f>
        <v/>
      </c>
      <c r="AE32" s="3853"/>
      <c r="AF32" s="3853"/>
      <c r="AG32" s="3853"/>
      <c r="AH32" s="3853"/>
      <c r="AI32" s="3853"/>
      <c r="AJ32" s="3853"/>
      <c r="AK32" s="1459"/>
      <c r="AL32" s="1459"/>
      <c r="AM32" s="214"/>
      <c r="AN32" s="301"/>
      <c r="AO32" s="301"/>
      <c r="AP32" s="301"/>
      <c r="AQ32" s="301"/>
      <c r="AR32" s="301"/>
      <c r="AS32" s="351">
        <v>0</v>
      </c>
    </row>
    <row r="33" spans="1:45" ht="14.25" hidden="1" customHeight="1">
      <c r="Q33" s="309"/>
      <c r="R33" s="309"/>
      <c r="S33" s="1099"/>
      <c r="T33" s="390"/>
      <c r="U33" s="390"/>
      <c r="V33" s="256"/>
      <c r="W33" s="256"/>
      <c r="X33" s="256"/>
      <c r="Y33" s="256"/>
      <c r="Z33" s="256"/>
      <c r="AA33" s="256"/>
      <c r="AB33" s="256"/>
      <c r="AC33" s="256"/>
      <c r="AD33" s="256"/>
      <c r="AE33" s="256"/>
      <c r="AF33" s="256"/>
      <c r="AG33" s="256"/>
      <c r="AH33" s="256"/>
      <c r="AI33" s="256"/>
      <c r="AJ33" s="256"/>
      <c r="AK33" s="256"/>
      <c r="AS33" s="1455">
        <v>0</v>
      </c>
    </row>
    <row r="34" spans="1:45" s="1637" customFormat="1" ht="18.75" hidden="1" customHeight="1">
      <c r="A34" s="1072"/>
      <c r="B34" s="1072"/>
      <c r="C34" s="1072"/>
      <c r="D34" s="1072"/>
      <c r="E34" s="1072"/>
      <c r="F34" s="1072"/>
      <c r="G34" s="1072"/>
      <c r="H34" s="1072"/>
      <c r="I34" s="1072"/>
      <c r="J34" s="1072"/>
      <c r="K34" s="1072"/>
      <c r="L34" s="1204"/>
      <c r="M34" s="1072"/>
      <c r="N34" s="1072"/>
      <c r="O34" s="1072"/>
      <c r="S34" s="3851" t="s">
        <v>509</v>
      </c>
      <c r="T34" s="3851"/>
      <c r="U34" s="1196"/>
      <c r="V34" s="3852" t="str">
        <f>IF(TITLE_DATE_PR_CHANGE="",IF(TITLE_DATE_PR="","",TITLE_DATE_PR),TITLE_DATE_PR_CHANGE)</f>
        <v/>
      </c>
      <c r="W34" s="3852"/>
      <c r="X34" s="3852"/>
      <c r="Y34" s="3852"/>
      <c r="Z34" s="3852"/>
      <c r="AA34" s="3852"/>
      <c r="AB34" s="3852"/>
      <c r="AC34" s="1459"/>
      <c r="AD34" s="3852" t="str">
        <f>IF(TITLE_DATE_PR_CHANGE="",IF(TITLE_DATE_PR="","",TITLE_DATE_PR),TITLE_DATE_PR_CHANGE)</f>
        <v/>
      </c>
      <c r="AE34" s="3852"/>
      <c r="AF34" s="3852"/>
      <c r="AG34" s="3852"/>
      <c r="AH34" s="3852"/>
      <c r="AI34" s="3852"/>
      <c r="AJ34" s="3852"/>
      <c r="AK34" s="1459"/>
      <c r="AL34" s="1459"/>
      <c r="AM34" s="214"/>
      <c r="AN34" s="301"/>
      <c r="AO34" s="301"/>
      <c r="AP34" s="301"/>
      <c r="AQ34" s="301"/>
      <c r="AR34" s="301"/>
      <c r="AS34" s="351">
        <v>0</v>
      </c>
    </row>
    <row r="35" spans="1:45" s="1637" customFormat="1" ht="18.75" hidden="1" customHeight="1">
      <c r="A35" s="1072"/>
      <c r="B35" s="1072"/>
      <c r="C35" s="1072"/>
      <c r="D35" s="1072"/>
      <c r="E35" s="1072"/>
      <c r="F35" s="1072"/>
      <c r="G35" s="1072"/>
      <c r="H35" s="1072"/>
      <c r="I35" s="1072"/>
      <c r="J35" s="1072"/>
      <c r="K35" s="1072"/>
      <c r="L35" s="1204"/>
      <c r="M35" s="1072"/>
      <c r="N35" s="1072"/>
      <c r="O35" s="1072"/>
      <c r="S35" s="3851" t="s">
        <v>510</v>
      </c>
      <c r="T35" s="3851"/>
      <c r="U35" s="1196"/>
      <c r="V35" s="3853" t="str">
        <f>IF(TITLE_NUMBER_PR_CHANGE="",IF(TITLE_NUMBER_PR="","",TITLE_NUMBER_PR),TITLE_NUMBER_PR_CHANGE)</f>
        <v/>
      </c>
      <c r="W35" s="3853"/>
      <c r="X35" s="3853"/>
      <c r="Y35" s="3853"/>
      <c r="Z35" s="3853"/>
      <c r="AA35" s="3853"/>
      <c r="AB35" s="3853"/>
      <c r="AC35" s="1459"/>
      <c r="AD35" s="3853" t="str">
        <f>IF(TITLE_NUMBER_PR_CHANGE="",IF(TITLE_NUMBER_PR="","",TITLE_NUMBER_PR),TITLE_NUMBER_PR_CHANGE)</f>
        <v/>
      </c>
      <c r="AE35" s="3853"/>
      <c r="AF35" s="3853"/>
      <c r="AG35" s="3853"/>
      <c r="AH35" s="3853"/>
      <c r="AI35" s="3853"/>
      <c r="AJ35" s="3853"/>
      <c r="AK35" s="1459"/>
      <c r="AL35" s="1459"/>
      <c r="AM35" s="214"/>
      <c r="AN35" s="301"/>
      <c r="AO35" s="301"/>
      <c r="AP35" s="301"/>
      <c r="AQ35" s="301"/>
      <c r="AR35" s="301"/>
      <c r="AS35" s="351">
        <v>0</v>
      </c>
    </row>
    <row r="36" spans="1:45" s="1637" customFormat="1" ht="0" hidden="1" customHeight="1">
      <c r="A36" s="1072"/>
      <c r="B36" s="1072"/>
      <c r="C36" s="1072"/>
      <c r="D36" s="1072"/>
      <c r="E36" s="1072"/>
      <c r="F36" s="1072"/>
      <c r="G36" s="1072"/>
      <c r="H36" s="1072"/>
      <c r="I36" s="1072"/>
      <c r="J36" s="1072"/>
      <c r="K36" s="1072"/>
      <c r="L36" s="1204"/>
      <c r="M36" s="1072"/>
      <c r="N36" s="1072"/>
      <c r="O36" s="1072"/>
      <c r="S36" s="1459"/>
      <c r="T36" s="1459"/>
      <c r="U36" s="1745"/>
      <c r="V36" s="1459"/>
      <c r="W36" s="1459"/>
      <c r="X36" s="1459"/>
      <c r="Y36" s="1459"/>
      <c r="Z36" s="1459"/>
      <c r="AA36" s="1459"/>
      <c r="AB36" s="1459"/>
      <c r="AC36" s="1465" t="s">
        <v>511</v>
      </c>
      <c r="AD36" s="1459"/>
      <c r="AE36" s="1459"/>
      <c r="AF36" s="1459"/>
      <c r="AG36" s="1459"/>
      <c r="AH36" s="1459"/>
      <c r="AI36" s="1459"/>
      <c r="AJ36" s="1459"/>
      <c r="AK36" s="1465" t="s">
        <v>511</v>
      </c>
      <c r="AN36" s="301"/>
      <c r="AO36" s="301"/>
      <c r="AP36" s="301"/>
      <c r="AQ36" s="301"/>
      <c r="AR36" s="301"/>
      <c r="AS36" s="351">
        <v>0</v>
      </c>
    </row>
    <row r="37" spans="1:45" ht="14.65" customHeight="1">
      <c r="Q37" s="309"/>
      <c r="R37" s="309"/>
      <c r="S37" s="1099"/>
      <c r="T37" s="390"/>
      <c r="U37" s="1068"/>
      <c r="V37" s="3872"/>
      <c r="W37" s="3872"/>
      <c r="X37" s="3872"/>
      <c r="Y37" s="3872"/>
      <c r="Z37" s="3872"/>
      <c r="AA37" s="3872"/>
      <c r="AB37" s="3872"/>
      <c r="AC37" s="3872"/>
      <c r="AD37" s="3872"/>
      <c r="AE37" s="3872"/>
      <c r="AF37" s="3872"/>
      <c r="AG37" s="3872"/>
      <c r="AH37" s="3872"/>
      <c r="AI37" s="3872"/>
      <c r="AJ37" s="3872"/>
      <c r="AK37" s="3872"/>
      <c r="AS37" s="1455">
        <v>14</v>
      </c>
    </row>
    <row r="38" spans="1:45" ht="14.65" customHeight="1">
      <c r="Q38" s="309"/>
      <c r="R38" s="309"/>
      <c r="S38" s="3731" t="s">
        <v>384</v>
      </c>
      <c r="T38" s="3731"/>
      <c r="U38" s="3731"/>
      <c r="V38" s="3731"/>
      <c r="W38" s="3731"/>
      <c r="X38" s="3731"/>
      <c r="Y38" s="3731"/>
      <c r="Z38" s="3731"/>
      <c r="AA38" s="3731"/>
      <c r="AB38" s="3731"/>
      <c r="AC38" s="3731"/>
      <c r="AD38" s="3731"/>
      <c r="AE38" s="3731"/>
      <c r="AF38" s="3731"/>
      <c r="AG38" s="3731"/>
      <c r="AH38" s="3731"/>
      <c r="AI38" s="3731"/>
      <c r="AJ38" s="3731"/>
      <c r="AK38" s="3731"/>
      <c r="AL38" s="3731"/>
      <c r="AM38" s="3731" t="s">
        <v>385</v>
      </c>
      <c r="AS38" s="1455">
        <v>14</v>
      </c>
    </row>
    <row r="39" spans="1:45" ht="14.65" customHeight="1">
      <c r="Q39" s="309"/>
      <c r="R39" s="309"/>
      <c r="S39" s="3873" t="s">
        <v>75</v>
      </c>
      <c r="T39" s="3822" t="s">
        <v>512</v>
      </c>
      <c r="U39" s="271"/>
      <c r="V39" s="3874" t="s">
        <v>513</v>
      </c>
      <c r="W39" s="3875"/>
      <c r="X39" s="3875"/>
      <c r="Y39" s="3875"/>
      <c r="Z39" s="3875"/>
      <c r="AA39" s="3875"/>
      <c r="AB39" s="3876"/>
      <c r="AC39" s="3877" t="s">
        <v>514</v>
      </c>
      <c r="AD39" s="3874" t="s">
        <v>513</v>
      </c>
      <c r="AE39" s="3875"/>
      <c r="AF39" s="3875"/>
      <c r="AG39" s="3875"/>
      <c r="AH39" s="3875"/>
      <c r="AI39" s="3875"/>
      <c r="AJ39" s="3876"/>
      <c r="AK39" s="3877" t="s">
        <v>515</v>
      </c>
      <c r="AL39" s="3880" t="s">
        <v>516</v>
      </c>
      <c r="AM39" s="3731"/>
      <c r="AS39" s="1455">
        <v>14</v>
      </c>
    </row>
    <row r="40" spans="1:45" ht="35.65" customHeight="1">
      <c r="Q40" s="309"/>
      <c r="R40" s="309"/>
      <c r="S40" s="3873"/>
      <c r="T40" s="3822"/>
      <c r="U40" s="864"/>
      <c r="V40" s="3792" t="s">
        <v>517</v>
      </c>
      <c r="W40" s="3869" t="s">
        <v>518</v>
      </c>
      <c r="X40" s="3712" t="s">
        <v>519</v>
      </c>
      <c r="Y40" s="3711"/>
      <c r="Z40" s="3712" t="s">
        <v>533</v>
      </c>
      <c r="AA40" s="3717"/>
      <c r="AB40" s="3711"/>
      <c r="AC40" s="3878"/>
      <c r="AD40" s="3792" t="s">
        <v>517</v>
      </c>
      <c r="AE40" s="3869" t="s">
        <v>518</v>
      </c>
      <c r="AF40" s="3712" t="s">
        <v>519</v>
      </c>
      <c r="AG40" s="3711"/>
      <c r="AH40" s="3712" t="s">
        <v>520</v>
      </c>
      <c r="AI40" s="3717"/>
      <c r="AJ40" s="3711"/>
      <c r="AK40" s="3878"/>
      <c r="AL40" s="3881"/>
      <c r="AM40" s="3731"/>
      <c r="AS40" s="1455">
        <v>34</v>
      </c>
    </row>
    <row r="41" spans="1:45" ht="35.65" customHeight="1">
      <c r="A41" s="1090"/>
      <c r="B41" s="1090" t="s">
        <v>226</v>
      </c>
      <c r="C41" s="1090" t="s">
        <v>227</v>
      </c>
      <c r="D41" s="1090" t="s">
        <v>228</v>
      </c>
      <c r="E41" s="1134" t="s">
        <v>521</v>
      </c>
      <c r="F41" s="1134" t="s">
        <v>522</v>
      </c>
      <c r="G41" s="1134" t="s">
        <v>523</v>
      </c>
      <c r="H41" s="1134" t="s">
        <v>524</v>
      </c>
      <c r="I41" s="1134" t="s">
        <v>525</v>
      </c>
      <c r="J41" s="1134" t="s">
        <v>526</v>
      </c>
      <c r="K41" s="1134" t="s">
        <v>527</v>
      </c>
      <c r="L41" s="1134" t="s">
        <v>502</v>
      </c>
      <c r="Q41" s="309"/>
      <c r="R41" s="309"/>
      <c r="S41" s="3873"/>
      <c r="T41" s="3822"/>
      <c r="U41" s="236"/>
      <c r="V41" s="3846"/>
      <c r="W41" s="3870"/>
      <c r="X41" s="1713" t="s">
        <v>528</v>
      </c>
      <c r="Y41" s="1713" t="s">
        <v>529</v>
      </c>
      <c r="Z41" s="1713" t="s">
        <v>530</v>
      </c>
      <c r="AA41" s="3827" t="s">
        <v>531</v>
      </c>
      <c r="AB41" s="3840"/>
      <c r="AC41" s="3879"/>
      <c r="AD41" s="3846"/>
      <c r="AE41" s="3870"/>
      <c r="AF41" s="1713" t="s">
        <v>528</v>
      </c>
      <c r="AG41" s="1713" t="s">
        <v>529</v>
      </c>
      <c r="AH41" s="1713" t="s">
        <v>530</v>
      </c>
      <c r="AI41" s="3827" t="s">
        <v>531</v>
      </c>
      <c r="AJ41" s="3840"/>
      <c r="AK41" s="3879"/>
      <c r="AL41" s="3882"/>
      <c r="AM41" s="3731"/>
      <c r="AS41" s="1455">
        <v>34</v>
      </c>
    </row>
    <row r="42" spans="1:45" s="1464" customFormat="1" ht="11.25" hidden="1" customHeight="1">
      <c r="A42" s="1090"/>
      <c r="B42" s="1090"/>
      <c r="C42" s="1090"/>
      <c r="D42" s="1090"/>
      <c r="E42" s="1090"/>
      <c r="F42" s="1090"/>
      <c r="G42" s="1090"/>
      <c r="H42" s="1090"/>
      <c r="I42" s="1090"/>
      <c r="J42" s="1090"/>
      <c r="K42" s="1090"/>
      <c r="L42" s="1134"/>
      <c r="M42" s="1740"/>
      <c r="N42" s="1740"/>
      <c r="O42" s="1740"/>
      <c r="P42" s="1070"/>
      <c r="Q42" s="1071"/>
      <c r="R42" s="1078">
        <v>1</v>
      </c>
      <c r="S42" s="1101" t="s">
        <v>161</v>
      </c>
      <c r="T42" s="1079" t="s">
        <v>89</v>
      </c>
      <c r="U42" s="1069" t="str">
        <f ca="1">OFFSET(U42,0,-1)</f>
        <v>2</v>
      </c>
      <c r="V42" s="1731">
        <f ca="1">OFFSET(V42,0,-1)+1</f>
        <v>3</v>
      </c>
      <c r="W42" s="1731"/>
      <c r="X42" s="1731">
        <f ca="1">OFFSET(X42,0,-1)+1</f>
        <v>1</v>
      </c>
      <c r="Y42" s="1731">
        <f ca="1">OFFSET(Y42,0,-1)+1</f>
        <v>2</v>
      </c>
      <c r="Z42" s="1731">
        <f ca="1">OFFSET(Z42,0,-1)+1</f>
        <v>3</v>
      </c>
      <c r="AA42" s="3871">
        <f ca="1">OFFSET(AA42,0,-1)+1</f>
        <v>4</v>
      </c>
      <c r="AB42" s="3871"/>
      <c r="AC42" s="1731">
        <f ca="1">OFFSET(AC42,0,-2)+1</f>
        <v>5</v>
      </c>
      <c r="AD42" s="1731">
        <f ca="1">OFFSET(AD42,0,-1)+1</f>
        <v>6</v>
      </c>
      <c r="AE42" s="1731"/>
      <c r="AF42" s="1731">
        <f ca="1">OFFSET(AF42,0,-1)+1</f>
        <v>1</v>
      </c>
      <c r="AG42" s="1731">
        <f ca="1">OFFSET(AG42,0,-1)+1</f>
        <v>2</v>
      </c>
      <c r="AH42" s="1731">
        <f ca="1">OFFSET(AH42,0,-1)+1</f>
        <v>3</v>
      </c>
      <c r="AI42" s="3871">
        <f ca="1">OFFSET(AI42,0,-1)+1</f>
        <v>4</v>
      </c>
      <c r="AJ42" s="3871"/>
      <c r="AK42" s="1731">
        <f ca="1">OFFSET(AK42,0,-2)+1</f>
        <v>5</v>
      </c>
      <c r="AL42" s="1069">
        <f ca="1">OFFSET(AL42,0,-1)</f>
        <v>5</v>
      </c>
      <c r="AM42" s="1731">
        <f ca="1">OFFSET(AM42,0,-1)+1</f>
        <v>6</v>
      </c>
      <c r="AN42" s="1460"/>
      <c r="AO42" s="1460"/>
      <c r="AP42" s="1460"/>
      <c r="AQ42" s="1460"/>
      <c r="AR42" s="1460"/>
      <c r="AS42" s="1464">
        <v>0</v>
      </c>
    </row>
    <row r="43" spans="1:45" ht="21.95" customHeight="1">
      <c r="A43" s="1091" t="s">
        <v>296</v>
      </c>
      <c r="B43" s="1091"/>
      <c r="C43" s="1091"/>
      <c r="D43" s="1091"/>
      <c r="E43" s="3886">
        <v>1</v>
      </c>
      <c r="F43" s="1091"/>
      <c r="G43" s="1091"/>
      <c r="H43" s="1091"/>
      <c r="I43" s="1091"/>
      <c r="J43" s="1091"/>
      <c r="K43" s="1091"/>
      <c r="L43" s="1134"/>
      <c r="M43" s="1434"/>
      <c r="N43" s="1434"/>
      <c r="O43" s="1434"/>
      <c r="P43" s="1414"/>
      <c r="Q43" s="293"/>
      <c r="R43" s="288"/>
      <c r="S43" s="1733">
        <f>INDEX(PT_DIFFERENTIATION_NUM_NTAR,MATCH(A43,PT_DIFFERENTIATION_NTAR_ID,0))</f>
        <v>0</v>
      </c>
      <c r="T43" s="1349" t="s">
        <v>214</v>
      </c>
      <c r="U43" s="234"/>
      <c r="V43" s="3854"/>
      <c r="W43" s="3855"/>
      <c r="X43" s="3855"/>
      <c r="Y43" s="3855"/>
      <c r="Z43" s="3855"/>
      <c r="AA43" s="3855"/>
      <c r="AB43" s="3855"/>
      <c r="AC43" s="3856"/>
      <c r="AD43" s="3854" t="str">
        <f>INDEX(PT_DIFFERENTIATION_NTAR,MATCH(A43,PT_DIFFERENTIATION_NTAR_ID,0))</f>
        <v/>
      </c>
      <c r="AE43" s="3855"/>
      <c r="AF43" s="3855"/>
      <c r="AG43" s="3855"/>
      <c r="AH43" s="3855"/>
      <c r="AI43" s="3855"/>
      <c r="AJ43" s="3855"/>
      <c r="AK43" s="3855"/>
      <c r="AL43" s="3856"/>
      <c r="AM43" s="10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48"/>
      <c r="AP43" s="1448" t="str">
        <f t="shared" ref="AP43:AP57" si="1">IF(T43="","",T43)</f>
        <v>Наименование тарифа</v>
      </c>
      <c r="AQ43" s="1448"/>
      <c r="AR43" s="1448"/>
      <c r="AS43" s="1455">
        <v>21</v>
      </c>
    </row>
    <row r="44" spans="1:45" ht="21.95" customHeight="1">
      <c r="A44" s="1091" t="s">
        <v>296</v>
      </c>
      <c r="B44" s="1091" t="s">
        <v>297</v>
      </c>
      <c r="C44" s="1091"/>
      <c r="D44" s="1091"/>
      <c r="E44" s="3887"/>
      <c r="F44" s="3886">
        <v>1</v>
      </c>
      <c r="G44" s="1091"/>
      <c r="H44" s="1091"/>
      <c r="I44" s="1091"/>
      <c r="J44" s="1091"/>
      <c r="K44" s="1091"/>
      <c r="L44" s="1134"/>
      <c r="M44" s="1434"/>
      <c r="N44" s="1434"/>
      <c r="O44" s="1434"/>
      <c r="P44" s="1715"/>
      <c r="Q44" s="285"/>
      <c r="R44" s="286"/>
      <c r="S44" s="1733" t="str">
        <f>INDEX(PT_DIFFERENTIATION_NUM_TER,MATCH(B44,PT_DIFFERENTIATION_TER_ID,0))</f>
        <v>.</v>
      </c>
      <c r="T44" s="1346" t="s">
        <v>481</v>
      </c>
      <c r="U44" s="234"/>
      <c r="V44" s="3854"/>
      <c r="W44" s="3855"/>
      <c r="X44" s="3855"/>
      <c r="Y44" s="3855"/>
      <c r="Z44" s="3855"/>
      <c r="AA44" s="3855"/>
      <c r="AB44" s="3855"/>
      <c r="AC44" s="3856"/>
      <c r="AD44" s="3854" t="str">
        <f>INDEX(PT_DIFFERENTIATION_TER,MATCH(B44,PT_DIFFERENTIATION_TER_ID,0))</f>
        <v/>
      </c>
      <c r="AE44" s="3855"/>
      <c r="AF44" s="3855"/>
      <c r="AG44" s="3855"/>
      <c r="AH44" s="3855"/>
      <c r="AI44" s="3855"/>
      <c r="AJ44" s="3855"/>
      <c r="AK44" s="3855"/>
      <c r="AL44" s="3856"/>
      <c r="AM44" s="1082" t="s">
        <v>482</v>
      </c>
      <c r="AO44" s="1448"/>
      <c r="AP44" s="1448" t="str">
        <f t="shared" si="1"/>
        <v>Территория действия тарифа</v>
      </c>
      <c r="AQ44" s="1448"/>
      <c r="AR44" s="1448"/>
      <c r="AS44" s="1455">
        <v>21</v>
      </c>
    </row>
    <row r="45" spans="1:45" ht="24" customHeight="1">
      <c r="A45" s="1091" t="s">
        <v>296</v>
      </c>
      <c r="B45" s="1091" t="s">
        <v>297</v>
      </c>
      <c r="C45" s="1091" t="s">
        <v>298</v>
      </c>
      <c r="D45" s="1091"/>
      <c r="E45" s="3887"/>
      <c r="F45" s="3887"/>
      <c r="G45" s="3886">
        <v>1</v>
      </c>
      <c r="H45" s="1091"/>
      <c r="I45" s="1091"/>
      <c r="J45" s="1091"/>
      <c r="K45" s="1091"/>
      <c r="L45" s="1134"/>
      <c r="M45" s="1434"/>
      <c r="N45" s="1434"/>
      <c r="O45" s="1434"/>
      <c r="P45" s="287"/>
      <c r="Q45" s="285"/>
      <c r="R45" s="286"/>
      <c r="S45" s="1733" t="str">
        <f>INDEX(PT_DIFFERENTIATION_NUM_CS,MATCH(C45,PT_DIFFERENTIATION_CS_ID,0))</f>
        <v>..</v>
      </c>
      <c r="T45" s="243" t="s">
        <v>483</v>
      </c>
      <c r="U45" s="234"/>
      <c r="V45" s="3854"/>
      <c r="W45" s="3855"/>
      <c r="X45" s="3855"/>
      <c r="Y45" s="3855"/>
      <c r="Z45" s="3855"/>
      <c r="AA45" s="3855"/>
      <c r="AB45" s="3855"/>
      <c r="AC45" s="3856"/>
      <c r="AD45" s="3854" t="str">
        <f>INDEX(PT_DIFFERENTIATION_CS,MATCH(C45,PT_DIFFERENTIATION_CS_ID,0))</f>
        <v/>
      </c>
      <c r="AE45" s="3855"/>
      <c r="AF45" s="3855"/>
      <c r="AG45" s="3855"/>
      <c r="AH45" s="3855"/>
      <c r="AI45" s="3855"/>
      <c r="AJ45" s="3855"/>
      <c r="AK45" s="3855"/>
      <c r="AL45" s="3856"/>
      <c r="AM45" s="1082" t="s">
        <v>484</v>
      </c>
      <c r="AO45" s="1448"/>
      <c r="AP45" s="1448" t="str">
        <f t="shared" si="1"/>
        <v xml:space="preserve">Наименование системы теплоснабжения </v>
      </c>
      <c r="AQ45" s="1448"/>
      <c r="AR45" s="1448"/>
      <c r="AS45" s="1455">
        <v>23</v>
      </c>
    </row>
    <row r="46" spans="1:45" ht="21.95" customHeight="1">
      <c r="A46" s="1091" t="s">
        <v>296</v>
      </c>
      <c r="B46" s="1091" t="s">
        <v>297</v>
      </c>
      <c r="C46" s="1091" t="s">
        <v>298</v>
      </c>
      <c r="D46" s="1091" t="s">
        <v>299</v>
      </c>
      <c r="E46" s="3887"/>
      <c r="F46" s="3887"/>
      <c r="G46" s="3887"/>
      <c r="H46" s="3886">
        <v>1</v>
      </c>
      <c r="I46" s="1091"/>
      <c r="J46" s="1091"/>
      <c r="K46" s="1091"/>
      <c r="L46" s="1134"/>
      <c r="M46" s="1434"/>
      <c r="N46" s="1434"/>
      <c r="O46" s="1434"/>
      <c r="P46" s="287"/>
      <c r="Q46" s="285"/>
      <c r="R46" s="286"/>
      <c r="S46" s="1733" t="str">
        <f>INDEX(PT_DIFFERENTIATION_NUM_IST_TE,MATCH(D46,PT_DIFFERENTIATION_IST_TE_ID,0))</f>
        <v>...</v>
      </c>
      <c r="T46" s="244" t="s">
        <v>485</v>
      </c>
      <c r="U46" s="234"/>
      <c r="V46" s="3854"/>
      <c r="W46" s="3855"/>
      <c r="X46" s="3855"/>
      <c r="Y46" s="3855"/>
      <c r="Z46" s="3855"/>
      <c r="AA46" s="3855"/>
      <c r="AB46" s="3855"/>
      <c r="AC46" s="3856"/>
      <c r="AD46" s="3854" t="str">
        <f>INDEX(PT_DIFFERENTIATION_IST_TE,MATCH(D46,PT_DIFFERENTIATION_IST_TE_ID,0))</f>
        <v/>
      </c>
      <c r="AE46" s="3855"/>
      <c r="AF46" s="3855"/>
      <c r="AG46" s="3855"/>
      <c r="AH46" s="3855"/>
      <c r="AI46" s="3855"/>
      <c r="AJ46" s="3855"/>
      <c r="AK46" s="3855"/>
      <c r="AL46" s="3856"/>
      <c r="AM46" s="1082" t="s">
        <v>486</v>
      </c>
      <c r="AO46" s="1448"/>
      <c r="AP46" s="1448" t="str">
        <f t="shared" si="1"/>
        <v xml:space="preserve">Источник тепловой энергии  </v>
      </c>
      <c r="AQ46" s="1448"/>
      <c r="AR46" s="1448"/>
      <c r="AS46" s="1455">
        <v>21</v>
      </c>
    </row>
    <row r="47" spans="1:45" ht="49.5" customHeight="1">
      <c r="A47" s="1091" t="s">
        <v>296</v>
      </c>
      <c r="B47" s="1091" t="s">
        <v>297</v>
      </c>
      <c r="C47" s="1091" t="s">
        <v>298</v>
      </c>
      <c r="D47" s="1091" t="s">
        <v>299</v>
      </c>
      <c r="E47" s="3887"/>
      <c r="F47" s="3887"/>
      <c r="G47" s="3887"/>
      <c r="H47" s="3887"/>
      <c r="I47" s="3731" t="str">
        <f>S46&amp;".1"</f>
        <v>....1</v>
      </c>
      <c r="J47" s="1091"/>
      <c r="K47" s="1091"/>
      <c r="L47" s="1134" t="s">
        <v>487</v>
      </c>
      <c r="P47" s="3864">
        <v>1</v>
      </c>
      <c r="Q47" s="1729"/>
      <c r="R47" s="289"/>
      <c r="S47" s="1733" t="str">
        <f>$I47</f>
        <v>....1</v>
      </c>
      <c r="T47" s="219" t="s">
        <v>488</v>
      </c>
      <c r="U47" s="234"/>
      <c r="V47" s="3848"/>
      <c r="W47" s="3849"/>
      <c r="X47" s="3849"/>
      <c r="Y47" s="3849"/>
      <c r="Z47" s="3849"/>
      <c r="AA47" s="3849"/>
      <c r="AB47" s="3849"/>
      <c r="AC47" s="3850"/>
      <c r="AD47" s="3848"/>
      <c r="AE47" s="3849"/>
      <c r="AF47" s="3849"/>
      <c r="AG47" s="3849"/>
      <c r="AH47" s="3849"/>
      <c r="AI47" s="3849"/>
      <c r="AJ47" s="3849"/>
      <c r="AK47" s="3849"/>
      <c r="AL47" s="3850"/>
      <c r="AM47" s="1082" t="s">
        <v>489</v>
      </c>
      <c r="AO47" s="1448"/>
      <c r="AP47" s="1448" t="str">
        <f t="shared" si="1"/>
        <v>Схема подключения теплопотребляющей установки к коллектору источника тепловой энергии</v>
      </c>
      <c r="AQ47" s="1448"/>
      <c r="AR47" s="1448"/>
      <c r="AS47" s="1455">
        <v>47</v>
      </c>
    </row>
    <row r="48" spans="1:45" ht="21.95" customHeight="1">
      <c r="A48" s="1091" t="s">
        <v>296</v>
      </c>
      <c r="B48" s="1091" t="s">
        <v>297</v>
      </c>
      <c r="C48" s="1091" t="s">
        <v>298</v>
      </c>
      <c r="D48" s="1091" t="s">
        <v>299</v>
      </c>
      <c r="E48" s="3887"/>
      <c r="F48" s="3887"/>
      <c r="G48" s="3887"/>
      <c r="H48" s="3887"/>
      <c r="I48" s="3712"/>
      <c r="J48" s="3731" t="str">
        <f>I47&amp;".1"</f>
        <v>....1.1</v>
      </c>
      <c r="K48" s="1091"/>
      <c r="L48" s="1134" t="s">
        <v>490</v>
      </c>
      <c r="P48" s="3864"/>
      <c r="Q48" s="3864">
        <v>1</v>
      </c>
      <c r="R48" s="290"/>
      <c r="S48" s="1733" t="str">
        <f>$J48</f>
        <v>....1.1</v>
      </c>
      <c r="T48" s="220" t="s">
        <v>491</v>
      </c>
      <c r="U48" s="234"/>
      <c r="V48" s="3848"/>
      <c r="W48" s="3849"/>
      <c r="X48" s="3849"/>
      <c r="Y48" s="3849"/>
      <c r="Z48" s="3849"/>
      <c r="AA48" s="3849"/>
      <c r="AB48" s="3849"/>
      <c r="AC48" s="3850"/>
      <c r="AD48" s="3848"/>
      <c r="AE48" s="3849"/>
      <c r="AF48" s="3849"/>
      <c r="AG48" s="3849"/>
      <c r="AH48" s="3849"/>
      <c r="AI48" s="3849"/>
      <c r="AJ48" s="3849"/>
      <c r="AK48" s="3849"/>
      <c r="AL48" s="3850"/>
      <c r="AM48" s="1082" t="s">
        <v>492</v>
      </c>
      <c r="AO48" s="1448"/>
      <c r="AP48" s="1448" t="str">
        <f t="shared" si="1"/>
        <v>Группа потребителей</v>
      </c>
      <c r="AQ48" s="1448"/>
      <c r="AR48" s="1448"/>
      <c r="AS48" s="1455">
        <v>21</v>
      </c>
    </row>
    <row r="49" spans="1:45" ht="21.95" customHeight="1">
      <c r="A49" s="1091" t="s">
        <v>296</v>
      </c>
      <c r="B49" s="1091" t="s">
        <v>297</v>
      </c>
      <c r="C49" s="1091" t="s">
        <v>298</v>
      </c>
      <c r="D49" s="1091" t="s">
        <v>299</v>
      </c>
      <c r="E49" s="3887"/>
      <c r="F49" s="3887"/>
      <c r="G49" s="3887"/>
      <c r="H49" s="3887"/>
      <c r="I49" s="3712"/>
      <c r="J49" s="3712"/>
      <c r="K49" s="3731" t="str">
        <f>J48&amp;".1"</f>
        <v>....1.1.1</v>
      </c>
      <c r="L49" s="1134" t="s">
        <v>493</v>
      </c>
      <c r="P49" s="3864"/>
      <c r="Q49" s="3864"/>
      <c r="R49" s="290">
        <v>1</v>
      </c>
      <c r="S49" s="1733" t="str">
        <f>$K49</f>
        <v>....1.1.1</v>
      </c>
      <c r="T49" s="1171"/>
      <c r="U49" s="234"/>
      <c r="V49" s="627"/>
      <c r="W49" s="259"/>
      <c r="X49" s="627"/>
      <c r="Y49" s="1081"/>
      <c r="Z49" s="3865"/>
      <c r="AA49" s="3741" t="s">
        <v>52</v>
      </c>
      <c r="AB49" s="3865"/>
      <c r="AC49" s="3741" t="s">
        <v>52</v>
      </c>
      <c r="AD49" s="627"/>
      <c r="AE49" s="259"/>
      <c r="AF49" s="627"/>
      <c r="AG49" s="1081"/>
      <c r="AH49" s="3865"/>
      <c r="AI49" s="3741" t="s">
        <v>52</v>
      </c>
      <c r="AJ49" s="3867"/>
      <c r="AK49" s="3741" t="s">
        <v>52</v>
      </c>
      <c r="AL49" s="1172"/>
      <c r="AM49" s="3883" t="s">
        <v>494</v>
      </c>
      <c r="AN49" s="1460" t="e">
        <f ca="1">STRCHECKDATE(V50:AL50)</f>
        <v>#NAME?</v>
      </c>
      <c r="AO49" s="1448"/>
      <c r="AP49" s="1448" t="str">
        <f t="shared" si="1"/>
        <v/>
      </c>
      <c r="AQ49" s="1448"/>
      <c r="AR49" s="1448"/>
      <c r="AS49" s="1455">
        <v>21</v>
      </c>
    </row>
    <row r="50" spans="1:45" ht="1.1499999999999999" customHeight="1">
      <c r="A50" s="1091" t="s">
        <v>296</v>
      </c>
      <c r="B50" s="1091" t="s">
        <v>297</v>
      </c>
      <c r="C50" s="1091" t="s">
        <v>298</v>
      </c>
      <c r="D50" s="1091" t="s">
        <v>299</v>
      </c>
      <c r="E50" s="3887"/>
      <c r="F50" s="3887"/>
      <c r="G50" s="3887"/>
      <c r="H50" s="3887"/>
      <c r="I50" s="3712"/>
      <c r="J50" s="3712"/>
      <c r="K50" s="3731"/>
      <c r="L50" s="1134"/>
      <c r="P50" s="3864"/>
      <c r="Q50" s="3864"/>
      <c r="R50" s="290"/>
      <c r="S50" s="1742"/>
      <c r="T50" s="234"/>
      <c r="U50" s="234"/>
      <c r="V50" s="259"/>
      <c r="W50" s="259"/>
      <c r="X50" s="259"/>
      <c r="Y50" s="262" t="str">
        <f>Z49&amp;"-"&amp;AB49</f>
        <v>-</v>
      </c>
      <c r="Z50" s="3866"/>
      <c r="AA50" s="3741"/>
      <c r="AB50" s="3866"/>
      <c r="AC50" s="3741"/>
      <c r="AD50" s="259"/>
      <c r="AE50" s="259"/>
      <c r="AF50" s="259"/>
      <c r="AG50" s="262" t="str">
        <f>AH49&amp;"-"&amp;AJ49</f>
        <v>-</v>
      </c>
      <c r="AH50" s="3866"/>
      <c r="AI50" s="3741"/>
      <c r="AJ50" s="3868"/>
      <c r="AK50" s="3741"/>
      <c r="AL50" s="1173"/>
      <c r="AM50" s="3884"/>
      <c r="AO50" s="1448"/>
      <c r="AP50" s="1448" t="str">
        <f t="shared" si="1"/>
        <v/>
      </c>
      <c r="AQ50" s="1448"/>
      <c r="AR50" s="1448"/>
      <c r="AS50" s="1455">
        <v>1</v>
      </c>
    </row>
    <row r="51" spans="1:45" ht="11.45" customHeight="1">
      <c r="A51" s="1091" t="s">
        <v>296</v>
      </c>
      <c r="B51" s="1091" t="s">
        <v>297</v>
      </c>
      <c r="C51" s="1091" t="s">
        <v>298</v>
      </c>
      <c r="D51" s="1091" t="s">
        <v>299</v>
      </c>
      <c r="E51" s="3887"/>
      <c r="F51" s="3887"/>
      <c r="G51" s="3887"/>
      <c r="H51" s="3887"/>
      <c r="I51" s="3712"/>
      <c r="J51" s="3731"/>
      <c r="K51" s="1091"/>
      <c r="L51" s="1134"/>
      <c r="P51" s="3864"/>
      <c r="Q51" s="3864"/>
      <c r="R51" s="289"/>
      <c r="S51" s="1102"/>
      <c r="T51" s="222" t="s">
        <v>495</v>
      </c>
      <c r="U51" s="514"/>
      <c r="V51" s="514"/>
      <c r="W51" s="514"/>
      <c r="X51" s="514"/>
      <c r="Y51" s="514"/>
      <c r="Z51" s="514"/>
      <c r="AA51" s="514"/>
      <c r="AB51" s="514"/>
      <c r="AC51" s="514"/>
      <c r="AD51" s="514"/>
      <c r="AE51" s="514"/>
      <c r="AF51" s="514"/>
      <c r="AG51" s="514"/>
      <c r="AH51" s="514"/>
      <c r="AI51" s="514"/>
      <c r="AJ51" s="514"/>
      <c r="AK51" s="514"/>
      <c r="AL51" s="258"/>
      <c r="AM51" s="3885"/>
      <c r="AO51" s="1448"/>
      <c r="AP51" s="1448" t="str">
        <f t="shared" si="1"/>
        <v>Добавить вид теплоносителя (параметры теплоносителя)</v>
      </c>
      <c r="AQ51" s="1448"/>
      <c r="AR51" s="1448"/>
      <c r="AS51" s="1455">
        <v>11</v>
      </c>
    </row>
    <row r="52" spans="1:45" ht="11.45" customHeight="1">
      <c r="A52" s="1091" t="s">
        <v>296</v>
      </c>
      <c r="B52" s="1091" t="s">
        <v>297</v>
      </c>
      <c r="C52" s="1091" t="s">
        <v>298</v>
      </c>
      <c r="D52" s="1091" t="s">
        <v>299</v>
      </c>
      <c r="E52" s="3887"/>
      <c r="F52" s="3887"/>
      <c r="G52" s="3887"/>
      <c r="H52" s="3887"/>
      <c r="I52" s="3731"/>
      <c r="J52" s="1091"/>
      <c r="K52" s="1091"/>
      <c r="L52" s="1134"/>
      <c r="P52" s="3864"/>
      <c r="Q52" s="1729"/>
      <c r="R52" s="289"/>
      <c r="S52" s="1102"/>
      <c r="T52" s="221" t="s">
        <v>496</v>
      </c>
      <c r="U52" s="514"/>
      <c r="V52" s="514"/>
      <c r="W52" s="514"/>
      <c r="X52" s="514"/>
      <c r="Y52" s="514"/>
      <c r="Z52" s="514"/>
      <c r="AA52" s="514"/>
      <c r="AB52" s="514"/>
      <c r="AC52" s="299"/>
      <c r="AD52" s="514"/>
      <c r="AE52" s="514"/>
      <c r="AF52" s="514"/>
      <c r="AG52" s="514"/>
      <c r="AH52" s="514"/>
      <c r="AI52" s="514"/>
      <c r="AJ52" s="514"/>
      <c r="AK52" s="299"/>
      <c r="AL52" s="514"/>
      <c r="AM52" s="237"/>
      <c r="AO52" s="1448"/>
      <c r="AP52" s="1448" t="str">
        <f t="shared" si="1"/>
        <v>Добавить группу потребителей</v>
      </c>
      <c r="AQ52" s="1448"/>
      <c r="AR52" s="1448"/>
      <c r="AS52" s="1455">
        <v>11</v>
      </c>
    </row>
    <row r="53" spans="1:45" ht="14.65" customHeight="1">
      <c r="A53" s="1091" t="s">
        <v>296</v>
      </c>
      <c r="B53" s="1091" t="s">
        <v>297</v>
      </c>
      <c r="C53" s="1091" t="s">
        <v>298</v>
      </c>
      <c r="D53" s="1091" t="s">
        <v>299</v>
      </c>
      <c r="E53" s="3887"/>
      <c r="F53" s="3887"/>
      <c r="G53" s="3887"/>
      <c r="H53" s="3886"/>
      <c r="I53" s="1091"/>
      <c r="J53" s="1091"/>
      <c r="K53" s="1091"/>
      <c r="L53" s="1134"/>
      <c r="M53" s="1434"/>
      <c r="N53" s="1434"/>
      <c r="O53" s="1459"/>
      <c r="P53" s="293"/>
      <c r="Q53" s="308"/>
      <c r="R53" s="288"/>
      <c r="S53" s="1102"/>
      <c r="T53" s="298" t="s">
        <v>497</v>
      </c>
      <c r="U53" s="514"/>
      <c r="V53" s="514"/>
      <c r="W53" s="514"/>
      <c r="X53" s="514"/>
      <c r="Y53" s="514"/>
      <c r="Z53" s="514"/>
      <c r="AA53" s="514"/>
      <c r="AB53" s="514"/>
      <c r="AC53" s="299"/>
      <c r="AD53" s="514"/>
      <c r="AE53" s="514"/>
      <c r="AF53" s="514"/>
      <c r="AG53" s="514"/>
      <c r="AH53" s="514"/>
      <c r="AI53" s="514"/>
      <c r="AJ53" s="514"/>
      <c r="AK53" s="299"/>
      <c r="AL53" s="514"/>
      <c r="AM53" s="237"/>
      <c r="AO53" s="1448"/>
      <c r="AP53" s="1448" t="str">
        <f t="shared" si="1"/>
        <v>Добавить схему подключения</v>
      </c>
      <c r="AQ53" s="1448"/>
      <c r="AR53" s="1448"/>
      <c r="AS53" s="1455">
        <v>14</v>
      </c>
    </row>
    <row r="54" spans="1:45" s="1465" customFormat="1" ht="1.1499999999999999" customHeight="1">
      <c r="A54" s="1091" t="s">
        <v>296</v>
      </c>
      <c r="B54" s="1091" t="s">
        <v>297</v>
      </c>
      <c r="C54" s="1091" t="s">
        <v>298</v>
      </c>
      <c r="D54" s="1749"/>
      <c r="E54" s="3887"/>
      <c r="F54" s="3887"/>
      <c r="G54" s="3886"/>
      <c r="H54" s="1749"/>
      <c r="I54" s="1749"/>
      <c r="J54" s="1749"/>
      <c r="K54" s="1749"/>
      <c r="L54" s="1204"/>
      <c r="M54" s="1434"/>
      <c r="N54" s="1434"/>
      <c r="O54" s="1459"/>
      <c r="P54" s="1140"/>
      <c r="Q54" s="1141"/>
      <c r="R54" s="1140"/>
      <c r="S54" s="1146"/>
      <c r="T54" s="1149" t="s">
        <v>498</v>
      </c>
      <c r="U54" s="1148"/>
      <c r="V54" s="1148"/>
      <c r="W54" s="1148"/>
      <c r="X54" s="1148"/>
      <c r="Y54" s="1148"/>
      <c r="Z54" s="1148"/>
      <c r="AA54" s="1148"/>
      <c r="AB54" s="1148"/>
      <c r="AC54" s="1148"/>
      <c r="AD54" s="1148"/>
      <c r="AE54" s="1148"/>
      <c r="AF54" s="1148"/>
      <c r="AG54" s="1148"/>
      <c r="AH54" s="1148"/>
      <c r="AI54" s="1148"/>
      <c r="AJ54" s="1148"/>
      <c r="AK54" s="1148"/>
      <c r="AL54" s="1148"/>
      <c r="AM54" s="1148"/>
      <c r="AO54" s="1075"/>
      <c r="AP54" s="1075" t="str">
        <f t="shared" si="1"/>
        <v>Добавить источник для дифференциации</v>
      </c>
      <c r="AQ54" s="1075"/>
      <c r="AR54" s="1075"/>
      <c r="AS54" s="1465">
        <v>1</v>
      </c>
    </row>
    <row r="55" spans="1:45" s="1465" customFormat="1" ht="1.1499999999999999" customHeight="1">
      <c r="A55" s="1091" t="s">
        <v>296</v>
      </c>
      <c r="B55" s="1091" t="s">
        <v>297</v>
      </c>
      <c r="C55" s="1749"/>
      <c r="D55" s="1749"/>
      <c r="E55" s="3887"/>
      <c r="F55" s="3886"/>
      <c r="G55" s="1749"/>
      <c r="H55" s="1749"/>
      <c r="I55" s="1749"/>
      <c r="J55" s="1749"/>
      <c r="K55" s="1749"/>
      <c r="L55" s="1204"/>
      <c r="M55" s="1750"/>
      <c r="N55" s="1750"/>
      <c r="O55" s="1459"/>
      <c r="P55" s="1140"/>
      <c r="Q55" s="1141"/>
      <c r="R55" s="1140"/>
      <c r="S55" s="1146"/>
      <c r="T55" s="1149" t="s">
        <v>499</v>
      </c>
      <c r="U55" s="1148"/>
      <c r="V55" s="1148"/>
      <c r="W55" s="1148"/>
      <c r="X55" s="1148"/>
      <c r="Y55" s="1148"/>
      <c r="Z55" s="1148"/>
      <c r="AA55" s="1148"/>
      <c r="AB55" s="1148"/>
      <c r="AC55" s="1148"/>
      <c r="AD55" s="1148"/>
      <c r="AE55" s="1148"/>
      <c r="AF55" s="1148"/>
      <c r="AG55" s="1148"/>
      <c r="AH55" s="1148"/>
      <c r="AI55" s="1148"/>
      <c r="AJ55" s="1148"/>
      <c r="AK55" s="1148"/>
      <c r="AL55" s="1148"/>
      <c r="AM55" s="1148"/>
      <c r="AO55" s="1075"/>
      <c r="AP55" s="1075" t="str">
        <f t="shared" si="1"/>
        <v>Добавить централизованную систему для дифференциации</v>
      </c>
      <c r="AQ55" s="1075"/>
      <c r="AR55" s="1075"/>
      <c r="AS55" s="1465">
        <v>1</v>
      </c>
    </row>
    <row r="56" spans="1:45" s="1465" customFormat="1" ht="1.1499999999999999" customHeight="1">
      <c r="A56" s="1091" t="s">
        <v>296</v>
      </c>
      <c r="B56" s="1091"/>
      <c r="C56" s="1091"/>
      <c r="D56" s="1091"/>
      <c r="E56" s="3886"/>
      <c r="F56" s="1091"/>
      <c r="G56" s="1091"/>
      <c r="H56" s="1091"/>
      <c r="I56" s="1091"/>
      <c r="J56" s="1091"/>
      <c r="K56" s="1091"/>
      <c r="L56" s="1134"/>
      <c r="M56" s="1750"/>
      <c r="N56" s="1750"/>
      <c r="O56" s="1459"/>
      <c r="P56" s="313"/>
      <c r="Q56" s="1168"/>
      <c r="R56" s="313"/>
      <c r="S56" s="1146"/>
      <c r="T56" s="1149" t="s">
        <v>500</v>
      </c>
      <c r="U56" s="1148"/>
      <c r="V56" s="1148"/>
      <c r="W56" s="1148"/>
      <c r="X56" s="1148"/>
      <c r="Y56" s="1148"/>
      <c r="Z56" s="1148"/>
      <c r="AA56" s="1148"/>
      <c r="AB56" s="1148"/>
      <c r="AC56" s="1148"/>
      <c r="AD56" s="1148"/>
      <c r="AE56" s="1148"/>
      <c r="AF56" s="1148"/>
      <c r="AG56" s="1148"/>
      <c r="AH56" s="1148"/>
      <c r="AI56" s="1148"/>
      <c r="AJ56" s="1148"/>
      <c r="AK56" s="1148"/>
      <c r="AL56" s="1148"/>
      <c r="AM56" s="1148"/>
      <c r="AO56" s="1448"/>
      <c r="AP56" s="1448" t="str">
        <f t="shared" si="1"/>
        <v>Добавить территорию для дифференциации</v>
      </c>
      <c r="AQ56" s="1448"/>
      <c r="AR56" s="1448"/>
      <c r="AS56" s="1460">
        <v>1</v>
      </c>
    </row>
    <row r="57" spans="1:45" s="1465" customFormat="1" ht="1.1499999999999999" customHeight="1">
      <c r="A57" s="1749"/>
      <c r="B57" s="1749"/>
      <c r="C57" s="1749"/>
      <c r="D57" s="1749"/>
      <c r="E57" s="1091"/>
      <c r="F57" s="1749"/>
      <c r="G57" s="1749"/>
      <c r="H57" s="1749"/>
      <c r="I57" s="1749"/>
      <c r="J57" s="1749"/>
      <c r="K57" s="1749"/>
      <c r="L57" s="1204"/>
      <c r="M57" s="1750"/>
      <c r="N57" s="1750"/>
      <c r="O57" s="1459"/>
      <c r="P57" s="1140"/>
      <c r="Q57" s="1141"/>
      <c r="R57" s="1140"/>
      <c r="S57" s="1146"/>
      <c r="T57" s="1149" t="s">
        <v>532</v>
      </c>
      <c r="U57" s="1148"/>
      <c r="V57" s="1148"/>
      <c r="W57" s="1148"/>
      <c r="X57" s="1148"/>
      <c r="Y57" s="1148"/>
      <c r="Z57" s="1148"/>
      <c r="AA57" s="1148"/>
      <c r="AB57" s="1148"/>
      <c r="AC57" s="1148"/>
      <c r="AD57" s="1148"/>
      <c r="AE57" s="1148"/>
      <c r="AF57" s="1148"/>
      <c r="AG57" s="1148"/>
      <c r="AH57" s="1148"/>
      <c r="AI57" s="1148"/>
      <c r="AJ57" s="1148"/>
      <c r="AK57" s="1148"/>
      <c r="AL57" s="1148"/>
      <c r="AM57" s="1148"/>
      <c r="AO57" s="1075"/>
      <c r="AP57" s="1075" t="str">
        <f t="shared" si="1"/>
        <v>Добавить наименование тарифа</v>
      </c>
      <c r="AQ57" s="1075"/>
      <c r="AR57" s="1075"/>
      <c r="AS57" s="1465">
        <v>1</v>
      </c>
    </row>
    <row r="58" spans="1:45" ht="11.45" customHeight="1">
      <c r="M58" s="1455"/>
      <c r="N58" s="1455"/>
      <c r="O58" s="1459"/>
      <c r="P58" s="1455"/>
      <c r="Q58" s="1455"/>
      <c r="R58" s="1455"/>
      <c r="S58" s="1455"/>
      <c r="AN58" s="1455"/>
      <c r="AO58" s="1455"/>
      <c r="AP58" s="1455"/>
      <c r="AQ58" s="1455"/>
      <c r="AR58" s="1455"/>
      <c r="AS58" s="1455">
        <v>11</v>
      </c>
    </row>
    <row r="59" spans="1:45" ht="28.5" customHeight="1">
      <c r="O59" s="1459"/>
      <c r="S59" s="1077"/>
      <c r="T59" s="3859"/>
      <c r="U59" s="3859"/>
      <c r="V59" s="3859"/>
      <c r="W59" s="3859"/>
      <c r="X59" s="3859"/>
      <c r="Y59" s="3859"/>
      <c r="Z59" s="3859"/>
      <c r="AA59" s="3859"/>
      <c r="AB59" s="3859"/>
      <c r="AC59" s="3859"/>
      <c r="AD59" s="3859"/>
      <c r="AE59" s="3859"/>
      <c r="AF59" s="3859"/>
      <c r="AG59" s="3859"/>
      <c r="AH59" s="3859"/>
      <c r="AI59" s="3859"/>
      <c r="AJ59" s="3859"/>
      <c r="AK59" s="3859"/>
      <c r="AL59" s="3859"/>
      <c r="AM59" s="3859"/>
      <c r="AS59" s="1455">
        <v>27</v>
      </c>
    </row>
    <row r="60" spans="1:45" ht="65.25" customHeight="1">
      <c r="O60" s="1459"/>
      <c r="T60" s="3859"/>
      <c r="U60" s="3859"/>
      <c r="V60" s="3859"/>
      <c r="W60" s="3859"/>
      <c r="X60" s="3859"/>
      <c r="Y60" s="3859"/>
      <c r="Z60" s="3859"/>
      <c r="AA60" s="3859"/>
      <c r="AB60" s="3859"/>
      <c r="AC60" s="3859"/>
      <c r="AD60" s="3859"/>
      <c r="AE60" s="3859"/>
      <c r="AF60" s="3859"/>
      <c r="AG60" s="3859"/>
      <c r="AH60" s="3859"/>
      <c r="AI60" s="3859"/>
      <c r="AJ60" s="3859"/>
      <c r="AK60" s="3859"/>
      <c r="AL60" s="3859"/>
      <c r="AM60" s="3859"/>
      <c r="AS60" s="1455">
        <v>62</v>
      </c>
    </row>
    <row r="61" spans="1:45" ht="14.65" customHeight="1">
      <c r="O61" s="1459"/>
      <c r="AS61" s="1455">
        <v>14</v>
      </c>
    </row>
    <row r="62" spans="1:45" ht="18.75" customHeight="1">
      <c r="O62" s="1459"/>
      <c r="S62" s="1077"/>
      <c r="T62" s="3859"/>
      <c r="U62" s="3859"/>
      <c r="V62" s="3859"/>
      <c r="W62" s="3859"/>
      <c r="X62" s="3859"/>
      <c r="Y62" s="3859"/>
      <c r="Z62" s="3859"/>
      <c r="AA62" s="3859"/>
      <c r="AB62" s="3859"/>
      <c r="AC62" s="3859"/>
      <c r="AD62" s="3859"/>
      <c r="AE62" s="3859"/>
      <c r="AF62" s="3859"/>
      <c r="AG62" s="3859"/>
      <c r="AH62" s="3859"/>
      <c r="AI62" s="3859"/>
      <c r="AJ62" s="3859"/>
      <c r="AK62" s="3859"/>
      <c r="AL62" s="3859"/>
      <c r="AM62" s="3859"/>
      <c r="AS62" s="1455">
        <v>18</v>
      </c>
    </row>
    <row r="63" spans="1:45" ht="18.75" customHeight="1">
      <c r="O63" s="1459"/>
      <c r="T63" s="3859"/>
      <c r="U63" s="3859"/>
      <c r="V63" s="3859"/>
      <c r="W63" s="3859"/>
      <c r="X63" s="3859"/>
      <c r="Y63" s="3859"/>
      <c r="Z63" s="3859"/>
      <c r="AA63" s="3859"/>
      <c r="AB63" s="3859"/>
      <c r="AC63" s="3859"/>
      <c r="AD63" s="3859"/>
      <c r="AE63" s="3859"/>
      <c r="AF63" s="3859"/>
      <c r="AG63" s="3859"/>
      <c r="AH63" s="3859"/>
      <c r="AI63" s="3859"/>
      <c r="AJ63" s="3859"/>
      <c r="AK63" s="3859"/>
      <c r="AL63" s="3859"/>
      <c r="AM63" s="3859"/>
      <c r="AS63" s="1455">
        <v>18</v>
      </c>
    </row>
    <row r="64" spans="1:45" ht="29.25" customHeight="1">
      <c r="O64" s="1459"/>
      <c r="S64" s="1077"/>
      <c r="T64" s="3859"/>
      <c r="U64" s="3859"/>
      <c r="V64" s="3859"/>
      <c r="W64" s="3859"/>
      <c r="X64" s="3859"/>
      <c r="Y64" s="3859"/>
      <c r="Z64" s="3859"/>
      <c r="AA64" s="3859"/>
      <c r="AB64" s="3859"/>
      <c r="AC64" s="3859"/>
      <c r="AD64" s="3859"/>
      <c r="AE64" s="3859"/>
      <c r="AF64" s="3859"/>
      <c r="AG64" s="3859"/>
      <c r="AH64" s="3859"/>
      <c r="AI64" s="3859"/>
      <c r="AJ64" s="3859"/>
      <c r="AK64" s="3859"/>
      <c r="AL64" s="3859"/>
      <c r="AM64" s="3859"/>
      <c r="AS64" s="1455">
        <v>28</v>
      </c>
    </row>
    <row r="65" spans="1:45" ht="22.5" hidden="1" customHeight="1">
      <c r="A65" s="1455" t="s">
        <v>69</v>
      </c>
      <c r="B65" s="1455">
        <v>0</v>
      </c>
      <c r="C65" s="1455">
        <v>0</v>
      </c>
      <c r="D65" s="1455">
        <v>0</v>
      </c>
      <c r="E65" s="1455">
        <v>0</v>
      </c>
      <c r="F65" s="1455">
        <v>0</v>
      </c>
      <c r="G65" s="1455">
        <v>0</v>
      </c>
      <c r="H65" s="1455">
        <v>0</v>
      </c>
      <c r="I65" s="1455">
        <v>0</v>
      </c>
      <c r="J65" s="1455">
        <v>0</v>
      </c>
      <c r="K65" s="1455">
        <v>0</v>
      </c>
      <c r="L65" s="1714">
        <v>0</v>
      </c>
      <c r="M65" s="1740">
        <v>0</v>
      </c>
      <c r="N65" s="1740">
        <v>0</v>
      </c>
      <c r="O65" s="1740">
        <v>0</v>
      </c>
      <c r="P65" s="1740">
        <v>3</v>
      </c>
      <c r="Q65" s="278">
        <v>3</v>
      </c>
      <c r="R65" s="278">
        <v>3</v>
      </c>
      <c r="S65" s="495">
        <v>12</v>
      </c>
      <c r="T65" s="1455">
        <v>31</v>
      </c>
      <c r="U65" s="1455">
        <v>0</v>
      </c>
      <c r="V65" s="1455">
        <v>0</v>
      </c>
      <c r="W65" s="1455">
        <v>0</v>
      </c>
      <c r="X65" s="1455">
        <v>0</v>
      </c>
      <c r="Y65" s="1455">
        <v>0</v>
      </c>
      <c r="Z65" s="1455">
        <v>0</v>
      </c>
      <c r="AA65" s="1455">
        <v>0</v>
      </c>
      <c r="AB65" s="1455">
        <v>0</v>
      </c>
      <c r="AC65" s="1455">
        <v>0</v>
      </c>
      <c r="AD65" s="1455">
        <v>24</v>
      </c>
      <c r="AE65" s="1455">
        <v>0</v>
      </c>
      <c r="AF65" s="1455">
        <v>24</v>
      </c>
      <c r="AG65" s="1455">
        <v>24</v>
      </c>
      <c r="AH65" s="1455">
        <v>11</v>
      </c>
      <c r="AI65" s="1455">
        <v>3</v>
      </c>
      <c r="AJ65" s="1455">
        <v>11</v>
      </c>
      <c r="AK65" s="1455">
        <v>0</v>
      </c>
      <c r="AL65" s="1455">
        <v>4</v>
      </c>
      <c r="AM65" s="1455">
        <v>115</v>
      </c>
      <c r="AN65" s="1460">
        <v>10</v>
      </c>
      <c r="AO65" s="1460">
        <v>10</v>
      </c>
      <c r="AP65" s="1460">
        <v>10</v>
      </c>
      <c r="AQ65" s="1460">
        <v>10</v>
      </c>
      <c r="AR65" s="1460">
        <v>10</v>
      </c>
      <c r="AS65" s="1455">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90" hidden="1"/>
    <col min="2" max="2" width="11" style="1190" hidden="1" customWidth="1"/>
    <col min="3" max="3" width="10.5703125" style="1190" hidden="1"/>
    <col min="4" max="4" width="11.85546875" style="1190" hidden="1" customWidth="1"/>
    <col min="5" max="5" width="10" style="1190" hidden="1" customWidth="1"/>
    <col min="6" max="6" width="8.7109375" style="1190" hidden="1" customWidth="1"/>
    <col min="7" max="7" width="7.5703125" style="1190" hidden="1" customWidth="1"/>
    <col min="8" max="8" width="11.42578125" style="1190" hidden="1" customWidth="1"/>
    <col min="9" max="9" width="12" style="1190" hidden="1" customWidth="1"/>
    <col min="10" max="10" width="9.85546875" style="1190" hidden="1" customWidth="1"/>
    <col min="11" max="11" width="11.42578125" style="1190" hidden="1" customWidth="1"/>
    <col min="12" max="12" width="19.140625" style="1886" hidden="1" customWidth="1"/>
    <col min="13" max="14" width="12.28515625" style="1563" hidden="1" customWidth="1"/>
    <col min="15" max="15" width="23.42578125" style="1563" hidden="1" customWidth="1"/>
    <col min="16" max="16" width="3" style="1877" customWidth="1"/>
    <col min="17" max="18" width="3" style="278" customWidth="1"/>
    <col min="19" max="19" width="12" style="1878" customWidth="1"/>
    <col min="20" max="20" width="31" style="1459" customWidth="1"/>
    <col min="21" max="21" width="0.7109375" style="1459" hidden="1" customWidth="1"/>
    <col min="22" max="22" width="1.7109375" style="1459" hidden="1" customWidth="1"/>
    <col min="23" max="23" width="24.7109375" style="1459" hidden="1" customWidth="1"/>
    <col min="24" max="25" width="0.140625" style="1459" hidden="1" customWidth="1"/>
    <col min="26" max="26" width="11.7109375" style="1459" hidden="1" customWidth="1"/>
    <col min="27" max="27" width="3.7109375" style="1459" hidden="1" customWidth="1"/>
    <col min="28" max="28" width="11.7109375" style="1459" hidden="1" customWidth="1"/>
    <col min="29" max="29" width="8.5703125" style="1459" hidden="1" customWidth="1"/>
    <col min="30" max="30" width="0.140625" style="1459" customWidth="1"/>
    <col min="31" max="31" width="24" style="1459" customWidth="1"/>
    <col min="32" max="33" width="0.140625" style="1459" customWidth="1"/>
    <col min="34" max="34" width="11" style="1459" customWidth="1"/>
    <col min="35" max="35" width="3.7109375" style="1459" customWidth="1"/>
    <col min="36" max="36" width="11" style="1459" customWidth="1"/>
    <col min="37" max="37" width="8.5703125" style="1459" hidden="1" customWidth="1"/>
    <col min="38" max="38" width="4" style="1459" customWidth="1"/>
    <col min="39" max="39" width="115" style="1459" customWidth="1"/>
    <col min="40" max="44" width="10" style="1465" customWidth="1"/>
    <col min="45" max="45" width="10.5703125" style="1459" hidden="1"/>
  </cols>
  <sheetData>
    <row r="1" spans="1:45" ht="22.5" hidden="1" customHeight="1">
      <c r="Y1" s="261"/>
      <c r="Z1" s="261"/>
      <c r="AG1" s="261"/>
      <c r="AH1" s="261"/>
      <c r="AS1" s="979" t="s">
        <v>1</v>
      </c>
    </row>
    <row r="2" spans="1:45" ht="21" hidden="1" customHeight="1">
      <c r="A2" s="1187"/>
      <c r="B2" s="1187"/>
      <c r="C2" s="1187"/>
      <c r="D2" s="1187"/>
      <c r="E2" s="3860">
        <v>1</v>
      </c>
      <c r="F2" s="1187"/>
      <c r="G2" s="1187"/>
      <c r="H2" s="1187"/>
      <c r="I2" s="1187"/>
      <c r="J2" s="1187"/>
      <c r="K2" s="1187"/>
      <c r="L2" s="1188"/>
      <c r="M2" s="1189"/>
      <c r="N2" s="1189"/>
      <c r="O2" s="1189"/>
      <c r="P2" s="294"/>
      <c r="Q2" s="293"/>
      <c r="R2" s="288"/>
      <c r="S2" s="1160" t="e">
        <f>INDEX(PT_DIFFERENTIATION_NUM_NTAR,MATCH(A2,PT_DIFFERENTIATION_NTAR_ID,0))</f>
        <v>#N/A</v>
      </c>
      <c r="T2" s="232" t="s">
        <v>214</v>
      </c>
      <c r="U2" s="234"/>
      <c r="V2" s="3854"/>
      <c r="W2" s="3855"/>
      <c r="X2" s="3855"/>
      <c r="Y2" s="3855"/>
      <c r="Z2" s="3855"/>
      <c r="AA2" s="3855"/>
      <c r="AB2" s="3855"/>
      <c r="AC2" s="3856"/>
      <c r="AD2" s="3854" t="e">
        <f>INDEX(PT_DIFFERENTIATION_NTAR,MATCH(A2,PT_DIFFERENTIATION_NTAR_ID,0))</f>
        <v>#N/A</v>
      </c>
      <c r="AE2" s="3855"/>
      <c r="AF2" s="3855"/>
      <c r="AG2" s="3855"/>
      <c r="AH2" s="3855"/>
      <c r="AI2" s="3855"/>
      <c r="AJ2" s="3855"/>
      <c r="AK2" s="3855"/>
      <c r="AL2" s="3856"/>
      <c r="AM2" s="1082" t="s">
        <v>480</v>
      </c>
      <c r="AO2" s="433"/>
      <c r="AP2" s="433" t="str">
        <f t="shared" ref="AP2:AP15" si="0">IF(T2="","",T2)</f>
        <v>Наименование тарифа</v>
      </c>
      <c r="AQ2" s="433"/>
      <c r="AR2" s="433"/>
      <c r="AS2" s="979">
        <v>0</v>
      </c>
    </row>
    <row r="3" spans="1:45" ht="21" hidden="1" customHeight="1">
      <c r="A3" s="1187"/>
      <c r="B3" s="1187"/>
      <c r="C3" s="1187"/>
      <c r="D3" s="1187"/>
      <c r="E3" s="3861"/>
      <c r="F3" s="3860">
        <v>1</v>
      </c>
      <c r="G3" s="1187"/>
      <c r="H3" s="1187"/>
      <c r="I3" s="1187"/>
      <c r="J3" s="1187"/>
      <c r="K3" s="1187"/>
      <c r="L3" s="1188"/>
      <c r="M3" s="1189"/>
      <c r="N3" s="1189"/>
      <c r="O3" s="1189"/>
      <c r="P3" s="1156"/>
      <c r="Q3" s="285"/>
      <c r="R3" s="286"/>
      <c r="S3" s="1160" t="e">
        <f>INDEX(PT_DIFFERENTIATION_NUM_TER,MATCH(B3,PT_DIFFERENTIATION_TER_ID,0))</f>
        <v>#N/A</v>
      </c>
      <c r="T3" s="242" t="s">
        <v>481</v>
      </c>
      <c r="U3" s="234"/>
      <c r="V3" s="3854"/>
      <c r="W3" s="3855"/>
      <c r="X3" s="3855"/>
      <c r="Y3" s="3855"/>
      <c r="Z3" s="3855"/>
      <c r="AA3" s="3855"/>
      <c r="AB3" s="3855"/>
      <c r="AC3" s="3856"/>
      <c r="AD3" s="3854" t="e">
        <f>INDEX(PT_DIFFERENTIATION_TER,MATCH(B3,PT_DIFFERENTIATION_TER_ID,0))</f>
        <v>#N/A</v>
      </c>
      <c r="AE3" s="3855"/>
      <c r="AF3" s="3855"/>
      <c r="AG3" s="3855"/>
      <c r="AH3" s="3855"/>
      <c r="AI3" s="3855"/>
      <c r="AJ3" s="3855"/>
      <c r="AK3" s="3855"/>
      <c r="AL3" s="3856"/>
      <c r="AM3" s="1082" t="s">
        <v>482</v>
      </c>
      <c r="AO3" s="433"/>
      <c r="AP3" s="433" t="str">
        <f t="shared" si="0"/>
        <v>Территория действия тарифа</v>
      </c>
      <c r="AQ3" s="433"/>
      <c r="AR3" s="433"/>
      <c r="AS3" s="979">
        <v>0</v>
      </c>
    </row>
    <row r="4" spans="1:45" ht="23.25" hidden="1" customHeight="1">
      <c r="A4" s="1187"/>
      <c r="B4" s="1187"/>
      <c r="C4" s="1187"/>
      <c r="D4" s="1187"/>
      <c r="E4" s="3861"/>
      <c r="F4" s="3861"/>
      <c r="G4" s="3860">
        <v>1</v>
      </c>
      <c r="H4" s="1187"/>
      <c r="I4" s="1187"/>
      <c r="J4" s="1187"/>
      <c r="K4" s="1187"/>
      <c r="L4" s="1188"/>
      <c r="M4" s="1189"/>
      <c r="N4" s="1189"/>
      <c r="O4" s="1189"/>
      <c r="P4" s="287"/>
      <c r="Q4" s="285"/>
      <c r="R4" s="286"/>
      <c r="S4" s="1160" t="e">
        <f>INDEX(PT_DIFFERENTIATION_NUM_CS,MATCH(C4,PT_DIFFERENTIATION_CS_ID,0))</f>
        <v>#N/A</v>
      </c>
      <c r="T4" s="243" t="s">
        <v>483</v>
      </c>
      <c r="U4" s="234"/>
      <c r="V4" s="3854"/>
      <c r="W4" s="3855"/>
      <c r="X4" s="3855"/>
      <c r="Y4" s="3855"/>
      <c r="Z4" s="3855"/>
      <c r="AA4" s="3855"/>
      <c r="AB4" s="3855"/>
      <c r="AC4" s="3856"/>
      <c r="AD4" s="3854" t="e">
        <f>INDEX(PT_DIFFERENTIATION_CS,MATCH(C4,PT_DIFFERENTIATION_CS_ID,0))</f>
        <v>#N/A</v>
      </c>
      <c r="AE4" s="3855"/>
      <c r="AF4" s="3855"/>
      <c r="AG4" s="3855"/>
      <c r="AH4" s="3855"/>
      <c r="AI4" s="3855"/>
      <c r="AJ4" s="3855"/>
      <c r="AK4" s="3855"/>
      <c r="AL4" s="3856"/>
      <c r="AM4" s="1082" t="s">
        <v>484</v>
      </c>
      <c r="AO4" s="433"/>
      <c r="AP4" s="433" t="str">
        <f t="shared" si="0"/>
        <v xml:space="preserve">Наименование системы теплоснабжения </v>
      </c>
      <c r="AQ4" s="433"/>
      <c r="AR4" s="433"/>
      <c r="AS4" s="979">
        <v>0</v>
      </c>
    </row>
    <row r="5" spans="1:45" ht="21" hidden="1" customHeight="1">
      <c r="A5" s="1187"/>
      <c r="B5" s="1187"/>
      <c r="C5" s="1187"/>
      <c r="D5" s="1187"/>
      <c r="E5" s="3861"/>
      <c r="F5" s="3861"/>
      <c r="G5" s="3861"/>
      <c r="H5" s="3860">
        <v>1</v>
      </c>
      <c r="I5" s="1187"/>
      <c r="J5" s="1187"/>
      <c r="K5" s="1187"/>
      <c r="L5" s="1188"/>
      <c r="M5" s="1189"/>
      <c r="N5" s="1189"/>
      <c r="O5" s="1189"/>
      <c r="P5" s="287"/>
      <c r="Q5" s="285"/>
      <c r="R5" s="286"/>
      <c r="S5" s="1160" t="e">
        <f>INDEX(PT_DIFFERENTIATION_NUM_IST_TE,MATCH(D5,PT_DIFFERENTIATION_IST_TE_ID,0))</f>
        <v>#N/A</v>
      </c>
      <c r="T5" s="244" t="s">
        <v>485</v>
      </c>
      <c r="U5" s="234"/>
      <c r="V5" s="3854"/>
      <c r="W5" s="3855"/>
      <c r="X5" s="3855"/>
      <c r="Y5" s="3855"/>
      <c r="Z5" s="3855"/>
      <c r="AA5" s="3855"/>
      <c r="AB5" s="3855"/>
      <c r="AC5" s="3856"/>
      <c r="AD5" s="3854" t="e">
        <f>INDEX(PT_DIFFERENTIATION_IST_TE,MATCH(D5,PT_DIFFERENTIATION_IST_TE_ID,0))</f>
        <v>#N/A</v>
      </c>
      <c r="AE5" s="3855"/>
      <c r="AF5" s="3855"/>
      <c r="AG5" s="3855"/>
      <c r="AH5" s="3855"/>
      <c r="AI5" s="3855"/>
      <c r="AJ5" s="3855"/>
      <c r="AK5" s="3855"/>
      <c r="AL5" s="3856"/>
      <c r="AM5" s="1082" t="s">
        <v>486</v>
      </c>
      <c r="AO5" s="433"/>
      <c r="AP5" s="433" t="str">
        <f t="shared" si="0"/>
        <v xml:space="preserve">Источник тепловой энергии  </v>
      </c>
      <c r="AQ5" s="433"/>
      <c r="AR5" s="433"/>
      <c r="AS5" s="979">
        <v>0</v>
      </c>
    </row>
    <row r="6" spans="1:45" ht="47.25" hidden="1" customHeight="1">
      <c r="A6" s="1187"/>
      <c r="B6" s="1187"/>
      <c r="C6" s="1187"/>
      <c r="D6" s="1187"/>
      <c r="E6" s="3861"/>
      <c r="F6" s="3861"/>
      <c r="G6" s="3861"/>
      <c r="H6" s="3861"/>
      <c r="I6" s="3862" t="e">
        <f>S5&amp;".1"</f>
        <v>#N/A</v>
      </c>
      <c r="J6" s="1187"/>
      <c r="K6" s="1187"/>
      <c r="L6" s="1188" t="s">
        <v>487</v>
      </c>
      <c r="M6" s="469"/>
      <c r="P6" s="3864">
        <v>1</v>
      </c>
      <c r="Q6" s="1155"/>
      <c r="R6" s="289"/>
      <c r="S6" s="1160" t="e">
        <f>$I6</f>
        <v>#N/A</v>
      </c>
      <c r="T6" s="219" t="s">
        <v>488</v>
      </c>
      <c r="U6" s="234"/>
      <c r="V6" s="3848"/>
      <c r="W6" s="3849"/>
      <c r="X6" s="3849"/>
      <c r="Y6" s="3849"/>
      <c r="Z6" s="3849"/>
      <c r="AA6" s="3849"/>
      <c r="AB6" s="3849"/>
      <c r="AC6" s="3850"/>
      <c r="AD6" s="3848"/>
      <c r="AE6" s="3849"/>
      <c r="AF6" s="3849"/>
      <c r="AG6" s="3849"/>
      <c r="AH6" s="3849"/>
      <c r="AI6" s="3849"/>
      <c r="AJ6" s="3849"/>
      <c r="AK6" s="3849"/>
      <c r="AL6" s="3850"/>
      <c r="AM6" s="1082" t="s">
        <v>489</v>
      </c>
      <c r="AO6" s="433"/>
      <c r="AP6" s="433" t="str">
        <f t="shared" si="0"/>
        <v>Схема подключения теплопотребляющей установки к коллектору источника тепловой энергии</v>
      </c>
      <c r="AQ6" s="433"/>
      <c r="AR6" s="433"/>
      <c r="AS6" s="979">
        <v>0</v>
      </c>
    </row>
    <row r="7" spans="1:45" ht="21" hidden="1" customHeight="1">
      <c r="A7" s="1187"/>
      <c r="B7" s="1187"/>
      <c r="C7" s="1187"/>
      <c r="D7" s="1187"/>
      <c r="E7" s="3861"/>
      <c r="F7" s="3861"/>
      <c r="G7" s="3861"/>
      <c r="H7" s="3861"/>
      <c r="I7" s="3863"/>
      <c r="J7" s="3862" t="e">
        <f>I6&amp;".1"</f>
        <v>#N/A</v>
      </c>
      <c r="K7" s="1187"/>
      <c r="L7" s="1188" t="s">
        <v>490</v>
      </c>
      <c r="M7" s="469"/>
      <c r="N7" s="1190"/>
      <c r="P7" s="3864"/>
      <c r="Q7" s="3864">
        <v>1</v>
      </c>
      <c r="R7" s="290"/>
      <c r="S7" s="1160" t="e">
        <f>$J7</f>
        <v>#N/A</v>
      </c>
      <c r="T7" s="220" t="s">
        <v>491</v>
      </c>
      <c r="U7" s="234"/>
      <c r="V7" s="3848"/>
      <c r="W7" s="3849"/>
      <c r="X7" s="3849"/>
      <c r="Y7" s="3849"/>
      <c r="Z7" s="3849"/>
      <c r="AA7" s="3849"/>
      <c r="AB7" s="3849"/>
      <c r="AC7" s="3850"/>
      <c r="AD7" s="3848"/>
      <c r="AE7" s="3849"/>
      <c r="AF7" s="3849"/>
      <c r="AG7" s="3849"/>
      <c r="AH7" s="3849"/>
      <c r="AI7" s="3849"/>
      <c r="AJ7" s="3849"/>
      <c r="AK7" s="3849"/>
      <c r="AL7" s="3850"/>
      <c r="AM7" s="1082" t="s">
        <v>492</v>
      </c>
      <c r="AO7" s="433"/>
      <c r="AP7" s="433" t="str">
        <f t="shared" si="0"/>
        <v>Группа потребителей</v>
      </c>
      <c r="AQ7" s="433"/>
      <c r="AR7" s="433"/>
      <c r="AS7" s="979">
        <v>0</v>
      </c>
    </row>
    <row r="8" spans="1:45" ht="21" hidden="1" customHeight="1">
      <c r="A8" s="1187"/>
      <c r="B8" s="1187"/>
      <c r="C8" s="1187"/>
      <c r="D8" s="1187"/>
      <c r="E8" s="3861"/>
      <c r="F8" s="3861"/>
      <c r="G8" s="3861"/>
      <c r="H8" s="3861"/>
      <c r="I8" s="3863"/>
      <c r="J8" s="3863"/>
      <c r="K8" s="3862" t="e">
        <f>J7&amp;".1"</f>
        <v>#N/A</v>
      </c>
      <c r="L8" s="1188" t="s">
        <v>493</v>
      </c>
      <c r="M8" s="469"/>
      <c r="N8" s="1190"/>
      <c r="O8" s="1190"/>
      <c r="P8" s="3864"/>
      <c r="Q8" s="3864"/>
      <c r="R8" s="290">
        <v>1</v>
      </c>
      <c r="S8" s="1160" t="e">
        <f>$K8</f>
        <v>#N/A</v>
      </c>
      <c r="T8" s="1171"/>
      <c r="U8" s="234"/>
      <c r="V8" s="259"/>
      <c r="W8" s="627"/>
      <c r="X8" s="259"/>
      <c r="Y8" s="317"/>
      <c r="Z8" s="3865"/>
      <c r="AA8" s="3741" t="s">
        <v>52</v>
      </c>
      <c r="AB8" s="3865"/>
      <c r="AC8" s="3741" t="s">
        <v>52</v>
      </c>
      <c r="AD8" s="259"/>
      <c r="AE8" s="627"/>
      <c r="AF8" s="259"/>
      <c r="AG8" s="317"/>
      <c r="AH8" s="3865"/>
      <c r="AI8" s="3741" t="s">
        <v>52</v>
      </c>
      <c r="AJ8" s="3865"/>
      <c r="AK8" s="3741" t="s">
        <v>52</v>
      </c>
      <c r="AL8" s="259"/>
      <c r="AM8" s="3883" t="s">
        <v>494</v>
      </c>
      <c r="AN8" s="444" t="e">
        <f ca="1">STRCHECKDATE(V9:AL9)</f>
        <v>#NAME?</v>
      </c>
      <c r="AO8" s="433"/>
      <c r="AP8" s="433" t="str">
        <f t="shared" si="0"/>
        <v/>
      </c>
      <c r="AQ8" s="433"/>
      <c r="AR8" s="433"/>
      <c r="AS8" s="979">
        <v>0</v>
      </c>
    </row>
    <row r="9" spans="1:45" ht="0.75" hidden="1" customHeight="1">
      <c r="A9" s="1187"/>
      <c r="B9" s="1187"/>
      <c r="C9" s="1187"/>
      <c r="D9" s="1187"/>
      <c r="E9" s="3861"/>
      <c r="F9" s="3861"/>
      <c r="G9" s="3861"/>
      <c r="H9" s="3861"/>
      <c r="I9" s="3863"/>
      <c r="J9" s="3863"/>
      <c r="K9" s="3862"/>
      <c r="L9" s="1188"/>
      <c r="M9" s="469"/>
      <c r="N9" s="1190"/>
      <c r="O9" s="1190"/>
      <c r="P9" s="3864"/>
      <c r="Q9" s="3864"/>
      <c r="R9" s="290"/>
      <c r="S9" s="1166"/>
      <c r="T9" s="234"/>
      <c r="U9" s="234"/>
      <c r="V9" s="259"/>
      <c r="W9" s="259"/>
      <c r="X9" s="259"/>
      <c r="Y9" s="262" t="str">
        <f>Z8&amp;"-"&amp;AB8</f>
        <v>-</v>
      </c>
      <c r="Z9" s="3866"/>
      <c r="AA9" s="3741"/>
      <c r="AB9" s="3866"/>
      <c r="AC9" s="3741"/>
      <c r="AD9" s="259"/>
      <c r="AE9" s="259"/>
      <c r="AF9" s="259"/>
      <c r="AG9" s="262" t="str">
        <f>AH8&amp;"-"&amp;AJ8</f>
        <v>-</v>
      </c>
      <c r="AH9" s="3866"/>
      <c r="AI9" s="3741"/>
      <c r="AJ9" s="3866"/>
      <c r="AK9" s="3741"/>
      <c r="AL9" s="259"/>
      <c r="AM9" s="3884"/>
      <c r="AO9" s="433"/>
      <c r="AP9" s="433" t="str">
        <f t="shared" si="0"/>
        <v/>
      </c>
      <c r="AQ9" s="433"/>
      <c r="AR9" s="433"/>
      <c r="AS9" s="979">
        <v>0</v>
      </c>
    </row>
    <row r="10" spans="1:45" ht="15" hidden="1" customHeight="1">
      <c r="A10" s="1187"/>
      <c r="B10" s="1187"/>
      <c r="C10" s="1187"/>
      <c r="D10" s="1187"/>
      <c r="E10" s="3861"/>
      <c r="F10" s="3861"/>
      <c r="G10" s="3861"/>
      <c r="H10" s="3861"/>
      <c r="I10" s="3863"/>
      <c r="J10" s="3862"/>
      <c r="K10" s="1187"/>
      <c r="L10" s="1188"/>
      <c r="M10" s="469"/>
      <c r="N10" s="1190"/>
      <c r="P10" s="3864"/>
      <c r="Q10" s="3864"/>
      <c r="R10" s="289"/>
      <c r="S10" s="1102"/>
      <c r="T10" s="222" t="s">
        <v>495</v>
      </c>
      <c r="U10" s="300"/>
      <c r="V10" s="300"/>
      <c r="W10" s="300"/>
      <c r="X10" s="300"/>
      <c r="Y10" s="300"/>
      <c r="Z10" s="300"/>
      <c r="AA10" s="300"/>
      <c r="AB10" s="300"/>
      <c r="AC10" s="300"/>
      <c r="AD10" s="300"/>
      <c r="AE10" s="300"/>
      <c r="AF10" s="300"/>
      <c r="AG10" s="300"/>
      <c r="AH10" s="300"/>
      <c r="AI10" s="300"/>
      <c r="AJ10" s="300"/>
      <c r="AK10" s="300"/>
      <c r="AL10" s="258"/>
      <c r="AM10" s="3885"/>
      <c r="AO10" s="433"/>
      <c r="AP10" s="433" t="str">
        <f t="shared" si="0"/>
        <v>Добавить вид теплоносителя (параметры теплоносителя)</v>
      </c>
      <c r="AQ10" s="433"/>
      <c r="AR10" s="433"/>
      <c r="AS10" s="979">
        <v>0</v>
      </c>
    </row>
    <row r="11" spans="1:45" ht="15" hidden="1" customHeight="1">
      <c r="A11" s="1187"/>
      <c r="B11" s="1187"/>
      <c r="C11" s="1187"/>
      <c r="D11" s="1187"/>
      <c r="E11" s="3861"/>
      <c r="F11" s="3861"/>
      <c r="G11" s="3861"/>
      <c r="H11" s="3861"/>
      <c r="I11" s="3862"/>
      <c r="J11" s="1187"/>
      <c r="K11" s="1187"/>
      <c r="L11" s="1188"/>
      <c r="M11" s="469"/>
      <c r="P11" s="3864"/>
      <c r="Q11" s="1155"/>
      <c r="R11" s="289"/>
      <c r="S11" s="1102"/>
      <c r="T11" s="221" t="s">
        <v>496</v>
      </c>
      <c r="U11" s="300"/>
      <c r="V11" s="300"/>
      <c r="W11" s="300"/>
      <c r="X11" s="300"/>
      <c r="Y11" s="300"/>
      <c r="Z11" s="300"/>
      <c r="AA11" s="300"/>
      <c r="AB11" s="300"/>
      <c r="AC11" s="299"/>
      <c r="AD11" s="300"/>
      <c r="AE11" s="300"/>
      <c r="AF11" s="300"/>
      <c r="AG11" s="300"/>
      <c r="AH11" s="300"/>
      <c r="AI11" s="300"/>
      <c r="AJ11" s="300"/>
      <c r="AK11" s="299"/>
      <c r="AL11" s="300"/>
      <c r="AM11" s="237"/>
      <c r="AO11" s="433"/>
      <c r="AP11" s="433" t="str">
        <f t="shared" si="0"/>
        <v>Добавить группу потребителей</v>
      </c>
      <c r="AQ11" s="433"/>
      <c r="AR11" s="433"/>
      <c r="AS11" s="979">
        <v>0</v>
      </c>
    </row>
    <row r="12" spans="1:45" ht="14.25" hidden="1" customHeight="1">
      <c r="A12" s="1187"/>
      <c r="B12" s="1187"/>
      <c r="C12" s="1187"/>
      <c r="D12" s="1187"/>
      <c r="E12" s="3861"/>
      <c r="F12" s="3861"/>
      <c r="G12" s="3861"/>
      <c r="H12" s="3860"/>
      <c r="I12" s="1187"/>
      <c r="J12" s="1187"/>
      <c r="K12" s="1187"/>
      <c r="L12" s="1188"/>
      <c r="M12" s="1189"/>
      <c r="N12" s="1189"/>
      <c r="O12" s="469"/>
      <c r="P12" s="293"/>
      <c r="Q12" s="308"/>
      <c r="R12" s="288"/>
      <c r="S12" s="1102"/>
      <c r="T12" s="298" t="s">
        <v>497</v>
      </c>
      <c r="U12" s="300"/>
      <c r="V12" s="300"/>
      <c r="W12" s="300"/>
      <c r="X12" s="300"/>
      <c r="Y12" s="300"/>
      <c r="Z12" s="300"/>
      <c r="AA12" s="300"/>
      <c r="AB12" s="300"/>
      <c r="AC12" s="299"/>
      <c r="AD12" s="300"/>
      <c r="AE12" s="300"/>
      <c r="AF12" s="300"/>
      <c r="AG12" s="300"/>
      <c r="AH12" s="300"/>
      <c r="AI12" s="300"/>
      <c r="AJ12" s="300"/>
      <c r="AK12" s="299"/>
      <c r="AL12" s="300"/>
      <c r="AM12" s="237"/>
      <c r="AO12" s="433"/>
      <c r="AP12" s="433" t="str">
        <f t="shared" si="0"/>
        <v>Добавить схему подключения</v>
      </c>
      <c r="AQ12" s="433"/>
      <c r="AR12" s="433"/>
      <c r="AS12" s="979">
        <v>0</v>
      </c>
    </row>
    <row r="13" spans="1:45" s="1465" customFormat="1" ht="0.75" hidden="1" customHeight="1">
      <c r="A13" s="1138"/>
      <c r="B13" s="1138"/>
      <c r="C13" s="1138"/>
      <c r="D13" s="1138"/>
      <c r="E13" s="3861"/>
      <c r="F13" s="3861"/>
      <c r="G13" s="3860"/>
      <c r="H13" s="1138"/>
      <c r="I13" s="1138"/>
      <c r="J13" s="1138"/>
      <c r="K13" s="1138"/>
      <c r="L13" s="1163"/>
      <c r="M13" s="1139"/>
      <c r="N13" s="1139"/>
      <c r="P13" s="1140"/>
      <c r="Q13" s="1141"/>
      <c r="R13" s="1140"/>
      <c r="S13" s="1142"/>
      <c r="T13" s="1143" t="s">
        <v>498</v>
      </c>
      <c r="U13" s="1144"/>
      <c r="V13" s="1144"/>
      <c r="W13" s="1144"/>
      <c r="X13" s="1144"/>
      <c r="Y13" s="1144"/>
      <c r="Z13" s="1144"/>
      <c r="AA13" s="1144"/>
      <c r="AB13" s="1144"/>
      <c r="AC13" s="1144"/>
      <c r="AD13" s="1144"/>
      <c r="AE13" s="1144"/>
      <c r="AF13" s="1144"/>
      <c r="AG13" s="1144"/>
      <c r="AH13" s="1144"/>
      <c r="AI13" s="1144"/>
      <c r="AJ13" s="1144"/>
      <c r="AK13" s="1144"/>
      <c r="AL13" s="1144"/>
      <c r="AM13" s="1144"/>
      <c r="AO13" s="659"/>
      <c r="AP13" s="659" t="str">
        <f t="shared" si="0"/>
        <v>Добавить источник для дифференциации</v>
      </c>
      <c r="AQ13" s="659"/>
      <c r="AR13" s="659"/>
      <c r="AS13" s="451">
        <v>0</v>
      </c>
    </row>
    <row r="14" spans="1:45" s="1465" customFormat="1" ht="0.75" hidden="1" customHeight="1">
      <c r="A14" s="1138"/>
      <c r="B14" s="1138"/>
      <c r="C14" s="1138"/>
      <c r="D14" s="1138"/>
      <c r="E14" s="3861"/>
      <c r="F14" s="3860"/>
      <c r="G14" s="1138"/>
      <c r="H14" s="1138"/>
      <c r="I14" s="1138"/>
      <c r="J14" s="1138"/>
      <c r="K14" s="1138"/>
      <c r="L14" s="1163"/>
      <c r="M14" s="1145"/>
      <c r="N14" s="1145"/>
      <c r="P14" s="1140"/>
      <c r="Q14" s="1141"/>
      <c r="R14" s="1140"/>
      <c r="S14" s="1146"/>
      <c r="T14" s="1147" t="s">
        <v>499</v>
      </c>
      <c r="U14" s="1148"/>
      <c r="V14" s="1148"/>
      <c r="W14" s="1148"/>
      <c r="X14" s="1148"/>
      <c r="Y14" s="1148"/>
      <c r="Z14" s="1148"/>
      <c r="AA14" s="1148"/>
      <c r="AB14" s="1148"/>
      <c r="AC14" s="1148"/>
      <c r="AD14" s="1148"/>
      <c r="AE14" s="1148"/>
      <c r="AF14" s="1148"/>
      <c r="AG14" s="1148"/>
      <c r="AH14" s="1148"/>
      <c r="AI14" s="1148"/>
      <c r="AJ14" s="1148"/>
      <c r="AK14" s="1148"/>
      <c r="AL14" s="1148"/>
      <c r="AM14" s="1148"/>
      <c r="AO14" s="659"/>
      <c r="AP14" s="659" t="str">
        <f t="shared" si="0"/>
        <v>Добавить централизованную систему для дифференциации</v>
      </c>
      <c r="AQ14" s="659"/>
      <c r="AR14" s="659"/>
      <c r="AS14" s="451">
        <v>0</v>
      </c>
    </row>
    <row r="15" spans="1:45" s="1465" customFormat="1" ht="0.75" hidden="1" customHeight="1">
      <c r="A15" s="1138"/>
      <c r="B15" s="1138"/>
      <c r="C15" s="1138"/>
      <c r="D15" s="1138"/>
      <c r="E15" s="3860"/>
      <c r="F15" s="1138"/>
      <c r="G15" s="1138"/>
      <c r="H15" s="1138"/>
      <c r="I15" s="1138"/>
      <c r="J15" s="1138"/>
      <c r="K15" s="1138"/>
      <c r="L15" s="1163"/>
      <c r="M15" s="1145"/>
      <c r="N15" s="1145"/>
      <c r="P15" s="1140"/>
      <c r="Q15" s="1141"/>
      <c r="R15" s="1140"/>
      <c r="S15" s="1146"/>
      <c r="T15" s="1149" t="s">
        <v>500</v>
      </c>
      <c r="U15" s="1148"/>
      <c r="V15" s="1148"/>
      <c r="W15" s="1148"/>
      <c r="X15" s="1148"/>
      <c r="Y15" s="1148"/>
      <c r="Z15" s="1148"/>
      <c r="AA15" s="1148"/>
      <c r="AB15" s="1148"/>
      <c r="AC15" s="1148"/>
      <c r="AD15" s="1148"/>
      <c r="AE15" s="1148"/>
      <c r="AF15" s="1148"/>
      <c r="AG15" s="1148"/>
      <c r="AH15" s="1148"/>
      <c r="AI15" s="1148"/>
      <c r="AJ15" s="1148"/>
      <c r="AK15" s="1148"/>
      <c r="AL15" s="1148"/>
      <c r="AM15" s="1148"/>
      <c r="AO15" s="659"/>
      <c r="AP15" s="659" t="str">
        <f t="shared" si="0"/>
        <v>Добавить территорию для дифференциации</v>
      </c>
      <c r="AQ15" s="659"/>
      <c r="AR15" s="659"/>
      <c r="AS15" s="451">
        <v>0</v>
      </c>
    </row>
    <row r="16" spans="1:45" ht="14.25" hidden="1" customHeight="1">
      <c r="AC16" s="261"/>
      <c r="AK16" s="261"/>
      <c r="AS16" s="979">
        <v>0</v>
      </c>
    </row>
    <row r="17" spans="1:45" ht="14.25" hidden="1" customHeight="1">
      <c r="AD17" s="1184"/>
      <c r="AE17" s="1184"/>
      <c r="AF17" s="1184"/>
      <c r="AG17" s="1185"/>
      <c r="AH17" s="3858"/>
      <c r="AI17" s="3857" t="s">
        <v>52</v>
      </c>
      <c r="AJ17" s="3858"/>
      <c r="AK17" s="3857" t="s">
        <v>52</v>
      </c>
      <c r="AS17" s="979">
        <v>0</v>
      </c>
    </row>
    <row r="18" spans="1:45" ht="14.25" hidden="1" customHeight="1">
      <c r="AD18" s="1184"/>
      <c r="AE18" s="1184"/>
      <c r="AF18" s="1184"/>
      <c r="AG18" s="262" t="str">
        <f>AH17&amp;"-"&amp;AJ17</f>
        <v>-</v>
      </c>
      <c r="AH18" s="3857"/>
      <c r="AI18" s="3857"/>
      <c r="AJ18" s="3857"/>
      <c r="AK18" s="3857"/>
      <c r="AS18" s="979">
        <v>0</v>
      </c>
    </row>
    <row r="19" spans="1:45" ht="14.25" hidden="1" customHeight="1">
      <c r="AK19" s="261"/>
      <c r="AS19" s="979">
        <v>0</v>
      </c>
    </row>
    <row r="20" spans="1:45" s="1190" customFormat="1" ht="22.5" hidden="1" customHeight="1">
      <c r="L20" s="1153"/>
      <c r="M20" s="1186"/>
      <c r="N20" s="1186"/>
      <c r="O20" s="1191" t="s">
        <v>501</v>
      </c>
      <c r="P20" s="1186"/>
      <c r="Q20" s="1195"/>
      <c r="R20" s="1195"/>
      <c r="S20" s="623"/>
      <c r="Z20" s="1191"/>
      <c r="AB20" s="1191"/>
      <c r="AH20" s="1191"/>
      <c r="AJ20" s="1191"/>
      <c r="AN20" s="444"/>
      <c r="AO20" s="444"/>
      <c r="AP20" s="444"/>
      <c r="AQ20" s="444"/>
      <c r="AR20" s="444"/>
      <c r="AS20" s="984">
        <v>0</v>
      </c>
    </row>
    <row r="21" spans="1:45" s="1190" customFormat="1" ht="14.25" hidden="1" customHeight="1">
      <c r="L21" s="1153"/>
      <c r="M21" s="1186"/>
      <c r="N21" s="1186"/>
      <c r="O21" s="1186"/>
      <c r="P21" s="1186"/>
      <c r="Q21" s="1195"/>
      <c r="R21" s="1195"/>
      <c r="S21" s="623"/>
      <c r="AN21" s="444"/>
      <c r="AO21" s="444"/>
      <c r="AP21" s="444"/>
      <c r="AQ21" s="444"/>
      <c r="AR21" s="444"/>
      <c r="AS21" s="984">
        <v>0</v>
      </c>
    </row>
    <row r="22" spans="1:45" s="1190" customFormat="1" ht="33.75" hidden="1" customHeight="1">
      <c r="L22" s="1153"/>
      <c r="M22" s="1186"/>
      <c r="N22" s="1186"/>
      <c r="O22" s="1188" t="s">
        <v>502</v>
      </c>
      <c r="P22" s="1186"/>
      <c r="Q22" s="1195"/>
      <c r="R22" s="1195"/>
      <c r="S22" s="623"/>
      <c r="T22" s="984" t="s">
        <v>503</v>
      </c>
      <c r="AA22" s="120" t="s">
        <v>504</v>
      </c>
      <c r="AC22" s="120" t="s">
        <v>505</v>
      </c>
      <c r="AD22" s="984" t="s">
        <v>503</v>
      </c>
      <c r="AI22" s="120" t="s">
        <v>506</v>
      </c>
      <c r="AK22" s="120" t="s">
        <v>505</v>
      </c>
      <c r="AN22" s="444"/>
      <c r="AO22" s="444"/>
      <c r="AP22" s="444"/>
      <c r="AQ22" s="444"/>
      <c r="AR22" s="444"/>
      <c r="AS22" s="984">
        <v>0</v>
      </c>
    </row>
    <row r="23" spans="1:45" ht="14.25" hidden="1" customHeight="1">
      <c r="O23" s="1188"/>
      <c r="AS23" s="979">
        <v>0</v>
      </c>
    </row>
    <row r="24" spans="1:45" ht="14.25" hidden="1" customHeight="1">
      <c r="O24" s="1188"/>
      <c r="AS24" s="979">
        <v>0</v>
      </c>
    </row>
    <row r="25" spans="1:45" ht="14.65" customHeight="1">
      <c r="Q25" s="309"/>
      <c r="R25" s="309"/>
      <c r="S25" s="1099"/>
      <c r="T25" s="296"/>
      <c r="U25" s="296"/>
      <c r="V25" s="442"/>
      <c r="W25" s="442"/>
      <c r="X25" s="442"/>
      <c r="Y25" s="442"/>
      <c r="Z25" s="442"/>
      <c r="AA25" s="442"/>
      <c r="AB25" s="442"/>
      <c r="AC25" s="442"/>
      <c r="AD25" s="442"/>
      <c r="AE25" s="442"/>
      <c r="AF25" s="442"/>
      <c r="AG25" s="442"/>
      <c r="AH25" s="442"/>
      <c r="AI25" s="442"/>
      <c r="AJ25" s="442"/>
      <c r="AK25" s="442"/>
      <c r="AS25" s="979">
        <v>14</v>
      </c>
    </row>
    <row r="26" spans="1:45" ht="29.25" customHeight="1">
      <c r="Q26" s="309"/>
      <c r="R26" s="309"/>
      <c r="S26" s="38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841"/>
      <c r="U26" s="3841"/>
      <c r="V26" s="3841"/>
      <c r="W26" s="3841"/>
      <c r="X26" s="3841"/>
      <c r="Y26" s="3841"/>
      <c r="Z26" s="3841"/>
      <c r="AA26" s="3841"/>
      <c r="AB26" s="3841"/>
      <c r="AC26" s="3841"/>
      <c r="AD26" s="3841"/>
      <c r="AE26" s="3841"/>
      <c r="AF26" s="3841"/>
      <c r="AG26" s="3841"/>
      <c r="AH26" s="3841"/>
      <c r="AI26" s="3841"/>
      <c r="AJ26" s="3841"/>
      <c r="AK26" s="1067"/>
      <c r="AS26" s="979">
        <v>28</v>
      </c>
    </row>
    <row r="27" spans="1:45" ht="14.65" customHeight="1">
      <c r="Q27" s="309"/>
      <c r="R27" s="309"/>
      <c r="S27" s="3814" t="str">
        <f>IF(org=0,"Не определено",org)</f>
        <v>ООО "Смоленскрегионтеплоэнерго"</v>
      </c>
      <c r="T27" s="3814"/>
      <c r="U27" s="3814"/>
      <c r="V27" s="3814"/>
      <c r="W27" s="3814"/>
      <c r="X27" s="3814"/>
      <c r="Y27" s="3814"/>
      <c r="Z27" s="3814"/>
      <c r="AA27" s="3814"/>
      <c r="AB27" s="3814"/>
      <c r="AC27" s="3814"/>
      <c r="AD27" s="3814"/>
      <c r="AE27" s="3814"/>
      <c r="AF27" s="3814"/>
      <c r="AG27" s="3814"/>
      <c r="AH27" s="3814"/>
      <c r="AI27" s="3814"/>
      <c r="AJ27" s="3814"/>
      <c r="AK27" s="1067"/>
      <c r="AS27" s="979">
        <v>14</v>
      </c>
    </row>
    <row r="28" spans="1:45" ht="14.25" hidden="1" customHeight="1">
      <c r="Q28" s="309"/>
      <c r="R28" s="309"/>
      <c r="S28" s="1099"/>
      <c r="T28" s="296"/>
      <c r="U28" s="296"/>
      <c r="V28" s="256"/>
      <c r="W28" s="256"/>
      <c r="X28" s="256"/>
      <c r="Y28" s="256"/>
      <c r="Z28" s="256"/>
      <c r="AA28" s="256"/>
      <c r="AB28" s="256"/>
      <c r="AC28" s="256"/>
      <c r="AD28" s="256"/>
      <c r="AE28" s="256"/>
      <c r="AF28" s="256"/>
      <c r="AG28" s="256"/>
      <c r="AH28" s="256"/>
      <c r="AI28" s="256"/>
      <c r="AJ28" s="256"/>
      <c r="AK28" s="256"/>
      <c r="AL28" s="442"/>
      <c r="AS28" s="979">
        <v>0</v>
      </c>
    </row>
    <row r="29" spans="1:45" s="1637" customFormat="1" ht="25.5" hidden="1" customHeight="1">
      <c r="A29" s="1192"/>
      <c r="B29" s="1192"/>
      <c r="C29" s="1192"/>
      <c r="D29" s="1192"/>
      <c r="E29" s="1192"/>
      <c r="F29" s="1192"/>
      <c r="G29" s="1192"/>
      <c r="H29" s="1192"/>
      <c r="I29" s="1192"/>
      <c r="J29" s="1192"/>
      <c r="K29" s="1192"/>
      <c r="L29" s="1193"/>
      <c r="M29" s="1192"/>
      <c r="N29" s="1192"/>
      <c r="O29" s="1192"/>
      <c r="S29" s="3851" t="s">
        <v>28</v>
      </c>
      <c r="T29" s="3851"/>
      <c r="U29" s="1196"/>
      <c r="V29" s="3853" t="str">
        <f>IF(TITLE_NAME_OR_PR_CHANGE="",IF(TITLE_NAME_OR_PR="","",TITLE_NAME_OR_PR),TITLE_NAME_OR_PR_CHANGE)</f>
        <v/>
      </c>
      <c r="W29" s="3853"/>
      <c r="X29" s="3853"/>
      <c r="Y29" s="3853"/>
      <c r="Z29" s="3853"/>
      <c r="AA29" s="3853"/>
      <c r="AB29" s="3853"/>
      <c r="AC29" s="260"/>
      <c r="AD29" s="3853" t="str">
        <f>IF(TITLE_NAME_OR_PR_CHANGE="",IF(TITLE_NAME_OR_PR="","",TITLE_NAME_OR_PR),TITLE_NAME_OR_PR_CHANGE)</f>
        <v/>
      </c>
      <c r="AE29" s="3853"/>
      <c r="AF29" s="3853"/>
      <c r="AG29" s="3853"/>
      <c r="AH29" s="3853"/>
      <c r="AI29" s="3853"/>
      <c r="AJ29" s="3853"/>
      <c r="AK29" s="260"/>
      <c r="AL29" s="260"/>
      <c r="AM29" s="214"/>
      <c r="AN29" s="301"/>
      <c r="AO29" s="301"/>
      <c r="AP29" s="301"/>
      <c r="AQ29" s="301"/>
      <c r="AR29" s="301"/>
      <c r="AS29" s="351">
        <v>0</v>
      </c>
    </row>
    <row r="30" spans="1:45" s="1637" customFormat="1" ht="18.75" hidden="1" customHeight="1">
      <c r="A30" s="1192"/>
      <c r="B30" s="1192"/>
      <c r="C30" s="1192"/>
      <c r="D30" s="1192"/>
      <c r="E30" s="1192"/>
      <c r="F30" s="1192"/>
      <c r="G30" s="1192"/>
      <c r="H30" s="1192"/>
      <c r="I30" s="1192"/>
      <c r="J30" s="1192"/>
      <c r="K30" s="1192"/>
      <c r="L30" s="1193"/>
      <c r="M30" s="1192"/>
      <c r="N30" s="1192"/>
      <c r="O30" s="1192"/>
      <c r="S30" s="3851" t="s">
        <v>507</v>
      </c>
      <c r="T30" s="3851"/>
      <c r="U30" s="1196"/>
      <c r="V30" s="3852" t="str">
        <f>IF(TITLE_DATE_PR_CHANGE="",IF(TITLE_DATE_PR="","",TITLE_DATE_PR),TITLE_DATE_PR_CHANGE)</f>
        <v/>
      </c>
      <c r="W30" s="3852"/>
      <c r="X30" s="3852"/>
      <c r="Y30" s="3852"/>
      <c r="Z30" s="3852"/>
      <c r="AA30" s="3852"/>
      <c r="AB30" s="3852"/>
      <c r="AC30" s="260"/>
      <c r="AD30" s="3852" t="str">
        <f>IF(TITLE_DATE_PR_CHANGE="",IF(TITLE_DATE_PR="","",TITLE_DATE_PR),TITLE_DATE_PR_CHANGE)</f>
        <v/>
      </c>
      <c r="AE30" s="3852"/>
      <c r="AF30" s="3852"/>
      <c r="AG30" s="3852"/>
      <c r="AH30" s="3852"/>
      <c r="AI30" s="3852"/>
      <c r="AJ30" s="3852"/>
      <c r="AK30" s="260"/>
      <c r="AL30" s="260"/>
      <c r="AM30" s="214"/>
      <c r="AN30" s="301"/>
      <c r="AO30" s="301"/>
      <c r="AP30" s="301"/>
      <c r="AQ30" s="301"/>
      <c r="AR30" s="301"/>
      <c r="AS30" s="351">
        <v>0</v>
      </c>
    </row>
    <row r="31" spans="1:45" s="1637" customFormat="1" ht="18.75" hidden="1" customHeight="1">
      <c r="A31" s="1192"/>
      <c r="B31" s="1192"/>
      <c r="C31" s="1192"/>
      <c r="D31" s="1192"/>
      <c r="E31" s="1192"/>
      <c r="F31" s="1192"/>
      <c r="G31" s="1192"/>
      <c r="H31" s="1192"/>
      <c r="I31" s="1192"/>
      <c r="J31" s="1192"/>
      <c r="K31" s="1192"/>
      <c r="L31" s="1193"/>
      <c r="M31" s="1192"/>
      <c r="N31" s="1192"/>
      <c r="O31" s="1192"/>
      <c r="S31" s="3851" t="s">
        <v>508</v>
      </c>
      <c r="T31" s="3851"/>
      <c r="U31" s="1196"/>
      <c r="V31" s="3853" t="str">
        <f>IF(TITLE_NUMBER_PR_CHANGE="",IF(TITLE_NUMBER_PR="","",TITLE_NUMBER_PR),TITLE_NUMBER_PR_CHANGE)</f>
        <v/>
      </c>
      <c r="W31" s="3853"/>
      <c r="X31" s="3853"/>
      <c r="Y31" s="3853"/>
      <c r="Z31" s="3853"/>
      <c r="AA31" s="3853"/>
      <c r="AB31" s="3853"/>
      <c r="AC31" s="260"/>
      <c r="AD31" s="3853" t="str">
        <f>IF(TITLE_NUMBER_PR_CHANGE="",IF(TITLE_NUMBER_PR="","",TITLE_NUMBER_PR),TITLE_NUMBER_PR_CHANGE)</f>
        <v/>
      </c>
      <c r="AE31" s="3853"/>
      <c r="AF31" s="3853"/>
      <c r="AG31" s="3853"/>
      <c r="AH31" s="3853"/>
      <c r="AI31" s="3853"/>
      <c r="AJ31" s="3853"/>
      <c r="AK31" s="260"/>
      <c r="AL31" s="260"/>
      <c r="AM31" s="214"/>
      <c r="AN31" s="301"/>
      <c r="AO31" s="301"/>
      <c r="AP31" s="301"/>
      <c r="AQ31" s="301"/>
      <c r="AR31" s="301"/>
      <c r="AS31" s="351">
        <v>0</v>
      </c>
    </row>
    <row r="32" spans="1:45" s="1637" customFormat="1" ht="18.75" hidden="1" customHeight="1">
      <c r="A32" s="1192"/>
      <c r="B32" s="1192"/>
      <c r="C32" s="1192"/>
      <c r="D32" s="1192"/>
      <c r="E32" s="1192"/>
      <c r="F32" s="1192"/>
      <c r="G32" s="1192"/>
      <c r="H32" s="1192"/>
      <c r="I32" s="1192"/>
      <c r="J32" s="1192"/>
      <c r="K32" s="1192"/>
      <c r="L32" s="1193"/>
      <c r="M32" s="1192"/>
      <c r="N32" s="1192"/>
      <c r="O32" s="1192"/>
      <c r="S32" s="3851" t="s">
        <v>29</v>
      </c>
      <c r="T32" s="3851"/>
      <c r="U32" s="1196"/>
      <c r="V32" s="3853" t="str">
        <f>IF(TITLE_IST_PUB_CHANGE="",IF(TITLE_IST_PUB="","",TITLE_IST_PUB),TITLE_IST_PUB_CHANGE)</f>
        <v/>
      </c>
      <c r="W32" s="3853"/>
      <c r="X32" s="3853"/>
      <c r="Y32" s="3853"/>
      <c r="Z32" s="3853"/>
      <c r="AA32" s="3853"/>
      <c r="AB32" s="3853"/>
      <c r="AC32" s="260"/>
      <c r="AD32" s="3853" t="str">
        <f>IF(TITLE_IST_PUB_CHANGE="",IF(TITLE_IST_PUB="","",TITLE_IST_PUB),TITLE_IST_PUB_CHANGE)</f>
        <v/>
      </c>
      <c r="AE32" s="3853"/>
      <c r="AF32" s="3853"/>
      <c r="AG32" s="3853"/>
      <c r="AH32" s="3853"/>
      <c r="AI32" s="3853"/>
      <c r="AJ32" s="3853"/>
      <c r="AK32" s="260"/>
      <c r="AL32" s="260"/>
      <c r="AM32" s="214"/>
      <c r="AN32" s="301"/>
      <c r="AO32" s="301"/>
      <c r="AP32" s="301"/>
      <c r="AQ32" s="301"/>
      <c r="AR32" s="301"/>
      <c r="AS32" s="351">
        <v>0</v>
      </c>
    </row>
    <row r="33" spans="1:45" ht="14.25" hidden="1" customHeight="1">
      <c r="Q33" s="309"/>
      <c r="R33" s="309"/>
      <c r="S33" s="1099"/>
      <c r="T33" s="296"/>
      <c r="U33" s="296"/>
      <c r="V33" s="256"/>
      <c r="W33" s="256"/>
      <c r="X33" s="256"/>
      <c r="Y33" s="256"/>
      <c r="Z33" s="256"/>
      <c r="AA33" s="256"/>
      <c r="AB33" s="256"/>
      <c r="AC33" s="256"/>
      <c r="AD33" s="256"/>
      <c r="AE33" s="256"/>
      <c r="AF33" s="256"/>
      <c r="AG33" s="256"/>
      <c r="AH33" s="256"/>
      <c r="AI33" s="256"/>
      <c r="AJ33" s="256"/>
      <c r="AK33" s="256"/>
      <c r="AL33" s="442"/>
      <c r="AS33" s="979">
        <v>0</v>
      </c>
    </row>
    <row r="34" spans="1:45" s="1637" customFormat="1" ht="18.75" hidden="1" customHeight="1">
      <c r="A34" s="1192"/>
      <c r="B34" s="1192"/>
      <c r="C34" s="1192"/>
      <c r="D34" s="1192"/>
      <c r="E34" s="1192"/>
      <c r="F34" s="1192"/>
      <c r="G34" s="1192"/>
      <c r="H34" s="1192"/>
      <c r="I34" s="1192"/>
      <c r="J34" s="1192"/>
      <c r="K34" s="1192"/>
      <c r="L34" s="1193"/>
      <c r="M34" s="1192"/>
      <c r="N34" s="1192"/>
      <c r="O34" s="1192"/>
      <c r="S34" s="3851" t="s">
        <v>509</v>
      </c>
      <c r="T34" s="3851"/>
      <c r="U34" s="1196"/>
      <c r="V34" s="3852" t="str">
        <f>IF(TITLE_DATE_PR_CHANGE="",IF(TITLE_DATE_PR="","",TITLE_DATE_PR),TITLE_DATE_PR_CHANGE)</f>
        <v/>
      </c>
      <c r="W34" s="3852"/>
      <c r="X34" s="3852"/>
      <c r="Y34" s="3852"/>
      <c r="Z34" s="3852"/>
      <c r="AA34" s="3852"/>
      <c r="AB34" s="3852"/>
      <c r="AC34" s="260"/>
      <c r="AD34" s="3852" t="str">
        <f>IF(TITLE_DATE_PR_CHANGE="",IF(TITLE_DATE_PR="","",TITLE_DATE_PR),TITLE_DATE_PR_CHANGE)</f>
        <v/>
      </c>
      <c r="AE34" s="3852"/>
      <c r="AF34" s="3852"/>
      <c r="AG34" s="3852"/>
      <c r="AH34" s="3852"/>
      <c r="AI34" s="3852"/>
      <c r="AJ34" s="3852"/>
      <c r="AK34" s="260"/>
      <c r="AL34" s="260"/>
      <c r="AM34" s="214"/>
      <c r="AN34" s="301"/>
      <c r="AO34" s="301"/>
      <c r="AP34" s="301"/>
      <c r="AQ34" s="301"/>
      <c r="AR34" s="301"/>
      <c r="AS34" s="351">
        <v>0</v>
      </c>
    </row>
    <row r="35" spans="1:45" s="1637" customFormat="1" ht="18.75" hidden="1" customHeight="1">
      <c r="A35" s="1192"/>
      <c r="B35" s="1192"/>
      <c r="C35" s="1192"/>
      <c r="D35" s="1192"/>
      <c r="E35" s="1192"/>
      <c r="F35" s="1192"/>
      <c r="G35" s="1192"/>
      <c r="H35" s="1192"/>
      <c r="I35" s="1192"/>
      <c r="J35" s="1192"/>
      <c r="K35" s="1192"/>
      <c r="L35" s="1193"/>
      <c r="M35" s="1192"/>
      <c r="N35" s="1192"/>
      <c r="O35" s="1192"/>
      <c r="S35" s="3851" t="s">
        <v>510</v>
      </c>
      <c r="T35" s="3851"/>
      <c r="U35" s="1196"/>
      <c r="V35" s="3853" t="str">
        <f>IF(TITLE_NUMBER_PR_CHANGE="",IF(TITLE_NUMBER_PR="","",TITLE_NUMBER_PR),TITLE_NUMBER_PR_CHANGE)</f>
        <v/>
      </c>
      <c r="W35" s="3853"/>
      <c r="X35" s="3853"/>
      <c r="Y35" s="3853"/>
      <c r="Z35" s="3853"/>
      <c r="AA35" s="3853"/>
      <c r="AB35" s="3853"/>
      <c r="AC35" s="260"/>
      <c r="AD35" s="3853" t="str">
        <f>IF(TITLE_NUMBER_PR_CHANGE="",IF(TITLE_NUMBER_PR="","",TITLE_NUMBER_PR),TITLE_NUMBER_PR_CHANGE)</f>
        <v/>
      </c>
      <c r="AE35" s="3853"/>
      <c r="AF35" s="3853"/>
      <c r="AG35" s="3853"/>
      <c r="AH35" s="3853"/>
      <c r="AI35" s="3853"/>
      <c r="AJ35" s="3853"/>
      <c r="AK35" s="260"/>
      <c r="AL35" s="260"/>
      <c r="AM35" s="214"/>
      <c r="AN35" s="301"/>
      <c r="AO35" s="301"/>
      <c r="AP35" s="301"/>
      <c r="AQ35" s="301"/>
      <c r="AR35" s="301"/>
      <c r="AS35" s="351">
        <v>0</v>
      </c>
    </row>
    <row r="36" spans="1:45" s="1637" customFormat="1" ht="0" hidden="1" customHeight="1">
      <c r="A36" s="1192"/>
      <c r="B36" s="1192"/>
      <c r="C36" s="1192"/>
      <c r="D36" s="1192"/>
      <c r="E36" s="1192"/>
      <c r="F36" s="1192"/>
      <c r="G36" s="1192"/>
      <c r="H36" s="1192"/>
      <c r="I36" s="1192"/>
      <c r="J36" s="1192"/>
      <c r="K36" s="1192"/>
      <c r="L36" s="1193"/>
      <c r="M36" s="1192"/>
      <c r="N36" s="1192"/>
      <c r="O36" s="1192"/>
      <c r="S36" s="257"/>
      <c r="T36" s="257"/>
      <c r="U36" s="1164"/>
      <c r="V36" s="260"/>
      <c r="W36" s="260"/>
      <c r="X36" s="260"/>
      <c r="Y36" s="260"/>
      <c r="Z36" s="260"/>
      <c r="AA36" s="260"/>
      <c r="AB36" s="260"/>
      <c r="AC36" s="212" t="s">
        <v>511</v>
      </c>
      <c r="AD36" s="260"/>
      <c r="AE36" s="260"/>
      <c r="AF36" s="260"/>
      <c r="AG36" s="260"/>
      <c r="AH36" s="260"/>
      <c r="AI36" s="260"/>
      <c r="AJ36" s="260"/>
      <c r="AK36" s="212" t="s">
        <v>511</v>
      </c>
      <c r="AN36" s="301"/>
      <c r="AO36" s="301"/>
      <c r="AP36" s="301"/>
      <c r="AQ36" s="301"/>
      <c r="AR36" s="301"/>
      <c r="AS36" s="351">
        <v>0</v>
      </c>
    </row>
    <row r="37" spans="1:45" ht="14.65" customHeight="1">
      <c r="Q37" s="309"/>
      <c r="R37" s="309"/>
      <c r="S37" s="1099"/>
      <c r="T37" s="296"/>
      <c r="U37" s="1068"/>
      <c r="V37" s="3872"/>
      <c r="W37" s="3872"/>
      <c r="X37" s="3872"/>
      <c r="Y37" s="3872"/>
      <c r="Z37" s="3872"/>
      <c r="AA37" s="3872"/>
      <c r="AB37" s="3872"/>
      <c r="AC37" s="3872"/>
      <c r="AD37" s="3872"/>
      <c r="AE37" s="3872"/>
      <c r="AF37" s="3872"/>
      <c r="AG37" s="3872"/>
      <c r="AH37" s="3872"/>
      <c r="AI37" s="3872"/>
      <c r="AJ37" s="3872"/>
      <c r="AK37" s="3872"/>
      <c r="AS37" s="979">
        <v>14</v>
      </c>
    </row>
    <row r="38" spans="1:45" ht="14.65" customHeight="1">
      <c r="Q38" s="309"/>
      <c r="R38" s="309"/>
      <c r="S38" s="3731" t="s">
        <v>384</v>
      </c>
      <c r="T38" s="3731"/>
      <c r="U38" s="3731"/>
      <c r="V38" s="3731"/>
      <c r="W38" s="3731"/>
      <c r="X38" s="3731"/>
      <c r="Y38" s="3731"/>
      <c r="Z38" s="3731"/>
      <c r="AA38" s="3731"/>
      <c r="AB38" s="3731"/>
      <c r="AC38" s="3731"/>
      <c r="AD38" s="3731"/>
      <c r="AE38" s="3731"/>
      <c r="AF38" s="3731"/>
      <c r="AG38" s="3731"/>
      <c r="AH38" s="3731"/>
      <c r="AI38" s="3731"/>
      <c r="AJ38" s="3731"/>
      <c r="AK38" s="3731"/>
      <c r="AL38" s="3731"/>
      <c r="AM38" s="3731" t="s">
        <v>385</v>
      </c>
      <c r="AS38" s="979">
        <v>14</v>
      </c>
    </row>
    <row r="39" spans="1:45" ht="14.65" customHeight="1">
      <c r="Q39" s="309"/>
      <c r="R39" s="309"/>
      <c r="S39" s="3873" t="s">
        <v>75</v>
      </c>
      <c r="T39" s="3822" t="s">
        <v>512</v>
      </c>
      <c r="U39" s="235"/>
      <c r="V39" s="3874" t="s">
        <v>513</v>
      </c>
      <c r="W39" s="3875"/>
      <c r="X39" s="3890"/>
      <c r="Y39" s="3890"/>
      <c r="Z39" s="3875"/>
      <c r="AA39" s="3875"/>
      <c r="AB39" s="3876"/>
      <c r="AC39" s="3877" t="s">
        <v>514</v>
      </c>
      <c r="AD39" s="3874" t="s">
        <v>513</v>
      </c>
      <c r="AE39" s="3875"/>
      <c r="AF39" s="3890"/>
      <c r="AG39" s="3890"/>
      <c r="AH39" s="3875"/>
      <c r="AI39" s="3875"/>
      <c r="AJ39" s="3876"/>
      <c r="AK39" s="3877" t="s">
        <v>515</v>
      </c>
      <c r="AL39" s="3880" t="s">
        <v>516</v>
      </c>
      <c r="AM39" s="3731"/>
      <c r="AS39" s="979">
        <v>14</v>
      </c>
    </row>
    <row r="40" spans="1:45" ht="24" customHeight="1">
      <c r="Q40" s="309"/>
      <c r="R40" s="309"/>
      <c r="S40" s="3873"/>
      <c r="T40" s="3822"/>
      <c r="U40" s="864"/>
      <c r="V40" s="3888" t="s">
        <v>517</v>
      </c>
      <c r="W40" s="3793" t="s">
        <v>518</v>
      </c>
      <c r="X40" s="1200" t="s">
        <v>519</v>
      </c>
      <c r="Y40" s="1200"/>
      <c r="Z40" s="3717" t="s">
        <v>520</v>
      </c>
      <c r="AA40" s="3717"/>
      <c r="AB40" s="3711"/>
      <c r="AC40" s="3878"/>
      <c r="AD40" s="3888" t="s">
        <v>517</v>
      </c>
      <c r="AE40" s="3793" t="s">
        <v>518</v>
      </c>
      <c r="AF40" s="1200" t="s">
        <v>519</v>
      </c>
      <c r="AG40" s="1200"/>
      <c r="AH40" s="3717" t="s">
        <v>520</v>
      </c>
      <c r="AI40" s="3717"/>
      <c r="AJ40" s="3711"/>
      <c r="AK40" s="3878"/>
      <c r="AL40" s="3881"/>
      <c r="AM40" s="3731"/>
      <c r="AS40" s="979">
        <v>23</v>
      </c>
    </row>
    <row r="41" spans="1:45" s="1090" customFormat="1" ht="24" customHeight="1">
      <c r="A41" s="1194"/>
      <c r="B41" s="1194" t="s">
        <v>226</v>
      </c>
      <c r="C41" s="1194" t="s">
        <v>227</v>
      </c>
      <c r="D41" s="1194" t="s">
        <v>228</v>
      </c>
      <c r="E41" s="1188" t="s">
        <v>521</v>
      </c>
      <c r="F41" s="1188" t="s">
        <v>522</v>
      </c>
      <c r="G41" s="1188" t="s">
        <v>523</v>
      </c>
      <c r="H41" s="1188" t="s">
        <v>524</v>
      </c>
      <c r="I41" s="1188" t="s">
        <v>525</v>
      </c>
      <c r="J41" s="1188" t="s">
        <v>526</v>
      </c>
      <c r="K41" s="1188" t="s">
        <v>527</v>
      </c>
      <c r="L41" s="1188" t="s">
        <v>502</v>
      </c>
      <c r="M41" s="1186"/>
      <c r="N41" s="1186"/>
      <c r="O41" s="1186"/>
      <c r="P41" s="1152"/>
      <c r="Q41" s="309"/>
      <c r="R41" s="309"/>
      <c r="S41" s="3873"/>
      <c r="T41" s="3822"/>
      <c r="U41" s="236"/>
      <c r="V41" s="3889"/>
      <c r="W41" s="3798"/>
      <c r="X41" s="1197" t="s">
        <v>528</v>
      </c>
      <c r="Y41" s="1197" t="s">
        <v>529</v>
      </c>
      <c r="Z41" s="1158" t="s">
        <v>530</v>
      </c>
      <c r="AA41" s="3827" t="s">
        <v>531</v>
      </c>
      <c r="AB41" s="3840"/>
      <c r="AC41" s="3879"/>
      <c r="AD41" s="3889"/>
      <c r="AE41" s="3798"/>
      <c r="AF41" s="1197" t="s">
        <v>528</v>
      </c>
      <c r="AG41" s="1197" t="s">
        <v>529</v>
      </c>
      <c r="AH41" s="1158" t="s">
        <v>530</v>
      </c>
      <c r="AI41" s="3827" t="s">
        <v>531</v>
      </c>
      <c r="AJ41" s="3840"/>
      <c r="AK41" s="3879"/>
      <c r="AL41" s="3882"/>
      <c r="AM41" s="3731"/>
      <c r="AN41" s="444"/>
      <c r="AO41" s="433"/>
      <c r="AP41" s="433"/>
      <c r="AQ41" s="433"/>
      <c r="AR41" s="433"/>
      <c r="AS41" s="496">
        <v>23</v>
      </c>
    </row>
    <row r="42" spans="1:45" s="1464" customFormat="1" ht="11.25" hidden="1" customHeight="1">
      <c r="A42" s="1194"/>
      <c r="B42" s="1194"/>
      <c r="C42" s="1194"/>
      <c r="D42" s="1194"/>
      <c r="E42" s="1194"/>
      <c r="F42" s="1194"/>
      <c r="G42" s="1194"/>
      <c r="H42" s="1194"/>
      <c r="I42" s="1194"/>
      <c r="J42" s="1194"/>
      <c r="K42" s="1194"/>
      <c r="L42" s="1188"/>
      <c r="M42" s="1186"/>
      <c r="N42" s="1186"/>
      <c r="O42" s="1186"/>
      <c r="P42" s="1070"/>
      <c r="Q42" s="1071"/>
      <c r="R42" s="1078">
        <v>1</v>
      </c>
      <c r="S42" s="1101" t="s">
        <v>161</v>
      </c>
      <c r="T42" s="1079" t="s">
        <v>89</v>
      </c>
      <c r="U42" s="1069" t="str">
        <f ca="1">OFFSET(U42,0,-1)</f>
        <v>2</v>
      </c>
      <c r="V42" s="1159">
        <f ca="1">OFFSET(V42,0,-1)+1</f>
        <v>3</v>
      </c>
      <c r="W42" s="1159"/>
      <c r="X42" s="1165">
        <f ca="1">OFFSET(X42,0,-1)+1</f>
        <v>1</v>
      </c>
      <c r="Y42" s="1165">
        <f ca="1">OFFSET(Y42,0,-1)+1</f>
        <v>2</v>
      </c>
      <c r="Z42" s="1159">
        <f ca="1">OFFSET(Z42,0,-1)+1</f>
        <v>3</v>
      </c>
      <c r="AA42" s="3871">
        <f ca="1">OFFSET(AA42,0,-1)+1</f>
        <v>4</v>
      </c>
      <c r="AB42" s="3871"/>
      <c r="AC42" s="1159">
        <f ca="1">OFFSET(AC42,0,-2)+1</f>
        <v>5</v>
      </c>
      <c r="AD42" s="1159">
        <f ca="1">OFFSET(AD42,0,-1)+1</f>
        <v>6</v>
      </c>
      <c r="AE42" s="1159"/>
      <c r="AF42" s="1165">
        <f ca="1">OFFSET(AF42,0,-1)+1</f>
        <v>1</v>
      </c>
      <c r="AG42" s="1165">
        <f ca="1">OFFSET(AG42,0,-1)+1</f>
        <v>2</v>
      </c>
      <c r="AH42" s="1159">
        <f ca="1">OFFSET(AH42,0,-1)+1</f>
        <v>3</v>
      </c>
      <c r="AI42" s="3871">
        <f ca="1">OFFSET(AI42,0,-1)+1</f>
        <v>4</v>
      </c>
      <c r="AJ42" s="3871"/>
      <c r="AK42" s="1159">
        <f ca="1">OFFSET(AK42,0,-2)+1</f>
        <v>5</v>
      </c>
      <c r="AL42" s="1069">
        <f ca="1">OFFSET(AL42,0,-1)</f>
        <v>5</v>
      </c>
      <c r="AM42" s="1159">
        <f ca="1">OFFSET(AM42,0,-1)+1</f>
        <v>6</v>
      </c>
      <c r="AN42" s="444"/>
      <c r="AO42" s="444"/>
      <c r="AP42" s="444"/>
      <c r="AQ42" s="444"/>
      <c r="AR42" s="444"/>
      <c r="AS42" s="429">
        <v>0</v>
      </c>
    </row>
    <row r="43" spans="1:45" ht="21.95" customHeight="1">
      <c r="A43" s="1187" t="s">
        <v>278</v>
      </c>
      <c r="B43" s="1187"/>
      <c r="C43" s="1187"/>
      <c r="D43" s="1187"/>
      <c r="E43" s="3860">
        <v>1</v>
      </c>
      <c r="F43" s="1187"/>
      <c r="G43" s="1187"/>
      <c r="H43" s="1187"/>
      <c r="I43" s="1187"/>
      <c r="J43" s="1187"/>
      <c r="K43" s="1187"/>
      <c r="L43" s="1188"/>
      <c r="M43" s="1189"/>
      <c r="N43" s="1189"/>
      <c r="O43" s="1189"/>
      <c r="P43" s="294"/>
      <c r="Q43" s="293"/>
      <c r="R43" s="288"/>
      <c r="S43" s="1160">
        <f>INDEX(PT_DIFFERENTIATION_NUM_NTAR,MATCH(A43,PT_DIFFERENTIATION_NTAR_ID,0))</f>
        <v>0</v>
      </c>
      <c r="T43" s="232" t="s">
        <v>214</v>
      </c>
      <c r="U43" s="234"/>
      <c r="V43" s="3854"/>
      <c r="W43" s="3855"/>
      <c r="X43" s="3855"/>
      <c r="Y43" s="3855"/>
      <c r="Z43" s="3855"/>
      <c r="AA43" s="3855"/>
      <c r="AB43" s="3855"/>
      <c r="AC43" s="3856"/>
      <c r="AD43" s="3854" t="str">
        <f>INDEX(PT_DIFFERENTIATION_NTAR,MATCH(A43,PT_DIFFERENTIATION_NTAR_ID,0))</f>
        <v/>
      </c>
      <c r="AE43" s="3855"/>
      <c r="AF43" s="3855"/>
      <c r="AG43" s="3855"/>
      <c r="AH43" s="3855"/>
      <c r="AI43" s="3855"/>
      <c r="AJ43" s="3855"/>
      <c r="AK43" s="3855"/>
      <c r="AL43" s="3856"/>
      <c r="AM43" s="10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3"/>
      <c r="AP43" s="433" t="str">
        <f t="shared" ref="AP43:AP57" si="1">IF(T43="","",T43)</f>
        <v>Наименование тарифа</v>
      </c>
      <c r="AQ43" s="433"/>
      <c r="AR43" s="433"/>
      <c r="AS43" s="979">
        <v>21</v>
      </c>
    </row>
    <row r="44" spans="1:45" ht="21.95" customHeight="1">
      <c r="A44" s="1187" t="s">
        <v>278</v>
      </c>
      <c r="B44" s="1187" t="s">
        <v>279</v>
      </c>
      <c r="C44" s="1187"/>
      <c r="D44" s="1187"/>
      <c r="E44" s="3861"/>
      <c r="F44" s="3860">
        <v>1</v>
      </c>
      <c r="G44" s="1187"/>
      <c r="H44" s="1187"/>
      <c r="I44" s="1187"/>
      <c r="J44" s="1187"/>
      <c r="K44" s="1187"/>
      <c r="L44" s="1188"/>
      <c r="M44" s="1189"/>
      <c r="N44" s="1189"/>
      <c r="O44" s="1189"/>
      <c r="P44" s="1156"/>
      <c r="Q44" s="285"/>
      <c r="R44" s="286"/>
      <c r="S44" s="1160" t="str">
        <f>INDEX(PT_DIFFERENTIATION_NUM_TER,MATCH(B44,PT_DIFFERENTIATION_TER_ID,0))</f>
        <v>.</v>
      </c>
      <c r="T44" s="242" t="s">
        <v>481</v>
      </c>
      <c r="U44" s="234"/>
      <c r="V44" s="3854"/>
      <c r="W44" s="3855"/>
      <c r="X44" s="3855"/>
      <c r="Y44" s="3855"/>
      <c r="Z44" s="3855"/>
      <c r="AA44" s="3855"/>
      <c r="AB44" s="3855"/>
      <c r="AC44" s="3856"/>
      <c r="AD44" s="3854" t="str">
        <f>INDEX(PT_DIFFERENTIATION_TER,MATCH(B44,PT_DIFFERENTIATION_TER_ID,0))</f>
        <v/>
      </c>
      <c r="AE44" s="3855"/>
      <c r="AF44" s="3855"/>
      <c r="AG44" s="3855"/>
      <c r="AH44" s="3855"/>
      <c r="AI44" s="3855"/>
      <c r="AJ44" s="3855"/>
      <c r="AK44" s="3855"/>
      <c r="AL44" s="3856"/>
      <c r="AM44" s="1082" t="s">
        <v>482</v>
      </c>
      <c r="AO44" s="433"/>
      <c r="AP44" s="433" t="str">
        <f t="shared" si="1"/>
        <v>Территория действия тарифа</v>
      </c>
      <c r="AQ44" s="433"/>
      <c r="AR44" s="433"/>
      <c r="AS44" s="979">
        <v>21</v>
      </c>
    </row>
    <row r="45" spans="1:45" ht="24" customHeight="1">
      <c r="A45" s="1187" t="s">
        <v>278</v>
      </c>
      <c r="B45" s="1187" t="s">
        <v>279</v>
      </c>
      <c r="C45" s="1187" t="s">
        <v>280</v>
      </c>
      <c r="D45" s="1187"/>
      <c r="E45" s="3861"/>
      <c r="F45" s="3861"/>
      <c r="G45" s="3860">
        <v>1</v>
      </c>
      <c r="H45" s="1187"/>
      <c r="I45" s="1187"/>
      <c r="J45" s="1187"/>
      <c r="K45" s="1187"/>
      <c r="L45" s="1188"/>
      <c r="M45" s="1189"/>
      <c r="N45" s="1189"/>
      <c r="O45" s="1189"/>
      <c r="P45" s="287"/>
      <c r="Q45" s="285"/>
      <c r="R45" s="286"/>
      <c r="S45" s="1160" t="str">
        <f>INDEX(PT_DIFFERENTIATION_NUM_CS,MATCH(C45,PT_DIFFERENTIATION_CS_ID,0))</f>
        <v>..</v>
      </c>
      <c r="T45" s="243" t="s">
        <v>483</v>
      </c>
      <c r="U45" s="234"/>
      <c r="V45" s="3854"/>
      <c r="W45" s="3855"/>
      <c r="X45" s="3855"/>
      <c r="Y45" s="3855"/>
      <c r="Z45" s="3855"/>
      <c r="AA45" s="3855"/>
      <c r="AB45" s="3855"/>
      <c r="AC45" s="3856"/>
      <c r="AD45" s="3854" t="str">
        <f>INDEX(PT_DIFFERENTIATION_CS,MATCH(C45,PT_DIFFERENTIATION_CS_ID,0))</f>
        <v/>
      </c>
      <c r="AE45" s="3855"/>
      <c r="AF45" s="3855"/>
      <c r="AG45" s="3855"/>
      <c r="AH45" s="3855"/>
      <c r="AI45" s="3855"/>
      <c r="AJ45" s="3855"/>
      <c r="AK45" s="3855"/>
      <c r="AL45" s="3856"/>
      <c r="AM45" s="1082" t="s">
        <v>484</v>
      </c>
      <c r="AO45" s="433"/>
      <c r="AP45" s="433" t="str">
        <f t="shared" si="1"/>
        <v xml:space="preserve">Наименование системы теплоснабжения </v>
      </c>
      <c r="AQ45" s="433"/>
      <c r="AR45" s="433"/>
      <c r="AS45" s="979">
        <v>23</v>
      </c>
    </row>
    <row r="46" spans="1:45" ht="21.95" customHeight="1">
      <c r="A46" s="1187" t="s">
        <v>278</v>
      </c>
      <c r="B46" s="1187" t="s">
        <v>279</v>
      </c>
      <c r="C46" s="1187" t="s">
        <v>280</v>
      </c>
      <c r="D46" s="1187" t="s">
        <v>281</v>
      </c>
      <c r="E46" s="3861"/>
      <c r="F46" s="3861"/>
      <c r="G46" s="3861"/>
      <c r="H46" s="3860">
        <v>1</v>
      </c>
      <c r="I46" s="1187"/>
      <c r="J46" s="1187"/>
      <c r="K46" s="1187"/>
      <c r="L46" s="1188"/>
      <c r="M46" s="1189"/>
      <c r="N46" s="1189"/>
      <c r="O46" s="1189"/>
      <c r="P46" s="287"/>
      <c r="Q46" s="285"/>
      <c r="R46" s="286"/>
      <c r="S46" s="1160" t="str">
        <f>INDEX(PT_DIFFERENTIATION_NUM_IST_TE,MATCH(D46,PT_DIFFERENTIATION_IST_TE_ID,0))</f>
        <v>...</v>
      </c>
      <c r="T46" s="244" t="s">
        <v>485</v>
      </c>
      <c r="U46" s="234"/>
      <c r="V46" s="3854"/>
      <c r="W46" s="3855"/>
      <c r="X46" s="3855"/>
      <c r="Y46" s="3855"/>
      <c r="Z46" s="3855"/>
      <c r="AA46" s="3855"/>
      <c r="AB46" s="3855"/>
      <c r="AC46" s="3856"/>
      <c r="AD46" s="3854" t="str">
        <f>INDEX(PT_DIFFERENTIATION_IST_TE,MATCH(D46,PT_DIFFERENTIATION_IST_TE_ID,0))</f>
        <v/>
      </c>
      <c r="AE46" s="3855"/>
      <c r="AF46" s="3855"/>
      <c r="AG46" s="3855"/>
      <c r="AH46" s="3855"/>
      <c r="AI46" s="3855"/>
      <c r="AJ46" s="3855"/>
      <c r="AK46" s="3855"/>
      <c r="AL46" s="3856"/>
      <c r="AM46" s="1082" t="s">
        <v>486</v>
      </c>
      <c r="AO46" s="433"/>
      <c r="AP46" s="433" t="str">
        <f t="shared" si="1"/>
        <v xml:space="preserve">Источник тепловой энергии  </v>
      </c>
      <c r="AQ46" s="433"/>
      <c r="AR46" s="433"/>
      <c r="AS46" s="979">
        <v>21</v>
      </c>
    </row>
    <row r="47" spans="1:45" ht="49.5" customHeight="1">
      <c r="A47" s="1187" t="s">
        <v>278</v>
      </c>
      <c r="B47" s="1187" t="s">
        <v>279</v>
      </c>
      <c r="C47" s="1187" t="s">
        <v>280</v>
      </c>
      <c r="D47" s="1187" t="s">
        <v>281</v>
      </c>
      <c r="E47" s="3861"/>
      <c r="F47" s="3861"/>
      <c r="G47" s="3861"/>
      <c r="H47" s="3861"/>
      <c r="I47" s="3862" t="str">
        <f>S46&amp;".1"</f>
        <v>....1</v>
      </c>
      <c r="J47" s="1187"/>
      <c r="K47" s="1187"/>
      <c r="L47" s="1188" t="s">
        <v>487</v>
      </c>
      <c r="P47" s="3864">
        <v>1</v>
      </c>
      <c r="Q47" s="1155"/>
      <c r="R47" s="289"/>
      <c r="S47" s="1160" t="str">
        <f>$I47</f>
        <v>....1</v>
      </c>
      <c r="T47" s="219" t="s">
        <v>488</v>
      </c>
      <c r="U47" s="234"/>
      <c r="V47" s="3848"/>
      <c r="W47" s="3849"/>
      <c r="X47" s="3849"/>
      <c r="Y47" s="3849"/>
      <c r="Z47" s="3849"/>
      <c r="AA47" s="3849"/>
      <c r="AB47" s="3849"/>
      <c r="AC47" s="3850"/>
      <c r="AD47" s="3848"/>
      <c r="AE47" s="3849"/>
      <c r="AF47" s="3849"/>
      <c r="AG47" s="3849"/>
      <c r="AH47" s="3849"/>
      <c r="AI47" s="3849"/>
      <c r="AJ47" s="3849"/>
      <c r="AK47" s="3849"/>
      <c r="AL47" s="3850"/>
      <c r="AM47" s="1082" t="s">
        <v>489</v>
      </c>
      <c r="AO47" s="433"/>
      <c r="AP47" s="433" t="str">
        <f t="shared" si="1"/>
        <v>Схема подключения теплопотребляющей установки к коллектору источника тепловой энергии</v>
      </c>
      <c r="AQ47" s="433"/>
      <c r="AR47" s="433"/>
      <c r="AS47" s="979">
        <v>47</v>
      </c>
    </row>
    <row r="48" spans="1:45" ht="21.95" customHeight="1">
      <c r="A48" s="1187" t="s">
        <v>278</v>
      </c>
      <c r="B48" s="1187" t="s">
        <v>279</v>
      </c>
      <c r="C48" s="1187" t="s">
        <v>280</v>
      </c>
      <c r="D48" s="1187" t="s">
        <v>281</v>
      </c>
      <c r="E48" s="3861"/>
      <c r="F48" s="3861"/>
      <c r="G48" s="3861"/>
      <c r="H48" s="3861"/>
      <c r="I48" s="3863"/>
      <c r="J48" s="3862" t="str">
        <f>I47&amp;".1"</f>
        <v>....1.1</v>
      </c>
      <c r="K48" s="1187"/>
      <c r="L48" s="1188" t="s">
        <v>490</v>
      </c>
      <c r="P48" s="3864"/>
      <c r="Q48" s="3864">
        <v>1</v>
      </c>
      <c r="R48" s="290"/>
      <c r="S48" s="1160" t="str">
        <f>$J48</f>
        <v>....1.1</v>
      </c>
      <c r="T48" s="220" t="s">
        <v>491</v>
      </c>
      <c r="U48" s="234"/>
      <c r="V48" s="3848"/>
      <c r="W48" s="3849"/>
      <c r="X48" s="3849"/>
      <c r="Y48" s="3849"/>
      <c r="Z48" s="3849"/>
      <c r="AA48" s="3849"/>
      <c r="AB48" s="3849"/>
      <c r="AC48" s="3850"/>
      <c r="AD48" s="3848"/>
      <c r="AE48" s="3849"/>
      <c r="AF48" s="3849"/>
      <c r="AG48" s="3849"/>
      <c r="AH48" s="3849"/>
      <c r="AI48" s="3849"/>
      <c r="AJ48" s="3849"/>
      <c r="AK48" s="3849"/>
      <c r="AL48" s="3850"/>
      <c r="AM48" s="1082" t="s">
        <v>492</v>
      </c>
      <c r="AO48" s="433"/>
      <c r="AP48" s="433" t="str">
        <f t="shared" si="1"/>
        <v>Группа потребителей</v>
      </c>
      <c r="AQ48" s="433"/>
      <c r="AR48" s="433"/>
      <c r="AS48" s="979">
        <v>21</v>
      </c>
    </row>
    <row r="49" spans="1:45" ht="21.95" customHeight="1">
      <c r="A49" s="1187" t="s">
        <v>278</v>
      </c>
      <c r="B49" s="1187" t="s">
        <v>279</v>
      </c>
      <c r="C49" s="1187" t="s">
        <v>280</v>
      </c>
      <c r="D49" s="1187" t="s">
        <v>281</v>
      </c>
      <c r="E49" s="3861"/>
      <c r="F49" s="3861"/>
      <c r="G49" s="3861"/>
      <c r="H49" s="3861"/>
      <c r="I49" s="3863"/>
      <c r="J49" s="3863"/>
      <c r="K49" s="3862" t="str">
        <f>J48&amp;".1"</f>
        <v>....1.1.1</v>
      </c>
      <c r="L49" s="1188" t="s">
        <v>493</v>
      </c>
      <c r="P49" s="3864"/>
      <c r="Q49" s="3864"/>
      <c r="R49" s="290">
        <v>1</v>
      </c>
      <c r="S49" s="1160" t="str">
        <f>$K49</f>
        <v>....1.1.1</v>
      </c>
      <c r="T49" s="1171"/>
      <c r="U49" s="234"/>
      <c r="V49" s="259"/>
      <c r="W49" s="627"/>
      <c r="X49" s="259"/>
      <c r="Y49" s="317"/>
      <c r="Z49" s="3865"/>
      <c r="AA49" s="3741" t="s">
        <v>52</v>
      </c>
      <c r="AB49" s="3865"/>
      <c r="AC49" s="3741" t="s">
        <v>52</v>
      </c>
      <c r="AD49" s="259"/>
      <c r="AE49" s="627"/>
      <c r="AF49" s="259"/>
      <c r="AG49" s="317"/>
      <c r="AH49" s="3865"/>
      <c r="AI49" s="3741" t="s">
        <v>52</v>
      </c>
      <c r="AJ49" s="3867"/>
      <c r="AK49" s="3741" t="s">
        <v>52</v>
      </c>
      <c r="AL49" s="1172"/>
      <c r="AM49" s="3883" t="s">
        <v>494</v>
      </c>
      <c r="AN49" s="444" t="e">
        <f ca="1">STRCHECKDATE(V50:AL50)</f>
        <v>#NAME?</v>
      </c>
      <c r="AO49" s="433"/>
      <c r="AP49" s="433" t="str">
        <f t="shared" si="1"/>
        <v/>
      </c>
      <c r="AQ49" s="433"/>
      <c r="AR49" s="433"/>
      <c r="AS49" s="979">
        <v>21</v>
      </c>
    </row>
    <row r="50" spans="1:45" ht="1.1499999999999999" customHeight="1">
      <c r="A50" s="1187" t="s">
        <v>278</v>
      </c>
      <c r="B50" s="1187" t="s">
        <v>279</v>
      </c>
      <c r="C50" s="1187" t="s">
        <v>280</v>
      </c>
      <c r="D50" s="1187" t="s">
        <v>281</v>
      </c>
      <c r="E50" s="3861"/>
      <c r="F50" s="3861"/>
      <c r="G50" s="3861"/>
      <c r="H50" s="3861"/>
      <c r="I50" s="3863"/>
      <c r="J50" s="3863"/>
      <c r="K50" s="3862"/>
      <c r="L50" s="1188"/>
      <c r="P50" s="3864"/>
      <c r="Q50" s="3864"/>
      <c r="R50" s="290"/>
      <c r="S50" s="1166"/>
      <c r="T50" s="234"/>
      <c r="U50" s="234"/>
      <c r="V50" s="259"/>
      <c r="W50" s="259"/>
      <c r="X50" s="259"/>
      <c r="Y50" s="262" t="str">
        <f>Z49&amp;"-"&amp;AB49</f>
        <v>-</v>
      </c>
      <c r="Z50" s="3866"/>
      <c r="AA50" s="3741"/>
      <c r="AB50" s="3866"/>
      <c r="AC50" s="3741"/>
      <c r="AD50" s="259"/>
      <c r="AE50" s="259"/>
      <c r="AF50" s="259"/>
      <c r="AG50" s="262" t="str">
        <f>AH49&amp;"-"&amp;AJ49</f>
        <v>-</v>
      </c>
      <c r="AH50" s="3866"/>
      <c r="AI50" s="3741"/>
      <c r="AJ50" s="3868"/>
      <c r="AK50" s="3741"/>
      <c r="AL50" s="1173"/>
      <c r="AM50" s="3884"/>
      <c r="AO50" s="433"/>
      <c r="AP50" s="433" t="str">
        <f t="shared" si="1"/>
        <v/>
      </c>
      <c r="AQ50" s="433"/>
      <c r="AR50" s="433"/>
      <c r="AS50" s="979">
        <v>1</v>
      </c>
    </row>
    <row r="51" spans="1:45" ht="11.45" customHeight="1">
      <c r="A51" s="1187" t="s">
        <v>278</v>
      </c>
      <c r="B51" s="1187" t="s">
        <v>279</v>
      </c>
      <c r="C51" s="1187" t="s">
        <v>280</v>
      </c>
      <c r="D51" s="1187" t="s">
        <v>281</v>
      </c>
      <c r="E51" s="3861"/>
      <c r="F51" s="3861"/>
      <c r="G51" s="3861"/>
      <c r="H51" s="3861"/>
      <c r="I51" s="3863"/>
      <c r="J51" s="3862"/>
      <c r="K51" s="1187"/>
      <c r="L51" s="1188"/>
      <c r="P51" s="3864"/>
      <c r="Q51" s="3864"/>
      <c r="R51" s="289"/>
      <c r="S51" s="1102"/>
      <c r="T51" s="222" t="s">
        <v>495</v>
      </c>
      <c r="U51" s="300"/>
      <c r="V51" s="300"/>
      <c r="W51" s="300"/>
      <c r="X51" s="300"/>
      <c r="Y51" s="300"/>
      <c r="Z51" s="300"/>
      <c r="AA51" s="300"/>
      <c r="AB51" s="300"/>
      <c r="AC51" s="300"/>
      <c r="AD51" s="300"/>
      <c r="AE51" s="300"/>
      <c r="AF51" s="300"/>
      <c r="AG51" s="300"/>
      <c r="AH51" s="300"/>
      <c r="AI51" s="300"/>
      <c r="AJ51" s="300"/>
      <c r="AK51" s="300"/>
      <c r="AL51" s="258"/>
      <c r="AM51" s="3885"/>
      <c r="AO51" s="433"/>
      <c r="AP51" s="433" t="str">
        <f t="shared" si="1"/>
        <v>Добавить вид теплоносителя (параметры теплоносителя)</v>
      </c>
      <c r="AQ51" s="433"/>
      <c r="AR51" s="433"/>
      <c r="AS51" s="979">
        <v>11</v>
      </c>
    </row>
    <row r="52" spans="1:45" ht="11.45" customHeight="1">
      <c r="A52" s="1187" t="s">
        <v>278</v>
      </c>
      <c r="B52" s="1187" t="s">
        <v>279</v>
      </c>
      <c r="C52" s="1187" t="s">
        <v>280</v>
      </c>
      <c r="D52" s="1187" t="s">
        <v>281</v>
      </c>
      <c r="E52" s="3861"/>
      <c r="F52" s="3861"/>
      <c r="G52" s="3861"/>
      <c r="H52" s="3861"/>
      <c r="I52" s="3862"/>
      <c r="J52" s="1187"/>
      <c r="K52" s="1187"/>
      <c r="L52" s="1188"/>
      <c r="P52" s="3864"/>
      <c r="Q52" s="1155"/>
      <c r="R52" s="289"/>
      <c r="S52" s="1102"/>
      <c r="T52" s="221" t="s">
        <v>496</v>
      </c>
      <c r="U52" s="300"/>
      <c r="V52" s="300"/>
      <c r="W52" s="300"/>
      <c r="X52" s="300"/>
      <c r="Y52" s="300"/>
      <c r="Z52" s="300"/>
      <c r="AA52" s="300"/>
      <c r="AB52" s="300"/>
      <c r="AC52" s="299"/>
      <c r="AD52" s="300"/>
      <c r="AE52" s="300"/>
      <c r="AF52" s="300"/>
      <c r="AG52" s="300"/>
      <c r="AH52" s="300"/>
      <c r="AI52" s="300"/>
      <c r="AJ52" s="300"/>
      <c r="AK52" s="299"/>
      <c r="AL52" s="300"/>
      <c r="AM52" s="237"/>
      <c r="AO52" s="433"/>
      <c r="AP52" s="433" t="str">
        <f t="shared" si="1"/>
        <v>Добавить группу потребителей</v>
      </c>
      <c r="AQ52" s="433"/>
      <c r="AR52" s="433"/>
      <c r="AS52" s="979">
        <v>11</v>
      </c>
    </row>
    <row r="53" spans="1:45" ht="14.65" customHeight="1">
      <c r="A53" s="1187" t="s">
        <v>278</v>
      </c>
      <c r="B53" s="1187" t="s">
        <v>279</v>
      </c>
      <c r="C53" s="1187" t="s">
        <v>280</v>
      </c>
      <c r="D53" s="1187" t="s">
        <v>281</v>
      </c>
      <c r="E53" s="3861"/>
      <c r="F53" s="3861"/>
      <c r="G53" s="3861"/>
      <c r="H53" s="3860"/>
      <c r="I53" s="1187"/>
      <c r="J53" s="1187"/>
      <c r="K53" s="1187"/>
      <c r="L53" s="1188"/>
      <c r="M53" s="1189"/>
      <c r="N53" s="1189"/>
      <c r="O53" s="469"/>
      <c r="P53" s="293"/>
      <c r="Q53" s="308"/>
      <c r="R53" s="288"/>
      <c r="S53" s="1102"/>
      <c r="T53" s="298" t="s">
        <v>497</v>
      </c>
      <c r="U53" s="300"/>
      <c r="V53" s="300"/>
      <c r="W53" s="300"/>
      <c r="X53" s="300"/>
      <c r="Y53" s="300"/>
      <c r="Z53" s="300"/>
      <c r="AA53" s="300"/>
      <c r="AB53" s="300"/>
      <c r="AC53" s="299"/>
      <c r="AD53" s="300"/>
      <c r="AE53" s="300"/>
      <c r="AF53" s="300"/>
      <c r="AG53" s="300"/>
      <c r="AH53" s="300"/>
      <c r="AI53" s="300"/>
      <c r="AJ53" s="300"/>
      <c r="AK53" s="299"/>
      <c r="AL53" s="300"/>
      <c r="AM53" s="237"/>
      <c r="AO53" s="433"/>
      <c r="AP53" s="433" t="str">
        <f t="shared" si="1"/>
        <v>Добавить схему подключения</v>
      </c>
      <c r="AQ53" s="433"/>
      <c r="AR53" s="433"/>
      <c r="AS53" s="979">
        <v>14</v>
      </c>
    </row>
    <row r="54" spans="1:45" s="1465" customFormat="1" ht="1.1499999999999999" customHeight="1">
      <c r="A54" s="1167" t="s">
        <v>278</v>
      </c>
      <c r="B54" s="1167" t="s">
        <v>279</v>
      </c>
      <c r="C54" s="1167" t="s">
        <v>280</v>
      </c>
      <c r="D54" s="1138"/>
      <c r="E54" s="3861"/>
      <c r="F54" s="3861"/>
      <c r="G54" s="3860"/>
      <c r="H54" s="1138"/>
      <c r="I54" s="1138"/>
      <c r="J54" s="1138"/>
      <c r="K54" s="1138"/>
      <c r="L54" s="1163"/>
      <c r="M54" s="1139"/>
      <c r="N54" s="1139"/>
      <c r="P54" s="1140"/>
      <c r="Q54" s="1141"/>
      <c r="R54" s="1140"/>
      <c r="S54" s="1146"/>
      <c r="T54" s="1149" t="s">
        <v>498</v>
      </c>
      <c r="U54" s="1148"/>
      <c r="V54" s="1148"/>
      <c r="W54" s="1148"/>
      <c r="X54" s="1148"/>
      <c r="Y54" s="1148"/>
      <c r="Z54" s="1148"/>
      <c r="AA54" s="1148"/>
      <c r="AB54" s="1148"/>
      <c r="AC54" s="1148"/>
      <c r="AD54" s="1148"/>
      <c r="AE54" s="1148"/>
      <c r="AF54" s="1148"/>
      <c r="AG54" s="1148"/>
      <c r="AH54" s="1148"/>
      <c r="AI54" s="1148"/>
      <c r="AJ54" s="1148"/>
      <c r="AK54" s="1148"/>
      <c r="AL54" s="1148"/>
      <c r="AM54" s="1148"/>
      <c r="AO54" s="659"/>
      <c r="AP54" s="659" t="str">
        <f t="shared" si="1"/>
        <v>Добавить источник для дифференциации</v>
      </c>
      <c r="AQ54" s="659"/>
      <c r="AR54" s="659"/>
      <c r="AS54" s="451">
        <v>1</v>
      </c>
    </row>
    <row r="55" spans="1:45" s="1465" customFormat="1" ht="1.1499999999999999" customHeight="1">
      <c r="A55" s="1167" t="s">
        <v>278</v>
      </c>
      <c r="B55" s="1167" t="s">
        <v>279</v>
      </c>
      <c r="C55" s="1138"/>
      <c r="D55" s="1138"/>
      <c r="E55" s="3861"/>
      <c r="F55" s="3860"/>
      <c r="G55" s="1138"/>
      <c r="H55" s="1138"/>
      <c r="I55" s="1138"/>
      <c r="J55" s="1138"/>
      <c r="K55" s="1138"/>
      <c r="L55" s="1163"/>
      <c r="M55" s="1145"/>
      <c r="N55" s="1145"/>
      <c r="P55" s="1140"/>
      <c r="Q55" s="1141"/>
      <c r="R55" s="1140"/>
      <c r="S55" s="1146"/>
      <c r="T55" s="1149" t="s">
        <v>499</v>
      </c>
      <c r="U55" s="1148"/>
      <c r="V55" s="1148"/>
      <c r="W55" s="1148"/>
      <c r="X55" s="1148"/>
      <c r="Y55" s="1148"/>
      <c r="Z55" s="1148"/>
      <c r="AA55" s="1148"/>
      <c r="AB55" s="1148"/>
      <c r="AC55" s="1148"/>
      <c r="AD55" s="1148"/>
      <c r="AE55" s="1148"/>
      <c r="AF55" s="1148"/>
      <c r="AG55" s="1148"/>
      <c r="AH55" s="1148"/>
      <c r="AI55" s="1148"/>
      <c r="AJ55" s="1148"/>
      <c r="AK55" s="1148"/>
      <c r="AL55" s="1148"/>
      <c r="AM55" s="1148"/>
      <c r="AO55" s="659"/>
      <c r="AP55" s="659" t="str">
        <f t="shared" si="1"/>
        <v>Добавить централизованную систему для дифференциации</v>
      </c>
      <c r="AQ55" s="659"/>
      <c r="AR55" s="659"/>
      <c r="AS55" s="451">
        <v>1</v>
      </c>
    </row>
    <row r="56" spans="1:45" s="1465" customFormat="1" ht="1.1499999999999999" customHeight="1">
      <c r="A56" s="1167" t="s">
        <v>278</v>
      </c>
      <c r="B56" s="1167"/>
      <c r="C56" s="1167"/>
      <c r="D56" s="1167"/>
      <c r="E56" s="3860"/>
      <c r="F56" s="1167"/>
      <c r="G56" s="1167"/>
      <c r="H56" s="1167"/>
      <c r="I56" s="1167"/>
      <c r="J56" s="1167"/>
      <c r="K56" s="1167"/>
      <c r="L56" s="1170"/>
      <c r="M56" s="1145"/>
      <c r="N56" s="1145"/>
      <c r="O56" s="451"/>
      <c r="P56" s="313"/>
      <c r="Q56" s="1168"/>
      <c r="R56" s="313"/>
      <c r="S56" s="1146"/>
      <c r="T56" s="1149" t="s">
        <v>500</v>
      </c>
      <c r="U56" s="1148"/>
      <c r="V56" s="1148"/>
      <c r="W56" s="1148"/>
      <c r="X56" s="1148"/>
      <c r="Y56" s="1148"/>
      <c r="Z56" s="1148"/>
      <c r="AA56" s="1148"/>
      <c r="AB56" s="1148"/>
      <c r="AC56" s="1148"/>
      <c r="AD56" s="1148"/>
      <c r="AE56" s="1148"/>
      <c r="AF56" s="1148"/>
      <c r="AG56" s="1148"/>
      <c r="AH56" s="1148"/>
      <c r="AI56" s="1148"/>
      <c r="AJ56" s="1148"/>
      <c r="AK56" s="1148"/>
      <c r="AL56" s="1148"/>
      <c r="AM56" s="1148"/>
      <c r="AO56" s="433"/>
      <c r="AP56" s="433" t="str">
        <f t="shared" si="1"/>
        <v>Добавить территорию для дифференциации</v>
      </c>
      <c r="AQ56" s="433"/>
      <c r="AR56" s="433"/>
      <c r="AS56" s="444">
        <v>1</v>
      </c>
    </row>
    <row r="57" spans="1:45" s="1465" customFormat="1" ht="1.1499999999999999" customHeight="1">
      <c r="A57" s="1138"/>
      <c r="B57" s="1138"/>
      <c r="C57" s="1138"/>
      <c r="D57" s="1138"/>
      <c r="E57" s="1167"/>
      <c r="F57" s="1138"/>
      <c r="G57" s="1138"/>
      <c r="H57" s="1138"/>
      <c r="I57" s="1138"/>
      <c r="J57" s="1138"/>
      <c r="K57" s="1138"/>
      <c r="L57" s="1163"/>
      <c r="M57" s="1145"/>
      <c r="N57" s="1145"/>
      <c r="P57" s="1140"/>
      <c r="Q57" s="1141"/>
      <c r="R57" s="1140"/>
      <c r="S57" s="1146"/>
      <c r="T57" s="1149" t="s">
        <v>532</v>
      </c>
      <c r="U57" s="1148"/>
      <c r="V57" s="1148"/>
      <c r="W57" s="1148"/>
      <c r="X57" s="1148"/>
      <c r="Y57" s="1148"/>
      <c r="Z57" s="1148"/>
      <c r="AA57" s="1148"/>
      <c r="AB57" s="1148"/>
      <c r="AC57" s="1148"/>
      <c r="AD57" s="1148"/>
      <c r="AE57" s="1148"/>
      <c r="AF57" s="1148"/>
      <c r="AG57" s="1148"/>
      <c r="AH57" s="1148"/>
      <c r="AI57" s="1148"/>
      <c r="AJ57" s="1148"/>
      <c r="AK57" s="1148"/>
      <c r="AL57" s="1148"/>
      <c r="AM57" s="1148"/>
      <c r="AO57" s="659"/>
      <c r="AP57" s="659" t="str">
        <f t="shared" si="1"/>
        <v>Добавить наименование тарифа</v>
      </c>
      <c r="AQ57" s="659"/>
      <c r="AR57" s="659"/>
      <c r="AS57" s="451">
        <v>1</v>
      </c>
    </row>
    <row r="58" spans="1:45" ht="11.45" customHeight="1">
      <c r="M58" s="984"/>
      <c r="N58" s="984"/>
      <c r="O58" s="469"/>
      <c r="P58" s="979"/>
      <c r="Q58" s="979"/>
      <c r="R58" s="979"/>
      <c r="S58" s="979"/>
      <c r="AN58" s="979"/>
      <c r="AO58" s="979"/>
      <c r="AP58" s="979"/>
      <c r="AQ58" s="979"/>
      <c r="AR58" s="979"/>
      <c r="AS58" s="979">
        <v>11</v>
      </c>
    </row>
    <row r="59" spans="1:45" ht="28.5" customHeight="1">
      <c r="O59" s="469"/>
      <c r="S59" s="1077"/>
      <c r="T59" s="3859"/>
      <c r="U59" s="3859"/>
      <c r="V59" s="3859"/>
      <c r="W59" s="3859"/>
      <c r="X59" s="3859"/>
      <c r="Y59" s="3859"/>
      <c r="Z59" s="3859"/>
      <c r="AA59" s="3859"/>
      <c r="AB59" s="3859"/>
      <c r="AC59" s="3859"/>
      <c r="AD59" s="3859"/>
      <c r="AE59" s="3859"/>
      <c r="AF59" s="3859"/>
      <c r="AG59" s="3859"/>
      <c r="AH59" s="3859"/>
      <c r="AI59" s="3859"/>
      <c r="AJ59" s="3859"/>
      <c r="AK59" s="3859"/>
      <c r="AL59" s="3859"/>
      <c r="AM59" s="3859"/>
      <c r="AS59" s="979">
        <v>27</v>
      </c>
    </row>
    <row r="60" spans="1:45" ht="78.75" customHeight="1">
      <c r="O60" s="469"/>
      <c r="T60" s="3859"/>
      <c r="U60" s="3859"/>
      <c r="V60" s="3859"/>
      <c r="W60" s="3859"/>
      <c r="X60" s="3859"/>
      <c r="Y60" s="3859"/>
      <c r="Z60" s="3859"/>
      <c r="AA60" s="3859"/>
      <c r="AB60" s="3859"/>
      <c r="AC60" s="3859"/>
      <c r="AD60" s="3859"/>
      <c r="AE60" s="3859"/>
      <c r="AF60" s="3859"/>
      <c r="AG60" s="3859"/>
      <c r="AH60" s="3859"/>
      <c r="AI60" s="3859"/>
      <c r="AJ60" s="3859"/>
      <c r="AK60" s="3859"/>
      <c r="AL60" s="3859"/>
      <c r="AM60" s="3859"/>
      <c r="AS60" s="979">
        <v>75</v>
      </c>
    </row>
    <row r="61" spans="1:45" ht="14.65" customHeight="1">
      <c r="O61" s="469"/>
      <c r="AS61" s="979">
        <v>14</v>
      </c>
    </row>
    <row r="62" spans="1:45" ht="18.75" customHeight="1">
      <c r="O62" s="469"/>
      <c r="S62" s="1077"/>
      <c r="T62" s="3859"/>
      <c r="U62" s="3859"/>
      <c r="V62" s="3859"/>
      <c r="W62" s="3859"/>
      <c r="X62" s="3859"/>
      <c r="Y62" s="3859"/>
      <c r="Z62" s="3859"/>
      <c r="AA62" s="3859"/>
      <c r="AB62" s="3859"/>
      <c r="AC62" s="3859"/>
      <c r="AD62" s="3859"/>
      <c r="AE62" s="3859"/>
      <c r="AF62" s="3859"/>
      <c r="AG62" s="3859"/>
      <c r="AH62" s="3859"/>
      <c r="AI62" s="3859"/>
      <c r="AJ62" s="3859"/>
      <c r="AK62" s="3859"/>
      <c r="AL62" s="3859"/>
      <c r="AM62" s="3859"/>
      <c r="AS62" s="979">
        <v>18</v>
      </c>
    </row>
    <row r="63" spans="1:45" ht="18.75" customHeight="1">
      <c r="O63" s="469"/>
      <c r="T63" s="3859"/>
      <c r="U63" s="3859"/>
      <c r="V63" s="3859"/>
      <c r="W63" s="3859"/>
      <c r="X63" s="3859"/>
      <c r="Y63" s="3859"/>
      <c r="Z63" s="3859"/>
      <c r="AA63" s="3859"/>
      <c r="AB63" s="3859"/>
      <c r="AC63" s="3859"/>
      <c r="AD63" s="3859"/>
      <c r="AE63" s="3859"/>
      <c r="AF63" s="3859"/>
      <c r="AG63" s="3859"/>
      <c r="AH63" s="3859"/>
      <c r="AI63" s="3859"/>
      <c r="AJ63" s="3859"/>
      <c r="AK63" s="3859"/>
      <c r="AL63" s="3859"/>
      <c r="AM63" s="3859"/>
      <c r="AS63" s="979">
        <v>18</v>
      </c>
    </row>
    <row r="64" spans="1:45" ht="39.75" customHeight="1">
      <c r="O64" s="469"/>
      <c r="S64" s="1077"/>
      <c r="T64" s="3859"/>
      <c r="U64" s="3859"/>
      <c r="V64" s="3859"/>
      <c r="W64" s="3859"/>
      <c r="X64" s="3859"/>
      <c r="Y64" s="3859"/>
      <c r="Z64" s="3859"/>
      <c r="AA64" s="3859"/>
      <c r="AB64" s="3859"/>
      <c r="AC64" s="3859"/>
      <c r="AD64" s="3859"/>
      <c r="AE64" s="3859"/>
      <c r="AF64" s="3859"/>
      <c r="AG64" s="3859"/>
      <c r="AH64" s="3859"/>
      <c r="AI64" s="3859"/>
      <c r="AJ64" s="3859"/>
      <c r="AK64" s="3859"/>
      <c r="AL64" s="3859"/>
      <c r="AM64" s="3859"/>
      <c r="AS64" s="979">
        <v>38</v>
      </c>
    </row>
    <row r="65" spans="1:45" ht="22.5" hidden="1" customHeight="1">
      <c r="A65" s="984" t="s">
        <v>69</v>
      </c>
      <c r="B65" s="984">
        <v>0</v>
      </c>
      <c r="C65" s="984">
        <v>0</v>
      </c>
      <c r="D65" s="984">
        <v>0</v>
      </c>
      <c r="E65" s="984">
        <v>0</v>
      </c>
      <c r="F65" s="984">
        <v>0</v>
      </c>
      <c r="G65" s="984">
        <v>0</v>
      </c>
      <c r="H65" s="984">
        <v>0</v>
      </c>
      <c r="I65" s="984">
        <v>0</v>
      </c>
      <c r="J65" s="984">
        <v>0</v>
      </c>
      <c r="K65" s="984">
        <v>0</v>
      </c>
      <c r="L65" s="1153">
        <v>0</v>
      </c>
      <c r="M65" s="1186">
        <v>0</v>
      </c>
      <c r="N65" s="1186">
        <v>0</v>
      </c>
      <c r="O65" s="1186">
        <v>0</v>
      </c>
      <c r="P65" s="1152">
        <v>3</v>
      </c>
      <c r="Q65" s="278">
        <v>3</v>
      </c>
      <c r="R65" s="278">
        <v>3</v>
      </c>
      <c r="S65" s="495">
        <v>12</v>
      </c>
      <c r="T65" s="979">
        <v>31</v>
      </c>
      <c r="U65" s="979">
        <v>0</v>
      </c>
      <c r="V65" s="979">
        <v>0</v>
      </c>
      <c r="W65" s="979">
        <v>0</v>
      </c>
      <c r="X65" s="979">
        <v>0</v>
      </c>
      <c r="Y65" s="979">
        <v>0</v>
      </c>
      <c r="Z65" s="979">
        <v>0</v>
      </c>
      <c r="AA65" s="979">
        <v>0</v>
      </c>
      <c r="AB65" s="979">
        <v>0</v>
      </c>
      <c r="AC65" s="979">
        <v>0</v>
      </c>
      <c r="AD65" s="979">
        <v>0</v>
      </c>
      <c r="AE65" s="979">
        <v>24</v>
      </c>
      <c r="AF65" s="979">
        <v>0</v>
      </c>
      <c r="AG65" s="979">
        <v>0</v>
      </c>
      <c r="AH65" s="979">
        <v>11</v>
      </c>
      <c r="AI65" s="979">
        <v>3</v>
      </c>
      <c r="AJ65" s="979">
        <v>11</v>
      </c>
      <c r="AK65" s="979">
        <v>0</v>
      </c>
      <c r="AL65" s="979">
        <v>4</v>
      </c>
      <c r="AM65" s="979">
        <v>115</v>
      </c>
      <c r="AN65" s="444">
        <v>10</v>
      </c>
      <c r="AO65" s="444">
        <v>10</v>
      </c>
      <c r="AP65" s="444">
        <v>10</v>
      </c>
      <c r="AQ65" s="444">
        <v>10</v>
      </c>
      <c r="AR65" s="444">
        <v>10</v>
      </c>
      <c r="AS65" s="979">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90" hidden="1"/>
    <col min="2" max="2" width="11" style="1190" hidden="1" customWidth="1"/>
    <col min="3" max="3" width="10.5703125" style="1190" hidden="1"/>
    <col min="4" max="4" width="11.85546875" style="1190" hidden="1" customWidth="1"/>
    <col min="5" max="5" width="10" style="1190" hidden="1" customWidth="1"/>
    <col min="6" max="6" width="8.7109375" style="1190" hidden="1" customWidth="1"/>
    <col min="7" max="7" width="7.5703125" style="1190" hidden="1" customWidth="1"/>
    <col min="8" max="8" width="11.42578125" style="1190" hidden="1" customWidth="1"/>
    <col min="9" max="9" width="12" style="1190" hidden="1" customWidth="1"/>
    <col min="10" max="10" width="9.85546875" style="1190" hidden="1" customWidth="1"/>
    <col min="11" max="11" width="11.42578125" style="1190" hidden="1" customWidth="1"/>
    <col min="12" max="12" width="19.140625" style="1886" hidden="1" customWidth="1"/>
    <col min="13" max="14" width="12.28515625" style="1563" hidden="1" customWidth="1"/>
    <col min="15" max="15" width="23.42578125" style="1563" hidden="1" customWidth="1"/>
    <col min="16" max="16" width="3.7109375" style="1877" hidden="1" customWidth="1"/>
    <col min="17" max="18" width="3" style="278" customWidth="1"/>
    <col min="19" max="19" width="12" style="1878" customWidth="1"/>
    <col min="20" max="20" width="31" style="1459" customWidth="1"/>
    <col min="21" max="21" width="0.140625" style="1459" customWidth="1"/>
    <col min="22" max="22" width="24.7109375" style="1459" hidden="1" customWidth="1"/>
    <col min="23" max="23" width="0.140625" style="1459" hidden="1" customWidth="1"/>
    <col min="24" max="25" width="24.7109375" style="1459" hidden="1" customWidth="1"/>
    <col min="26" max="26" width="11.7109375" style="1459" hidden="1" customWidth="1"/>
    <col min="27" max="27" width="3.7109375" style="1459" hidden="1" customWidth="1"/>
    <col min="28" max="28" width="11.7109375" style="1459" hidden="1" customWidth="1"/>
    <col min="29" max="29" width="8.5703125" style="1459" hidden="1" customWidth="1"/>
    <col min="30" max="30" width="24.7109375" style="1459" customWidth="1"/>
    <col min="31" max="31" width="0.140625" style="1459" customWidth="1"/>
    <col min="32" max="33" width="24" style="1459" customWidth="1"/>
    <col min="34" max="34" width="11" style="1459" customWidth="1"/>
    <col min="35" max="35" width="3.7109375" style="1459" customWidth="1"/>
    <col min="36" max="36" width="11" style="1459" customWidth="1"/>
    <col min="37" max="37" width="8.5703125" style="1459" hidden="1" customWidth="1"/>
    <col min="38" max="38" width="4" style="1459" customWidth="1"/>
    <col min="39" max="39" width="115" style="1459" customWidth="1"/>
    <col min="40" max="44" width="10" style="1465" customWidth="1"/>
    <col min="45" max="45" width="8.42578125" style="1459" hidden="1" customWidth="1"/>
  </cols>
  <sheetData>
    <row r="1" spans="1:45" ht="22.5" hidden="1" customHeight="1">
      <c r="Y1" s="261"/>
      <c r="Z1" s="261"/>
      <c r="AG1" s="261"/>
      <c r="AH1" s="261"/>
      <c r="AS1" s="979" t="s">
        <v>1</v>
      </c>
    </row>
    <row r="2" spans="1:45" ht="21" hidden="1" customHeight="1">
      <c r="A2" s="1187"/>
      <c r="B2" s="1187"/>
      <c r="C2" s="1187"/>
      <c r="D2" s="1187"/>
      <c r="E2" s="3860">
        <v>1</v>
      </c>
      <c r="F2" s="1187"/>
      <c r="G2" s="1187"/>
      <c r="H2" s="1187"/>
      <c r="I2" s="1187"/>
      <c r="J2" s="1187"/>
      <c r="K2" s="1187"/>
      <c r="L2" s="1188"/>
      <c r="M2" s="1189"/>
      <c r="N2" s="1189"/>
      <c r="O2" s="1189"/>
      <c r="P2" s="294"/>
      <c r="Q2" s="293"/>
      <c r="R2" s="288"/>
      <c r="S2" s="1160" t="e">
        <f>INDEX(PT_DIFFERENTIATION_NUM_NTAR,MATCH(A2,PT_DIFFERENTIATION_NTAR_ID,0))</f>
        <v>#N/A</v>
      </c>
      <c r="T2" s="232" t="s">
        <v>214</v>
      </c>
      <c r="U2" s="234"/>
      <c r="V2" s="3854"/>
      <c r="W2" s="3855"/>
      <c r="X2" s="3855"/>
      <c r="Y2" s="3855"/>
      <c r="Z2" s="3855"/>
      <c r="AA2" s="3855"/>
      <c r="AB2" s="3855"/>
      <c r="AC2" s="3856"/>
      <c r="AD2" s="3854" t="e">
        <f>INDEX(PT_DIFFERENTIATION_NTAR,MATCH(A2,PT_DIFFERENTIATION_NTAR_ID,0))</f>
        <v>#N/A</v>
      </c>
      <c r="AE2" s="3855"/>
      <c r="AF2" s="3855"/>
      <c r="AG2" s="3855"/>
      <c r="AH2" s="3855"/>
      <c r="AI2" s="3855"/>
      <c r="AJ2" s="3855"/>
      <c r="AK2" s="3855"/>
      <c r="AL2" s="3856"/>
      <c r="AM2" s="1082" t="s">
        <v>480</v>
      </c>
      <c r="AO2" s="433"/>
      <c r="AP2" s="433" t="str">
        <f t="shared" ref="AP2:AP15" si="0">IF(T2="","",T2)</f>
        <v>Наименование тарифа</v>
      </c>
      <c r="AQ2" s="433"/>
      <c r="AR2" s="433"/>
      <c r="AS2" s="979">
        <v>0</v>
      </c>
    </row>
    <row r="3" spans="1:45" ht="21" hidden="1" customHeight="1">
      <c r="A3" s="1187"/>
      <c r="B3" s="1187"/>
      <c r="C3" s="1187"/>
      <c r="D3" s="1187"/>
      <c r="E3" s="3861"/>
      <c r="F3" s="3860">
        <v>1</v>
      </c>
      <c r="G3" s="1187"/>
      <c r="H3" s="1187"/>
      <c r="I3" s="1187"/>
      <c r="J3" s="1187"/>
      <c r="K3" s="1187"/>
      <c r="L3" s="1188"/>
      <c r="M3" s="1189"/>
      <c r="N3" s="1189"/>
      <c r="O3" s="1189"/>
      <c r="P3" s="1156"/>
      <c r="Q3" s="285"/>
      <c r="R3" s="286"/>
      <c r="S3" s="1160" t="e">
        <f>INDEX(PT_DIFFERENTIATION_NUM_TER,MATCH(B3,PT_DIFFERENTIATION_TER_ID,0))</f>
        <v>#N/A</v>
      </c>
      <c r="T3" s="242" t="s">
        <v>481</v>
      </c>
      <c r="U3" s="234"/>
      <c r="V3" s="3854"/>
      <c r="W3" s="3855"/>
      <c r="X3" s="3855"/>
      <c r="Y3" s="3855"/>
      <c r="Z3" s="3855"/>
      <c r="AA3" s="3855"/>
      <c r="AB3" s="3855"/>
      <c r="AC3" s="3856"/>
      <c r="AD3" s="3854" t="e">
        <f>INDEX(PT_DIFFERENTIATION_TER,MATCH(B3,PT_DIFFERENTIATION_TER_ID,0))</f>
        <v>#N/A</v>
      </c>
      <c r="AE3" s="3855"/>
      <c r="AF3" s="3855"/>
      <c r="AG3" s="3855"/>
      <c r="AH3" s="3855"/>
      <c r="AI3" s="3855"/>
      <c r="AJ3" s="3855"/>
      <c r="AK3" s="3855"/>
      <c r="AL3" s="3856"/>
      <c r="AM3" s="1082" t="s">
        <v>482</v>
      </c>
      <c r="AO3" s="433"/>
      <c r="AP3" s="433" t="str">
        <f t="shared" si="0"/>
        <v>Территория действия тарифа</v>
      </c>
      <c r="AQ3" s="433"/>
      <c r="AR3" s="433"/>
      <c r="AS3" s="979">
        <v>0</v>
      </c>
    </row>
    <row r="4" spans="1:45" ht="23.25" hidden="1" customHeight="1">
      <c r="A4" s="1187"/>
      <c r="B4" s="1187"/>
      <c r="C4" s="1187"/>
      <c r="D4" s="1187"/>
      <c r="E4" s="3861"/>
      <c r="F4" s="3861"/>
      <c r="G4" s="3860">
        <v>1</v>
      </c>
      <c r="H4" s="1187"/>
      <c r="I4" s="1187"/>
      <c r="J4" s="1187"/>
      <c r="K4" s="1187"/>
      <c r="L4" s="1188"/>
      <c r="M4" s="1189"/>
      <c r="N4" s="1189"/>
      <c r="O4" s="1189"/>
      <c r="P4" s="287"/>
      <c r="Q4" s="285"/>
      <c r="R4" s="286"/>
      <c r="S4" s="1160" t="e">
        <f>INDEX(PT_DIFFERENTIATION_NUM_CS,MATCH(C4,PT_DIFFERENTIATION_CS_ID,0))</f>
        <v>#N/A</v>
      </c>
      <c r="T4" s="243" t="s">
        <v>483</v>
      </c>
      <c r="U4" s="234"/>
      <c r="V4" s="3854"/>
      <c r="W4" s="3855"/>
      <c r="X4" s="3855"/>
      <c r="Y4" s="3855"/>
      <c r="Z4" s="3855"/>
      <c r="AA4" s="3855"/>
      <c r="AB4" s="3855"/>
      <c r="AC4" s="3856"/>
      <c r="AD4" s="3854" t="e">
        <f>INDEX(PT_DIFFERENTIATION_CS,MATCH(C4,PT_DIFFERENTIATION_CS_ID,0))</f>
        <v>#N/A</v>
      </c>
      <c r="AE4" s="3855"/>
      <c r="AF4" s="3855"/>
      <c r="AG4" s="3855"/>
      <c r="AH4" s="3855"/>
      <c r="AI4" s="3855"/>
      <c r="AJ4" s="3855"/>
      <c r="AK4" s="3855"/>
      <c r="AL4" s="3856"/>
      <c r="AM4" s="1082" t="s">
        <v>484</v>
      </c>
      <c r="AO4" s="433"/>
      <c r="AP4" s="433" t="str">
        <f t="shared" si="0"/>
        <v xml:space="preserve">Наименование системы теплоснабжения </v>
      </c>
      <c r="AQ4" s="433"/>
      <c r="AR4" s="433"/>
      <c r="AS4" s="979">
        <v>0</v>
      </c>
    </row>
    <row r="5" spans="1:45" ht="21" hidden="1" customHeight="1">
      <c r="A5" s="1187"/>
      <c r="B5" s="1187"/>
      <c r="C5" s="1187"/>
      <c r="D5" s="1187"/>
      <c r="E5" s="3861"/>
      <c r="F5" s="3861"/>
      <c r="G5" s="3861"/>
      <c r="H5" s="3860">
        <v>1</v>
      </c>
      <c r="I5" s="1187"/>
      <c r="J5" s="1187"/>
      <c r="K5" s="1187"/>
      <c r="L5" s="1188"/>
      <c r="M5" s="1189"/>
      <c r="N5" s="1189"/>
      <c r="O5" s="1189"/>
      <c r="P5" s="287"/>
      <c r="Q5" s="285"/>
      <c r="R5" s="286"/>
      <c r="S5" s="1160" t="e">
        <f>INDEX(PT_DIFFERENTIATION_NUM_IST_TE,MATCH(D5,PT_DIFFERENTIATION_IST_TE_ID,0))</f>
        <v>#N/A</v>
      </c>
      <c r="T5" s="244" t="s">
        <v>485</v>
      </c>
      <c r="U5" s="234"/>
      <c r="V5" s="3854"/>
      <c r="W5" s="3855"/>
      <c r="X5" s="3855"/>
      <c r="Y5" s="3855"/>
      <c r="Z5" s="3855"/>
      <c r="AA5" s="3855"/>
      <c r="AB5" s="3855"/>
      <c r="AC5" s="3856"/>
      <c r="AD5" s="3854" t="e">
        <f>INDEX(PT_DIFFERENTIATION_IST_TE,MATCH(D5,PT_DIFFERENTIATION_IST_TE_ID,0))</f>
        <v>#N/A</v>
      </c>
      <c r="AE5" s="3855"/>
      <c r="AF5" s="3855"/>
      <c r="AG5" s="3855"/>
      <c r="AH5" s="3855"/>
      <c r="AI5" s="3855"/>
      <c r="AJ5" s="3855"/>
      <c r="AK5" s="3855"/>
      <c r="AL5" s="3856"/>
      <c r="AM5" s="1082" t="s">
        <v>486</v>
      </c>
      <c r="AO5" s="433"/>
      <c r="AP5" s="433" t="str">
        <f t="shared" si="0"/>
        <v xml:space="preserve">Источник тепловой энергии  </v>
      </c>
      <c r="AQ5" s="433"/>
      <c r="AR5" s="433"/>
      <c r="AS5" s="979">
        <v>0</v>
      </c>
    </row>
    <row r="6" spans="1:45" ht="14.25" hidden="1" customHeight="1">
      <c r="A6" s="1187"/>
      <c r="B6" s="1187"/>
      <c r="C6" s="1187"/>
      <c r="D6" s="1187"/>
      <c r="E6" s="3861"/>
      <c r="F6" s="3861"/>
      <c r="G6" s="3861"/>
      <c r="H6" s="3861"/>
      <c r="I6" s="3862" t="e">
        <f>S5&amp;".1"</f>
        <v>#N/A</v>
      </c>
      <c r="J6" s="1187"/>
      <c r="K6" s="1187"/>
      <c r="L6" s="1188" t="s">
        <v>487</v>
      </c>
      <c r="M6" s="469"/>
      <c r="P6" s="3864">
        <v>1</v>
      </c>
      <c r="Q6" s="1155"/>
      <c r="R6" s="289"/>
      <c r="S6" s="871"/>
      <c r="T6" s="1207"/>
      <c r="U6" s="1208"/>
      <c r="V6" s="3891"/>
      <c r="W6" s="3892"/>
      <c r="X6" s="3892"/>
      <c r="Y6" s="3892"/>
      <c r="Z6" s="3892"/>
      <c r="AA6" s="3892"/>
      <c r="AB6" s="3892"/>
      <c r="AC6" s="3893"/>
      <c r="AD6" s="3891"/>
      <c r="AE6" s="3892"/>
      <c r="AF6" s="3892"/>
      <c r="AG6" s="3892"/>
      <c r="AH6" s="3892"/>
      <c r="AI6" s="3892"/>
      <c r="AJ6" s="3892"/>
      <c r="AK6" s="3892"/>
      <c r="AL6" s="3893"/>
      <c r="AM6" s="1209"/>
      <c r="AO6" s="433"/>
      <c r="AP6" s="433" t="str">
        <f t="shared" si="0"/>
        <v/>
      </c>
      <c r="AQ6" s="433"/>
      <c r="AR6" s="433"/>
      <c r="AS6" s="979">
        <v>0</v>
      </c>
    </row>
    <row r="7" spans="1:45" ht="21" hidden="1" customHeight="1">
      <c r="A7" s="1187"/>
      <c r="B7" s="1187"/>
      <c r="C7" s="1187"/>
      <c r="D7" s="1187"/>
      <c r="E7" s="3861"/>
      <c r="F7" s="3861"/>
      <c r="G7" s="3861"/>
      <c r="H7" s="3861"/>
      <c r="I7" s="3863"/>
      <c r="J7" s="3862" t="e">
        <f>I6&amp;".1"</f>
        <v>#N/A</v>
      </c>
      <c r="K7" s="1187"/>
      <c r="L7" s="1188" t="s">
        <v>490</v>
      </c>
      <c r="M7" s="469"/>
      <c r="N7" s="1190"/>
      <c r="P7" s="3864"/>
      <c r="Q7" s="3864">
        <v>1</v>
      </c>
      <c r="R7" s="290"/>
      <c r="S7" s="1160" t="e">
        <f>$J7</f>
        <v>#N/A</v>
      </c>
      <c r="T7" s="220" t="s">
        <v>491</v>
      </c>
      <c r="U7" s="234"/>
      <c r="V7" s="3848"/>
      <c r="W7" s="3849"/>
      <c r="X7" s="3849"/>
      <c r="Y7" s="3849"/>
      <c r="Z7" s="3849"/>
      <c r="AA7" s="3849"/>
      <c r="AB7" s="3849"/>
      <c r="AC7" s="3850"/>
      <c r="AD7" s="3848"/>
      <c r="AE7" s="3849"/>
      <c r="AF7" s="3849"/>
      <c r="AG7" s="3849"/>
      <c r="AH7" s="3849"/>
      <c r="AI7" s="3849"/>
      <c r="AJ7" s="3849"/>
      <c r="AK7" s="3849"/>
      <c r="AL7" s="3850"/>
      <c r="AM7" s="1082" t="s">
        <v>492</v>
      </c>
      <c r="AO7" s="433"/>
      <c r="AP7" s="433" t="str">
        <f t="shared" si="0"/>
        <v>Группа потребителей</v>
      </c>
      <c r="AQ7" s="433"/>
      <c r="AR7" s="433"/>
      <c r="AS7" s="979">
        <v>0</v>
      </c>
    </row>
    <row r="8" spans="1:45" ht="21" hidden="1" customHeight="1">
      <c r="A8" s="1187"/>
      <c r="B8" s="1187"/>
      <c r="C8" s="1187"/>
      <c r="D8" s="1187"/>
      <c r="E8" s="3861"/>
      <c r="F8" s="3861"/>
      <c r="G8" s="3861"/>
      <c r="H8" s="3861"/>
      <c r="I8" s="3863"/>
      <c r="J8" s="3863"/>
      <c r="K8" s="3862" t="e">
        <f>J7&amp;".1"</f>
        <v>#N/A</v>
      </c>
      <c r="L8" s="1188" t="s">
        <v>493</v>
      </c>
      <c r="M8" s="469"/>
      <c r="N8" s="1190"/>
      <c r="O8" s="1190"/>
      <c r="P8" s="3864"/>
      <c r="Q8" s="3864"/>
      <c r="R8" s="290">
        <v>1</v>
      </c>
      <c r="S8" s="1160" t="e">
        <f>$K8</f>
        <v>#N/A</v>
      </c>
      <c r="T8" s="1171"/>
      <c r="U8" s="234"/>
      <c r="V8" s="627"/>
      <c r="W8" s="259"/>
      <c r="X8" s="627"/>
      <c r="Y8" s="1081"/>
      <c r="Z8" s="3865"/>
      <c r="AA8" s="3741" t="s">
        <v>52</v>
      </c>
      <c r="AB8" s="3865"/>
      <c r="AC8" s="3741" t="s">
        <v>52</v>
      </c>
      <c r="AD8" s="627"/>
      <c r="AE8" s="259"/>
      <c r="AF8" s="627"/>
      <c r="AG8" s="1081"/>
      <c r="AH8" s="3865"/>
      <c r="AI8" s="3741" t="s">
        <v>52</v>
      </c>
      <c r="AJ8" s="3865"/>
      <c r="AK8" s="3741" t="s">
        <v>52</v>
      </c>
      <c r="AL8" s="259"/>
      <c r="AM8" s="3883" t="s">
        <v>494</v>
      </c>
      <c r="AN8" s="444" t="e">
        <f ca="1">STRCHECKDATE(V9:AL9)</f>
        <v>#NAME?</v>
      </c>
      <c r="AO8" s="433"/>
      <c r="AP8" s="433" t="str">
        <f t="shared" si="0"/>
        <v/>
      </c>
      <c r="AQ8" s="433"/>
      <c r="AR8" s="433"/>
      <c r="AS8" s="979">
        <v>0</v>
      </c>
    </row>
    <row r="9" spans="1:45" ht="0.75" hidden="1" customHeight="1">
      <c r="A9" s="1187"/>
      <c r="B9" s="1187"/>
      <c r="C9" s="1187"/>
      <c r="D9" s="1187"/>
      <c r="E9" s="3861"/>
      <c r="F9" s="3861"/>
      <c r="G9" s="3861"/>
      <c r="H9" s="3861"/>
      <c r="I9" s="3863"/>
      <c r="J9" s="3863"/>
      <c r="K9" s="3862"/>
      <c r="L9" s="1188"/>
      <c r="M9" s="469"/>
      <c r="N9" s="1190"/>
      <c r="O9" s="1190"/>
      <c r="P9" s="3864"/>
      <c r="Q9" s="3864"/>
      <c r="R9" s="290"/>
      <c r="S9" s="1166"/>
      <c r="T9" s="234"/>
      <c r="U9" s="234"/>
      <c r="V9" s="259"/>
      <c r="W9" s="259"/>
      <c r="X9" s="259"/>
      <c r="Y9" s="262" t="str">
        <f>Z8&amp;"-"&amp;AB8</f>
        <v>-</v>
      </c>
      <c r="Z9" s="3866"/>
      <c r="AA9" s="3741"/>
      <c r="AB9" s="3866"/>
      <c r="AC9" s="3741"/>
      <c r="AD9" s="259"/>
      <c r="AE9" s="259"/>
      <c r="AF9" s="259"/>
      <c r="AG9" s="262" t="str">
        <f>AH8&amp;"-"&amp;AJ8</f>
        <v>-</v>
      </c>
      <c r="AH9" s="3866"/>
      <c r="AI9" s="3741"/>
      <c r="AJ9" s="3866"/>
      <c r="AK9" s="3741"/>
      <c r="AL9" s="259"/>
      <c r="AM9" s="3884"/>
      <c r="AO9" s="433"/>
      <c r="AP9" s="433" t="str">
        <f t="shared" si="0"/>
        <v/>
      </c>
      <c r="AQ9" s="433"/>
      <c r="AR9" s="433"/>
      <c r="AS9" s="979">
        <v>0</v>
      </c>
    </row>
    <row r="10" spans="1:45" ht="15" hidden="1" customHeight="1">
      <c r="A10" s="1187"/>
      <c r="B10" s="1187"/>
      <c r="C10" s="1187"/>
      <c r="D10" s="1187"/>
      <c r="E10" s="3861"/>
      <c r="F10" s="3861"/>
      <c r="G10" s="3861"/>
      <c r="H10" s="3861"/>
      <c r="I10" s="3863"/>
      <c r="J10" s="3862"/>
      <c r="K10" s="1187"/>
      <c r="L10" s="1188"/>
      <c r="M10" s="469"/>
      <c r="N10" s="1190"/>
      <c r="P10" s="3864"/>
      <c r="Q10" s="3864"/>
      <c r="R10" s="289"/>
      <c r="S10" s="1102"/>
      <c r="T10" s="221" t="s">
        <v>495</v>
      </c>
      <c r="U10" s="300"/>
      <c r="V10" s="300"/>
      <c r="W10" s="300"/>
      <c r="X10" s="300"/>
      <c r="Y10" s="300"/>
      <c r="Z10" s="300"/>
      <c r="AA10" s="300"/>
      <c r="AB10" s="300"/>
      <c r="AC10" s="300"/>
      <c r="AD10" s="300"/>
      <c r="AE10" s="300"/>
      <c r="AF10" s="300"/>
      <c r="AG10" s="300"/>
      <c r="AH10" s="300"/>
      <c r="AI10" s="300"/>
      <c r="AJ10" s="300"/>
      <c r="AK10" s="300"/>
      <c r="AL10" s="258"/>
      <c r="AM10" s="3885"/>
      <c r="AO10" s="433"/>
      <c r="AP10" s="433" t="str">
        <f t="shared" si="0"/>
        <v>Добавить вид теплоносителя (параметры теплоносителя)</v>
      </c>
      <c r="AQ10" s="433"/>
      <c r="AR10" s="433"/>
      <c r="AS10" s="979">
        <v>0</v>
      </c>
    </row>
    <row r="11" spans="1:45" ht="15" hidden="1" customHeight="1">
      <c r="A11" s="1187"/>
      <c r="B11" s="1187"/>
      <c r="C11" s="1187"/>
      <c r="D11" s="1187"/>
      <c r="E11" s="3861"/>
      <c r="F11" s="3861"/>
      <c r="G11" s="3861"/>
      <c r="H11" s="3861"/>
      <c r="I11" s="3862"/>
      <c r="J11" s="1187"/>
      <c r="K11" s="1187"/>
      <c r="L11" s="1188"/>
      <c r="M11" s="469"/>
      <c r="P11" s="3864"/>
      <c r="Q11" s="1155"/>
      <c r="R11" s="289"/>
      <c r="S11" s="1102"/>
      <c r="T11" s="298" t="s">
        <v>496</v>
      </c>
      <c r="U11" s="300"/>
      <c r="V11" s="300"/>
      <c r="W11" s="300"/>
      <c r="X11" s="300"/>
      <c r="Y11" s="300"/>
      <c r="Z11" s="300"/>
      <c r="AA11" s="300"/>
      <c r="AB11" s="300"/>
      <c r="AC11" s="299"/>
      <c r="AD11" s="300"/>
      <c r="AE11" s="300"/>
      <c r="AF11" s="300"/>
      <c r="AG11" s="300"/>
      <c r="AH11" s="300"/>
      <c r="AI11" s="300"/>
      <c r="AJ11" s="300"/>
      <c r="AK11" s="299"/>
      <c r="AL11" s="300"/>
      <c r="AM11" s="237"/>
      <c r="AO11" s="433"/>
      <c r="AP11" s="433" t="str">
        <f t="shared" si="0"/>
        <v>Добавить группу потребителей</v>
      </c>
      <c r="AQ11" s="433"/>
      <c r="AR11" s="433"/>
      <c r="AS11" s="979">
        <v>0</v>
      </c>
    </row>
    <row r="12" spans="1:45" ht="14.25" hidden="1" customHeight="1">
      <c r="A12" s="1187"/>
      <c r="B12" s="1187"/>
      <c r="C12" s="1187"/>
      <c r="D12" s="1187"/>
      <c r="E12" s="3861"/>
      <c r="F12" s="3861"/>
      <c r="G12" s="3861"/>
      <c r="H12" s="3860"/>
      <c r="I12" s="1187"/>
      <c r="J12" s="1187"/>
      <c r="K12" s="1187"/>
      <c r="L12" s="1188"/>
      <c r="M12" s="1189"/>
      <c r="N12" s="1189"/>
      <c r="O12" s="469"/>
      <c r="P12" s="293"/>
      <c r="Q12" s="308"/>
      <c r="R12" s="288"/>
      <c r="S12" s="1210"/>
      <c r="T12" s="1211"/>
      <c r="U12" s="1212"/>
      <c r="V12" s="1212"/>
      <c r="W12" s="1212"/>
      <c r="X12" s="1212"/>
      <c r="Y12" s="1212"/>
      <c r="Z12" s="1212"/>
      <c r="AA12" s="1212"/>
      <c r="AB12" s="1212"/>
      <c r="AC12" s="1212"/>
      <c r="AD12" s="1212"/>
      <c r="AE12" s="1212"/>
      <c r="AF12" s="1212"/>
      <c r="AG12" s="1212"/>
      <c r="AH12" s="1212"/>
      <c r="AI12" s="1212"/>
      <c r="AJ12" s="1212"/>
      <c r="AK12" s="1212"/>
      <c r="AL12" s="1212"/>
      <c r="AM12" s="1213"/>
      <c r="AO12" s="433"/>
      <c r="AP12" s="433" t="str">
        <f t="shared" si="0"/>
        <v/>
      </c>
      <c r="AQ12" s="433"/>
      <c r="AR12" s="433"/>
      <c r="AS12" s="979">
        <v>0</v>
      </c>
    </row>
    <row r="13" spans="1:45" s="1465" customFormat="1" ht="0.75" hidden="1" customHeight="1">
      <c r="A13" s="1138"/>
      <c r="B13" s="1138"/>
      <c r="C13" s="1138"/>
      <c r="D13" s="1138"/>
      <c r="E13" s="3861"/>
      <c r="F13" s="3861"/>
      <c r="G13" s="3860"/>
      <c r="H13" s="1138"/>
      <c r="I13" s="1138"/>
      <c r="J13" s="1138"/>
      <c r="K13" s="1138"/>
      <c r="L13" s="1163"/>
      <c r="M13" s="1139"/>
      <c r="N13" s="1139"/>
      <c r="P13" s="1140"/>
      <c r="Q13" s="1141"/>
      <c r="R13" s="1140"/>
      <c r="S13" s="1142"/>
      <c r="T13" s="1143" t="s">
        <v>498</v>
      </c>
      <c r="U13" s="1144"/>
      <c r="V13" s="1144"/>
      <c r="W13" s="1144"/>
      <c r="X13" s="1144"/>
      <c r="Y13" s="1144"/>
      <c r="Z13" s="1144"/>
      <c r="AA13" s="1144"/>
      <c r="AB13" s="1144"/>
      <c r="AC13" s="1144"/>
      <c r="AD13" s="1144"/>
      <c r="AE13" s="1144"/>
      <c r="AF13" s="1144"/>
      <c r="AG13" s="1144"/>
      <c r="AH13" s="1144"/>
      <c r="AI13" s="1144"/>
      <c r="AJ13" s="1144"/>
      <c r="AK13" s="1144"/>
      <c r="AL13" s="1144"/>
      <c r="AM13" s="1144"/>
      <c r="AO13" s="659"/>
      <c r="AP13" s="659" t="str">
        <f t="shared" si="0"/>
        <v>Добавить источник для дифференциации</v>
      </c>
      <c r="AQ13" s="659"/>
      <c r="AR13" s="659"/>
      <c r="AS13" s="451">
        <v>0</v>
      </c>
    </row>
    <row r="14" spans="1:45" s="1465" customFormat="1" ht="0.75" hidden="1" customHeight="1">
      <c r="A14" s="1138"/>
      <c r="B14" s="1138"/>
      <c r="C14" s="1138"/>
      <c r="D14" s="1138"/>
      <c r="E14" s="3861"/>
      <c r="F14" s="3860"/>
      <c r="G14" s="1138"/>
      <c r="H14" s="1138"/>
      <c r="I14" s="1138"/>
      <c r="J14" s="1138"/>
      <c r="K14" s="1138"/>
      <c r="L14" s="1163"/>
      <c r="M14" s="1145"/>
      <c r="N14" s="1145"/>
      <c r="P14" s="1140"/>
      <c r="Q14" s="1141"/>
      <c r="R14" s="1140"/>
      <c r="S14" s="1146"/>
      <c r="T14" s="1147" t="s">
        <v>499</v>
      </c>
      <c r="U14" s="1148"/>
      <c r="V14" s="1148"/>
      <c r="W14" s="1148"/>
      <c r="X14" s="1148"/>
      <c r="Y14" s="1148"/>
      <c r="Z14" s="1148"/>
      <c r="AA14" s="1148"/>
      <c r="AB14" s="1148"/>
      <c r="AC14" s="1148"/>
      <c r="AD14" s="1148"/>
      <c r="AE14" s="1148"/>
      <c r="AF14" s="1148"/>
      <c r="AG14" s="1148"/>
      <c r="AH14" s="1148"/>
      <c r="AI14" s="1148"/>
      <c r="AJ14" s="1148"/>
      <c r="AK14" s="1148"/>
      <c r="AL14" s="1148"/>
      <c r="AM14" s="1148"/>
      <c r="AO14" s="659"/>
      <c r="AP14" s="659" t="str">
        <f t="shared" si="0"/>
        <v>Добавить централизованную систему для дифференциации</v>
      </c>
      <c r="AQ14" s="659"/>
      <c r="AR14" s="659"/>
      <c r="AS14" s="451">
        <v>0</v>
      </c>
    </row>
    <row r="15" spans="1:45" s="1465" customFormat="1" ht="0.75" hidden="1" customHeight="1">
      <c r="A15" s="1138"/>
      <c r="B15" s="1138"/>
      <c r="C15" s="1138"/>
      <c r="D15" s="1138"/>
      <c r="E15" s="3860"/>
      <c r="F15" s="1138"/>
      <c r="G15" s="1138"/>
      <c r="H15" s="1138"/>
      <c r="I15" s="1138"/>
      <c r="J15" s="1138"/>
      <c r="K15" s="1138"/>
      <c r="L15" s="1163"/>
      <c r="M15" s="1145"/>
      <c r="N15" s="1145"/>
      <c r="P15" s="1140"/>
      <c r="Q15" s="1141"/>
      <c r="R15" s="1140"/>
      <c r="S15" s="1146"/>
      <c r="T15" s="1149" t="s">
        <v>500</v>
      </c>
      <c r="U15" s="1148"/>
      <c r="V15" s="1148"/>
      <c r="W15" s="1148"/>
      <c r="X15" s="1148"/>
      <c r="Y15" s="1148"/>
      <c r="Z15" s="1148"/>
      <c r="AA15" s="1148"/>
      <c r="AB15" s="1148"/>
      <c r="AC15" s="1148"/>
      <c r="AD15" s="1148"/>
      <c r="AE15" s="1148"/>
      <c r="AF15" s="1148"/>
      <c r="AG15" s="1148"/>
      <c r="AH15" s="1148"/>
      <c r="AI15" s="1148"/>
      <c r="AJ15" s="1148"/>
      <c r="AK15" s="1148"/>
      <c r="AL15" s="1148"/>
      <c r="AM15" s="1148"/>
      <c r="AO15" s="659"/>
      <c r="AP15" s="659" t="str">
        <f t="shared" si="0"/>
        <v>Добавить территорию для дифференциации</v>
      </c>
      <c r="AQ15" s="659"/>
      <c r="AR15" s="659"/>
      <c r="AS15" s="451">
        <v>0</v>
      </c>
    </row>
    <row r="16" spans="1:45" ht="14.25" hidden="1" customHeight="1">
      <c r="AC16" s="261"/>
      <c r="AK16" s="261"/>
      <c r="AS16" s="979">
        <v>0</v>
      </c>
    </row>
    <row r="17" spans="1:45" ht="14.25" hidden="1" customHeight="1">
      <c r="AD17" s="1184"/>
      <c r="AE17" s="1184"/>
      <c r="AF17" s="1184"/>
      <c r="AG17" s="1185"/>
      <c r="AH17" s="3858"/>
      <c r="AI17" s="3857" t="s">
        <v>52</v>
      </c>
      <c r="AJ17" s="3858"/>
      <c r="AK17" s="3857" t="s">
        <v>52</v>
      </c>
      <c r="AS17" s="979">
        <v>0</v>
      </c>
    </row>
    <row r="18" spans="1:45" ht="14.25" hidden="1" customHeight="1">
      <c r="AD18" s="1184"/>
      <c r="AE18" s="1184"/>
      <c r="AF18" s="1184"/>
      <c r="AG18" s="262" t="str">
        <f>AH17&amp;"-"&amp;AJ17</f>
        <v>-</v>
      </c>
      <c r="AH18" s="3857"/>
      <c r="AI18" s="3857"/>
      <c r="AJ18" s="3857"/>
      <c r="AK18" s="3857"/>
      <c r="AS18" s="979">
        <v>0</v>
      </c>
    </row>
    <row r="19" spans="1:45" ht="14.25" hidden="1" customHeight="1">
      <c r="AK19" s="261"/>
      <c r="AS19" s="979">
        <v>0</v>
      </c>
    </row>
    <row r="20" spans="1:45" s="1190" customFormat="1" ht="22.5" hidden="1" customHeight="1">
      <c r="L20" s="1153"/>
      <c r="M20" s="1186"/>
      <c r="N20" s="1186"/>
      <c r="O20" s="1191" t="s">
        <v>501</v>
      </c>
      <c r="P20" s="1186"/>
      <c r="Q20" s="1195"/>
      <c r="R20" s="1195"/>
      <c r="S20" s="623"/>
      <c r="Z20" s="1191"/>
      <c r="AB20" s="1191"/>
      <c r="AH20" s="1191"/>
      <c r="AJ20" s="1191"/>
      <c r="AN20" s="444"/>
      <c r="AO20" s="444"/>
      <c r="AP20" s="444"/>
      <c r="AQ20" s="444"/>
      <c r="AR20" s="444"/>
      <c r="AS20" s="984">
        <v>0</v>
      </c>
    </row>
    <row r="21" spans="1:45" s="1190" customFormat="1" ht="14.25" hidden="1" customHeight="1">
      <c r="L21" s="1153"/>
      <c r="M21" s="1186"/>
      <c r="N21" s="1186"/>
      <c r="O21" s="1186"/>
      <c r="P21" s="1186"/>
      <c r="Q21" s="1195"/>
      <c r="R21" s="1195"/>
      <c r="S21" s="623"/>
      <c r="AN21" s="444"/>
      <c r="AO21" s="444"/>
      <c r="AP21" s="444"/>
      <c r="AQ21" s="444"/>
      <c r="AR21" s="444"/>
      <c r="AS21" s="984">
        <v>0</v>
      </c>
    </row>
    <row r="22" spans="1:45" s="1190" customFormat="1" ht="14.25" hidden="1" customHeight="1">
      <c r="L22" s="1153"/>
      <c r="M22" s="1186"/>
      <c r="N22" s="1186"/>
      <c r="O22" s="1188" t="s">
        <v>502</v>
      </c>
      <c r="P22" s="1186"/>
      <c r="Q22" s="1195"/>
      <c r="R22" s="1195"/>
      <c r="S22" s="623"/>
      <c r="T22" s="984" t="s">
        <v>503</v>
      </c>
      <c r="AA22" s="120" t="s">
        <v>504</v>
      </c>
      <c r="AC22" s="120" t="s">
        <v>505</v>
      </c>
      <c r="AD22" s="984" t="s">
        <v>503</v>
      </c>
      <c r="AI22" s="120" t="s">
        <v>506</v>
      </c>
      <c r="AK22" s="120" t="s">
        <v>505</v>
      </c>
      <c r="AN22" s="444"/>
      <c r="AO22" s="444"/>
      <c r="AP22" s="444"/>
      <c r="AQ22" s="444"/>
      <c r="AR22" s="444"/>
      <c r="AS22" s="984">
        <v>0</v>
      </c>
    </row>
    <row r="23" spans="1:45" ht="14.25" hidden="1" customHeight="1">
      <c r="O23" s="1188"/>
      <c r="AS23" s="979">
        <v>0</v>
      </c>
    </row>
    <row r="24" spans="1:45" ht="14.25" hidden="1" customHeight="1">
      <c r="O24" s="1188"/>
      <c r="AS24" s="979">
        <v>0</v>
      </c>
    </row>
    <row r="25" spans="1:45" ht="14.65" customHeight="1">
      <c r="Q25" s="309"/>
      <c r="R25" s="309"/>
      <c r="S25" s="1099"/>
      <c r="T25" s="296"/>
      <c r="U25" s="296"/>
      <c r="V25" s="442"/>
      <c r="W25" s="442"/>
      <c r="X25" s="442"/>
      <c r="Y25" s="442"/>
      <c r="Z25" s="442"/>
      <c r="AA25" s="442"/>
      <c r="AB25" s="442"/>
      <c r="AC25" s="442"/>
      <c r="AD25" s="442"/>
      <c r="AE25" s="442"/>
      <c r="AF25" s="442"/>
      <c r="AG25" s="442"/>
      <c r="AH25" s="442"/>
      <c r="AI25" s="442"/>
      <c r="AJ25" s="442"/>
      <c r="AK25" s="442"/>
      <c r="AS25" s="979">
        <v>14</v>
      </c>
    </row>
    <row r="26" spans="1:45" ht="63" customHeight="1">
      <c r="Q26" s="309"/>
      <c r="R26" s="309"/>
      <c r="S26" s="38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841"/>
      <c r="U26" s="3841"/>
      <c r="V26" s="3841"/>
      <c r="W26" s="3841"/>
      <c r="X26" s="3841"/>
      <c r="Y26" s="3841"/>
      <c r="Z26" s="3841"/>
      <c r="AA26" s="3841"/>
      <c r="AB26" s="3841"/>
      <c r="AC26" s="3841"/>
      <c r="AD26" s="3841"/>
      <c r="AE26" s="3841"/>
      <c r="AF26" s="3841"/>
      <c r="AG26" s="3841"/>
      <c r="AH26" s="3841"/>
      <c r="AI26" s="3841"/>
      <c r="AJ26" s="3841"/>
      <c r="AK26" s="1067"/>
      <c r="AS26" s="979">
        <v>60</v>
      </c>
    </row>
    <row r="27" spans="1:45" ht="14.65" customHeight="1">
      <c r="Q27" s="309"/>
      <c r="R27" s="309"/>
      <c r="S27" s="3814" t="str">
        <f>IF(org=0,"Не определено",org)</f>
        <v>ООО "Смоленскрегионтеплоэнерго"</v>
      </c>
      <c r="T27" s="3814"/>
      <c r="U27" s="3814"/>
      <c r="V27" s="3814"/>
      <c r="W27" s="3814"/>
      <c r="X27" s="3814"/>
      <c r="Y27" s="3814"/>
      <c r="Z27" s="3814"/>
      <c r="AA27" s="3814"/>
      <c r="AB27" s="3814"/>
      <c r="AC27" s="3814"/>
      <c r="AD27" s="3814"/>
      <c r="AE27" s="3814"/>
      <c r="AF27" s="3814"/>
      <c r="AG27" s="3814"/>
      <c r="AH27" s="3814"/>
      <c r="AI27" s="3814"/>
      <c r="AJ27" s="3814"/>
      <c r="AK27" s="1067"/>
      <c r="AS27" s="979">
        <v>14</v>
      </c>
    </row>
    <row r="28" spans="1:45" ht="14.25" hidden="1" customHeight="1">
      <c r="Q28" s="309"/>
      <c r="R28" s="309"/>
      <c r="S28" s="1099"/>
      <c r="T28" s="296"/>
      <c r="U28" s="296"/>
      <c r="V28" s="256"/>
      <c r="W28" s="256"/>
      <c r="X28" s="256"/>
      <c r="Y28" s="256"/>
      <c r="Z28" s="256"/>
      <c r="AA28" s="256"/>
      <c r="AB28" s="256"/>
      <c r="AC28" s="256"/>
      <c r="AD28" s="256"/>
      <c r="AE28" s="256"/>
      <c r="AF28" s="256"/>
      <c r="AG28" s="256"/>
      <c r="AH28" s="256"/>
      <c r="AI28" s="256"/>
      <c r="AJ28" s="256"/>
      <c r="AK28" s="256"/>
      <c r="AL28" s="442"/>
      <c r="AS28" s="979">
        <v>0</v>
      </c>
    </row>
    <row r="29" spans="1:45" s="1637" customFormat="1" ht="25.5" hidden="1" customHeight="1">
      <c r="A29" s="1192"/>
      <c r="B29" s="1192"/>
      <c r="C29" s="1192"/>
      <c r="D29" s="1192"/>
      <c r="E29" s="1192"/>
      <c r="F29" s="1192"/>
      <c r="G29" s="1192"/>
      <c r="H29" s="1192"/>
      <c r="I29" s="1192"/>
      <c r="J29" s="1192"/>
      <c r="K29" s="1192"/>
      <c r="L29" s="1193"/>
      <c r="M29" s="1192"/>
      <c r="N29" s="1192"/>
      <c r="O29" s="1192"/>
      <c r="S29" s="3851" t="s">
        <v>28</v>
      </c>
      <c r="T29" s="3851"/>
      <c r="U29" s="1196"/>
      <c r="V29" s="3853" t="str">
        <f>IF(TITLE_NAME_OR_PR_CHANGE="",IF(TITLE_NAME_OR_PR="","",TITLE_NAME_OR_PR),TITLE_NAME_OR_PR_CHANGE)</f>
        <v/>
      </c>
      <c r="W29" s="3853"/>
      <c r="X29" s="3853"/>
      <c r="Y29" s="3853"/>
      <c r="Z29" s="3853"/>
      <c r="AA29" s="3853"/>
      <c r="AB29" s="3853"/>
      <c r="AC29" s="260"/>
      <c r="AD29" s="3853" t="str">
        <f>IF(TITLE_NAME_OR_PR_CHANGE="",IF(TITLE_NAME_OR_PR="","",TITLE_NAME_OR_PR),TITLE_NAME_OR_PR_CHANGE)</f>
        <v/>
      </c>
      <c r="AE29" s="3853"/>
      <c r="AF29" s="3853"/>
      <c r="AG29" s="3853"/>
      <c r="AH29" s="3853"/>
      <c r="AI29" s="3853"/>
      <c r="AJ29" s="3853"/>
      <c r="AK29" s="260"/>
      <c r="AL29" s="260"/>
      <c r="AM29" s="214"/>
      <c r="AN29" s="301"/>
      <c r="AO29" s="301"/>
      <c r="AP29" s="301"/>
      <c r="AQ29" s="301"/>
      <c r="AR29" s="301"/>
      <c r="AS29" s="351">
        <v>0</v>
      </c>
    </row>
    <row r="30" spans="1:45" s="1637" customFormat="1" ht="18.75" hidden="1" customHeight="1">
      <c r="A30" s="1192"/>
      <c r="B30" s="1192"/>
      <c r="C30" s="1192"/>
      <c r="D30" s="1192"/>
      <c r="E30" s="1192"/>
      <c r="F30" s="1192"/>
      <c r="G30" s="1192"/>
      <c r="H30" s="1192"/>
      <c r="I30" s="1192"/>
      <c r="J30" s="1192"/>
      <c r="K30" s="1192"/>
      <c r="L30" s="1193"/>
      <c r="M30" s="1192"/>
      <c r="N30" s="1192"/>
      <c r="O30" s="1192"/>
      <c r="S30" s="3851" t="s">
        <v>507</v>
      </c>
      <c r="T30" s="3851"/>
      <c r="U30" s="1196"/>
      <c r="V30" s="3852" t="str">
        <f>IF(TITLE_DATE_PR_CHANGE="",IF(TITLE_DATE_PR="","",TITLE_DATE_PR),TITLE_DATE_PR_CHANGE)</f>
        <v/>
      </c>
      <c r="W30" s="3852"/>
      <c r="X30" s="3852"/>
      <c r="Y30" s="3852"/>
      <c r="Z30" s="3852"/>
      <c r="AA30" s="3852"/>
      <c r="AB30" s="3852"/>
      <c r="AC30" s="260"/>
      <c r="AD30" s="3852" t="str">
        <f>IF(TITLE_DATE_PR_CHANGE="",IF(TITLE_DATE_PR="","",TITLE_DATE_PR),TITLE_DATE_PR_CHANGE)</f>
        <v/>
      </c>
      <c r="AE30" s="3852"/>
      <c r="AF30" s="3852"/>
      <c r="AG30" s="3852"/>
      <c r="AH30" s="3852"/>
      <c r="AI30" s="3852"/>
      <c r="AJ30" s="3852"/>
      <c r="AK30" s="260"/>
      <c r="AL30" s="260"/>
      <c r="AM30" s="214"/>
      <c r="AN30" s="301"/>
      <c r="AO30" s="301"/>
      <c r="AP30" s="301"/>
      <c r="AQ30" s="301"/>
      <c r="AR30" s="301"/>
      <c r="AS30" s="351">
        <v>0</v>
      </c>
    </row>
    <row r="31" spans="1:45" s="1637" customFormat="1" ht="18.75" hidden="1" customHeight="1">
      <c r="A31" s="1192"/>
      <c r="B31" s="1192"/>
      <c r="C31" s="1192"/>
      <c r="D31" s="1192"/>
      <c r="E31" s="1192"/>
      <c r="F31" s="1192"/>
      <c r="G31" s="1192"/>
      <c r="H31" s="1192"/>
      <c r="I31" s="1192"/>
      <c r="J31" s="1192"/>
      <c r="K31" s="1192"/>
      <c r="L31" s="1193"/>
      <c r="M31" s="1192"/>
      <c r="N31" s="1192"/>
      <c r="O31" s="1192"/>
      <c r="S31" s="3851" t="s">
        <v>508</v>
      </c>
      <c r="T31" s="3851"/>
      <c r="U31" s="1196"/>
      <c r="V31" s="3853" t="str">
        <f>IF(TITLE_NUMBER_PR_CHANGE="",IF(TITLE_NUMBER_PR="","",TITLE_NUMBER_PR),TITLE_NUMBER_PR_CHANGE)</f>
        <v/>
      </c>
      <c r="W31" s="3853"/>
      <c r="X31" s="3853"/>
      <c r="Y31" s="3853"/>
      <c r="Z31" s="3853"/>
      <c r="AA31" s="3853"/>
      <c r="AB31" s="3853"/>
      <c r="AC31" s="260"/>
      <c r="AD31" s="3853" t="str">
        <f>IF(TITLE_NUMBER_PR_CHANGE="",IF(TITLE_NUMBER_PR="","",TITLE_NUMBER_PR),TITLE_NUMBER_PR_CHANGE)</f>
        <v/>
      </c>
      <c r="AE31" s="3853"/>
      <c r="AF31" s="3853"/>
      <c r="AG31" s="3853"/>
      <c r="AH31" s="3853"/>
      <c r="AI31" s="3853"/>
      <c r="AJ31" s="3853"/>
      <c r="AK31" s="260"/>
      <c r="AL31" s="260"/>
      <c r="AM31" s="214"/>
      <c r="AN31" s="301"/>
      <c r="AO31" s="301"/>
      <c r="AP31" s="301"/>
      <c r="AQ31" s="301"/>
      <c r="AR31" s="301"/>
      <c r="AS31" s="351">
        <v>0</v>
      </c>
    </row>
    <row r="32" spans="1:45" s="1637" customFormat="1" ht="18.75" hidden="1" customHeight="1">
      <c r="A32" s="1192"/>
      <c r="B32" s="1192"/>
      <c r="C32" s="1192"/>
      <c r="D32" s="1192"/>
      <c r="E32" s="1192"/>
      <c r="F32" s="1192"/>
      <c r="G32" s="1192"/>
      <c r="H32" s="1192"/>
      <c r="I32" s="1192"/>
      <c r="J32" s="1192"/>
      <c r="K32" s="1192"/>
      <c r="L32" s="1193"/>
      <c r="M32" s="1192"/>
      <c r="N32" s="1192"/>
      <c r="O32" s="1192"/>
      <c r="S32" s="3851" t="s">
        <v>29</v>
      </c>
      <c r="T32" s="3851"/>
      <c r="U32" s="1196"/>
      <c r="V32" s="3853" t="str">
        <f>IF(TITLE_IST_PUB_CHANGE="",IF(TITLE_IST_PUB="","",TITLE_IST_PUB),TITLE_IST_PUB_CHANGE)</f>
        <v/>
      </c>
      <c r="W32" s="3853"/>
      <c r="X32" s="3853"/>
      <c r="Y32" s="3853"/>
      <c r="Z32" s="3853"/>
      <c r="AA32" s="3853"/>
      <c r="AB32" s="3853"/>
      <c r="AC32" s="260"/>
      <c r="AD32" s="3853" t="str">
        <f>IF(TITLE_IST_PUB_CHANGE="",IF(TITLE_IST_PUB="","",TITLE_IST_PUB),TITLE_IST_PUB_CHANGE)</f>
        <v/>
      </c>
      <c r="AE32" s="3853"/>
      <c r="AF32" s="3853"/>
      <c r="AG32" s="3853"/>
      <c r="AH32" s="3853"/>
      <c r="AI32" s="3853"/>
      <c r="AJ32" s="3853"/>
      <c r="AK32" s="260"/>
      <c r="AL32" s="260"/>
      <c r="AM32" s="214"/>
      <c r="AN32" s="301"/>
      <c r="AO32" s="301"/>
      <c r="AP32" s="301"/>
      <c r="AQ32" s="301"/>
      <c r="AR32" s="301"/>
      <c r="AS32" s="351">
        <v>0</v>
      </c>
    </row>
    <row r="33" spans="1:45" ht="14.25" hidden="1" customHeight="1">
      <c r="Q33" s="309"/>
      <c r="R33" s="309"/>
      <c r="S33" s="1099"/>
      <c r="T33" s="296"/>
      <c r="U33" s="296"/>
      <c r="V33" s="256"/>
      <c r="W33" s="256"/>
      <c r="X33" s="256"/>
      <c r="Y33" s="256"/>
      <c r="Z33" s="256"/>
      <c r="AA33" s="256"/>
      <c r="AB33" s="256"/>
      <c r="AC33" s="256"/>
      <c r="AD33" s="256"/>
      <c r="AE33" s="256"/>
      <c r="AF33" s="256"/>
      <c r="AG33" s="256"/>
      <c r="AH33" s="256"/>
      <c r="AI33" s="256"/>
      <c r="AJ33" s="256"/>
      <c r="AK33" s="256"/>
      <c r="AL33" s="442"/>
      <c r="AS33" s="979">
        <v>0</v>
      </c>
    </row>
    <row r="34" spans="1:45" s="1637" customFormat="1" ht="18.75" hidden="1" customHeight="1">
      <c r="A34" s="1192"/>
      <c r="B34" s="1192"/>
      <c r="C34" s="1192"/>
      <c r="D34" s="1192"/>
      <c r="E34" s="1192"/>
      <c r="F34" s="1192"/>
      <c r="G34" s="1192"/>
      <c r="H34" s="1192"/>
      <c r="I34" s="1192"/>
      <c r="J34" s="1192"/>
      <c r="K34" s="1192"/>
      <c r="L34" s="1193"/>
      <c r="M34" s="1192"/>
      <c r="N34" s="1192"/>
      <c r="O34" s="1192"/>
      <c r="S34" s="3851" t="s">
        <v>509</v>
      </c>
      <c r="T34" s="3851"/>
      <c r="U34" s="1196"/>
      <c r="V34" s="3852" t="str">
        <f>IF(TITLE_DATE_PR_CHANGE="",IF(TITLE_DATE_PR="","",TITLE_DATE_PR),TITLE_DATE_PR_CHANGE)</f>
        <v/>
      </c>
      <c r="W34" s="3852"/>
      <c r="X34" s="3852"/>
      <c r="Y34" s="3852"/>
      <c r="Z34" s="3852"/>
      <c r="AA34" s="3852"/>
      <c r="AB34" s="3852"/>
      <c r="AC34" s="260"/>
      <c r="AD34" s="3852" t="str">
        <f>IF(TITLE_DATE_PR_CHANGE="",IF(TITLE_DATE_PR="","",TITLE_DATE_PR),TITLE_DATE_PR_CHANGE)</f>
        <v/>
      </c>
      <c r="AE34" s="3852"/>
      <c r="AF34" s="3852"/>
      <c r="AG34" s="3852"/>
      <c r="AH34" s="3852"/>
      <c r="AI34" s="3852"/>
      <c r="AJ34" s="3852"/>
      <c r="AK34" s="260"/>
      <c r="AL34" s="260"/>
      <c r="AM34" s="214"/>
      <c r="AN34" s="301"/>
      <c r="AO34" s="301"/>
      <c r="AP34" s="301"/>
      <c r="AQ34" s="301"/>
      <c r="AR34" s="301"/>
      <c r="AS34" s="351">
        <v>0</v>
      </c>
    </row>
    <row r="35" spans="1:45" s="1637" customFormat="1" ht="18.75" hidden="1" customHeight="1">
      <c r="A35" s="1192"/>
      <c r="B35" s="1192"/>
      <c r="C35" s="1192"/>
      <c r="D35" s="1192"/>
      <c r="E35" s="1192"/>
      <c r="F35" s="1192"/>
      <c r="G35" s="1192"/>
      <c r="H35" s="1192"/>
      <c r="I35" s="1192"/>
      <c r="J35" s="1192"/>
      <c r="K35" s="1192"/>
      <c r="L35" s="1193"/>
      <c r="M35" s="1192"/>
      <c r="N35" s="1192"/>
      <c r="O35" s="1192"/>
      <c r="S35" s="3851" t="s">
        <v>510</v>
      </c>
      <c r="T35" s="3851"/>
      <c r="U35" s="1196"/>
      <c r="V35" s="3853" t="str">
        <f>IF(TITLE_NUMBER_PR_CHANGE="",IF(TITLE_NUMBER_PR="","",TITLE_NUMBER_PR),TITLE_NUMBER_PR_CHANGE)</f>
        <v/>
      </c>
      <c r="W35" s="3853"/>
      <c r="X35" s="3853"/>
      <c r="Y35" s="3853"/>
      <c r="Z35" s="3853"/>
      <c r="AA35" s="3853"/>
      <c r="AB35" s="3853"/>
      <c r="AC35" s="260"/>
      <c r="AD35" s="3853" t="str">
        <f>IF(TITLE_NUMBER_PR_CHANGE="",IF(TITLE_NUMBER_PR="","",TITLE_NUMBER_PR),TITLE_NUMBER_PR_CHANGE)</f>
        <v/>
      </c>
      <c r="AE35" s="3853"/>
      <c r="AF35" s="3853"/>
      <c r="AG35" s="3853"/>
      <c r="AH35" s="3853"/>
      <c r="AI35" s="3853"/>
      <c r="AJ35" s="3853"/>
      <c r="AK35" s="260"/>
      <c r="AL35" s="260"/>
      <c r="AM35" s="214"/>
      <c r="AN35" s="301"/>
      <c r="AO35" s="301"/>
      <c r="AP35" s="301"/>
      <c r="AQ35" s="301"/>
      <c r="AR35" s="301"/>
      <c r="AS35" s="351">
        <v>0</v>
      </c>
    </row>
    <row r="36" spans="1:45" s="1637" customFormat="1" ht="0" hidden="1" customHeight="1">
      <c r="A36" s="1192"/>
      <c r="B36" s="1192"/>
      <c r="C36" s="1192"/>
      <c r="D36" s="1192"/>
      <c r="E36" s="1192"/>
      <c r="F36" s="1192"/>
      <c r="G36" s="1192"/>
      <c r="H36" s="1192"/>
      <c r="I36" s="1192"/>
      <c r="J36" s="1192"/>
      <c r="K36" s="1192"/>
      <c r="L36" s="1193"/>
      <c r="M36" s="1192"/>
      <c r="N36" s="1192"/>
      <c r="O36" s="1192"/>
      <c r="S36" s="257"/>
      <c r="T36" s="257"/>
      <c r="U36" s="1164"/>
      <c r="V36" s="260"/>
      <c r="W36" s="260"/>
      <c r="X36" s="260"/>
      <c r="Y36" s="260"/>
      <c r="Z36" s="260"/>
      <c r="AA36" s="260"/>
      <c r="AB36" s="260"/>
      <c r="AC36" s="212" t="s">
        <v>511</v>
      </c>
      <c r="AD36" s="260"/>
      <c r="AE36" s="260"/>
      <c r="AF36" s="260"/>
      <c r="AG36" s="260"/>
      <c r="AH36" s="260"/>
      <c r="AI36" s="260"/>
      <c r="AJ36" s="260"/>
      <c r="AK36" s="212" t="s">
        <v>511</v>
      </c>
      <c r="AN36" s="301"/>
      <c r="AO36" s="301"/>
      <c r="AP36" s="301"/>
      <c r="AQ36" s="301"/>
      <c r="AR36" s="301"/>
      <c r="AS36" s="351">
        <v>0</v>
      </c>
    </row>
    <row r="37" spans="1:45" ht="14.65" customHeight="1">
      <c r="Q37" s="309"/>
      <c r="R37" s="309"/>
      <c r="S37" s="1099"/>
      <c r="T37" s="296"/>
      <c r="U37" s="1068"/>
      <c r="V37" s="3872"/>
      <c r="W37" s="3872"/>
      <c r="X37" s="3872"/>
      <c r="Y37" s="3872"/>
      <c r="Z37" s="3872"/>
      <c r="AA37" s="3872"/>
      <c r="AB37" s="3872"/>
      <c r="AC37" s="3872"/>
      <c r="AD37" s="3872"/>
      <c r="AE37" s="3872"/>
      <c r="AF37" s="3872"/>
      <c r="AG37" s="3872"/>
      <c r="AH37" s="3872"/>
      <c r="AI37" s="3872"/>
      <c r="AJ37" s="3872"/>
      <c r="AK37" s="3872"/>
      <c r="AS37" s="979">
        <v>14</v>
      </c>
    </row>
    <row r="38" spans="1:45" ht="14.65" customHeight="1">
      <c r="Q38" s="309"/>
      <c r="R38" s="309"/>
      <c r="S38" s="3731" t="s">
        <v>384</v>
      </c>
      <c r="T38" s="3731"/>
      <c r="U38" s="3731"/>
      <c r="V38" s="3731"/>
      <c r="W38" s="3731"/>
      <c r="X38" s="3731"/>
      <c r="Y38" s="3731"/>
      <c r="Z38" s="3731"/>
      <c r="AA38" s="3731"/>
      <c r="AB38" s="3731"/>
      <c r="AC38" s="3731"/>
      <c r="AD38" s="3731"/>
      <c r="AE38" s="3731"/>
      <c r="AF38" s="3731"/>
      <c r="AG38" s="3731"/>
      <c r="AH38" s="3731"/>
      <c r="AI38" s="3731"/>
      <c r="AJ38" s="3731"/>
      <c r="AK38" s="3731"/>
      <c r="AL38" s="3731"/>
      <c r="AM38" s="3731" t="s">
        <v>385</v>
      </c>
      <c r="AS38" s="979">
        <v>14</v>
      </c>
    </row>
    <row r="39" spans="1:45" ht="14.65" customHeight="1">
      <c r="Q39" s="309"/>
      <c r="R39" s="309"/>
      <c r="S39" s="3873" t="s">
        <v>75</v>
      </c>
      <c r="T39" s="3822" t="s">
        <v>512</v>
      </c>
      <c r="U39" s="235"/>
      <c r="V39" s="3874" t="s">
        <v>513</v>
      </c>
      <c r="W39" s="3875"/>
      <c r="X39" s="3875"/>
      <c r="Y39" s="3875"/>
      <c r="Z39" s="3875"/>
      <c r="AA39" s="3875"/>
      <c r="AB39" s="3876"/>
      <c r="AC39" s="3877" t="s">
        <v>514</v>
      </c>
      <c r="AD39" s="3874" t="s">
        <v>513</v>
      </c>
      <c r="AE39" s="3875"/>
      <c r="AF39" s="3875"/>
      <c r="AG39" s="3875"/>
      <c r="AH39" s="3875"/>
      <c r="AI39" s="3875"/>
      <c r="AJ39" s="3876"/>
      <c r="AK39" s="3877" t="s">
        <v>515</v>
      </c>
      <c r="AL39" s="3880" t="s">
        <v>516</v>
      </c>
      <c r="AM39" s="3731"/>
      <c r="AS39" s="979">
        <v>14</v>
      </c>
    </row>
    <row r="40" spans="1:45" ht="35.65" customHeight="1">
      <c r="Q40" s="309"/>
      <c r="R40" s="309"/>
      <c r="S40" s="3873"/>
      <c r="T40" s="3822"/>
      <c r="U40" s="864"/>
      <c r="V40" s="3792" t="s">
        <v>517</v>
      </c>
      <c r="W40" s="3869"/>
      <c r="X40" s="3712" t="s">
        <v>519</v>
      </c>
      <c r="Y40" s="3711"/>
      <c r="Z40" s="3712" t="s">
        <v>520</v>
      </c>
      <c r="AA40" s="3717"/>
      <c r="AB40" s="3711"/>
      <c r="AC40" s="3878"/>
      <c r="AD40" s="3792" t="s">
        <v>534</v>
      </c>
      <c r="AE40" s="3869"/>
      <c r="AF40" s="3712" t="s">
        <v>519</v>
      </c>
      <c r="AG40" s="3711"/>
      <c r="AH40" s="3712" t="s">
        <v>520</v>
      </c>
      <c r="AI40" s="3717"/>
      <c r="AJ40" s="3711"/>
      <c r="AK40" s="3878"/>
      <c r="AL40" s="3881"/>
      <c r="AM40" s="3731"/>
      <c r="AS40" s="979">
        <v>34</v>
      </c>
    </row>
    <row r="41" spans="1:45" ht="35.65" customHeight="1">
      <c r="A41" s="1194"/>
      <c r="B41" s="1194" t="s">
        <v>226</v>
      </c>
      <c r="C41" s="1194" t="s">
        <v>227</v>
      </c>
      <c r="D41" s="1194" t="s">
        <v>228</v>
      </c>
      <c r="E41" s="1188" t="s">
        <v>521</v>
      </c>
      <c r="F41" s="1188" t="s">
        <v>522</v>
      </c>
      <c r="G41" s="1188" t="s">
        <v>523</v>
      </c>
      <c r="H41" s="1188" t="s">
        <v>524</v>
      </c>
      <c r="I41" s="1188" t="s">
        <v>525</v>
      </c>
      <c r="J41" s="1188" t="s">
        <v>526</v>
      </c>
      <c r="K41" s="1188" t="s">
        <v>527</v>
      </c>
      <c r="L41" s="1188" t="s">
        <v>502</v>
      </c>
      <c r="Q41" s="309"/>
      <c r="R41" s="309"/>
      <c r="S41" s="3873"/>
      <c r="T41" s="3822"/>
      <c r="U41" s="236"/>
      <c r="V41" s="3846"/>
      <c r="W41" s="3870"/>
      <c r="X41" s="1046" t="s">
        <v>528</v>
      </c>
      <c r="Y41" s="1046" t="s">
        <v>529</v>
      </c>
      <c r="Z41" s="1162" t="s">
        <v>530</v>
      </c>
      <c r="AA41" s="3827" t="s">
        <v>531</v>
      </c>
      <c r="AB41" s="3840"/>
      <c r="AC41" s="3879"/>
      <c r="AD41" s="3846"/>
      <c r="AE41" s="3870"/>
      <c r="AF41" s="1046" t="s">
        <v>528</v>
      </c>
      <c r="AG41" s="1046" t="s">
        <v>529</v>
      </c>
      <c r="AH41" s="1162" t="s">
        <v>530</v>
      </c>
      <c r="AI41" s="3827" t="s">
        <v>531</v>
      </c>
      <c r="AJ41" s="3840"/>
      <c r="AK41" s="3879"/>
      <c r="AL41" s="3882"/>
      <c r="AM41" s="3731"/>
      <c r="AS41" s="979">
        <v>34</v>
      </c>
    </row>
    <row r="42" spans="1:45" s="1464" customFormat="1" ht="11.25" hidden="1" customHeight="1">
      <c r="A42" s="1194"/>
      <c r="B42" s="1194"/>
      <c r="C42" s="1194"/>
      <c r="D42" s="1194"/>
      <c r="E42" s="1194"/>
      <c r="F42" s="1194"/>
      <c r="G42" s="1194"/>
      <c r="H42" s="1194"/>
      <c r="I42" s="1194"/>
      <c r="J42" s="1194"/>
      <c r="K42" s="1194"/>
      <c r="L42" s="1188"/>
      <c r="M42" s="1186"/>
      <c r="N42" s="1186"/>
      <c r="O42" s="1186"/>
      <c r="P42" s="1070"/>
      <c r="Q42" s="1071"/>
      <c r="R42" s="1078">
        <v>1</v>
      </c>
      <c r="S42" s="1101" t="s">
        <v>161</v>
      </c>
      <c r="T42" s="1079" t="s">
        <v>89</v>
      </c>
      <c r="U42" s="1069" t="str">
        <f ca="1">OFFSET(U42,0,-1)</f>
        <v>2</v>
      </c>
      <c r="V42" s="1159">
        <f ca="1">OFFSET(V42,0,-1)+1</f>
        <v>3</v>
      </c>
      <c r="W42" s="1159"/>
      <c r="X42" s="1159">
        <f ca="1">OFFSET(X42,0,-1)+1</f>
        <v>1</v>
      </c>
      <c r="Y42" s="1159">
        <f ca="1">OFFSET(Y42,0,-1)+1</f>
        <v>2</v>
      </c>
      <c r="Z42" s="1159">
        <f ca="1">OFFSET(Z42,0,-1)+1</f>
        <v>3</v>
      </c>
      <c r="AA42" s="3871">
        <f ca="1">OFFSET(AA42,0,-1)+1</f>
        <v>4</v>
      </c>
      <c r="AB42" s="3871"/>
      <c r="AC42" s="1159">
        <f ca="1">OFFSET(AC42,0,-2)+1</f>
        <v>5</v>
      </c>
      <c r="AD42" s="1159">
        <f ca="1">OFFSET(AD42,0,-1)+1</f>
        <v>6</v>
      </c>
      <c r="AE42" s="1159"/>
      <c r="AF42" s="1159">
        <f ca="1">OFFSET(AF42,0,-1)+1</f>
        <v>1</v>
      </c>
      <c r="AG42" s="1159">
        <f ca="1">OFFSET(AG42,0,-1)+1</f>
        <v>2</v>
      </c>
      <c r="AH42" s="1159">
        <f ca="1">OFFSET(AH42,0,-1)+1</f>
        <v>3</v>
      </c>
      <c r="AI42" s="3871">
        <f ca="1">OFFSET(AI42,0,-1)+1</f>
        <v>4</v>
      </c>
      <c r="AJ42" s="3871"/>
      <c r="AK42" s="1159">
        <f ca="1">OFFSET(AK42,0,-2)+1</f>
        <v>5</v>
      </c>
      <c r="AL42" s="1069">
        <f ca="1">OFFSET(AL42,0,-1)</f>
        <v>5</v>
      </c>
      <c r="AM42" s="1159">
        <f ca="1">OFFSET(AM42,0,-1)+1</f>
        <v>6</v>
      </c>
      <c r="AN42" s="444"/>
      <c r="AO42" s="444"/>
      <c r="AP42" s="444"/>
      <c r="AQ42" s="444"/>
      <c r="AR42" s="444"/>
      <c r="AS42" s="429">
        <v>0</v>
      </c>
    </row>
    <row r="43" spans="1:45" ht="21.95" customHeight="1">
      <c r="A43" s="1187" t="s">
        <v>254</v>
      </c>
      <c r="B43" s="1187"/>
      <c r="C43" s="1187"/>
      <c r="D43" s="1187"/>
      <c r="E43" s="3860">
        <v>1</v>
      </c>
      <c r="F43" s="1187"/>
      <c r="G43" s="1187"/>
      <c r="H43" s="1187"/>
      <c r="I43" s="1187"/>
      <c r="J43" s="1187"/>
      <c r="K43" s="1187"/>
      <c r="L43" s="1188"/>
      <c r="M43" s="1189"/>
      <c r="N43" s="1189"/>
      <c r="O43" s="1189"/>
      <c r="P43" s="294"/>
      <c r="Q43" s="293"/>
      <c r="R43" s="288"/>
      <c r="S43" s="1160">
        <f>INDEX(PT_DIFFERENTIATION_NUM_NTAR,MATCH(A43,PT_DIFFERENTIATION_NTAR_ID,0))</f>
        <v>0</v>
      </c>
      <c r="T43" s="232" t="s">
        <v>214</v>
      </c>
      <c r="U43" s="234"/>
      <c r="V43" s="3854"/>
      <c r="W43" s="3855"/>
      <c r="X43" s="3855"/>
      <c r="Y43" s="3855"/>
      <c r="Z43" s="3855"/>
      <c r="AA43" s="3855"/>
      <c r="AB43" s="3855"/>
      <c r="AC43" s="3856"/>
      <c r="AD43" s="3854" t="str">
        <f>INDEX(PT_DIFFERENTIATION_NTAR,MATCH(A43,PT_DIFFERENTIATION_NTAR_ID,0))</f>
        <v/>
      </c>
      <c r="AE43" s="3855"/>
      <c r="AF43" s="3855"/>
      <c r="AG43" s="3855"/>
      <c r="AH43" s="3855"/>
      <c r="AI43" s="3855"/>
      <c r="AJ43" s="3855"/>
      <c r="AK43" s="3855"/>
      <c r="AL43" s="3856"/>
      <c r="AM43" s="10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3"/>
      <c r="AP43" s="433" t="str">
        <f t="shared" ref="AP43:AP57" si="1">IF(T43="","",T43)</f>
        <v>Наименование тарифа</v>
      </c>
      <c r="AQ43" s="433"/>
      <c r="AR43" s="433"/>
      <c r="AS43" s="979">
        <v>21</v>
      </c>
    </row>
    <row r="44" spans="1:45" ht="21.95" customHeight="1">
      <c r="A44" s="1187" t="s">
        <v>254</v>
      </c>
      <c r="B44" s="1187" t="s">
        <v>255</v>
      </c>
      <c r="C44" s="1187"/>
      <c r="D44" s="1187"/>
      <c r="E44" s="3861"/>
      <c r="F44" s="3860">
        <v>1</v>
      </c>
      <c r="G44" s="1187"/>
      <c r="H44" s="1187"/>
      <c r="I44" s="1187"/>
      <c r="J44" s="1187"/>
      <c r="K44" s="1187"/>
      <c r="L44" s="1188"/>
      <c r="M44" s="1189"/>
      <c r="N44" s="1189"/>
      <c r="O44" s="1189"/>
      <c r="P44" s="1156"/>
      <c r="Q44" s="285"/>
      <c r="R44" s="286"/>
      <c r="S44" s="1160" t="str">
        <f>INDEX(PT_DIFFERENTIATION_NUM_TER,MATCH(B44,PT_DIFFERENTIATION_TER_ID,0))</f>
        <v>.</v>
      </c>
      <c r="T44" s="242" t="s">
        <v>481</v>
      </c>
      <c r="U44" s="234"/>
      <c r="V44" s="3854"/>
      <c r="W44" s="3855"/>
      <c r="X44" s="3855"/>
      <c r="Y44" s="3855"/>
      <c r="Z44" s="3855"/>
      <c r="AA44" s="3855"/>
      <c r="AB44" s="3855"/>
      <c r="AC44" s="3856"/>
      <c r="AD44" s="3854" t="str">
        <f>INDEX(PT_DIFFERENTIATION_TER,MATCH(B44,PT_DIFFERENTIATION_TER_ID,0))</f>
        <v/>
      </c>
      <c r="AE44" s="3855"/>
      <c r="AF44" s="3855"/>
      <c r="AG44" s="3855"/>
      <c r="AH44" s="3855"/>
      <c r="AI44" s="3855"/>
      <c r="AJ44" s="3855"/>
      <c r="AK44" s="3855"/>
      <c r="AL44" s="3856"/>
      <c r="AM44" s="1082" t="s">
        <v>482</v>
      </c>
      <c r="AO44" s="433"/>
      <c r="AP44" s="433" t="str">
        <f t="shared" si="1"/>
        <v>Территория действия тарифа</v>
      </c>
      <c r="AQ44" s="433"/>
      <c r="AR44" s="433"/>
      <c r="AS44" s="979">
        <v>21</v>
      </c>
    </row>
    <row r="45" spans="1:45" ht="24" customHeight="1">
      <c r="A45" s="1187" t="s">
        <v>254</v>
      </c>
      <c r="B45" s="1187" t="s">
        <v>255</v>
      </c>
      <c r="C45" s="1187" t="s">
        <v>256</v>
      </c>
      <c r="D45" s="1187"/>
      <c r="E45" s="3861"/>
      <c r="F45" s="3861"/>
      <c r="G45" s="3860">
        <v>1</v>
      </c>
      <c r="H45" s="1187"/>
      <c r="I45" s="1187"/>
      <c r="J45" s="1187"/>
      <c r="K45" s="1187"/>
      <c r="L45" s="1188"/>
      <c r="M45" s="1189"/>
      <c r="N45" s="1189"/>
      <c r="O45" s="1189"/>
      <c r="P45" s="287"/>
      <c r="Q45" s="285"/>
      <c r="R45" s="286"/>
      <c r="S45" s="1160" t="str">
        <f>INDEX(PT_DIFFERENTIATION_NUM_CS,MATCH(C45,PT_DIFFERENTIATION_CS_ID,0))</f>
        <v>..</v>
      </c>
      <c r="T45" s="243" t="s">
        <v>483</v>
      </c>
      <c r="U45" s="234"/>
      <c r="V45" s="3854"/>
      <c r="W45" s="3855"/>
      <c r="X45" s="3855"/>
      <c r="Y45" s="3855"/>
      <c r="Z45" s="3855"/>
      <c r="AA45" s="3855"/>
      <c r="AB45" s="3855"/>
      <c r="AC45" s="3856"/>
      <c r="AD45" s="3854" t="str">
        <f>INDEX(PT_DIFFERENTIATION_CS,MATCH(C45,PT_DIFFERENTIATION_CS_ID,0))</f>
        <v/>
      </c>
      <c r="AE45" s="3855"/>
      <c r="AF45" s="3855"/>
      <c r="AG45" s="3855"/>
      <c r="AH45" s="3855"/>
      <c r="AI45" s="3855"/>
      <c r="AJ45" s="3855"/>
      <c r="AK45" s="3855"/>
      <c r="AL45" s="3856"/>
      <c r="AM45" s="1082" t="s">
        <v>484</v>
      </c>
      <c r="AO45" s="433"/>
      <c r="AP45" s="433" t="str">
        <f t="shared" si="1"/>
        <v xml:space="preserve">Наименование системы теплоснабжения </v>
      </c>
      <c r="AQ45" s="433"/>
      <c r="AR45" s="433"/>
      <c r="AS45" s="979">
        <v>23</v>
      </c>
    </row>
    <row r="46" spans="1:45" ht="21.95" customHeight="1">
      <c r="A46" s="1187" t="s">
        <v>254</v>
      </c>
      <c r="B46" s="1187" t="s">
        <v>255</v>
      </c>
      <c r="C46" s="1187" t="s">
        <v>256</v>
      </c>
      <c r="D46" s="1187" t="s">
        <v>257</v>
      </c>
      <c r="E46" s="3861"/>
      <c r="F46" s="3861"/>
      <c r="G46" s="3861"/>
      <c r="H46" s="3860">
        <v>1</v>
      </c>
      <c r="I46" s="1187"/>
      <c r="J46" s="1187"/>
      <c r="K46" s="1187"/>
      <c r="L46" s="1188"/>
      <c r="M46" s="1189"/>
      <c r="N46" s="1189"/>
      <c r="O46" s="1189"/>
      <c r="P46" s="287"/>
      <c r="Q46" s="285"/>
      <c r="R46" s="286"/>
      <c r="S46" s="1160" t="str">
        <f>INDEX(PT_DIFFERENTIATION_NUM_IST_TE,MATCH(D46,PT_DIFFERENTIATION_IST_TE_ID,0))</f>
        <v>...</v>
      </c>
      <c r="T46" s="244" t="s">
        <v>485</v>
      </c>
      <c r="U46" s="234"/>
      <c r="V46" s="3854"/>
      <c r="W46" s="3855"/>
      <c r="X46" s="3855"/>
      <c r="Y46" s="3855"/>
      <c r="Z46" s="3855"/>
      <c r="AA46" s="3855"/>
      <c r="AB46" s="3855"/>
      <c r="AC46" s="3856"/>
      <c r="AD46" s="3854" t="str">
        <f>INDEX(PT_DIFFERENTIATION_IST_TE,MATCH(D46,PT_DIFFERENTIATION_IST_TE_ID,0))</f>
        <v/>
      </c>
      <c r="AE46" s="3855"/>
      <c r="AF46" s="3855"/>
      <c r="AG46" s="3855"/>
      <c r="AH46" s="3855"/>
      <c r="AI46" s="3855"/>
      <c r="AJ46" s="3855"/>
      <c r="AK46" s="3855"/>
      <c r="AL46" s="3856"/>
      <c r="AM46" s="1082" t="s">
        <v>486</v>
      </c>
      <c r="AO46" s="433"/>
      <c r="AP46" s="433" t="str">
        <f t="shared" si="1"/>
        <v xml:space="preserve">Источник тепловой энергии  </v>
      </c>
      <c r="AQ46" s="433"/>
      <c r="AR46" s="433"/>
      <c r="AS46" s="979">
        <v>21</v>
      </c>
    </row>
    <row r="47" spans="1:45" s="1465" customFormat="1" ht="0" hidden="1" customHeight="1">
      <c r="A47" s="1167" t="s">
        <v>254</v>
      </c>
      <c r="B47" s="1167" t="s">
        <v>255</v>
      </c>
      <c r="C47" s="1167" t="s">
        <v>256</v>
      </c>
      <c r="D47" s="1167" t="s">
        <v>257</v>
      </c>
      <c r="E47" s="3861"/>
      <c r="F47" s="3861"/>
      <c r="G47" s="3861"/>
      <c r="H47" s="3861"/>
      <c r="I47" s="3862" t="str">
        <f>S46&amp;".1"</f>
        <v>....1</v>
      </c>
      <c r="J47" s="1167"/>
      <c r="K47" s="1167"/>
      <c r="L47" s="1170" t="s">
        <v>487</v>
      </c>
      <c r="M47" s="443"/>
      <c r="N47" s="443"/>
      <c r="O47" s="443"/>
      <c r="P47" s="3864">
        <v>1</v>
      </c>
      <c r="Q47" s="1155"/>
      <c r="R47" s="289"/>
      <c r="S47" s="871"/>
      <c r="T47" s="1207"/>
      <c r="U47" s="1208"/>
      <c r="V47" s="3891"/>
      <c r="W47" s="3892"/>
      <c r="X47" s="3892"/>
      <c r="Y47" s="3892"/>
      <c r="Z47" s="3892"/>
      <c r="AA47" s="3892"/>
      <c r="AB47" s="3892"/>
      <c r="AC47" s="3893"/>
      <c r="AD47" s="3891"/>
      <c r="AE47" s="3892"/>
      <c r="AF47" s="3892"/>
      <c r="AG47" s="3892"/>
      <c r="AH47" s="3892"/>
      <c r="AI47" s="3892"/>
      <c r="AJ47" s="3892"/>
      <c r="AK47" s="3892"/>
      <c r="AL47" s="3893"/>
      <c r="AM47" s="1209"/>
      <c r="AO47" s="433"/>
      <c r="AP47" s="433" t="str">
        <f t="shared" si="1"/>
        <v/>
      </c>
      <c r="AQ47" s="433"/>
      <c r="AR47" s="433"/>
      <c r="AS47" s="444">
        <v>0</v>
      </c>
    </row>
    <row r="48" spans="1:45" ht="21.95" customHeight="1">
      <c r="A48" s="1187" t="s">
        <v>254</v>
      </c>
      <c r="B48" s="1187" t="s">
        <v>255</v>
      </c>
      <c r="C48" s="1187" t="s">
        <v>256</v>
      </c>
      <c r="D48" s="1187" t="s">
        <v>257</v>
      </c>
      <c r="E48" s="3861"/>
      <c r="F48" s="3861"/>
      <c r="G48" s="3861"/>
      <c r="H48" s="3861"/>
      <c r="I48" s="3863"/>
      <c r="J48" s="3862" t="str">
        <f>S46&amp;".1"</f>
        <v>....1</v>
      </c>
      <c r="K48" s="1187"/>
      <c r="L48" s="1188" t="s">
        <v>490</v>
      </c>
      <c r="P48" s="3864"/>
      <c r="Q48" s="3864">
        <v>1</v>
      </c>
      <c r="R48" s="290"/>
      <c r="S48" s="1160" t="str">
        <f>$J48</f>
        <v>....1</v>
      </c>
      <c r="T48" s="220" t="s">
        <v>491</v>
      </c>
      <c r="U48" s="234"/>
      <c r="V48" s="3848"/>
      <c r="W48" s="3849"/>
      <c r="X48" s="3849"/>
      <c r="Y48" s="3849"/>
      <c r="Z48" s="3849"/>
      <c r="AA48" s="3849"/>
      <c r="AB48" s="3849"/>
      <c r="AC48" s="3850"/>
      <c r="AD48" s="3848"/>
      <c r="AE48" s="3849"/>
      <c r="AF48" s="3849"/>
      <c r="AG48" s="3849"/>
      <c r="AH48" s="3849"/>
      <c r="AI48" s="3849"/>
      <c r="AJ48" s="3849"/>
      <c r="AK48" s="3849"/>
      <c r="AL48" s="3850"/>
      <c r="AM48" s="1082" t="s">
        <v>492</v>
      </c>
      <c r="AO48" s="433"/>
      <c r="AP48" s="433" t="str">
        <f t="shared" si="1"/>
        <v>Группа потребителей</v>
      </c>
      <c r="AQ48" s="433"/>
      <c r="AR48" s="433"/>
      <c r="AS48" s="979">
        <v>21</v>
      </c>
    </row>
    <row r="49" spans="1:45" ht="21.95" customHeight="1">
      <c r="A49" s="1187" t="s">
        <v>254</v>
      </c>
      <c r="B49" s="1187" t="s">
        <v>255</v>
      </c>
      <c r="C49" s="1187" t="s">
        <v>256</v>
      </c>
      <c r="D49" s="1187" t="s">
        <v>257</v>
      </c>
      <c r="E49" s="3861"/>
      <c r="F49" s="3861"/>
      <c r="G49" s="3861"/>
      <c r="H49" s="3861"/>
      <c r="I49" s="3863"/>
      <c r="J49" s="3863"/>
      <c r="K49" s="3862" t="str">
        <f>J48&amp;".1"</f>
        <v>....1.1</v>
      </c>
      <c r="L49" s="1188" t="s">
        <v>493</v>
      </c>
      <c r="P49" s="3864"/>
      <c r="Q49" s="3864"/>
      <c r="R49" s="290">
        <v>1</v>
      </c>
      <c r="S49" s="1160" t="str">
        <f>$K49</f>
        <v>....1.1</v>
      </c>
      <c r="T49" s="1171"/>
      <c r="U49" s="234"/>
      <c r="V49" s="627"/>
      <c r="W49" s="259"/>
      <c r="X49" s="627"/>
      <c r="Y49" s="1081"/>
      <c r="Z49" s="3865"/>
      <c r="AA49" s="3741" t="s">
        <v>52</v>
      </c>
      <c r="AB49" s="3865"/>
      <c r="AC49" s="3741" t="s">
        <v>52</v>
      </c>
      <c r="AD49" s="627"/>
      <c r="AE49" s="259"/>
      <c r="AF49" s="627"/>
      <c r="AG49" s="1081"/>
      <c r="AH49" s="3865"/>
      <c r="AI49" s="3741" t="s">
        <v>52</v>
      </c>
      <c r="AJ49" s="3867"/>
      <c r="AK49" s="3741" t="s">
        <v>52</v>
      </c>
      <c r="AL49" s="1172"/>
      <c r="AM49" s="3883" t="s">
        <v>535</v>
      </c>
      <c r="AN49" s="444" t="e">
        <f ca="1">STRCHECKDATE(V50:AL50)</f>
        <v>#NAME?</v>
      </c>
      <c r="AO49" s="433"/>
      <c r="AP49" s="433" t="str">
        <f t="shared" si="1"/>
        <v/>
      </c>
      <c r="AQ49" s="433"/>
      <c r="AR49" s="433"/>
      <c r="AS49" s="979">
        <v>21</v>
      </c>
    </row>
    <row r="50" spans="1:45" ht="1.1499999999999999" customHeight="1">
      <c r="A50" s="1187" t="s">
        <v>254</v>
      </c>
      <c r="B50" s="1187" t="s">
        <v>255</v>
      </c>
      <c r="C50" s="1187" t="s">
        <v>256</v>
      </c>
      <c r="D50" s="1187" t="s">
        <v>257</v>
      </c>
      <c r="E50" s="3861"/>
      <c r="F50" s="3861"/>
      <c r="G50" s="3861"/>
      <c r="H50" s="3861"/>
      <c r="I50" s="3863"/>
      <c r="J50" s="3863"/>
      <c r="K50" s="3862"/>
      <c r="L50" s="1188"/>
      <c r="P50" s="3864"/>
      <c r="Q50" s="3864"/>
      <c r="R50" s="290"/>
      <c r="S50" s="1166"/>
      <c r="T50" s="234"/>
      <c r="U50" s="234"/>
      <c r="V50" s="259"/>
      <c r="W50" s="259"/>
      <c r="X50" s="259"/>
      <c r="Y50" s="262" t="str">
        <f>Z49&amp;"-"&amp;AB49</f>
        <v>-</v>
      </c>
      <c r="Z50" s="3866"/>
      <c r="AA50" s="3741"/>
      <c r="AB50" s="3866"/>
      <c r="AC50" s="3741"/>
      <c r="AD50" s="259"/>
      <c r="AE50" s="259"/>
      <c r="AF50" s="259"/>
      <c r="AG50" s="262" t="str">
        <f>AH49&amp;"-"&amp;AJ49</f>
        <v>-</v>
      </c>
      <c r="AH50" s="3866"/>
      <c r="AI50" s="3741"/>
      <c r="AJ50" s="3868"/>
      <c r="AK50" s="3741"/>
      <c r="AL50" s="1173"/>
      <c r="AM50" s="3884"/>
      <c r="AO50" s="433"/>
      <c r="AP50" s="433" t="str">
        <f t="shared" si="1"/>
        <v/>
      </c>
      <c r="AQ50" s="433"/>
      <c r="AR50" s="433"/>
      <c r="AS50" s="979">
        <v>1</v>
      </c>
    </row>
    <row r="51" spans="1:45" ht="11.45" customHeight="1">
      <c r="A51" s="1187" t="s">
        <v>254</v>
      </c>
      <c r="B51" s="1187" t="s">
        <v>255</v>
      </c>
      <c r="C51" s="1187" t="s">
        <v>256</v>
      </c>
      <c r="D51" s="1187" t="s">
        <v>257</v>
      </c>
      <c r="E51" s="3861"/>
      <c r="F51" s="3861"/>
      <c r="G51" s="3861"/>
      <c r="H51" s="3861"/>
      <c r="I51" s="3863"/>
      <c r="J51" s="3862"/>
      <c r="K51" s="1187"/>
      <c r="L51" s="1188"/>
      <c r="P51" s="3864"/>
      <c r="Q51" s="3864"/>
      <c r="R51" s="289"/>
      <c r="S51" s="1102"/>
      <c r="T51" s="221" t="s">
        <v>495</v>
      </c>
      <c r="U51" s="300"/>
      <c r="V51" s="300"/>
      <c r="W51" s="300"/>
      <c r="X51" s="300"/>
      <c r="Y51" s="300"/>
      <c r="Z51" s="300"/>
      <c r="AA51" s="300"/>
      <c r="AB51" s="300"/>
      <c r="AC51" s="300"/>
      <c r="AD51" s="300"/>
      <c r="AE51" s="300"/>
      <c r="AF51" s="300"/>
      <c r="AG51" s="300"/>
      <c r="AH51" s="300"/>
      <c r="AI51" s="300"/>
      <c r="AJ51" s="300"/>
      <c r="AK51" s="300"/>
      <c r="AL51" s="258"/>
      <c r="AM51" s="3885"/>
      <c r="AO51" s="433"/>
      <c r="AP51" s="433" t="str">
        <f t="shared" si="1"/>
        <v>Добавить вид теплоносителя (параметры теплоносителя)</v>
      </c>
      <c r="AQ51" s="433"/>
      <c r="AR51" s="433"/>
      <c r="AS51" s="979">
        <v>11</v>
      </c>
    </row>
    <row r="52" spans="1:45" ht="11.45" customHeight="1">
      <c r="A52" s="1187" t="s">
        <v>254</v>
      </c>
      <c r="B52" s="1187" t="s">
        <v>255</v>
      </c>
      <c r="C52" s="1187" t="s">
        <v>256</v>
      </c>
      <c r="D52" s="1187" t="s">
        <v>257</v>
      </c>
      <c r="E52" s="3861"/>
      <c r="F52" s="3861"/>
      <c r="G52" s="3861"/>
      <c r="H52" s="3861"/>
      <c r="I52" s="3862"/>
      <c r="J52" s="1187"/>
      <c r="K52" s="1187"/>
      <c r="L52" s="1188"/>
      <c r="P52" s="3864"/>
      <c r="Q52" s="1155"/>
      <c r="R52" s="289"/>
      <c r="S52" s="1102"/>
      <c r="T52" s="298" t="s">
        <v>496</v>
      </c>
      <c r="U52" s="300"/>
      <c r="V52" s="300"/>
      <c r="W52" s="300"/>
      <c r="X52" s="300"/>
      <c r="Y52" s="300"/>
      <c r="Z52" s="300"/>
      <c r="AA52" s="300"/>
      <c r="AB52" s="300"/>
      <c r="AC52" s="299"/>
      <c r="AD52" s="300"/>
      <c r="AE52" s="300"/>
      <c r="AF52" s="300"/>
      <c r="AG52" s="300"/>
      <c r="AH52" s="300"/>
      <c r="AI52" s="300"/>
      <c r="AJ52" s="300"/>
      <c r="AK52" s="299"/>
      <c r="AL52" s="300"/>
      <c r="AM52" s="237"/>
      <c r="AO52" s="433"/>
      <c r="AP52" s="433" t="str">
        <f t="shared" si="1"/>
        <v>Добавить группу потребителей</v>
      </c>
      <c r="AQ52" s="433"/>
      <c r="AR52" s="433"/>
      <c r="AS52" s="979">
        <v>11</v>
      </c>
    </row>
    <row r="53" spans="1:45" ht="0" hidden="1" customHeight="1">
      <c r="A53" s="1187" t="s">
        <v>254</v>
      </c>
      <c r="B53" s="1187" t="s">
        <v>255</v>
      </c>
      <c r="C53" s="1187" t="s">
        <v>256</v>
      </c>
      <c r="D53" s="1187" t="s">
        <v>257</v>
      </c>
      <c r="E53" s="3861"/>
      <c r="F53" s="3861"/>
      <c r="G53" s="3861"/>
      <c r="H53" s="3860"/>
      <c r="I53" s="1187"/>
      <c r="J53" s="1187"/>
      <c r="K53" s="1187"/>
      <c r="L53" s="1188"/>
      <c r="M53" s="1189"/>
      <c r="N53" s="1189"/>
      <c r="O53" s="469"/>
      <c r="P53" s="293"/>
      <c r="Q53" s="308"/>
      <c r="R53" s="288"/>
      <c r="S53" s="1210"/>
      <c r="T53" s="1211"/>
      <c r="U53" s="1212"/>
      <c r="V53" s="1212"/>
      <c r="W53" s="1212"/>
      <c r="X53" s="1212"/>
      <c r="Y53" s="1212"/>
      <c r="Z53" s="1212"/>
      <c r="AA53" s="1212"/>
      <c r="AB53" s="1212"/>
      <c r="AC53" s="1212"/>
      <c r="AD53" s="1212"/>
      <c r="AE53" s="1212"/>
      <c r="AF53" s="1212"/>
      <c r="AG53" s="1212"/>
      <c r="AH53" s="1212"/>
      <c r="AI53" s="1212"/>
      <c r="AJ53" s="1212"/>
      <c r="AK53" s="1212"/>
      <c r="AL53" s="1212"/>
      <c r="AM53" s="1213"/>
      <c r="AO53" s="433"/>
      <c r="AP53" s="433" t="str">
        <f t="shared" si="1"/>
        <v/>
      </c>
      <c r="AQ53" s="433"/>
      <c r="AR53" s="433"/>
      <c r="AS53" s="979">
        <v>0</v>
      </c>
    </row>
    <row r="54" spans="1:45" s="1465" customFormat="1" ht="1.1499999999999999" customHeight="1">
      <c r="A54" s="1167" t="s">
        <v>254</v>
      </c>
      <c r="B54" s="1167" t="s">
        <v>255</v>
      </c>
      <c r="C54" s="1167" t="s">
        <v>256</v>
      </c>
      <c r="D54" s="1138"/>
      <c r="E54" s="3861"/>
      <c r="F54" s="3861"/>
      <c r="G54" s="3860"/>
      <c r="H54" s="1138"/>
      <c r="I54" s="1138"/>
      <c r="J54" s="1138"/>
      <c r="K54" s="1138"/>
      <c r="L54" s="1163"/>
      <c r="M54" s="1139"/>
      <c r="N54" s="1139"/>
      <c r="P54" s="1140"/>
      <c r="Q54" s="1141"/>
      <c r="R54" s="1140"/>
      <c r="S54" s="1146"/>
      <c r="T54" s="1149" t="s">
        <v>498</v>
      </c>
      <c r="U54" s="1148"/>
      <c r="V54" s="1148"/>
      <c r="W54" s="1148"/>
      <c r="X54" s="1148"/>
      <c r="Y54" s="1148"/>
      <c r="Z54" s="1148"/>
      <c r="AA54" s="1148"/>
      <c r="AB54" s="1148"/>
      <c r="AC54" s="1148"/>
      <c r="AD54" s="1148"/>
      <c r="AE54" s="1148"/>
      <c r="AF54" s="1148"/>
      <c r="AG54" s="1148"/>
      <c r="AH54" s="1148"/>
      <c r="AI54" s="1148"/>
      <c r="AJ54" s="1148"/>
      <c r="AK54" s="1148"/>
      <c r="AL54" s="1148"/>
      <c r="AM54" s="1148"/>
      <c r="AO54" s="659"/>
      <c r="AP54" s="659" t="str">
        <f t="shared" si="1"/>
        <v>Добавить источник для дифференциации</v>
      </c>
      <c r="AQ54" s="659"/>
      <c r="AR54" s="659"/>
      <c r="AS54" s="451">
        <v>1</v>
      </c>
    </row>
    <row r="55" spans="1:45" s="1465" customFormat="1" ht="1.1499999999999999" customHeight="1">
      <c r="A55" s="1167" t="s">
        <v>254</v>
      </c>
      <c r="B55" s="1167" t="s">
        <v>255</v>
      </c>
      <c r="C55" s="1138"/>
      <c r="D55" s="1138"/>
      <c r="E55" s="3861"/>
      <c r="F55" s="3860"/>
      <c r="G55" s="1138"/>
      <c r="H55" s="1138"/>
      <c r="I55" s="1138"/>
      <c r="J55" s="1138"/>
      <c r="K55" s="1138"/>
      <c r="L55" s="1163"/>
      <c r="M55" s="1145"/>
      <c r="N55" s="1145"/>
      <c r="P55" s="1140"/>
      <c r="Q55" s="1141"/>
      <c r="R55" s="1140"/>
      <c r="S55" s="1146"/>
      <c r="T55" s="1149" t="s">
        <v>499</v>
      </c>
      <c r="U55" s="1148"/>
      <c r="V55" s="1148"/>
      <c r="W55" s="1148"/>
      <c r="X55" s="1148"/>
      <c r="Y55" s="1148"/>
      <c r="Z55" s="1148"/>
      <c r="AA55" s="1148"/>
      <c r="AB55" s="1148"/>
      <c r="AC55" s="1148"/>
      <c r="AD55" s="1148"/>
      <c r="AE55" s="1148"/>
      <c r="AF55" s="1148"/>
      <c r="AG55" s="1148"/>
      <c r="AH55" s="1148"/>
      <c r="AI55" s="1148"/>
      <c r="AJ55" s="1148"/>
      <c r="AK55" s="1148"/>
      <c r="AL55" s="1148"/>
      <c r="AM55" s="1148"/>
      <c r="AO55" s="659"/>
      <c r="AP55" s="659" t="str">
        <f t="shared" si="1"/>
        <v>Добавить централизованную систему для дифференциации</v>
      </c>
      <c r="AQ55" s="659"/>
      <c r="AR55" s="659"/>
      <c r="AS55" s="451">
        <v>1</v>
      </c>
    </row>
    <row r="56" spans="1:45" s="1465" customFormat="1" ht="1.1499999999999999" customHeight="1">
      <c r="A56" s="1167" t="s">
        <v>254</v>
      </c>
      <c r="B56" s="1167"/>
      <c r="C56" s="1167"/>
      <c r="D56" s="1167"/>
      <c r="E56" s="3860"/>
      <c r="F56" s="1167"/>
      <c r="G56" s="1167"/>
      <c r="H56" s="1167"/>
      <c r="I56" s="1167"/>
      <c r="J56" s="1167"/>
      <c r="K56" s="1167"/>
      <c r="L56" s="1170"/>
      <c r="M56" s="1145"/>
      <c r="N56" s="1145"/>
      <c r="O56" s="451"/>
      <c r="P56" s="313"/>
      <c r="Q56" s="1168"/>
      <c r="R56" s="313"/>
      <c r="S56" s="1146"/>
      <c r="T56" s="1149" t="s">
        <v>500</v>
      </c>
      <c r="U56" s="1148"/>
      <c r="V56" s="1148"/>
      <c r="W56" s="1148"/>
      <c r="X56" s="1148"/>
      <c r="Y56" s="1148"/>
      <c r="Z56" s="1148"/>
      <c r="AA56" s="1148"/>
      <c r="AB56" s="1148"/>
      <c r="AC56" s="1148"/>
      <c r="AD56" s="1148"/>
      <c r="AE56" s="1148"/>
      <c r="AF56" s="1148"/>
      <c r="AG56" s="1148"/>
      <c r="AH56" s="1148"/>
      <c r="AI56" s="1148"/>
      <c r="AJ56" s="1148"/>
      <c r="AK56" s="1148"/>
      <c r="AL56" s="1148"/>
      <c r="AM56" s="1148"/>
      <c r="AO56" s="433"/>
      <c r="AP56" s="433" t="str">
        <f t="shared" si="1"/>
        <v>Добавить территорию для дифференциации</v>
      </c>
      <c r="AQ56" s="433"/>
      <c r="AR56" s="433"/>
      <c r="AS56" s="444">
        <v>1</v>
      </c>
    </row>
    <row r="57" spans="1:45" s="1465" customFormat="1" ht="1.1499999999999999" customHeight="1">
      <c r="A57" s="1138"/>
      <c r="B57" s="1138"/>
      <c r="C57" s="1138"/>
      <c r="D57" s="1138"/>
      <c r="E57" s="1167"/>
      <c r="F57" s="1138"/>
      <c r="G57" s="1138"/>
      <c r="H57" s="1138"/>
      <c r="I57" s="1138"/>
      <c r="J57" s="1138"/>
      <c r="K57" s="1138"/>
      <c r="L57" s="1163"/>
      <c r="M57" s="1145"/>
      <c r="N57" s="1145"/>
      <c r="P57" s="1140"/>
      <c r="Q57" s="1141"/>
      <c r="R57" s="1140"/>
      <c r="S57" s="1146"/>
      <c r="T57" s="1149" t="s">
        <v>532</v>
      </c>
      <c r="U57" s="1148"/>
      <c r="V57" s="1148"/>
      <c r="W57" s="1148"/>
      <c r="X57" s="1148"/>
      <c r="Y57" s="1148"/>
      <c r="Z57" s="1148"/>
      <c r="AA57" s="1148"/>
      <c r="AB57" s="1148"/>
      <c r="AC57" s="1148"/>
      <c r="AD57" s="1148"/>
      <c r="AE57" s="1148"/>
      <c r="AF57" s="1148"/>
      <c r="AG57" s="1148"/>
      <c r="AH57" s="1148"/>
      <c r="AI57" s="1148"/>
      <c r="AJ57" s="1148"/>
      <c r="AK57" s="1148"/>
      <c r="AL57" s="1148"/>
      <c r="AM57" s="1148"/>
      <c r="AO57" s="659"/>
      <c r="AP57" s="659" t="str">
        <f t="shared" si="1"/>
        <v>Добавить наименование тарифа</v>
      </c>
      <c r="AQ57" s="659"/>
      <c r="AR57" s="659"/>
      <c r="AS57" s="451">
        <v>1</v>
      </c>
    </row>
    <row r="58" spans="1:45" ht="11.45" customHeight="1">
      <c r="M58" s="984"/>
      <c r="N58" s="984"/>
      <c r="O58" s="469"/>
      <c r="P58" s="979"/>
      <c r="Q58" s="979"/>
      <c r="R58" s="979"/>
      <c r="S58" s="979"/>
      <c r="AN58" s="979"/>
      <c r="AO58" s="979"/>
      <c r="AP58" s="979"/>
      <c r="AQ58" s="979"/>
      <c r="AR58" s="979"/>
      <c r="AS58" s="979">
        <v>11</v>
      </c>
    </row>
    <row r="59" spans="1:45" ht="19.899999999999999" customHeight="1">
      <c r="O59" s="469"/>
      <c r="S59" s="1077"/>
      <c r="T59" s="3859"/>
      <c r="U59" s="3859"/>
      <c r="V59" s="3859"/>
      <c r="W59" s="3859"/>
      <c r="X59" s="3859"/>
      <c r="Y59" s="3859"/>
      <c r="Z59" s="3859"/>
      <c r="AA59" s="3859"/>
      <c r="AB59" s="3859"/>
      <c r="AC59" s="3859"/>
      <c r="AD59" s="3859"/>
      <c r="AE59" s="3859"/>
      <c r="AF59" s="3859"/>
      <c r="AG59" s="3859"/>
      <c r="AH59" s="3859"/>
      <c r="AI59" s="3859"/>
      <c r="AJ59" s="3859"/>
      <c r="AK59" s="3859"/>
      <c r="AL59" s="3859"/>
      <c r="AM59" s="3859"/>
      <c r="AS59" s="979">
        <v>19</v>
      </c>
    </row>
    <row r="60" spans="1:45" ht="29.25" customHeight="1">
      <c r="O60" s="469"/>
      <c r="T60" s="3859"/>
      <c r="U60" s="3859"/>
      <c r="V60" s="3859"/>
      <c r="W60" s="3859"/>
      <c r="X60" s="3859"/>
      <c r="Y60" s="3859"/>
      <c r="Z60" s="3859"/>
      <c r="AA60" s="3859"/>
      <c r="AB60" s="3859"/>
      <c r="AC60" s="3859"/>
      <c r="AD60" s="3859"/>
      <c r="AE60" s="3859"/>
      <c r="AF60" s="3859"/>
      <c r="AG60" s="3859"/>
      <c r="AH60" s="3859"/>
      <c r="AI60" s="3859"/>
      <c r="AJ60" s="3859"/>
      <c r="AK60" s="3859"/>
      <c r="AL60" s="3859"/>
      <c r="AM60" s="3859"/>
      <c r="AS60" s="979">
        <v>28</v>
      </c>
    </row>
    <row r="61" spans="1:45" ht="42" customHeight="1">
      <c r="O61" s="469"/>
      <c r="T61" s="3859"/>
      <c r="U61" s="3859"/>
      <c r="V61" s="3859"/>
      <c r="W61" s="3859"/>
      <c r="X61" s="3859"/>
      <c r="Y61" s="3859"/>
      <c r="Z61" s="3859"/>
      <c r="AA61" s="3859"/>
      <c r="AB61" s="3859"/>
      <c r="AC61" s="3859"/>
      <c r="AD61" s="3859"/>
      <c r="AE61" s="3859"/>
      <c r="AF61" s="3859"/>
      <c r="AG61" s="3859"/>
      <c r="AH61" s="3859"/>
      <c r="AI61" s="3859"/>
      <c r="AJ61" s="3859"/>
      <c r="AK61" s="3859"/>
      <c r="AL61" s="3859"/>
      <c r="AM61" s="3859"/>
      <c r="AS61" s="979">
        <v>40</v>
      </c>
    </row>
    <row r="62" spans="1:45" ht="14.65" customHeight="1">
      <c r="O62" s="469"/>
      <c r="AS62" s="979">
        <v>14</v>
      </c>
    </row>
    <row r="63" spans="1:45" ht="21" customHeight="1">
      <c r="O63" s="469"/>
      <c r="S63" s="1077"/>
      <c r="T63" s="3773"/>
      <c r="U63" s="3859"/>
      <c r="V63" s="3859"/>
      <c r="W63" s="3859"/>
      <c r="X63" s="3859"/>
      <c r="Y63" s="3859"/>
      <c r="Z63" s="3859"/>
      <c r="AA63" s="3859"/>
      <c r="AB63" s="3859"/>
      <c r="AC63" s="3859"/>
      <c r="AD63" s="3859"/>
      <c r="AE63" s="3859"/>
      <c r="AF63" s="3859"/>
      <c r="AG63" s="3859"/>
      <c r="AH63" s="3859"/>
      <c r="AI63" s="3859"/>
      <c r="AJ63" s="3859"/>
      <c r="AK63" s="3859"/>
      <c r="AL63" s="3859"/>
      <c r="AM63" s="3859"/>
      <c r="AS63" s="979">
        <v>20</v>
      </c>
    </row>
    <row r="64" spans="1:45" ht="29.25" customHeight="1">
      <c r="O64" s="469"/>
      <c r="T64" s="3859"/>
      <c r="U64" s="3859"/>
      <c r="V64" s="3859"/>
      <c r="W64" s="3859"/>
      <c r="X64" s="3859"/>
      <c r="Y64" s="3859"/>
      <c r="Z64" s="3859"/>
      <c r="AA64" s="3859"/>
      <c r="AB64" s="3859"/>
      <c r="AC64" s="3859"/>
      <c r="AD64" s="3859"/>
      <c r="AE64" s="3859"/>
      <c r="AF64" s="3859"/>
      <c r="AG64" s="3859"/>
      <c r="AH64" s="3859"/>
      <c r="AI64" s="3859"/>
      <c r="AJ64" s="3859"/>
      <c r="AK64" s="3859"/>
      <c r="AL64" s="3859"/>
      <c r="AM64" s="3859"/>
      <c r="AS64" s="979">
        <v>28</v>
      </c>
    </row>
    <row r="65" spans="1:45" ht="35.65" customHeight="1">
      <c r="T65" s="3859"/>
      <c r="U65" s="3859"/>
      <c r="V65" s="3859"/>
      <c r="W65" s="3859"/>
      <c r="X65" s="3859"/>
      <c r="Y65" s="3859"/>
      <c r="Z65" s="3859"/>
      <c r="AA65" s="3859"/>
      <c r="AB65" s="3859"/>
      <c r="AC65" s="3859"/>
      <c r="AD65" s="3859"/>
      <c r="AE65" s="3859"/>
      <c r="AF65" s="3859"/>
      <c r="AG65" s="3859"/>
      <c r="AH65" s="3859"/>
      <c r="AI65" s="3859"/>
      <c r="AJ65" s="3859"/>
      <c r="AK65" s="3859"/>
      <c r="AL65" s="3859"/>
      <c r="AM65" s="3859"/>
      <c r="AS65" s="979">
        <v>34</v>
      </c>
    </row>
    <row r="66" spans="1:45" ht="22.5" hidden="1" customHeight="1">
      <c r="A66" s="984" t="s">
        <v>69</v>
      </c>
      <c r="B66" s="984">
        <v>0</v>
      </c>
      <c r="C66" s="984">
        <v>0</v>
      </c>
      <c r="D66" s="984">
        <v>0</v>
      </c>
      <c r="E66" s="984">
        <v>0</v>
      </c>
      <c r="F66" s="984">
        <v>0</v>
      </c>
      <c r="G66" s="984">
        <v>0</v>
      </c>
      <c r="H66" s="984">
        <v>0</v>
      </c>
      <c r="I66" s="984">
        <v>0</v>
      </c>
      <c r="J66" s="984">
        <v>0</v>
      </c>
      <c r="K66" s="984">
        <v>0</v>
      </c>
      <c r="L66" s="1153">
        <v>0</v>
      </c>
      <c r="M66" s="1186">
        <v>0</v>
      </c>
      <c r="N66" s="1186">
        <v>0</v>
      </c>
      <c r="O66" s="1186">
        <v>0</v>
      </c>
      <c r="P66" s="1152">
        <v>0</v>
      </c>
      <c r="Q66" s="278">
        <v>3</v>
      </c>
      <c r="R66" s="278">
        <v>3</v>
      </c>
      <c r="S66" s="495">
        <v>12</v>
      </c>
      <c r="T66" s="979">
        <v>31</v>
      </c>
      <c r="U66" s="979">
        <v>0</v>
      </c>
      <c r="V66" s="979">
        <v>0</v>
      </c>
      <c r="W66" s="979">
        <v>0</v>
      </c>
      <c r="X66" s="979">
        <v>0</v>
      </c>
      <c r="Y66" s="979">
        <v>0</v>
      </c>
      <c r="Z66" s="979">
        <v>0</v>
      </c>
      <c r="AA66" s="979">
        <v>0</v>
      </c>
      <c r="AB66" s="979">
        <v>0</v>
      </c>
      <c r="AC66" s="979">
        <v>0</v>
      </c>
      <c r="AD66" s="979">
        <v>24</v>
      </c>
      <c r="AE66" s="979">
        <v>0</v>
      </c>
      <c r="AF66" s="979">
        <v>24</v>
      </c>
      <c r="AG66" s="979">
        <v>24</v>
      </c>
      <c r="AH66" s="979">
        <v>11</v>
      </c>
      <c r="AI66" s="979">
        <v>3</v>
      </c>
      <c r="AJ66" s="979">
        <v>11</v>
      </c>
      <c r="AK66" s="979">
        <v>0</v>
      </c>
      <c r="AL66" s="979">
        <v>4</v>
      </c>
      <c r="AM66" s="979">
        <v>115</v>
      </c>
      <c r="AN66" s="444">
        <v>10</v>
      </c>
      <c r="AO66" s="444">
        <v>10</v>
      </c>
      <c r="AP66" s="444">
        <v>10</v>
      </c>
      <c r="AQ66" s="444">
        <v>10</v>
      </c>
      <c r="AR66" s="444">
        <v>10</v>
      </c>
      <c r="AS66" s="979">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90" hidden="1"/>
    <col min="2" max="2" width="11" style="1190" hidden="1" customWidth="1"/>
    <col min="3" max="3" width="10.5703125" style="1190" hidden="1"/>
    <col min="4" max="4" width="11.85546875" style="1190" hidden="1" customWidth="1"/>
    <col min="5" max="5" width="10" style="1190" hidden="1" customWidth="1"/>
    <col min="6" max="6" width="8.7109375" style="1190" hidden="1" customWidth="1"/>
    <col min="7" max="7" width="7.5703125" style="1190" hidden="1" customWidth="1"/>
    <col min="8" max="8" width="11.42578125" style="1190" hidden="1" customWidth="1"/>
    <col min="9" max="9" width="12" style="1190" hidden="1" customWidth="1"/>
    <col min="10" max="10" width="9.85546875" style="1190" hidden="1" customWidth="1"/>
    <col min="11" max="11" width="11.42578125" style="1190" hidden="1" customWidth="1"/>
    <col min="12" max="12" width="19.140625" style="1886" hidden="1" customWidth="1"/>
    <col min="13" max="14" width="12.28515625" style="1563" hidden="1" customWidth="1"/>
    <col min="15" max="15" width="23.42578125" style="1563" hidden="1" customWidth="1"/>
    <col min="16" max="16" width="3.7109375" style="1877" hidden="1" customWidth="1"/>
    <col min="17" max="18" width="3" style="278" customWidth="1"/>
    <col min="19" max="19" width="12" style="1878" customWidth="1"/>
    <col min="20" max="20" width="31" style="1459" customWidth="1"/>
    <col min="21" max="21" width="0.140625" style="1459" customWidth="1"/>
    <col min="22" max="22" width="24.7109375" style="1459" hidden="1" customWidth="1"/>
    <col min="23" max="23" width="0.140625" style="1459" hidden="1" customWidth="1"/>
    <col min="24" max="25" width="24.7109375" style="1459" hidden="1" customWidth="1"/>
    <col min="26" max="26" width="11.7109375" style="1459" hidden="1" customWidth="1"/>
    <col min="27" max="27" width="3.7109375" style="1459" hidden="1" customWidth="1"/>
    <col min="28" max="28" width="11.7109375" style="1459" hidden="1" customWidth="1"/>
    <col min="29" max="29" width="8.5703125" style="1459" hidden="1" customWidth="1"/>
    <col min="30" max="30" width="24.7109375" style="1459" customWidth="1"/>
    <col min="31" max="31" width="0.140625" style="1459" customWidth="1"/>
    <col min="32" max="33" width="24" style="1459" customWidth="1"/>
    <col min="34" max="34" width="11" style="1459" customWidth="1"/>
    <col min="35" max="35" width="3.7109375" style="1459" customWidth="1"/>
    <col min="36" max="36" width="11" style="1459" customWidth="1"/>
    <col min="37" max="37" width="8.5703125" style="1459" hidden="1" customWidth="1"/>
    <col min="38" max="38" width="4" style="1459" customWidth="1"/>
    <col min="39" max="39" width="115" style="1459" customWidth="1"/>
    <col min="40" max="44" width="10" style="1465" customWidth="1"/>
    <col min="45" max="45" width="10.5703125" style="1459" hidden="1"/>
  </cols>
  <sheetData>
    <row r="1" spans="1:45" ht="22.5" hidden="1" customHeight="1">
      <c r="A1" s="1655"/>
      <c r="Y1" s="261"/>
      <c r="Z1" s="261"/>
      <c r="AG1" s="261"/>
      <c r="AH1" s="261"/>
      <c r="AS1" s="979" t="s">
        <v>1</v>
      </c>
    </row>
    <row r="2" spans="1:45" ht="21" hidden="1" customHeight="1">
      <c r="A2" s="1187"/>
      <c r="B2" s="1187"/>
      <c r="C2" s="1187"/>
      <c r="D2" s="1187"/>
      <c r="E2" s="3860">
        <v>1</v>
      </c>
      <c r="F2" s="1187"/>
      <c r="G2" s="1187"/>
      <c r="H2" s="1187"/>
      <c r="I2" s="1187"/>
      <c r="J2" s="1187"/>
      <c r="K2" s="1187"/>
      <c r="L2" s="1188"/>
      <c r="M2" s="1189"/>
      <c r="N2" s="1189"/>
      <c r="O2" s="1189"/>
      <c r="P2" s="294"/>
      <c r="Q2" s="293"/>
      <c r="R2" s="288"/>
      <c r="S2" s="1160" t="e">
        <f>INDEX(PT_DIFFERENTIATION_NUM_NTAR,MATCH(A2,PT_DIFFERENTIATION_NTAR_ID,0))</f>
        <v>#N/A</v>
      </c>
      <c r="T2" s="232" t="s">
        <v>214</v>
      </c>
      <c r="U2" s="234"/>
      <c r="V2" s="3854"/>
      <c r="W2" s="3855"/>
      <c r="X2" s="3855"/>
      <c r="Y2" s="3855"/>
      <c r="Z2" s="3855"/>
      <c r="AA2" s="3855"/>
      <c r="AB2" s="3855"/>
      <c r="AC2" s="3856"/>
      <c r="AD2" s="3854" t="e">
        <f>INDEX(PT_DIFFERENTIATION_NTAR,MATCH(A2,PT_DIFFERENTIATION_NTAR_ID,0))</f>
        <v>#N/A</v>
      </c>
      <c r="AE2" s="3855"/>
      <c r="AF2" s="3855"/>
      <c r="AG2" s="3855"/>
      <c r="AH2" s="3855"/>
      <c r="AI2" s="3855"/>
      <c r="AJ2" s="3855"/>
      <c r="AK2" s="3855"/>
      <c r="AL2" s="3856"/>
      <c r="AM2" s="1082" t="s">
        <v>480</v>
      </c>
      <c r="AO2" s="433"/>
      <c r="AP2" s="433" t="str">
        <f t="shared" ref="AP2:AP15" si="0">IF(T2="","",T2)</f>
        <v>Наименование тарифа</v>
      </c>
      <c r="AQ2" s="433"/>
      <c r="AR2" s="433"/>
      <c r="AS2" s="979">
        <v>0</v>
      </c>
    </row>
    <row r="3" spans="1:45" ht="21" hidden="1" customHeight="1">
      <c r="A3" s="1187"/>
      <c r="B3" s="1187"/>
      <c r="C3" s="1187"/>
      <c r="D3" s="1187"/>
      <c r="E3" s="3861"/>
      <c r="F3" s="3860">
        <v>1</v>
      </c>
      <c r="G3" s="1187"/>
      <c r="H3" s="1187"/>
      <c r="I3" s="1187"/>
      <c r="J3" s="1187"/>
      <c r="K3" s="1187"/>
      <c r="L3" s="1188"/>
      <c r="M3" s="1189"/>
      <c r="N3" s="1189"/>
      <c r="O3" s="1189"/>
      <c r="P3" s="1156"/>
      <c r="Q3" s="285"/>
      <c r="R3" s="286"/>
      <c r="S3" s="1160" t="e">
        <f>INDEX(PT_DIFFERENTIATION_NUM_TER,MATCH(B3,PT_DIFFERENTIATION_TER_ID,0))</f>
        <v>#N/A</v>
      </c>
      <c r="T3" s="242" t="s">
        <v>481</v>
      </c>
      <c r="U3" s="234"/>
      <c r="V3" s="3854"/>
      <c r="W3" s="3855"/>
      <c r="X3" s="3855"/>
      <c r="Y3" s="3855"/>
      <c r="Z3" s="3855"/>
      <c r="AA3" s="3855"/>
      <c r="AB3" s="3855"/>
      <c r="AC3" s="3856"/>
      <c r="AD3" s="3854" t="e">
        <f>INDEX(PT_DIFFERENTIATION_TER,MATCH(B3,PT_DIFFERENTIATION_TER_ID,0))</f>
        <v>#N/A</v>
      </c>
      <c r="AE3" s="3855"/>
      <c r="AF3" s="3855"/>
      <c r="AG3" s="3855"/>
      <c r="AH3" s="3855"/>
      <c r="AI3" s="3855"/>
      <c r="AJ3" s="3855"/>
      <c r="AK3" s="3855"/>
      <c r="AL3" s="3856"/>
      <c r="AM3" s="1082" t="s">
        <v>482</v>
      </c>
      <c r="AO3" s="433"/>
      <c r="AP3" s="433" t="str">
        <f t="shared" si="0"/>
        <v>Территория действия тарифа</v>
      </c>
      <c r="AQ3" s="433"/>
      <c r="AR3" s="433"/>
      <c r="AS3" s="979">
        <v>0</v>
      </c>
    </row>
    <row r="4" spans="1:45" ht="23.25" hidden="1" customHeight="1">
      <c r="A4" s="1187"/>
      <c r="B4" s="1187"/>
      <c r="C4" s="1187"/>
      <c r="D4" s="1187"/>
      <c r="E4" s="3861"/>
      <c r="F4" s="3861"/>
      <c r="G4" s="3860">
        <v>1</v>
      </c>
      <c r="H4" s="1187"/>
      <c r="I4" s="1187"/>
      <c r="J4" s="1187"/>
      <c r="K4" s="1187"/>
      <c r="L4" s="1188"/>
      <c r="M4" s="1189"/>
      <c r="N4" s="1189"/>
      <c r="O4" s="1189"/>
      <c r="P4" s="287"/>
      <c r="Q4" s="285"/>
      <c r="R4" s="286"/>
      <c r="S4" s="1783" t="e">
        <f>INDEX(PT_DIFFERENTIATION_NUM_CS,MATCH(C4,PT_DIFFERENTIATION_CS_ID,0))</f>
        <v>#N/A</v>
      </c>
      <c r="T4" s="1787" t="s">
        <v>483</v>
      </c>
      <c r="U4" s="1788"/>
      <c r="V4" s="3896"/>
      <c r="W4" s="3897"/>
      <c r="X4" s="3897"/>
      <c r="Y4" s="3897"/>
      <c r="Z4" s="3897"/>
      <c r="AA4" s="3897"/>
      <c r="AB4" s="3897"/>
      <c r="AC4" s="3898"/>
      <c r="AD4" s="3896" t="e">
        <f>INDEX(PT_DIFFERENTIATION_CS,MATCH(C4,PT_DIFFERENTIATION_CS_ID,0))</f>
        <v>#N/A</v>
      </c>
      <c r="AE4" s="3897"/>
      <c r="AF4" s="3897"/>
      <c r="AG4" s="3897"/>
      <c r="AH4" s="3897"/>
      <c r="AI4" s="3897"/>
      <c r="AJ4" s="3897"/>
      <c r="AK4" s="3897"/>
      <c r="AL4" s="3898"/>
      <c r="AM4" s="1082" t="s">
        <v>484</v>
      </c>
      <c r="AO4" s="433"/>
      <c r="AP4" s="433" t="str">
        <f t="shared" si="0"/>
        <v xml:space="preserve">Наименование системы теплоснабжения </v>
      </c>
      <c r="AQ4" s="433"/>
      <c r="AR4" s="433"/>
      <c r="AS4" s="979">
        <v>0</v>
      </c>
    </row>
    <row r="5" spans="1:45" ht="21" hidden="1" customHeight="1">
      <c r="A5" s="1187"/>
      <c r="B5" s="1187"/>
      <c r="C5" s="1187"/>
      <c r="D5" s="1187"/>
      <c r="E5" s="3861"/>
      <c r="F5" s="3861"/>
      <c r="G5" s="3861"/>
      <c r="H5" s="3860">
        <v>1</v>
      </c>
      <c r="I5" s="1187"/>
      <c r="J5" s="1187"/>
      <c r="K5" s="1187"/>
      <c r="L5" s="1188"/>
      <c r="M5" s="1189"/>
      <c r="N5" s="1189"/>
      <c r="O5" s="1189"/>
      <c r="P5" s="287"/>
      <c r="Q5" s="285"/>
      <c r="R5" s="1459"/>
      <c r="S5" s="1782" t="e">
        <f>INDEX(PT_DIFFERENTIATION_NUM_IST_TE,MATCH(D5,PT_DIFFERENTIATION_IST_TE_ID,0))</f>
        <v>#N/A</v>
      </c>
      <c r="T5" s="244" t="s">
        <v>485</v>
      </c>
      <c r="U5" s="234"/>
      <c r="V5" s="3899"/>
      <c r="W5" s="3899"/>
      <c r="X5" s="3899"/>
      <c r="Y5" s="3899"/>
      <c r="Z5" s="3899"/>
      <c r="AA5" s="3899"/>
      <c r="AB5" s="3899"/>
      <c r="AC5" s="3899"/>
      <c r="AD5" s="3899" t="e">
        <f>INDEX(PT_DIFFERENTIATION_IST_TE,MATCH(D5,PT_DIFFERENTIATION_IST_TE_ID,0))</f>
        <v>#N/A</v>
      </c>
      <c r="AE5" s="3899"/>
      <c r="AF5" s="3899"/>
      <c r="AG5" s="3899"/>
      <c r="AH5" s="3899"/>
      <c r="AI5" s="3899"/>
      <c r="AJ5" s="3899"/>
      <c r="AK5" s="3899"/>
      <c r="AL5" s="3899"/>
      <c r="AM5" s="1785" t="s">
        <v>486</v>
      </c>
      <c r="AO5" s="433"/>
      <c r="AP5" s="433" t="str">
        <f t="shared" si="0"/>
        <v xml:space="preserve">Источник тепловой энергии  </v>
      </c>
      <c r="AQ5" s="433"/>
      <c r="AR5" s="433"/>
      <c r="AS5" s="979">
        <v>0</v>
      </c>
    </row>
    <row r="6" spans="1:45" ht="0.75" hidden="1" customHeight="1">
      <c r="A6" s="1187"/>
      <c r="B6" s="1187"/>
      <c r="C6" s="1187"/>
      <c r="D6" s="1187"/>
      <c r="E6" s="3861"/>
      <c r="F6" s="3861"/>
      <c r="G6" s="3861"/>
      <c r="H6" s="3861"/>
      <c r="I6" s="3862" t="e">
        <f>S5&amp;".1"</f>
        <v>#N/A</v>
      </c>
      <c r="J6" s="1187"/>
      <c r="K6" s="1187"/>
      <c r="L6" s="1188" t="s">
        <v>487</v>
      </c>
      <c r="M6" s="469"/>
      <c r="P6" s="3864">
        <v>1</v>
      </c>
      <c r="Q6" s="1155"/>
      <c r="R6" s="1781"/>
      <c r="S6" s="871"/>
      <c r="T6" s="1207"/>
      <c r="U6" s="1208"/>
      <c r="V6" s="3900"/>
      <c r="W6" s="3900"/>
      <c r="X6" s="3900"/>
      <c r="Y6" s="3900"/>
      <c r="Z6" s="3900"/>
      <c r="AA6" s="3900"/>
      <c r="AB6" s="3900"/>
      <c r="AC6" s="3900"/>
      <c r="AD6" s="3900"/>
      <c r="AE6" s="3900"/>
      <c r="AF6" s="3900"/>
      <c r="AG6" s="3900"/>
      <c r="AH6" s="3900"/>
      <c r="AI6" s="3900"/>
      <c r="AJ6" s="3900"/>
      <c r="AK6" s="3900"/>
      <c r="AL6" s="3900"/>
      <c r="AM6" s="1786"/>
      <c r="AO6" s="433"/>
      <c r="AP6" s="433" t="str">
        <f t="shared" si="0"/>
        <v/>
      </c>
      <c r="AQ6" s="433"/>
      <c r="AR6" s="433"/>
      <c r="AS6" s="979">
        <v>0</v>
      </c>
    </row>
    <row r="7" spans="1:45" ht="84" hidden="1" customHeight="1">
      <c r="A7" s="1187"/>
      <c r="B7" s="1187"/>
      <c r="C7" s="1187"/>
      <c r="D7" s="1187"/>
      <c r="E7" s="3861"/>
      <c r="F7" s="3861"/>
      <c r="G7" s="3861"/>
      <c r="H7" s="3861"/>
      <c r="I7" s="3863"/>
      <c r="J7" s="3862" t="e">
        <f>I6&amp;".1"</f>
        <v>#N/A</v>
      </c>
      <c r="K7" s="1187"/>
      <c r="L7" s="1188" t="s">
        <v>490</v>
      </c>
      <c r="M7" s="469"/>
      <c r="N7" s="1190"/>
      <c r="P7" s="3864"/>
      <c r="Q7" s="3864">
        <v>1</v>
      </c>
      <c r="R7" s="1465"/>
      <c r="S7" s="1782" t="e">
        <f>$J7</f>
        <v>#N/A</v>
      </c>
      <c r="T7" s="220" t="s">
        <v>491</v>
      </c>
      <c r="U7" s="234"/>
      <c r="V7" s="3894"/>
      <c r="W7" s="3894"/>
      <c r="X7" s="3894"/>
      <c r="Y7" s="3894"/>
      <c r="Z7" s="3894"/>
      <c r="AA7" s="3894"/>
      <c r="AB7" s="3894"/>
      <c r="AC7" s="3894"/>
      <c r="AD7" s="3894"/>
      <c r="AE7" s="3894"/>
      <c r="AF7" s="3894"/>
      <c r="AG7" s="3894"/>
      <c r="AH7" s="3894"/>
      <c r="AI7" s="3894"/>
      <c r="AJ7" s="3894"/>
      <c r="AK7" s="3894"/>
      <c r="AL7" s="3894"/>
      <c r="AM7" s="1785" t="s">
        <v>492</v>
      </c>
      <c r="AO7" s="433"/>
      <c r="AP7" s="433" t="str">
        <f t="shared" si="0"/>
        <v>Группа потребителей</v>
      </c>
      <c r="AQ7" s="433"/>
      <c r="AR7" s="433"/>
      <c r="AS7" s="979">
        <v>0</v>
      </c>
    </row>
    <row r="8" spans="1:45" ht="11.25" hidden="1" customHeight="1">
      <c r="A8" s="1187"/>
      <c r="B8" s="1187"/>
      <c r="C8" s="1187"/>
      <c r="D8" s="1187"/>
      <c r="E8" s="3861"/>
      <c r="F8" s="3861"/>
      <c r="G8" s="3861"/>
      <c r="H8" s="3861"/>
      <c r="I8" s="3863"/>
      <c r="J8" s="3863"/>
      <c r="K8" s="3862" t="e">
        <f>J7&amp;".1"</f>
        <v>#N/A</v>
      </c>
      <c r="L8" s="1188" t="s">
        <v>493</v>
      </c>
      <c r="M8" s="469"/>
      <c r="N8" s="1190"/>
      <c r="O8" s="1190"/>
      <c r="P8" s="3864"/>
      <c r="Q8" s="3864"/>
      <c r="R8" s="290">
        <v>1</v>
      </c>
      <c r="S8" s="1784" t="e">
        <f>$K8</f>
        <v>#N/A</v>
      </c>
      <c r="T8" s="1789"/>
      <c r="U8" s="1790"/>
      <c r="V8" s="1791"/>
      <c r="W8" s="1173"/>
      <c r="X8" s="1791"/>
      <c r="Y8" s="1792"/>
      <c r="Z8" s="3895"/>
      <c r="AA8" s="3747" t="s">
        <v>52</v>
      </c>
      <c r="AB8" s="3895"/>
      <c r="AC8" s="3747" t="s">
        <v>52</v>
      </c>
      <c r="AD8" s="1791"/>
      <c r="AE8" s="1173"/>
      <c r="AF8" s="1791"/>
      <c r="AG8" s="1792"/>
      <c r="AH8" s="3895"/>
      <c r="AI8" s="3747" t="s">
        <v>52</v>
      </c>
      <c r="AJ8" s="3895"/>
      <c r="AK8" s="3747" t="s">
        <v>52</v>
      </c>
      <c r="AL8" s="1173"/>
      <c r="AM8" s="3883" t="s">
        <v>494</v>
      </c>
      <c r="AN8" s="444" t="e">
        <f ca="1">STRCHECKDATE(V9:AL9)</f>
        <v>#NAME?</v>
      </c>
      <c r="AO8" s="433"/>
      <c r="AP8" s="433" t="str">
        <f t="shared" si="0"/>
        <v/>
      </c>
      <c r="AQ8" s="433"/>
      <c r="AR8" s="433"/>
      <c r="AS8" s="979">
        <v>0</v>
      </c>
    </row>
    <row r="9" spans="1:45" ht="0.75" hidden="1" customHeight="1">
      <c r="A9" s="1187"/>
      <c r="B9" s="1187"/>
      <c r="C9" s="1187"/>
      <c r="D9" s="1187"/>
      <c r="E9" s="3861"/>
      <c r="F9" s="3861"/>
      <c r="G9" s="3861"/>
      <c r="H9" s="3861"/>
      <c r="I9" s="3863"/>
      <c r="J9" s="3863"/>
      <c r="K9" s="3862"/>
      <c r="L9" s="1188"/>
      <c r="M9" s="469"/>
      <c r="N9" s="1190"/>
      <c r="O9" s="1190"/>
      <c r="P9" s="3864"/>
      <c r="Q9" s="3864"/>
      <c r="R9" s="290"/>
      <c r="S9" s="1166"/>
      <c r="T9" s="234"/>
      <c r="U9" s="234"/>
      <c r="V9" s="259"/>
      <c r="W9" s="259"/>
      <c r="X9" s="259"/>
      <c r="Y9" s="262" t="str">
        <f>Z8&amp;"-"&amp;AB8</f>
        <v>-</v>
      </c>
      <c r="Z9" s="3866"/>
      <c r="AA9" s="3741"/>
      <c r="AB9" s="3866"/>
      <c r="AC9" s="3741"/>
      <c r="AD9" s="259"/>
      <c r="AE9" s="259"/>
      <c r="AF9" s="259"/>
      <c r="AG9" s="262" t="str">
        <f>AH8&amp;"-"&amp;AJ8</f>
        <v>-</v>
      </c>
      <c r="AH9" s="3866"/>
      <c r="AI9" s="3741"/>
      <c r="AJ9" s="3866"/>
      <c r="AK9" s="3741"/>
      <c r="AL9" s="259"/>
      <c r="AM9" s="3884"/>
      <c r="AO9" s="433"/>
      <c r="AP9" s="433" t="str">
        <f t="shared" si="0"/>
        <v/>
      </c>
      <c r="AQ9" s="433"/>
      <c r="AR9" s="433"/>
      <c r="AS9" s="979">
        <v>0</v>
      </c>
    </row>
    <row r="10" spans="1:45" ht="11.25" hidden="1" customHeight="1">
      <c r="A10" s="1187"/>
      <c r="B10" s="1187"/>
      <c r="C10" s="1187"/>
      <c r="D10" s="1187"/>
      <c r="E10" s="3861"/>
      <c r="F10" s="3861"/>
      <c r="G10" s="3861"/>
      <c r="H10" s="3861"/>
      <c r="I10" s="3863"/>
      <c r="J10" s="3862"/>
      <c r="K10" s="1187"/>
      <c r="L10" s="1188"/>
      <c r="M10" s="469"/>
      <c r="N10" s="1190"/>
      <c r="P10" s="3864"/>
      <c r="Q10" s="3864"/>
      <c r="R10" s="289"/>
      <c r="S10" s="1102"/>
      <c r="T10" s="221" t="s">
        <v>495</v>
      </c>
      <c r="U10" s="300"/>
      <c r="V10" s="300"/>
      <c r="W10" s="300"/>
      <c r="X10" s="300"/>
      <c r="Y10" s="300"/>
      <c r="Z10" s="300"/>
      <c r="AA10" s="300"/>
      <c r="AB10" s="300"/>
      <c r="AC10" s="300"/>
      <c r="AD10" s="300"/>
      <c r="AE10" s="300"/>
      <c r="AF10" s="300"/>
      <c r="AG10" s="300"/>
      <c r="AH10" s="300"/>
      <c r="AI10" s="300"/>
      <c r="AJ10" s="300"/>
      <c r="AK10" s="300"/>
      <c r="AL10" s="258"/>
      <c r="AM10" s="3885"/>
      <c r="AO10" s="433"/>
      <c r="AP10" s="433" t="str">
        <f t="shared" si="0"/>
        <v>Добавить вид теплоносителя (параметры теплоносителя)</v>
      </c>
      <c r="AQ10" s="433"/>
      <c r="AR10" s="433"/>
      <c r="AS10" s="979">
        <v>0</v>
      </c>
    </row>
    <row r="11" spans="1:45" ht="11.25" hidden="1" customHeight="1">
      <c r="A11" s="1187"/>
      <c r="B11" s="1187"/>
      <c r="C11" s="1187"/>
      <c r="D11" s="1187"/>
      <c r="E11" s="3861"/>
      <c r="F11" s="3861"/>
      <c r="G11" s="3861"/>
      <c r="H11" s="3861"/>
      <c r="I11" s="3862"/>
      <c r="J11" s="1187"/>
      <c r="K11" s="1187"/>
      <c r="L11" s="1188"/>
      <c r="M11" s="469"/>
      <c r="P11" s="3864"/>
      <c r="Q11" s="1155"/>
      <c r="R11" s="289"/>
      <c r="S11" s="1102"/>
      <c r="T11" s="298" t="s">
        <v>496</v>
      </c>
      <c r="U11" s="300"/>
      <c r="V11" s="300"/>
      <c r="W11" s="300"/>
      <c r="X11" s="300"/>
      <c r="Y11" s="300"/>
      <c r="Z11" s="300"/>
      <c r="AA11" s="300"/>
      <c r="AB11" s="300"/>
      <c r="AC11" s="299"/>
      <c r="AD11" s="300"/>
      <c r="AE11" s="300"/>
      <c r="AF11" s="300"/>
      <c r="AG11" s="300"/>
      <c r="AH11" s="300"/>
      <c r="AI11" s="300"/>
      <c r="AJ11" s="300"/>
      <c r="AK11" s="299"/>
      <c r="AL11" s="300"/>
      <c r="AM11" s="237"/>
      <c r="AO11" s="433"/>
      <c r="AP11" s="433" t="str">
        <f t="shared" si="0"/>
        <v>Добавить группу потребителей</v>
      </c>
      <c r="AQ11" s="433"/>
      <c r="AR11" s="433"/>
      <c r="AS11" s="979">
        <v>0</v>
      </c>
    </row>
    <row r="12" spans="1:45" ht="0.75" hidden="1" customHeight="1">
      <c r="A12" s="1187"/>
      <c r="B12" s="1187"/>
      <c r="C12" s="1187"/>
      <c r="D12" s="1187"/>
      <c r="E12" s="3861"/>
      <c r="F12" s="3861"/>
      <c r="G12" s="3861"/>
      <c r="H12" s="3860"/>
      <c r="I12" s="1187"/>
      <c r="J12" s="1187"/>
      <c r="K12" s="1187"/>
      <c r="L12" s="1188"/>
      <c r="M12" s="1189"/>
      <c r="N12" s="1189"/>
      <c r="O12" s="469"/>
      <c r="P12" s="293"/>
      <c r="Q12" s="308"/>
      <c r="R12" s="288"/>
      <c r="S12" s="1210"/>
      <c r="T12" s="1211"/>
      <c r="U12" s="1212"/>
      <c r="V12" s="1212"/>
      <c r="W12" s="1212"/>
      <c r="X12" s="1212"/>
      <c r="Y12" s="1212"/>
      <c r="Z12" s="1212"/>
      <c r="AA12" s="1212"/>
      <c r="AB12" s="1212"/>
      <c r="AC12" s="1212"/>
      <c r="AD12" s="1212"/>
      <c r="AE12" s="1212"/>
      <c r="AF12" s="1212"/>
      <c r="AG12" s="1212"/>
      <c r="AH12" s="1212"/>
      <c r="AI12" s="1212"/>
      <c r="AJ12" s="1212"/>
      <c r="AK12" s="1212"/>
      <c r="AL12" s="1212"/>
      <c r="AM12" s="1213"/>
      <c r="AO12" s="433"/>
      <c r="AP12" s="433" t="str">
        <f t="shared" si="0"/>
        <v/>
      </c>
      <c r="AQ12" s="433"/>
      <c r="AR12" s="433"/>
      <c r="AS12" s="979">
        <v>0</v>
      </c>
    </row>
    <row r="13" spans="1:45" s="1465" customFormat="1" ht="0.75" hidden="1" customHeight="1">
      <c r="A13" s="1138"/>
      <c r="B13" s="1138"/>
      <c r="C13" s="1138"/>
      <c r="D13" s="1138"/>
      <c r="E13" s="3861"/>
      <c r="F13" s="3861"/>
      <c r="G13" s="3860"/>
      <c r="H13" s="1138"/>
      <c r="I13" s="1138"/>
      <c r="J13" s="1138"/>
      <c r="K13" s="1138"/>
      <c r="L13" s="1163"/>
      <c r="M13" s="1139"/>
      <c r="N13" s="1139"/>
      <c r="P13" s="1140"/>
      <c r="Q13" s="1141"/>
      <c r="R13" s="1140"/>
      <c r="S13" s="1142"/>
      <c r="T13" s="1143" t="s">
        <v>498</v>
      </c>
      <c r="U13" s="1144"/>
      <c r="V13" s="1144"/>
      <c r="W13" s="1144"/>
      <c r="X13" s="1144"/>
      <c r="Y13" s="1144"/>
      <c r="Z13" s="1144"/>
      <c r="AA13" s="1144"/>
      <c r="AB13" s="1144"/>
      <c r="AC13" s="1144"/>
      <c r="AD13" s="1144"/>
      <c r="AE13" s="1144"/>
      <c r="AF13" s="1144"/>
      <c r="AG13" s="1144"/>
      <c r="AH13" s="1144"/>
      <c r="AI13" s="1144"/>
      <c r="AJ13" s="1144"/>
      <c r="AK13" s="1144"/>
      <c r="AL13" s="1144"/>
      <c r="AM13" s="1144"/>
      <c r="AO13" s="659"/>
      <c r="AP13" s="659" t="str">
        <f t="shared" si="0"/>
        <v>Добавить источник для дифференциации</v>
      </c>
      <c r="AQ13" s="659"/>
      <c r="AR13" s="659"/>
      <c r="AS13" s="451">
        <v>0</v>
      </c>
    </row>
    <row r="14" spans="1:45" s="1465" customFormat="1" ht="0.75" hidden="1" customHeight="1">
      <c r="A14" s="1138"/>
      <c r="B14" s="1138"/>
      <c r="C14" s="1138"/>
      <c r="D14" s="1138"/>
      <c r="E14" s="3861"/>
      <c r="F14" s="3860"/>
      <c r="G14" s="1138"/>
      <c r="H14" s="1138"/>
      <c r="I14" s="1138"/>
      <c r="J14" s="1138"/>
      <c r="K14" s="1138"/>
      <c r="L14" s="1163"/>
      <c r="M14" s="1145"/>
      <c r="N14" s="1145"/>
      <c r="P14" s="1140"/>
      <c r="Q14" s="1141"/>
      <c r="R14" s="1140"/>
      <c r="S14" s="1146"/>
      <c r="T14" s="1147" t="s">
        <v>499</v>
      </c>
      <c r="U14" s="1148"/>
      <c r="V14" s="1148"/>
      <c r="W14" s="1148"/>
      <c r="X14" s="1148"/>
      <c r="Y14" s="1148"/>
      <c r="Z14" s="1148"/>
      <c r="AA14" s="1148"/>
      <c r="AB14" s="1148"/>
      <c r="AC14" s="1148"/>
      <c r="AD14" s="1148"/>
      <c r="AE14" s="1148"/>
      <c r="AF14" s="1148"/>
      <c r="AG14" s="1148"/>
      <c r="AH14" s="1148"/>
      <c r="AI14" s="1148"/>
      <c r="AJ14" s="1148"/>
      <c r="AK14" s="1148"/>
      <c r="AL14" s="1148"/>
      <c r="AM14" s="1148"/>
      <c r="AO14" s="659"/>
      <c r="AP14" s="659" t="str">
        <f t="shared" si="0"/>
        <v>Добавить централизованную систему для дифференциации</v>
      </c>
      <c r="AQ14" s="659"/>
      <c r="AR14" s="659"/>
      <c r="AS14" s="451">
        <v>0</v>
      </c>
    </row>
    <row r="15" spans="1:45" s="1465" customFormat="1" ht="0.75" hidden="1" customHeight="1">
      <c r="A15" s="1138"/>
      <c r="B15" s="1138"/>
      <c r="C15" s="1138"/>
      <c r="D15" s="1138"/>
      <c r="E15" s="3860"/>
      <c r="F15" s="1138"/>
      <c r="G15" s="1138"/>
      <c r="H15" s="1138"/>
      <c r="I15" s="1138"/>
      <c r="J15" s="1138"/>
      <c r="K15" s="1138"/>
      <c r="L15" s="1163"/>
      <c r="M15" s="1145"/>
      <c r="N15" s="1145"/>
      <c r="P15" s="1140"/>
      <c r="Q15" s="1141"/>
      <c r="R15" s="1140"/>
      <c r="S15" s="1146"/>
      <c r="T15" s="1149" t="s">
        <v>500</v>
      </c>
      <c r="U15" s="1148"/>
      <c r="V15" s="1148"/>
      <c r="W15" s="1148"/>
      <c r="X15" s="1148"/>
      <c r="Y15" s="1148"/>
      <c r="Z15" s="1148"/>
      <c r="AA15" s="1148"/>
      <c r="AB15" s="1148"/>
      <c r="AC15" s="1148"/>
      <c r="AD15" s="1148"/>
      <c r="AE15" s="1148"/>
      <c r="AF15" s="1148"/>
      <c r="AG15" s="1148"/>
      <c r="AH15" s="1148"/>
      <c r="AI15" s="1148"/>
      <c r="AJ15" s="1148"/>
      <c r="AK15" s="1148"/>
      <c r="AL15" s="1148"/>
      <c r="AM15" s="1148"/>
      <c r="AO15" s="659"/>
      <c r="AP15" s="659" t="str">
        <f t="shared" si="0"/>
        <v>Добавить территорию для дифференциации</v>
      </c>
      <c r="AQ15" s="659"/>
      <c r="AR15" s="659"/>
      <c r="AS15" s="451">
        <v>0</v>
      </c>
    </row>
    <row r="16" spans="1:45" ht="14.25" hidden="1" customHeight="1">
      <c r="AC16" s="261"/>
      <c r="AK16" s="261"/>
      <c r="AS16" s="979">
        <v>0</v>
      </c>
    </row>
    <row r="17" spans="1:45" ht="14.25" hidden="1" customHeight="1">
      <c r="AD17" s="1184"/>
      <c r="AE17" s="1184"/>
      <c r="AF17" s="1184"/>
      <c r="AG17" s="1185"/>
      <c r="AH17" s="3858"/>
      <c r="AI17" s="3857" t="s">
        <v>52</v>
      </c>
      <c r="AJ17" s="3858"/>
      <c r="AK17" s="3857" t="s">
        <v>52</v>
      </c>
      <c r="AS17" s="979">
        <v>0</v>
      </c>
    </row>
    <row r="18" spans="1:45" ht="14.25" hidden="1" customHeight="1">
      <c r="AD18" s="1184"/>
      <c r="AE18" s="1184"/>
      <c r="AF18" s="1184"/>
      <c r="AG18" s="262" t="str">
        <f>AH17&amp;"-"&amp;AJ17</f>
        <v>-</v>
      </c>
      <c r="AH18" s="3857"/>
      <c r="AI18" s="3857"/>
      <c r="AJ18" s="3857"/>
      <c r="AK18" s="3857"/>
      <c r="AS18" s="979">
        <v>0</v>
      </c>
    </row>
    <row r="19" spans="1:45" ht="14.25" hidden="1" customHeight="1">
      <c r="AK19" s="261"/>
      <c r="AS19" s="979">
        <v>0</v>
      </c>
    </row>
    <row r="20" spans="1:45" s="1190" customFormat="1" ht="22.5" hidden="1" customHeight="1">
      <c r="L20" s="1153"/>
      <c r="M20" s="1186"/>
      <c r="N20" s="1186"/>
      <c r="O20" s="1191" t="s">
        <v>501</v>
      </c>
      <c r="P20" s="1186"/>
      <c r="Q20" s="1195"/>
      <c r="R20" s="1195"/>
      <c r="S20" s="623"/>
      <c r="Z20" s="1191"/>
      <c r="AB20" s="1191"/>
      <c r="AH20" s="1191"/>
      <c r="AJ20" s="1191"/>
      <c r="AN20" s="444"/>
      <c r="AO20" s="444"/>
      <c r="AP20" s="444"/>
      <c r="AQ20" s="444"/>
      <c r="AR20" s="444"/>
      <c r="AS20" s="984">
        <v>0</v>
      </c>
    </row>
    <row r="21" spans="1:45" s="1190" customFormat="1" ht="14.25" hidden="1" customHeight="1">
      <c r="L21" s="1153"/>
      <c r="M21" s="1186"/>
      <c r="N21" s="1186"/>
      <c r="O21" s="1186"/>
      <c r="P21" s="1186"/>
      <c r="Q21" s="1195"/>
      <c r="R21" s="1195"/>
      <c r="S21" s="623"/>
      <c r="AN21" s="444"/>
      <c r="AO21" s="444"/>
      <c r="AP21" s="444"/>
      <c r="AQ21" s="444"/>
      <c r="AR21" s="444"/>
      <c r="AS21" s="984">
        <v>0</v>
      </c>
    </row>
    <row r="22" spans="1:45" s="1190" customFormat="1" ht="14.25" hidden="1" customHeight="1">
      <c r="L22" s="1153"/>
      <c r="M22" s="1186"/>
      <c r="N22" s="1186"/>
      <c r="O22" s="1188" t="s">
        <v>502</v>
      </c>
      <c r="P22" s="1186"/>
      <c r="Q22" s="1195"/>
      <c r="R22" s="1195"/>
      <c r="S22" s="623"/>
      <c r="T22" s="984" t="s">
        <v>503</v>
      </c>
      <c r="AA22" s="120" t="s">
        <v>504</v>
      </c>
      <c r="AC22" s="120" t="s">
        <v>505</v>
      </c>
      <c r="AD22" s="984" t="s">
        <v>503</v>
      </c>
      <c r="AI22" s="120" t="s">
        <v>506</v>
      </c>
      <c r="AK22" s="120" t="s">
        <v>505</v>
      </c>
      <c r="AN22" s="444"/>
      <c r="AO22" s="444"/>
      <c r="AP22" s="444"/>
      <c r="AQ22" s="444"/>
      <c r="AR22" s="444"/>
      <c r="AS22" s="984">
        <v>0</v>
      </c>
    </row>
    <row r="23" spans="1:45" ht="14.25" hidden="1" customHeight="1">
      <c r="O23" s="1188"/>
      <c r="AS23" s="979">
        <v>0</v>
      </c>
    </row>
    <row r="24" spans="1:45" ht="14.25" hidden="1" customHeight="1">
      <c r="O24" s="1188"/>
      <c r="AS24" s="979">
        <v>0</v>
      </c>
    </row>
    <row r="25" spans="1:45" ht="14.65" customHeight="1">
      <c r="Q25" s="309"/>
      <c r="R25" s="309"/>
      <c r="S25" s="1099"/>
      <c r="T25" s="296"/>
      <c r="U25" s="296"/>
      <c r="V25" s="442"/>
      <c r="W25" s="442"/>
      <c r="X25" s="442"/>
      <c r="Y25" s="442"/>
      <c r="Z25" s="442"/>
      <c r="AA25" s="442"/>
      <c r="AB25" s="442"/>
      <c r="AC25" s="442"/>
      <c r="AD25" s="442"/>
      <c r="AE25" s="442"/>
      <c r="AF25" s="442"/>
      <c r="AG25" s="442"/>
      <c r="AH25" s="442"/>
      <c r="AI25" s="442"/>
      <c r="AJ25" s="442"/>
      <c r="AK25" s="442"/>
      <c r="AS25" s="979">
        <v>14</v>
      </c>
    </row>
    <row r="26" spans="1:45" ht="54.75" customHeight="1">
      <c r="Q26" s="309"/>
      <c r="R26" s="309"/>
      <c r="S26" s="37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791"/>
      <c r="U26" s="3791"/>
      <c r="V26" s="3791"/>
      <c r="W26" s="3791"/>
      <c r="X26" s="3791"/>
      <c r="Y26" s="3791"/>
      <c r="Z26" s="3791"/>
      <c r="AA26" s="3791"/>
      <c r="AB26" s="3791"/>
      <c r="AC26" s="3791"/>
      <c r="AD26" s="3791"/>
      <c r="AE26" s="3791"/>
      <c r="AF26" s="3791"/>
      <c r="AG26" s="3791"/>
      <c r="AH26" s="3791"/>
      <c r="AI26" s="3791"/>
      <c r="AJ26" s="3791"/>
      <c r="AK26" s="1067"/>
      <c r="AS26" s="979">
        <v>52</v>
      </c>
    </row>
    <row r="27" spans="1:45" ht="14.65" customHeight="1">
      <c r="Q27" s="309"/>
      <c r="R27" s="309"/>
      <c r="S27" s="3814" t="str">
        <f>IF(org=0,"Не определено",org)</f>
        <v>ООО "Смоленскрегионтеплоэнерго"</v>
      </c>
      <c r="T27" s="3814"/>
      <c r="U27" s="3814"/>
      <c r="V27" s="3814"/>
      <c r="W27" s="3814"/>
      <c r="X27" s="3814"/>
      <c r="Y27" s="3814"/>
      <c r="Z27" s="3814"/>
      <c r="AA27" s="3814"/>
      <c r="AB27" s="3814"/>
      <c r="AC27" s="3814"/>
      <c r="AD27" s="3814"/>
      <c r="AE27" s="3814"/>
      <c r="AF27" s="3814"/>
      <c r="AG27" s="3814"/>
      <c r="AH27" s="3814"/>
      <c r="AI27" s="3814"/>
      <c r="AJ27" s="3814"/>
      <c r="AK27" s="1067"/>
      <c r="AS27" s="979">
        <v>14</v>
      </c>
    </row>
    <row r="28" spans="1:45" ht="14.25" hidden="1" customHeight="1">
      <c r="Q28" s="309"/>
      <c r="R28" s="309"/>
      <c r="S28" s="1099"/>
      <c r="T28" s="296"/>
      <c r="U28" s="296"/>
      <c r="V28" s="256"/>
      <c r="W28" s="256"/>
      <c r="X28" s="256"/>
      <c r="Y28" s="256"/>
      <c r="Z28" s="256"/>
      <c r="AA28" s="256"/>
      <c r="AB28" s="256"/>
      <c r="AC28" s="256"/>
      <c r="AD28" s="256"/>
      <c r="AE28" s="256"/>
      <c r="AF28" s="256"/>
      <c r="AG28" s="256"/>
      <c r="AH28" s="256"/>
      <c r="AI28" s="256"/>
      <c r="AJ28" s="256"/>
      <c r="AK28" s="256"/>
      <c r="AL28" s="442"/>
      <c r="AS28" s="979">
        <v>0</v>
      </c>
    </row>
    <row r="29" spans="1:45" s="1637" customFormat="1" ht="25.5" hidden="1" customHeight="1">
      <c r="A29" s="1192"/>
      <c r="B29" s="1192"/>
      <c r="C29" s="1192"/>
      <c r="D29" s="1192"/>
      <c r="E29" s="1192"/>
      <c r="F29" s="1192"/>
      <c r="G29" s="1192"/>
      <c r="H29" s="1192"/>
      <c r="I29" s="1192"/>
      <c r="J29" s="1192"/>
      <c r="K29" s="1192"/>
      <c r="L29" s="1193"/>
      <c r="M29" s="1192"/>
      <c r="N29" s="1192"/>
      <c r="O29" s="1192"/>
      <c r="S29" s="3851" t="s">
        <v>28</v>
      </c>
      <c r="T29" s="3851"/>
      <c r="U29" s="1196"/>
      <c r="V29" s="3853" t="str">
        <f>IF(TITLE_NAME_OR_PR_CHANGE="",IF(TITLE_NAME_OR_PR="","",TITLE_NAME_OR_PR),TITLE_NAME_OR_PR_CHANGE)</f>
        <v/>
      </c>
      <c r="W29" s="3853"/>
      <c r="X29" s="3853"/>
      <c r="Y29" s="3853"/>
      <c r="Z29" s="3853"/>
      <c r="AA29" s="3853"/>
      <c r="AB29" s="3853"/>
      <c r="AC29" s="260"/>
      <c r="AD29" s="3853" t="str">
        <f>IF(TITLE_NAME_OR_PR_CHANGE="",IF(TITLE_NAME_OR_PR="","",TITLE_NAME_OR_PR),TITLE_NAME_OR_PR_CHANGE)</f>
        <v/>
      </c>
      <c r="AE29" s="3853"/>
      <c r="AF29" s="3853"/>
      <c r="AG29" s="3853"/>
      <c r="AH29" s="3853"/>
      <c r="AI29" s="3853"/>
      <c r="AJ29" s="3853"/>
      <c r="AK29" s="260"/>
      <c r="AL29" s="260"/>
      <c r="AM29" s="214"/>
      <c r="AN29" s="301"/>
      <c r="AO29" s="301"/>
      <c r="AP29" s="301"/>
      <c r="AQ29" s="301"/>
      <c r="AR29" s="301"/>
      <c r="AS29" s="351">
        <v>0</v>
      </c>
    </row>
    <row r="30" spans="1:45" s="1637" customFormat="1" ht="18.75" hidden="1" customHeight="1">
      <c r="A30" s="1192"/>
      <c r="B30" s="1192"/>
      <c r="C30" s="1192"/>
      <c r="D30" s="1192"/>
      <c r="E30" s="1192"/>
      <c r="F30" s="1192"/>
      <c r="G30" s="1192"/>
      <c r="H30" s="1192"/>
      <c r="I30" s="1192"/>
      <c r="J30" s="1192"/>
      <c r="K30" s="1192"/>
      <c r="L30" s="1193"/>
      <c r="M30" s="1192"/>
      <c r="N30" s="1192"/>
      <c r="O30" s="1192"/>
      <c r="S30" s="3851" t="s">
        <v>507</v>
      </c>
      <c r="T30" s="3851"/>
      <c r="U30" s="1196"/>
      <c r="V30" s="3852" t="str">
        <f>IF(TITLE_DATE_PR_CHANGE="",IF(TITLE_DATE_PR="","",TITLE_DATE_PR),TITLE_DATE_PR_CHANGE)</f>
        <v/>
      </c>
      <c r="W30" s="3852"/>
      <c r="X30" s="3852"/>
      <c r="Y30" s="3852"/>
      <c r="Z30" s="3852"/>
      <c r="AA30" s="3852"/>
      <c r="AB30" s="3852"/>
      <c r="AC30" s="260"/>
      <c r="AD30" s="3852" t="str">
        <f>IF(TITLE_DATE_PR_CHANGE="",IF(TITLE_DATE_PR="","",TITLE_DATE_PR),TITLE_DATE_PR_CHANGE)</f>
        <v/>
      </c>
      <c r="AE30" s="3852"/>
      <c r="AF30" s="3852"/>
      <c r="AG30" s="3852"/>
      <c r="AH30" s="3852"/>
      <c r="AI30" s="3852"/>
      <c r="AJ30" s="3852"/>
      <c r="AK30" s="260"/>
      <c r="AL30" s="260"/>
      <c r="AM30" s="214"/>
      <c r="AN30" s="301"/>
      <c r="AO30" s="301"/>
      <c r="AP30" s="301"/>
      <c r="AQ30" s="301"/>
      <c r="AR30" s="301"/>
      <c r="AS30" s="351">
        <v>0</v>
      </c>
    </row>
    <row r="31" spans="1:45" s="1637" customFormat="1" ht="18.75" hidden="1" customHeight="1">
      <c r="A31" s="1192"/>
      <c r="B31" s="1192"/>
      <c r="C31" s="1192"/>
      <c r="D31" s="1192"/>
      <c r="E31" s="1192"/>
      <c r="F31" s="1192"/>
      <c r="G31" s="1192"/>
      <c r="H31" s="1192"/>
      <c r="I31" s="1192"/>
      <c r="J31" s="1192"/>
      <c r="K31" s="1192"/>
      <c r="L31" s="1193"/>
      <c r="M31" s="1192"/>
      <c r="N31" s="1192"/>
      <c r="O31" s="1192"/>
      <c r="S31" s="3851" t="s">
        <v>508</v>
      </c>
      <c r="T31" s="3851"/>
      <c r="U31" s="1196"/>
      <c r="V31" s="3853" t="str">
        <f>IF(TITLE_NUMBER_PR_CHANGE="",IF(TITLE_NUMBER_PR="","",TITLE_NUMBER_PR),TITLE_NUMBER_PR_CHANGE)</f>
        <v/>
      </c>
      <c r="W31" s="3853"/>
      <c r="X31" s="3853"/>
      <c r="Y31" s="3853"/>
      <c r="Z31" s="3853"/>
      <c r="AA31" s="3853"/>
      <c r="AB31" s="3853"/>
      <c r="AC31" s="260"/>
      <c r="AD31" s="3853" t="str">
        <f>IF(TITLE_NUMBER_PR_CHANGE="",IF(TITLE_NUMBER_PR="","",TITLE_NUMBER_PR),TITLE_NUMBER_PR_CHANGE)</f>
        <v/>
      </c>
      <c r="AE31" s="3853"/>
      <c r="AF31" s="3853"/>
      <c r="AG31" s="3853"/>
      <c r="AH31" s="3853"/>
      <c r="AI31" s="3853"/>
      <c r="AJ31" s="3853"/>
      <c r="AK31" s="260"/>
      <c r="AL31" s="260"/>
      <c r="AM31" s="214"/>
      <c r="AN31" s="301"/>
      <c r="AO31" s="301"/>
      <c r="AP31" s="301"/>
      <c r="AQ31" s="301"/>
      <c r="AR31" s="301"/>
      <c r="AS31" s="351">
        <v>0</v>
      </c>
    </row>
    <row r="32" spans="1:45" s="1637" customFormat="1" ht="18.75" hidden="1" customHeight="1">
      <c r="A32" s="1192"/>
      <c r="B32" s="1192"/>
      <c r="C32" s="1192"/>
      <c r="D32" s="1192"/>
      <c r="E32" s="1192"/>
      <c r="F32" s="1192"/>
      <c r="G32" s="1192"/>
      <c r="H32" s="1192"/>
      <c r="I32" s="1192"/>
      <c r="J32" s="1192"/>
      <c r="K32" s="1192"/>
      <c r="L32" s="1193"/>
      <c r="M32" s="1192"/>
      <c r="N32" s="1192"/>
      <c r="O32" s="1192"/>
      <c r="S32" s="3851" t="s">
        <v>29</v>
      </c>
      <c r="T32" s="3851"/>
      <c r="U32" s="1196"/>
      <c r="V32" s="3853" t="str">
        <f>IF(TITLE_IST_PUB_CHANGE="",IF(TITLE_IST_PUB="","",TITLE_IST_PUB),TITLE_IST_PUB_CHANGE)</f>
        <v/>
      </c>
      <c r="W32" s="3853"/>
      <c r="X32" s="3853"/>
      <c r="Y32" s="3853"/>
      <c r="Z32" s="3853"/>
      <c r="AA32" s="3853"/>
      <c r="AB32" s="3853"/>
      <c r="AC32" s="260"/>
      <c r="AD32" s="3853" t="str">
        <f>IF(TITLE_IST_PUB_CHANGE="",IF(TITLE_IST_PUB="","",TITLE_IST_PUB),TITLE_IST_PUB_CHANGE)</f>
        <v/>
      </c>
      <c r="AE32" s="3853"/>
      <c r="AF32" s="3853"/>
      <c r="AG32" s="3853"/>
      <c r="AH32" s="3853"/>
      <c r="AI32" s="3853"/>
      <c r="AJ32" s="3853"/>
      <c r="AK32" s="260"/>
      <c r="AL32" s="260"/>
      <c r="AM32" s="214"/>
      <c r="AN32" s="301"/>
      <c r="AO32" s="301"/>
      <c r="AP32" s="301"/>
      <c r="AQ32" s="301"/>
      <c r="AR32" s="301"/>
      <c r="AS32" s="351">
        <v>0</v>
      </c>
    </row>
    <row r="33" spans="1:45" ht="14.25" hidden="1" customHeight="1">
      <c r="Q33" s="309"/>
      <c r="R33" s="309"/>
      <c r="S33" s="1099"/>
      <c r="T33" s="296"/>
      <c r="U33" s="296"/>
      <c r="V33" s="256"/>
      <c r="W33" s="256"/>
      <c r="X33" s="256"/>
      <c r="Y33" s="256"/>
      <c r="Z33" s="256"/>
      <c r="AA33" s="256"/>
      <c r="AB33" s="256"/>
      <c r="AC33" s="256"/>
      <c r="AD33" s="256"/>
      <c r="AE33" s="256"/>
      <c r="AF33" s="256"/>
      <c r="AG33" s="256"/>
      <c r="AH33" s="256"/>
      <c r="AI33" s="256"/>
      <c r="AJ33" s="256"/>
      <c r="AK33" s="256"/>
      <c r="AL33" s="442"/>
      <c r="AS33" s="979">
        <v>0</v>
      </c>
    </row>
    <row r="34" spans="1:45" s="1637" customFormat="1" ht="18.75" hidden="1" customHeight="1">
      <c r="A34" s="1192"/>
      <c r="B34" s="1192"/>
      <c r="C34" s="1192"/>
      <c r="D34" s="1192"/>
      <c r="E34" s="1192"/>
      <c r="F34" s="1192"/>
      <c r="G34" s="1192"/>
      <c r="H34" s="1192"/>
      <c r="I34" s="1192"/>
      <c r="J34" s="1192"/>
      <c r="K34" s="1192"/>
      <c r="L34" s="1193"/>
      <c r="M34" s="1192"/>
      <c r="N34" s="1192"/>
      <c r="O34" s="1192"/>
      <c r="S34" s="3851" t="s">
        <v>509</v>
      </c>
      <c r="T34" s="3851"/>
      <c r="U34" s="1196"/>
      <c r="V34" s="3852" t="str">
        <f>IF(TITLE_DATE_PR_CHANGE="",IF(TITLE_DATE_PR="","",TITLE_DATE_PR),TITLE_DATE_PR_CHANGE)</f>
        <v/>
      </c>
      <c r="W34" s="3852"/>
      <c r="X34" s="3852"/>
      <c r="Y34" s="3852"/>
      <c r="Z34" s="3852"/>
      <c r="AA34" s="3852"/>
      <c r="AB34" s="3852"/>
      <c r="AC34" s="260"/>
      <c r="AD34" s="3852" t="str">
        <f>IF(TITLE_DATE_PR_CHANGE="",IF(TITLE_DATE_PR="","",TITLE_DATE_PR),TITLE_DATE_PR_CHANGE)</f>
        <v/>
      </c>
      <c r="AE34" s="3852"/>
      <c r="AF34" s="3852"/>
      <c r="AG34" s="3852"/>
      <c r="AH34" s="3852"/>
      <c r="AI34" s="3852"/>
      <c r="AJ34" s="3852"/>
      <c r="AK34" s="260"/>
      <c r="AL34" s="260"/>
      <c r="AM34" s="214"/>
      <c r="AN34" s="301"/>
      <c r="AO34" s="301"/>
      <c r="AP34" s="301"/>
      <c r="AQ34" s="301"/>
      <c r="AR34" s="301"/>
      <c r="AS34" s="351">
        <v>0</v>
      </c>
    </row>
    <row r="35" spans="1:45" s="1637" customFormat="1" ht="18.75" hidden="1" customHeight="1">
      <c r="A35" s="1192"/>
      <c r="B35" s="1192"/>
      <c r="C35" s="1192"/>
      <c r="D35" s="1192"/>
      <c r="E35" s="1192"/>
      <c r="F35" s="1192"/>
      <c r="G35" s="1192"/>
      <c r="H35" s="1192"/>
      <c r="I35" s="1192"/>
      <c r="J35" s="1192"/>
      <c r="K35" s="1192"/>
      <c r="L35" s="1193"/>
      <c r="M35" s="1192"/>
      <c r="N35" s="1192"/>
      <c r="O35" s="1192"/>
      <c r="S35" s="3851" t="s">
        <v>510</v>
      </c>
      <c r="T35" s="3851"/>
      <c r="U35" s="1196"/>
      <c r="V35" s="3853" t="str">
        <f>IF(TITLE_NUMBER_PR_CHANGE="",IF(TITLE_NUMBER_PR="","",TITLE_NUMBER_PR),TITLE_NUMBER_PR_CHANGE)</f>
        <v/>
      </c>
      <c r="W35" s="3853"/>
      <c r="X35" s="3853"/>
      <c r="Y35" s="3853"/>
      <c r="Z35" s="3853"/>
      <c r="AA35" s="3853"/>
      <c r="AB35" s="3853"/>
      <c r="AC35" s="260"/>
      <c r="AD35" s="3853" t="str">
        <f>IF(TITLE_NUMBER_PR_CHANGE="",IF(TITLE_NUMBER_PR="","",TITLE_NUMBER_PR),TITLE_NUMBER_PR_CHANGE)</f>
        <v/>
      </c>
      <c r="AE35" s="3853"/>
      <c r="AF35" s="3853"/>
      <c r="AG35" s="3853"/>
      <c r="AH35" s="3853"/>
      <c r="AI35" s="3853"/>
      <c r="AJ35" s="3853"/>
      <c r="AK35" s="260"/>
      <c r="AL35" s="260"/>
      <c r="AM35" s="214"/>
      <c r="AN35" s="301"/>
      <c r="AO35" s="301"/>
      <c r="AP35" s="301"/>
      <c r="AQ35" s="301"/>
      <c r="AR35" s="301"/>
      <c r="AS35" s="351">
        <v>0</v>
      </c>
    </row>
    <row r="36" spans="1:45" s="1637" customFormat="1" ht="0" hidden="1" customHeight="1">
      <c r="A36" s="1192"/>
      <c r="B36" s="1192"/>
      <c r="C36" s="1192"/>
      <c r="D36" s="1192"/>
      <c r="E36" s="1192"/>
      <c r="F36" s="1192"/>
      <c r="G36" s="1192"/>
      <c r="H36" s="1192"/>
      <c r="I36" s="1192"/>
      <c r="J36" s="1192"/>
      <c r="K36" s="1192"/>
      <c r="L36" s="1193"/>
      <c r="M36" s="1192"/>
      <c r="N36" s="1192"/>
      <c r="O36" s="1192"/>
      <c r="S36" s="257"/>
      <c r="T36" s="257"/>
      <c r="U36" s="1164"/>
      <c r="V36" s="260"/>
      <c r="W36" s="260"/>
      <c r="X36" s="260"/>
      <c r="Y36" s="260"/>
      <c r="Z36" s="260"/>
      <c r="AA36" s="260"/>
      <c r="AB36" s="260"/>
      <c r="AC36" s="212" t="s">
        <v>511</v>
      </c>
      <c r="AD36" s="260"/>
      <c r="AE36" s="260"/>
      <c r="AF36" s="260"/>
      <c r="AG36" s="260"/>
      <c r="AH36" s="260"/>
      <c r="AI36" s="260"/>
      <c r="AJ36" s="260"/>
      <c r="AK36" s="212" t="s">
        <v>511</v>
      </c>
      <c r="AN36" s="301"/>
      <c r="AO36" s="301"/>
      <c r="AP36" s="301"/>
      <c r="AQ36" s="301"/>
      <c r="AR36" s="301"/>
      <c r="AS36" s="351">
        <v>0</v>
      </c>
    </row>
    <row r="37" spans="1:45" ht="14.65" customHeight="1">
      <c r="Q37" s="309"/>
      <c r="R37" s="309"/>
      <c r="S37" s="1099"/>
      <c r="T37" s="296"/>
      <c r="U37" s="1068"/>
      <c r="V37" s="3872"/>
      <c r="W37" s="3872"/>
      <c r="X37" s="3872"/>
      <c r="Y37" s="3872"/>
      <c r="Z37" s="3872"/>
      <c r="AA37" s="3872"/>
      <c r="AB37" s="3872"/>
      <c r="AC37" s="3872"/>
      <c r="AD37" s="3872"/>
      <c r="AE37" s="3872"/>
      <c r="AF37" s="3872"/>
      <c r="AG37" s="3872"/>
      <c r="AH37" s="3872"/>
      <c r="AI37" s="3872"/>
      <c r="AJ37" s="3872"/>
      <c r="AK37" s="3872"/>
      <c r="AS37" s="979">
        <v>14</v>
      </c>
    </row>
    <row r="38" spans="1:45" ht="14.65" customHeight="1">
      <c r="Q38" s="309"/>
      <c r="R38" s="309"/>
      <c r="S38" s="3731" t="s">
        <v>384</v>
      </c>
      <c r="T38" s="3731"/>
      <c r="U38" s="3731"/>
      <c r="V38" s="3731"/>
      <c r="W38" s="3731"/>
      <c r="X38" s="3731"/>
      <c r="Y38" s="3731"/>
      <c r="Z38" s="3731"/>
      <c r="AA38" s="3731"/>
      <c r="AB38" s="3731"/>
      <c r="AC38" s="3731"/>
      <c r="AD38" s="3731"/>
      <c r="AE38" s="3731"/>
      <c r="AF38" s="3731"/>
      <c r="AG38" s="3731"/>
      <c r="AH38" s="3731"/>
      <c r="AI38" s="3731"/>
      <c r="AJ38" s="3731"/>
      <c r="AK38" s="3731"/>
      <c r="AL38" s="3731"/>
      <c r="AM38" s="3731" t="s">
        <v>385</v>
      </c>
      <c r="AS38" s="979">
        <v>14</v>
      </c>
    </row>
    <row r="39" spans="1:45" ht="14.65" customHeight="1">
      <c r="Q39" s="309"/>
      <c r="R39" s="309"/>
      <c r="S39" s="3873" t="s">
        <v>75</v>
      </c>
      <c r="T39" s="3822" t="s">
        <v>512</v>
      </c>
      <c r="U39" s="235"/>
      <c r="V39" s="3874" t="s">
        <v>513</v>
      </c>
      <c r="W39" s="3875"/>
      <c r="X39" s="3875"/>
      <c r="Y39" s="3875"/>
      <c r="Z39" s="3875"/>
      <c r="AA39" s="3875"/>
      <c r="AB39" s="3876"/>
      <c r="AC39" s="3877" t="s">
        <v>514</v>
      </c>
      <c r="AD39" s="3874" t="s">
        <v>513</v>
      </c>
      <c r="AE39" s="3875"/>
      <c r="AF39" s="3875"/>
      <c r="AG39" s="3875"/>
      <c r="AH39" s="3875"/>
      <c r="AI39" s="3875"/>
      <c r="AJ39" s="3876"/>
      <c r="AK39" s="3877" t="s">
        <v>515</v>
      </c>
      <c r="AL39" s="3880" t="s">
        <v>516</v>
      </c>
      <c r="AM39" s="3731"/>
      <c r="AS39" s="979">
        <v>14</v>
      </c>
    </row>
    <row r="40" spans="1:45" ht="35.65" customHeight="1">
      <c r="Q40" s="309"/>
      <c r="R40" s="309"/>
      <c r="S40" s="3873"/>
      <c r="T40" s="3822"/>
      <c r="U40" s="864"/>
      <c r="V40" s="3792" t="s">
        <v>517</v>
      </c>
      <c r="W40" s="3869"/>
      <c r="X40" s="3712" t="s">
        <v>519</v>
      </c>
      <c r="Y40" s="3711"/>
      <c r="Z40" s="3712" t="s">
        <v>520</v>
      </c>
      <c r="AA40" s="3717"/>
      <c r="AB40" s="3711"/>
      <c r="AC40" s="3878"/>
      <c r="AD40" s="3792" t="s">
        <v>534</v>
      </c>
      <c r="AE40" s="3869"/>
      <c r="AF40" s="3712" t="s">
        <v>519</v>
      </c>
      <c r="AG40" s="3711"/>
      <c r="AH40" s="3712" t="s">
        <v>520</v>
      </c>
      <c r="AI40" s="3717"/>
      <c r="AJ40" s="3711"/>
      <c r="AK40" s="3878"/>
      <c r="AL40" s="3881"/>
      <c r="AM40" s="3731"/>
      <c r="AS40" s="979">
        <v>34</v>
      </c>
    </row>
    <row r="41" spans="1:45" ht="35.65" customHeight="1">
      <c r="A41" s="1194"/>
      <c r="B41" s="1194" t="s">
        <v>226</v>
      </c>
      <c r="C41" s="1194" t="s">
        <v>227</v>
      </c>
      <c r="D41" s="1194" t="s">
        <v>228</v>
      </c>
      <c r="E41" s="1188" t="s">
        <v>521</v>
      </c>
      <c r="F41" s="1188" t="s">
        <v>522</v>
      </c>
      <c r="G41" s="1188" t="s">
        <v>523</v>
      </c>
      <c r="H41" s="1188" t="s">
        <v>524</v>
      </c>
      <c r="I41" s="1188" t="s">
        <v>525</v>
      </c>
      <c r="J41" s="1188" t="s">
        <v>526</v>
      </c>
      <c r="K41" s="1188" t="s">
        <v>527</v>
      </c>
      <c r="L41" s="1188" t="s">
        <v>502</v>
      </c>
      <c r="Q41" s="309"/>
      <c r="R41" s="309"/>
      <c r="S41" s="3873"/>
      <c r="T41" s="3822"/>
      <c r="U41" s="236"/>
      <c r="V41" s="3846"/>
      <c r="W41" s="3870"/>
      <c r="X41" s="1046" t="s">
        <v>528</v>
      </c>
      <c r="Y41" s="1046" t="s">
        <v>529</v>
      </c>
      <c r="Z41" s="1162" t="s">
        <v>530</v>
      </c>
      <c r="AA41" s="3827" t="s">
        <v>531</v>
      </c>
      <c r="AB41" s="3840"/>
      <c r="AC41" s="3879"/>
      <c r="AD41" s="3846"/>
      <c r="AE41" s="3870"/>
      <c r="AF41" s="1046" t="s">
        <v>528</v>
      </c>
      <c r="AG41" s="1046" t="s">
        <v>529</v>
      </c>
      <c r="AH41" s="1162" t="s">
        <v>530</v>
      </c>
      <c r="AI41" s="3827" t="s">
        <v>531</v>
      </c>
      <c r="AJ41" s="3840"/>
      <c r="AK41" s="3879"/>
      <c r="AL41" s="3882"/>
      <c r="AM41" s="3731"/>
      <c r="AS41" s="979">
        <v>34</v>
      </c>
    </row>
    <row r="42" spans="1:45" s="1464" customFormat="1" ht="11.25" hidden="1" customHeight="1">
      <c r="A42" s="1194"/>
      <c r="B42" s="1194"/>
      <c r="C42" s="1194"/>
      <c r="D42" s="1194"/>
      <c r="E42" s="1194"/>
      <c r="F42" s="1194"/>
      <c r="G42" s="1194"/>
      <c r="H42" s="1194"/>
      <c r="I42" s="1194"/>
      <c r="J42" s="1194"/>
      <c r="K42" s="1194"/>
      <c r="L42" s="1188"/>
      <c r="M42" s="1186"/>
      <c r="N42" s="1186"/>
      <c r="O42" s="1186"/>
      <c r="P42" s="1070"/>
      <c r="Q42" s="1071"/>
      <c r="R42" s="1078">
        <v>1</v>
      </c>
      <c r="S42" s="1101" t="s">
        <v>161</v>
      </c>
      <c r="T42" s="1079" t="s">
        <v>89</v>
      </c>
      <c r="U42" s="1069" t="str">
        <f ca="1">OFFSET(U42,0,-1)</f>
        <v>2</v>
      </c>
      <c r="V42" s="1159">
        <f ca="1">OFFSET(V42,0,-1)+1</f>
        <v>3</v>
      </c>
      <c r="W42" s="1159"/>
      <c r="X42" s="1159">
        <f ca="1">OFFSET(X42,0,-1)+1</f>
        <v>1</v>
      </c>
      <c r="Y42" s="1159">
        <f ca="1">OFFSET(Y42,0,-1)+1</f>
        <v>2</v>
      </c>
      <c r="Z42" s="1159">
        <f ca="1">OFFSET(Z42,0,-1)+1</f>
        <v>3</v>
      </c>
      <c r="AA42" s="3871">
        <f ca="1">OFFSET(AA42,0,-1)+1</f>
        <v>4</v>
      </c>
      <c r="AB42" s="3871"/>
      <c r="AC42" s="1159">
        <f ca="1">OFFSET(AC42,0,-2)+1</f>
        <v>5</v>
      </c>
      <c r="AD42" s="1159">
        <f ca="1">OFFSET(AD42,0,-1)+1</f>
        <v>6</v>
      </c>
      <c r="AE42" s="1159"/>
      <c r="AF42" s="1159">
        <f ca="1">OFFSET(AF42,0,-1)+1</f>
        <v>1</v>
      </c>
      <c r="AG42" s="1159">
        <f ca="1">OFFSET(AG42,0,-1)+1</f>
        <v>2</v>
      </c>
      <c r="AH42" s="1159">
        <f ca="1">OFFSET(AH42,0,-1)+1</f>
        <v>3</v>
      </c>
      <c r="AI42" s="3871">
        <f ca="1">OFFSET(AI42,0,-1)+1</f>
        <v>4</v>
      </c>
      <c r="AJ42" s="3871"/>
      <c r="AK42" s="1159">
        <f ca="1">OFFSET(AK42,0,-2)+1</f>
        <v>5</v>
      </c>
      <c r="AL42" s="1069">
        <f ca="1">OFFSET(AL42,0,-1)</f>
        <v>5</v>
      </c>
      <c r="AM42" s="1159">
        <f ca="1">OFFSET(AM42,0,-1)+1</f>
        <v>6</v>
      </c>
      <c r="AN42" s="444"/>
      <c r="AO42" s="444"/>
      <c r="AP42" s="444"/>
      <c r="AQ42" s="444"/>
      <c r="AR42" s="444"/>
      <c r="AS42" s="429">
        <v>0</v>
      </c>
    </row>
    <row r="43" spans="1:45" ht="21.95" customHeight="1">
      <c r="A43" s="1187" t="s">
        <v>266</v>
      </c>
      <c r="B43" s="1187"/>
      <c r="C43" s="1187"/>
      <c r="D43" s="1187"/>
      <c r="E43" s="3860">
        <v>1</v>
      </c>
      <c r="F43" s="1187"/>
      <c r="G43" s="1187"/>
      <c r="H43" s="1187"/>
      <c r="I43" s="1187"/>
      <c r="J43" s="1187"/>
      <c r="K43" s="1187"/>
      <c r="L43" s="1188"/>
      <c r="M43" s="1189"/>
      <c r="N43" s="1189"/>
      <c r="O43" s="1189"/>
      <c r="P43" s="294"/>
      <c r="Q43" s="293"/>
      <c r="R43" s="288"/>
      <c r="S43" s="1160">
        <f>INDEX(PT_DIFFERENTIATION_NUM_NTAR,MATCH(A43,PT_DIFFERENTIATION_NTAR_ID,0))</f>
        <v>0</v>
      </c>
      <c r="T43" s="232" t="s">
        <v>214</v>
      </c>
      <c r="U43" s="234"/>
      <c r="V43" s="3854"/>
      <c r="W43" s="3855"/>
      <c r="X43" s="3855"/>
      <c r="Y43" s="3855"/>
      <c r="Z43" s="3855"/>
      <c r="AA43" s="3855"/>
      <c r="AB43" s="3855"/>
      <c r="AC43" s="3856"/>
      <c r="AD43" s="3854" t="str">
        <f>INDEX(PT_DIFFERENTIATION_NTAR,MATCH(A43,PT_DIFFERENTIATION_NTAR_ID,0))</f>
        <v/>
      </c>
      <c r="AE43" s="3855"/>
      <c r="AF43" s="3855"/>
      <c r="AG43" s="3855"/>
      <c r="AH43" s="3855"/>
      <c r="AI43" s="3855"/>
      <c r="AJ43" s="3855"/>
      <c r="AK43" s="3855"/>
      <c r="AL43" s="3856"/>
      <c r="AM43" s="10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3"/>
      <c r="AP43" s="433" t="str">
        <f t="shared" ref="AP43:AP57" si="1">IF(T43="","",T43)</f>
        <v>Наименование тарифа</v>
      </c>
      <c r="AQ43" s="433"/>
      <c r="AR43" s="433"/>
      <c r="AS43" s="979">
        <v>21</v>
      </c>
    </row>
    <row r="44" spans="1:45" ht="21.95" customHeight="1">
      <c r="A44" s="1187" t="s">
        <v>266</v>
      </c>
      <c r="B44" s="1187" t="s">
        <v>267</v>
      </c>
      <c r="C44" s="1187"/>
      <c r="D44" s="1187"/>
      <c r="E44" s="3861"/>
      <c r="F44" s="3860">
        <v>1</v>
      </c>
      <c r="G44" s="1187"/>
      <c r="H44" s="1187"/>
      <c r="I44" s="1187"/>
      <c r="J44" s="1187"/>
      <c r="K44" s="1187"/>
      <c r="L44" s="1188"/>
      <c r="M44" s="1189"/>
      <c r="N44" s="1189"/>
      <c r="O44" s="1189"/>
      <c r="P44" s="1156"/>
      <c r="Q44" s="285"/>
      <c r="R44" s="286"/>
      <c r="S44" s="1160" t="str">
        <f>INDEX(PT_DIFFERENTIATION_NUM_TER,MATCH(B44,PT_DIFFERENTIATION_TER_ID,0))</f>
        <v>.</v>
      </c>
      <c r="T44" s="242" t="s">
        <v>481</v>
      </c>
      <c r="U44" s="234"/>
      <c r="V44" s="3854"/>
      <c r="W44" s="3855"/>
      <c r="X44" s="3855"/>
      <c r="Y44" s="3855"/>
      <c r="Z44" s="3855"/>
      <c r="AA44" s="3855"/>
      <c r="AB44" s="3855"/>
      <c r="AC44" s="3856"/>
      <c r="AD44" s="3854" t="str">
        <f>INDEX(PT_DIFFERENTIATION_TER,MATCH(B44,PT_DIFFERENTIATION_TER_ID,0))</f>
        <v/>
      </c>
      <c r="AE44" s="3855"/>
      <c r="AF44" s="3855"/>
      <c r="AG44" s="3855"/>
      <c r="AH44" s="3855"/>
      <c r="AI44" s="3855"/>
      <c r="AJ44" s="3855"/>
      <c r="AK44" s="3855"/>
      <c r="AL44" s="3856"/>
      <c r="AM44" s="1082" t="s">
        <v>482</v>
      </c>
      <c r="AO44" s="433"/>
      <c r="AP44" s="433" t="str">
        <f t="shared" si="1"/>
        <v>Территория действия тарифа</v>
      </c>
      <c r="AQ44" s="433"/>
      <c r="AR44" s="433"/>
      <c r="AS44" s="979">
        <v>21</v>
      </c>
    </row>
    <row r="45" spans="1:45" ht="24" customHeight="1">
      <c r="A45" s="1187" t="s">
        <v>266</v>
      </c>
      <c r="B45" s="1187" t="s">
        <v>267</v>
      </c>
      <c r="C45" s="1187" t="s">
        <v>268</v>
      </c>
      <c r="D45" s="1187"/>
      <c r="E45" s="3861"/>
      <c r="F45" s="3861"/>
      <c r="G45" s="3860">
        <v>1</v>
      </c>
      <c r="H45" s="1187"/>
      <c r="I45" s="1187"/>
      <c r="J45" s="1187"/>
      <c r="K45" s="1187"/>
      <c r="L45" s="1188"/>
      <c r="M45" s="1189"/>
      <c r="N45" s="1189"/>
      <c r="O45" s="1189"/>
      <c r="P45" s="287"/>
      <c r="Q45" s="285"/>
      <c r="R45" s="286"/>
      <c r="S45" s="1160" t="str">
        <f>INDEX(PT_DIFFERENTIATION_NUM_CS,MATCH(C45,PT_DIFFERENTIATION_CS_ID,0))</f>
        <v>..</v>
      </c>
      <c r="T45" s="243" t="s">
        <v>483</v>
      </c>
      <c r="U45" s="234"/>
      <c r="V45" s="3854"/>
      <c r="W45" s="3855"/>
      <c r="X45" s="3855"/>
      <c r="Y45" s="3855"/>
      <c r="Z45" s="3855"/>
      <c r="AA45" s="3855"/>
      <c r="AB45" s="3855"/>
      <c r="AC45" s="3856"/>
      <c r="AD45" s="3854" t="str">
        <f>INDEX(PT_DIFFERENTIATION_CS,MATCH(C45,PT_DIFFERENTIATION_CS_ID,0))</f>
        <v/>
      </c>
      <c r="AE45" s="3855"/>
      <c r="AF45" s="3855"/>
      <c r="AG45" s="3855"/>
      <c r="AH45" s="3855"/>
      <c r="AI45" s="3855"/>
      <c r="AJ45" s="3855"/>
      <c r="AK45" s="3855"/>
      <c r="AL45" s="3856"/>
      <c r="AM45" s="1082" t="s">
        <v>484</v>
      </c>
      <c r="AO45" s="433"/>
      <c r="AP45" s="433" t="str">
        <f t="shared" si="1"/>
        <v xml:space="preserve">Наименование системы теплоснабжения </v>
      </c>
      <c r="AQ45" s="433"/>
      <c r="AR45" s="433"/>
      <c r="AS45" s="979">
        <v>23</v>
      </c>
    </row>
    <row r="46" spans="1:45" ht="21.95" customHeight="1">
      <c r="A46" s="1187" t="s">
        <v>266</v>
      </c>
      <c r="B46" s="1187" t="s">
        <v>267</v>
      </c>
      <c r="C46" s="1187" t="s">
        <v>268</v>
      </c>
      <c r="D46" s="1187" t="s">
        <v>269</v>
      </c>
      <c r="E46" s="3861"/>
      <c r="F46" s="3861"/>
      <c r="G46" s="3861"/>
      <c r="H46" s="3860">
        <v>1</v>
      </c>
      <c r="I46" s="1187"/>
      <c r="J46" s="1187"/>
      <c r="K46" s="1187"/>
      <c r="L46" s="1188"/>
      <c r="M46" s="1189"/>
      <c r="N46" s="1189"/>
      <c r="O46" s="1189"/>
      <c r="P46" s="287"/>
      <c r="Q46" s="285"/>
      <c r="R46" s="286"/>
      <c r="S46" s="1160" t="str">
        <f>INDEX(PT_DIFFERENTIATION_NUM_IST_TE,MATCH(D46,PT_DIFFERENTIATION_IST_TE_ID,0))</f>
        <v>...</v>
      </c>
      <c r="T46" s="244" t="s">
        <v>485</v>
      </c>
      <c r="U46" s="234"/>
      <c r="V46" s="3854"/>
      <c r="W46" s="3855"/>
      <c r="X46" s="3855"/>
      <c r="Y46" s="3855"/>
      <c r="Z46" s="3855"/>
      <c r="AA46" s="3855"/>
      <c r="AB46" s="3855"/>
      <c r="AC46" s="3856"/>
      <c r="AD46" s="3854" t="str">
        <f>INDEX(PT_DIFFERENTIATION_IST_TE,MATCH(D46,PT_DIFFERENTIATION_IST_TE_ID,0))</f>
        <v/>
      </c>
      <c r="AE46" s="3855"/>
      <c r="AF46" s="3855"/>
      <c r="AG46" s="3855"/>
      <c r="AH46" s="3855"/>
      <c r="AI46" s="3855"/>
      <c r="AJ46" s="3855"/>
      <c r="AK46" s="3855"/>
      <c r="AL46" s="3856"/>
      <c r="AM46" s="1082" t="s">
        <v>486</v>
      </c>
      <c r="AO46" s="433"/>
      <c r="AP46" s="433" t="str">
        <f t="shared" si="1"/>
        <v xml:space="preserve">Источник тепловой энергии  </v>
      </c>
      <c r="AQ46" s="433"/>
      <c r="AR46" s="433"/>
      <c r="AS46" s="979">
        <v>21</v>
      </c>
    </row>
    <row r="47" spans="1:45" s="1465" customFormat="1" ht="0" hidden="1" customHeight="1">
      <c r="A47" s="1167" t="s">
        <v>266</v>
      </c>
      <c r="B47" s="1167" t="s">
        <v>267</v>
      </c>
      <c r="C47" s="1167" t="s">
        <v>268</v>
      </c>
      <c r="D47" s="1167" t="s">
        <v>269</v>
      </c>
      <c r="E47" s="3861"/>
      <c r="F47" s="3861"/>
      <c r="G47" s="3861"/>
      <c r="H47" s="3861"/>
      <c r="I47" s="3862" t="str">
        <f>S46&amp;".1"</f>
        <v>....1</v>
      </c>
      <c r="J47" s="1167"/>
      <c r="K47" s="1167"/>
      <c r="L47" s="1170" t="s">
        <v>487</v>
      </c>
      <c r="M47" s="443"/>
      <c r="N47" s="443"/>
      <c r="O47" s="443"/>
      <c r="P47" s="3864">
        <v>1</v>
      </c>
      <c r="Q47" s="1155"/>
      <c r="R47" s="289"/>
      <c r="S47" s="871"/>
      <c r="T47" s="1207"/>
      <c r="U47" s="1208"/>
      <c r="V47" s="3891"/>
      <c r="W47" s="3892"/>
      <c r="X47" s="3892"/>
      <c r="Y47" s="3892"/>
      <c r="Z47" s="3892"/>
      <c r="AA47" s="3892"/>
      <c r="AB47" s="3892"/>
      <c r="AC47" s="3893"/>
      <c r="AD47" s="3891"/>
      <c r="AE47" s="3892"/>
      <c r="AF47" s="3892"/>
      <c r="AG47" s="3892"/>
      <c r="AH47" s="3892"/>
      <c r="AI47" s="3892"/>
      <c r="AJ47" s="3892"/>
      <c r="AK47" s="3892"/>
      <c r="AL47" s="3893"/>
      <c r="AM47" s="1209"/>
      <c r="AO47" s="433"/>
      <c r="AP47" s="433" t="str">
        <f t="shared" si="1"/>
        <v/>
      </c>
      <c r="AQ47" s="433"/>
      <c r="AR47" s="433"/>
      <c r="AS47" s="444">
        <v>0</v>
      </c>
    </row>
    <row r="48" spans="1:45" ht="21.95" customHeight="1">
      <c r="A48" s="1187" t="s">
        <v>266</v>
      </c>
      <c r="B48" s="1187" t="s">
        <v>267</v>
      </c>
      <c r="C48" s="1187" t="s">
        <v>268</v>
      </c>
      <c r="D48" s="1187" t="s">
        <v>269</v>
      </c>
      <c r="E48" s="3861"/>
      <c r="F48" s="3861"/>
      <c r="G48" s="3861"/>
      <c r="H48" s="3861"/>
      <c r="I48" s="3863"/>
      <c r="J48" s="3862" t="str">
        <f>S46&amp;".1"</f>
        <v>....1</v>
      </c>
      <c r="K48" s="1187"/>
      <c r="L48" s="1188" t="s">
        <v>490</v>
      </c>
      <c r="P48" s="3864"/>
      <c r="Q48" s="3864">
        <v>1</v>
      </c>
      <c r="R48" s="290"/>
      <c r="S48" s="1160" t="str">
        <f>$J48</f>
        <v>....1</v>
      </c>
      <c r="T48" s="220" t="s">
        <v>491</v>
      </c>
      <c r="U48" s="234"/>
      <c r="V48" s="3848"/>
      <c r="W48" s="3849"/>
      <c r="X48" s="3849"/>
      <c r="Y48" s="3849"/>
      <c r="Z48" s="3849"/>
      <c r="AA48" s="3849"/>
      <c r="AB48" s="3849"/>
      <c r="AC48" s="3850"/>
      <c r="AD48" s="3848"/>
      <c r="AE48" s="3849"/>
      <c r="AF48" s="3849"/>
      <c r="AG48" s="3849"/>
      <c r="AH48" s="3849"/>
      <c r="AI48" s="3849"/>
      <c r="AJ48" s="3849"/>
      <c r="AK48" s="3849"/>
      <c r="AL48" s="3850"/>
      <c r="AM48" s="1082" t="s">
        <v>492</v>
      </c>
      <c r="AO48" s="433"/>
      <c r="AP48" s="433" t="str">
        <f t="shared" si="1"/>
        <v>Группа потребителей</v>
      </c>
      <c r="AQ48" s="433"/>
      <c r="AR48" s="433"/>
      <c r="AS48" s="979">
        <v>21</v>
      </c>
    </row>
    <row r="49" spans="1:45" ht="21.95" customHeight="1">
      <c r="A49" s="1187" t="s">
        <v>266</v>
      </c>
      <c r="B49" s="1187" t="s">
        <v>267</v>
      </c>
      <c r="C49" s="1187" t="s">
        <v>268</v>
      </c>
      <c r="D49" s="1187" t="s">
        <v>269</v>
      </c>
      <c r="E49" s="3861"/>
      <c r="F49" s="3861"/>
      <c r="G49" s="3861"/>
      <c r="H49" s="3861"/>
      <c r="I49" s="3863"/>
      <c r="J49" s="3863"/>
      <c r="K49" s="3862" t="str">
        <f>J48&amp;".1"</f>
        <v>....1.1</v>
      </c>
      <c r="L49" s="1188" t="s">
        <v>493</v>
      </c>
      <c r="P49" s="3864"/>
      <c r="Q49" s="3864"/>
      <c r="R49" s="290">
        <v>1</v>
      </c>
      <c r="S49" s="1160" t="str">
        <f>$K49</f>
        <v>....1.1</v>
      </c>
      <c r="T49" s="1171"/>
      <c r="U49" s="234"/>
      <c r="V49" s="627"/>
      <c r="W49" s="259"/>
      <c r="X49" s="627"/>
      <c r="Y49" s="1081"/>
      <c r="Z49" s="3865"/>
      <c r="AA49" s="3741" t="s">
        <v>52</v>
      </c>
      <c r="AB49" s="3865"/>
      <c r="AC49" s="3741" t="s">
        <v>52</v>
      </c>
      <c r="AD49" s="627"/>
      <c r="AE49" s="259"/>
      <c r="AF49" s="627"/>
      <c r="AG49" s="1081"/>
      <c r="AH49" s="3865"/>
      <c r="AI49" s="3741" t="s">
        <v>52</v>
      </c>
      <c r="AJ49" s="3867"/>
      <c r="AK49" s="3741" t="s">
        <v>52</v>
      </c>
      <c r="AL49" s="1172"/>
      <c r="AM49" s="3883" t="s">
        <v>535</v>
      </c>
      <c r="AN49" s="444" t="e">
        <f ca="1">STRCHECKDATE(V50:AL50)</f>
        <v>#NAME?</v>
      </c>
      <c r="AO49" s="433"/>
      <c r="AP49" s="433" t="str">
        <f t="shared" si="1"/>
        <v/>
      </c>
      <c r="AQ49" s="433"/>
      <c r="AR49" s="433"/>
      <c r="AS49" s="979">
        <v>21</v>
      </c>
    </row>
    <row r="50" spans="1:45" ht="1.1499999999999999" customHeight="1">
      <c r="A50" s="1187" t="s">
        <v>266</v>
      </c>
      <c r="B50" s="1187" t="s">
        <v>267</v>
      </c>
      <c r="C50" s="1187" t="s">
        <v>268</v>
      </c>
      <c r="D50" s="1187" t="s">
        <v>269</v>
      </c>
      <c r="E50" s="3861"/>
      <c r="F50" s="3861"/>
      <c r="G50" s="3861"/>
      <c r="H50" s="3861"/>
      <c r="I50" s="3863"/>
      <c r="J50" s="3863"/>
      <c r="K50" s="3862"/>
      <c r="L50" s="1188"/>
      <c r="P50" s="3864"/>
      <c r="Q50" s="3864"/>
      <c r="R50" s="290"/>
      <c r="S50" s="1166"/>
      <c r="T50" s="234"/>
      <c r="U50" s="234"/>
      <c r="V50" s="259"/>
      <c r="W50" s="259"/>
      <c r="X50" s="259"/>
      <c r="Y50" s="262" t="str">
        <f>Z49&amp;"-"&amp;AB49</f>
        <v>-</v>
      </c>
      <c r="Z50" s="3866"/>
      <c r="AA50" s="3741"/>
      <c r="AB50" s="3866"/>
      <c r="AC50" s="3741"/>
      <c r="AD50" s="259"/>
      <c r="AE50" s="259"/>
      <c r="AF50" s="259"/>
      <c r="AG50" s="262" t="str">
        <f>AH49&amp;"-"&amp;AJ49</f>
        <v>-</v>
      </c>
      <c r="AH50" s="3866"/>
      <c r="AI50" s="3741"/>
      <c r="AJ50" s="3868"/>
      <c r="AK50" s="3741"/>
      <c r="AL50" s="1173"/>
      <c r="AM50" s="3884"/>
      <c r="AO50" s="433"/>
      <c r="AP50" s="433" t="str">
        <f t="shared" si="1"/>
        <v/>
      </c>
      <c r="AQ50" s="433"/>
      <c r="AR50" s="433"/>
      <c r="AS50" s="979">
        <v>1</v>
      </c>
    </row>
    <row r="51" spans="1:45" ht="11.45" customHeight="1">
      <c r="A51" s="1187" t="s">
        <v>266</v>
      </c>
      <c r="B51" s="1187" t="s">
        <v>267</v>
      </c>
      <c r="C51" s="1187" t="s">
        <v>268</v>
      </c>
      <c r="D51" s="1187" t="s">
        <v>269</v>
      </c>
      <c r="E51" s="3861"/>
      <c r="F51" s="3861"/>
      <c r="G51" s="3861"/>
      <c r="H51" s="3861"/>
      <c r="I51" s="3863"/>
      <c r="J51" s="3862"/>
      <c r="K51" s="1187"/>
      <c r="L51" s="1188"/>
      <c r="P51" s="3864"/>
      <c r="Q51" s="3864"/>
      <c r="R51" s="289"/>
      <c r="S51" s="1102"/>
      <c r="T51" s="221" t="s">
        <v>495</v>
      </c>
      <c r="U51" s="300"/>
      <c r="V51" s="300"/>
      <c r="W51" s="300"/>
      <c r="X51" s="300"/>
      <c r="Y51" s="300"/>
      <c r="Z51" s="300"/>
      <c r="AA51" s="300"/>
      <c r="AB51" s="300"/>
      <c r="AC51" s="300"/>
      <c r="AD51" s="300"/>
      <c r="AE51" s="300"/>
      <c r="AF51" s="300"/>
      <c r="AG51" s="300"/>
      <c r="AH51" s="300"/>
      <c r="AI51" s="300"/>
      <c r="AJ51" s="300"/>
      <c r="AK51" s="300"/>
      <c r="AL51" s="258"/>
      <c r="AM51" s="3885"/>
      <c r="AO51" s="433"/>
      <c r="AP51" s="433" t="str">
        <f t="shared" si="1"/>
        <v>Добавить вид теплоносителя (параметры теплоносителя)</v>
      </c>
      <c r="AQ51" s="433"/>
      <c r="AR51" s="433"/>
      <c r="AS51" s="979">
        <v>11</v>
      </c>
    </row>
    <row r="52" spans="1:45" ht="11.45" customHeight="1">
      <c r="A52" s="1187" t="s">
        <v>266</v>
      </c>
      <c r="B52" s="1187" t="s">
        <v>267</v>
      </c>
      <c r="C52" s="1187" t="s">
        <v>268</v>
      </c>
      <c r="D52" s="1187" t="s">
        <v>269</v>
      </c>
      <c r="E52" s="3861"/>
      <c r="F52" s="3861"/>
      <c r="G52" s="3861"/>
      <c r="H52" s="3861"/>
      <c r="I52" s="3862"/>
      <c r="J52" s="1187"/>
      <c r="K52" s="1187"/>
      <c r="L52" s="1188"/>
      <c r="P52" s="3864"/>
      <c r="Q52" s="1155"/>
      <c r="R52" s="289"/>
      <c r="S52" s="1102"/>
      <c r="T52" s="298" t="s">
        <v>496</v>
      </c>
      <c r="U52" s="300"/>
      <c r="V52" s="300"/>
      <c r="W52" s="300"/>
      <c r="X52" s="300"/>
      <c r="Y52" s="300"/>
      <c r="Z52" s="300"/>
      <c r="AA52" s="300"/>
      <c r="AB52" s="300"/>
      <c r="AC52" s="299"/>
      <c r="AD52" s="300"/>
      <c r="AE52" s="300"/>
      <c r="AF52" s="300"/>
      <c r="AG52" s="300"/>
      <c r="AH52" s="300"/>
      <c r="AI52" s="300"/>
      <c r="AJ52" s="300"/>
      <c r="AK52" s="299"/>
      <c r="AL52" s="300"/>
      <c r="AM52" s="237"/>
      <c r="AO52" s="433"/>
      <c r="AP52" s="433" t="str">
        <f t="shared" si="1"/>
        <v>Добавить группу потребителей</v>
      </c>
      <c r="AQ52" s="433"/>
      <c r="AR52" s="433"/>
      <c r="AS52" s="979">
        <v>11</v>
      </c>
    </row>
    <row r="53" spans="1:45" ht="0" hidden="1" customHeight="1">
      <c r="A53" s="1187" t="s">
        <v>266</v>
      </c>
      <c r="B53" s="1187" t="s">
        <v>267</v>
      </c>
      <c r="C53" s="1187" t="s">
        <v>268</v>
      </c>
      <c r="D53" s="1187" t="s">
        <v>269</v>
      </c>
      <c r="E53" s="3861"/>
      <c r="F53" s="3861"/>
      <c r="G53" s="3861"/>
      <c r="H53" s="3860"/>
      <c r="I53" s="1187"/>
      <c r="J53" s="1187"/>
      <c r="K53" s="1187"/>
      <c r="L53" s="1188"/>
      <c r="M53" s="1189"/>
      <c r="N53" s="1189"/>
      <c r="O53" s="469"/>
      <c r="P53" s="293"/>
      <c r="Q53" s="308"/>
      <c r="R53" s="288"/>
      <c r="S53" s="1210"/>
      <c r="T53" s="1211"/>
      <c r="U53" s="1212"/>
      <c r="V53" s="1212"/>
      <c r="W53" s="1212"/>
      <c r="X53" s="1212"/>
      <c r="Y53" s="1212"/>
      <c r="Z53" s="1212"/>
      <c r="AA53" s="1212"/>
      <c r="AB53" s="1212"/>
      <c r="AC53" s="1212"/>
      <c r="AD53" s="1212"/>
      <c r="AE53" s="1212"/>
      <c r="AF53" s="1212"/>
      <c r="AG53" s="1212"/>
      <c r="AH53" s="1212"/>
      <c r="AI53" s="1212"/>
      <c r="AJ53" s="1212"/>
      <c r="AK53" s="1212"/>
      <c r="AL53" s="1212"/>
      <c r="AM53" s="1213"/>
      <c r="AO53" s="433"/>
      <c r="AP53" s="433" t="str">
        <f t="shared" si="1"/>
        <v/>
      </c>
      <c r="AQ53" s="433"/>
      <c r="AR53" s="433"/>
      <c r="AS53" s="979">
        <v>0</v>
      </c>
    </row>
    <row r="54" spans="1:45" s="1465" customFormat="1" ht="1.1499999999999999" customHeight="1">
      <c r="A54" s="1167" t="s">
        <v>266</v>
      </c>
      <c r="B54" s="1167" t="s">
        <v>267</v>
      </c>
      <c r="C54" s="1167" t="s">
        <v>268</v>
      </c>
      <c r="D54" s="1138"/>
      <c r="E54" s="3861"/>
      <c r="F54" s="3861"/>
      <c r="G54" s="3860"/>
      <c r="H54" s="1138"/>
      <c r="I54" s="1138"/>
      <c r="J54" s="1138"/>
      <c r="K54" s="1138"/>
      <c r="L54" s="1163"/>
      <c r="M54" s="1139"/>
      <c r="N54" s="1139"/>
      <c r="P54" s="1140"/>
      <c r="Q54" s="1141"/>
      <c r="R54" s="1140"/>
      <c r="S54" s="1146"/>
      <c r="T54" s="1149" t="s">
        <v>498</v>
      </c>
      <c r="U54" s="1148"/>
      <c r="V54" s="1148"/>
      <c r="W54" s="1148"/>
      <c r="X54" s="1148"/>
      <c r="Y54" s="1148"/>
      <c r="Z54" s="1148"/>
      <c r="AA54" s="1148"/>
      <c r="AB54" s="1148"/>
      <c r="AC54" s="1148"/>
      <c r="AD54" s="1148"/>
      <c r="AE54" s="1148"/>
      <c r="AF54" s="1148"/>
      <c r="AG54" s="1148"/>
      <c r="AH54" s="1148"/>
      <c r="AI54" s="1148"/>
      <c r="AJ54" s="1148"/>
      <c r="AK54" s="1148"/>
      <c r="AL54" s="1148"/>
      <c r="AM54" s="1148"/>
      <c r="AO54" s="659"/>
      <c r="AP54" s="659" t="str">
        <f t="shared" si="1"/>
        <v>Добавить источник для дифференциации</v>
      </c>
      <c r="AQ54" s="659"/>
      <c r="AR54" s="659"/>
      <c r="AS54" s="451">
        <v>1</v>
      </c>
    </row>
    <row r="55" spans="1:45" s="1465" customFormat="1" ht="1.1499999999999999" customHeight="1">
      <c r="A55" s="1167" t="s">
        <v>266</v>
      </c>
      <c r="B55" s="1167" t="s">
        <v>267</v>
      </c>
      <c r="C55" s="1138"/>
      <c r="D55" s="1138"/>
      <c r="E55" s="3861"/>
      <c r="F55" s="3860"/>
      <c r="G55" s="1138"/>
      <c r="H55" s="1138"/>
      <c r="I55" s="1138"/>
      <c r="J55" s="1138"/>
      <c r="K55" s="1138"/>
      <c r="L55" s="1163"/>
      <c r="M55" s="1145"/>
      <c r="N55" s="1145"/>
      <c r="P55" s="1140"/>
      <c r="Q55" s="1141"/>
      <c r="R55" s="1140"/>
      <c r="S55" s="1146"/>
      <c r="T55" s="1149" t="s">
        <v>499</v>
      </c>
      <c r="U55" s="1148"/>
      <c r="V55" s="1148"/>
      <c r="W55" s="1148"/>
      <c r="X55" s="1148"/>
      <c r="Y55" s="1148"/>
      <c r="Z55" s="1148"/>
      <c r="AA55" s="1148"/>
      <c r="AB55" s="1148"/>
      <c r="AC55" s="1148"/>
      <c r="AD55" s="1148"/>
      <c r="AE55" s="1148"/>
      <c r="AF55" s="1148"/>
      <c r="AG55" s="1148"/>
      <c r="AH55" s="1148"/>
      <c r="AI55" s="1148"/>
      <c r="AJ55" s="1148"/>
      <c r="AK55" s="1148"/>
      <c r="AL55" s="1148"/>
      <c r="AM55" s="1148"/>
      <c r="AO55" s="659"/>
      <c r="AP55" s="659" t="str">
        <f t="shared" si="1"/>
        <v>Добавить централизованную систему для дифференциации</v>
      </c>
      <c r="AQ55" s="659"/>
      <c r="AR55" s="659"/>
      <c r="AS55" s="451">
        <v>1</v>
      </c>
    </row>
    <row r="56" spans="1:45" s="1465" customFormat="1" ht="1.1499999999999999" customHeight="1">
      <c r="A56" s="1167" t="s">
        <v>266</v>
      </c>
      <c r="B56" s="1167"/>
      <c r="C56" s="1167"/>
      <c r="D56" s="1167"/>
      <c r="E56" s="3860"/>
      <c r="F56" s="1167"/>
      <c r="G56" s="1167"/>
      <c r="H56" s="1167"/>
      <c r="I56" s="1167"/>
      <c r="J56" s="1167"/>
      <c r="K56" s="1167"/>
      <c r="L56" s="1170"/>
      <c r="M56" s="1145"/>
      <c r="N56" s="1145"/>
      <c r="O56" s="451"/>
      <c r="P56" s="313"/>
      <c r="Q56" s="1168"/>
      <c r="R56" s="313"/>
      <c r="S56" s="1146"/>
      <c r="T56" s="1149" t="s">
        <v>500</v>
      </c>
      <c r="U56" s="1148"/>
      <c r="V56" s="1148"/>
      <c r="W56" s="1148"/>
      <c r="X56" s="1148"/>
      <c r="Y56" s="1148"/>
      <c r="Z56" s="1148"/>
      <c r="AA56" s="1148"/>
      <c r="AB56" s="1148"/>
      <c r="AC56" s="1148"/>
      <c r="AD56" s="1148"/>
      <c r="AE56" s="1148"/>
      <c r="AF56" s="1148"/>
      <c r="AG56" s="1148"/>
      <c r="AH56" s="1148"/>
      <c r="AI56" s="1148"/>
      <c r="AJ56" s="1148"/>
      <c r="AK56" s="1148"/>
      <c r="AL56" s="1148"/>
      <c r="AM56" s="1148"/>
      <c r="AO56" s="433"/>
      <c r="AP56" s="433" t="str">
        <f t="shared" si="1"/>
        <v>Добавить территорию для дифференциации</v>
      </c>
      <c r="AQ56" s="433"/>
      <c r="AR56" s="433"/>
      <c r="AS56" s="444">
        <v>1</v>
      </c>
    </row>
    <row r="57" spans="1:45" s="1465" customFormat="1" ht="1.1499999999999999" customHeight="1">
      <c r="A57" s="1138"/>
      <c r="B57" s="1138"/>
      <c r="C57" s="1138"/>
      <c r="D57" s="1138"/>
      <c r="E57" s="1167"/>
      <c r="F57" s="1138"/>
      <c r="G57" s="1138"/>
      <c r="H57" s="1138"/>
      <c r="I57" s="1138"/>
      <c r="J57" s="1138"/>
      <c r="K57" s="1138"/>
      <c r="L57" s="1163"/>
      <c r="M57" s="1145"/>
      <c r="N57" s="1145"/>
      <c r="P57" s="1140"/>
      <c r="Q57" s="1141"/>
      <c r="R57" s="1140"/>
      <c r="S57" s="1146"/>
      <c r="T57" s="1149" t="s">
        <v>532</v>
      </c>
      <c r="U57" s="1148"/>
      <c r="V57" s="1148"/>
      <c r="W57" s="1148"/>
      <c r="X57" s="1148"/>
      <c r="Y57" s="1148"/>
      <c r="Z57" s="1148"/>
      <c r="AA57" s="1148"/>
      <c r="AB57" s="1148"/>
      <c r="AC57" s="1148"/>
      <c r="AD57" s="1148"/>
      <c r="AE57" s="1148"/>
      <c r="AF57" s="1148"/>
      <c r="AG57" s="1148"/>
      <c r="AH57" s="1148"/>
      <c r="AI57" s="1148"/>
      <c r="AJ57" s="1148"/>
      <c r="AK57" s="1148"/>
      <c r="AL57" s="1148"/>
      <c r="AM57" s="1148"/>
      <c r="AO57" s="659"/>
      <c r="AP57" s="659" t="str">
        <f t="shared" si="1"/>
        <v>Добавить наименование тарифа</v>
      </c>
      <c r="AQ57" s="659"/>
      <c r="AR57" s="659"/>
      <c r="AS57" s="451">
        <v>1</v>
      </c>
    </row>
    <row r="58" spans="1:45" ht="11.45" customHeight="1">
      <c r="M58" s="984"/>
      <c r="N58" s="984"/>
      <c r="O58" s="469"/>
      <c r="P58" s="979"/>
      <c r="Q58" s="979"/>
      <c r="R58" s="979"/>
      <c r="S58" s="979"/>
      <c r="AN58" s="979"/>
      <c r="AO58" s="979"/>
      <c r="AP58" s="979"/>
      <c r="AQ58" s="979"/>
      <c r="AR58" s="979"/>
      <c r="AS58" s="979">
        <v>11</v>
      </c>
    </row>
    <row r="59" spans="1:45" ht="23.25" customHeight="1">
      <c r="O59" s="469"/>
      <c r="S59" s="1077"/>
      <c r="T59" s="3859"/>
      <c r="U59" s="3859"/>
      <c r="V59" s="3859"/>
      <c r="W59" s="3859"/>
      <c r="X59" s="3859"/>
      <c r="Y59" s="3859"/>
      <c r="Z59" s="3859"/>
      <c r="AA59" s="3859"/>
      <c r="AB59" s="3859"/>
      <c r="AC59" s="3859"/>
      <c r="AD59" s="3859"/>
      <c r="AE59" s="3859"/>
      <c r="AF59" s="3859"/>
      <c r="AG59" s="3859"/>
      <c r="AH59" s="3859"/>
      <c r="AI59" s="3859"/>
      <c r="AJ59" s="3859"/>
      <c r="AK59" s="3859"/>
      <c r="AL59" s="3859"/>
      <c r="AM59" s="3859"/>
      <c r="AS59" s="979">
        <v>22</v>
      </c>
    </row>
    <row r="60" spans="1:45" ht="30.4" customHeight="1">
      <c r="O60" s="469"/>
      <c r="T60" s="3859"/>
      <c r="U60" s="3859"/>
      <c r="V60" s="3859"/>
      <c r="W60" s="3859"/>
      <c r="X60" s="3859"/>
      <c r="Y60" s="3859"/>
      <c r="Z60" s="3859"/>
      <c r="AA60" s="3859"/>
      <c r="AB60" s="3859"/>
      <c r="AC60" s="3859"/>
      <c r="AD60" s="3859"/>
      <c r="AE60" s="3859"/>
      <c r="AF60" s="3859"/>
      <c r="AG60" s="3859"/>
      <c r="AH60" s="3859"/>
      <c r="AI60" s="3859"/>
      <c r="AJ60" s="3859"/>
      <c r="AK60" s="3859"/>
      <c r="AL60" s="3859"/>
      <c r="AM60" s="3859"/>
      <c r="AS60" s="979">
        <v>29</v>
      </c>
    </row>
    <row r="61" spans="1:45" ht="42" customHeight="1">
      <c r="O61" s="469"/>
      <c r="T61" s="3859"/>
      <c r="U61" s="3859"/>
      <c r="V61" s="3859"/>
      <c r="W61" s="3859"/>
      <c r="X61" s="3859"/>
      <c r="Y61" s="3859"/>
      <c r="Z61" s="3859"/>
      <c r="AA61" s="3859"/>
      <c r="AB61" s="3859"/>
      <c r="AC61" s="3859"/>
      <c r="AD61" s="3859"/>
      <c r="AE61" s="3859"/>
      <c r="AF61" s="3859"/>
      <c r="AG61" s="3859"/>
      <c r="AH61" s="3859"/>
      <c r="AI61" s="3859"/>
      <c r="AJ61" s="3859"/>
      <c r="AK61" s="3859"/>
      <c r="AL61" s="3859"/>
      <c r="AM61" s="3859"/>
      <c r="AS61" s="979">
        <v>40</v>
      </c>
    </row>
    <row r="62" spans="1:45" ht="14.65" customHeight="1">
      <c r="O62" s="469"/>
      <c r="AS62" s="979">
        <v>14</v>
      </c>
    </row>
    <row r="63" spans="1:45" ht="21" customHeight="1">
      <c r="O63" s="469"/>
      <c r="S63" s="1077"/>
      <c r="T63" s="3773"/>
      <c r="U63" s="3859"/>
      <c r="V63" s="3859"/>
      <c r="W63" s="3859"/>
      <c r="X63" s="3859"/>
      <c r="Y63" s="3859"/>
      <c r="Z63" s="3859"/>
      <c r="AA63" s="3859"/>
      <c r="AB63" s="3859"/>
      <c r="AC63" s="3859"/>
      <c r="AD63" s="3859"/>
      <c r="AE63" s="3859"/>
      <c r="AF63" s="3859"/>
      <c r="AG63" s="3859"/>
      <c r="AH63" s="3859"/>
      <c r="AI63" s="3859"/>
      <c r="AJ63" s="3859"/>
      <c r="AK63" s="3859"/>
      <c r="AL63" s="3859"/>
      <c r="AM63" s="3859"/>
      <c r="AS63" s="979">
        <v>20</v>
      </c>
    </row>
    <row r="64" spans="1:45" ht="29.25" customHeight="1">
      <c r="O64" s="469"/>
      <c r="T64" s="3859"/>
      <c r="U64" s="3859"/>
      <c r="V64" s="3859"/>
      <c r="W64" s="3859"/>
      <c r="X64" s="3859"/>
      <c r="Y64" s="3859"/>
      <c r="Z64" s="3859"/>
      <c r="AA64" s="3859"/>
      <c r="AB64" s="3859"/>
      <c r="AC64" s="3859"/>
      <c r="AD64" s="3859"/>
      <c r="AE64" s="3859"/>
      <c r="AF64" s="3859"/>
      <c r="AG64" s="3859"/>
      <c r="AH64" s="3859"/>
      <c r="AI64" s="3859"/>
      <c r="AJ64" s="3859"/>
      <c r="AK64" s="3859"/>
      <c r="AL64" s="3859"/>
      <c r="AM64" s="3859"/>
      <c r="AS64" s="979">
        <v>28</v>
      </c>
    </row>
    <row r="65" spans="1:45" ht="35.65" customHeight="1">
      <c r="T65" s="3859"/>
      <c r="U65" s="3859"/>
      <c r="V65" s="3859"/>
      <c r="W65" s="3859"/>
      <c r="X65" s="3859"/>
      <c r="Y65" s="3859"/>
      <c r="Z65" s="3859"/>
      <c r="AA65" s="3859"/>
      <c r="AB65" s="3859"/>
      <c r="AC65" s="3859"/>
      <c r="AD65" s="3859"/>
      <c r="AE65" s="3859"/>
      <c r="AF65" s="3859"/>
      <c r="AG65" s="3859"/>
      <c r="AH65" s="3859"/>
      <c r="AI65" s="3859"/>
      <c r="AJ65" s="3859"/>
      <c r="AK65" s="3859"/>
      <c r="AL65" s="3859"/>
      <c r="AM65" s="3859"/>
      <c r="AS65" s="979">
        <v>34</v>
      </c>
    </row>
    <row r="66" spans="1:45" ht="22.5" hidden="1" customHeight="1">
      <c r="A66" s="984" t="s">
        <v>69</v>
      </c>
      <c r="B66" s="984">
        <v>0</v>
      </c>
      <c r="C66" s="984">
        <v>0</v>
      </c>
      <c r="D66" s="984">
        <v>0</v>
      </c>
      <c r="E66" s="984">
        <v>0</v>
      </c>
      <c r="F66" s="984">
        <v>0</v>
      </c>
      <c r="G66" s="984">
        <v>0</v>
      </c>
      <c r="H66" s="984">
        <v>0</v>
      </c>
      <c r="I66" s="984">
        <v>0</v>
      </c>
      <c r="J66" s="984">
        <v>0</v>
      </c>
      <c r="K66" s="984">
        <v>0</v>
      </c>
      <c r="L66" s="1153">
        <v>0</v>
      </c>
      <c r="M66" s="1186">
        <v>0</v>
      </c>
      <c r="N66" s="1186">
        <v>0</v>
      </c>
      <c r="O66" s="1186">
        <v>0</v>
      </c>
      <c r="P66" s="1152">
        <v>0</v>
      </c>
      <c r="Q66" s="278">
        <v>3</v>
      </c>
      <c r="R66" s="278">
        <v>3</v>
      </c>
      <c r="S66" s="495">
        <v>12</v>
      </c>
      <c r="T66" s="979">
        <v>31</v>
      </c>
      <c r="U66" s="979">
        <v>0</v>
      </c>
      <c r="V66" s="979">
        <v>0</v>
      </c>
      <c r="W66" s="979">
        <v>0</v>
      </c>
      <c r="X66" s="979">
        <v>0</v>
      </c>
      <c r="Y66" s="979">
        <v>0</v>
      </c>
      <c r="Z66" s="979">
        <v>0</v>
      </c>
      <c r="AA66" s="979">
        <v>0</v>
      </c>
      <c r="AB66" s="979">
        <v>0</v>
      </c>
      <c r="AC66" s="979">
        <v>0</v>
      </c>
      <c r="AD66" s="979">
        <v>24</v>
      </c>
      <c r="AE66" s="979">
        <v>0</v>
      </c>
      <c r="AF66" s="979">
        <v>24</v>
      </c>
      <c r="AG66" s="979">
        <v>24</v>
      </c>
      <c r="AH66" s="979">
        <v>11</v>
      </c>
      <c r="AI66" s="979">
        <v>3</v>
      </c>
      <c r="AJ66" s="979">
        <v>11</v>
      </c>
      <c r="AK66" s="979">
        <v>0</v>
      </c>
      <c r="AL66" s="979">
        <v>4</v>
      </c>
      <c r="AM66" s="979">
        <v>115</v>
      </c>
      <c r="AN66" s="444">
        <v>10</v>
      </c>
      <c r="AO66" s="444">
        <v>10</v>
      </c>
      <c r="AP66" s="444">
        <v>10</v>
      </c>
      <c r="AQ66" s="444">
        <v>10</v>
      </c>
      <c r="AR66" s="444">
        <v>10</v>
      </c>
      <c r="AS66" s="979">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90" hidden="1"/>
    <col min="2" max="2" width="11" style="1190" hidden="1" customWidth="1"/>
    <col min="3" max="3" width="10.5703125" style="1190" hidden="1"/>
    <col min="4" max="4" width="11.85546875" style="1190" hidden="1" customWidth="1"/>
    <col min="5" max="5" width="10" style="1190" hidden="1" customWidth="1"/>
    <col min="6" max="6" width="8.7109375" style="1190" hidden="1" customWidth="1"/>
    <col min="7" max="7" width="7.5703125" style="1190" hidden="1" customWidth="1"/>
    <col min="8" max="8" width="11.42578125" style="1190" hidden="1" customWidth="1"/>
    <col min="9" max="9" width="12" style="1190" hidden="1" customWidth="1"/>
    <col min="10" max="10" width="9.85546875" style="1190" hidden="1" customWidth="1"/>
    <col min="11" max="11" width="11.42578125" style="1190" hidden="1" customWidth="1"/>
    <col min="12" max="12" width="19.140625" style="1886" hidden="1" customWidth="1"/>
    <col min="13" max="14" width="12.28515625" style="1563" hidden="1" customWidth="1"/>
    <col min="15" max="15" width="23.42578125" style="1563" hidden="1" customWidth="1"/>
    <col min="16" max="16" width="3.7109375" style="1877" hidden="1" customWidth="1"/>
    <col min="17" max="18" width="3" style="278" customWidth="1"/>
    <col min="19" max="19" width="12" style="1878" customWidth="1"/>
    <col min="20" max="20" width="31" style="1459" customWidth="1"/>
    <col min="21" max="21" width="0.140625" style="1459" customWidth="1"/>
    <col min="22" max="22" width="24.7109375" style="1459" hidden="1" customWidth="1"/>
    <col min="23" max="23" width="0.140625" style="1459" hidden="1" customWidth="1"/>
    <col min="24" max="25" width="24.7109375" style="1459" hidden="1" customWidth="1"/>
    <col min="26" max="26" width="11.7109375" style="1459" hidden="1" customWidth="1"/>
    <col min="27" max="27" width="3.7109375" style="1459" hidden="1" customWidth="1"/>
    <col min="28" max="28" width="11.7109375" style="1459" hidden="1" customWidth="1"/>
    <col min="29" max="29" width="8.5703125" style="1459" hidden="1" customWidth="1"/>
    <col min="30" max="30" width="24.7109375" style="1459" customWidth="1"/>
    <col min="31" max="31" width="0.140625" style="1459" customWidth="1"/>
    <col min="32" max="33" width="24" style="1459" customWidth="1"/>
    <col min="34" max="34" width="11" style="1459" customWidth="1"/>
    <col min="35" max="35" width="3.7109375" style="1459" customWidth="1"/>
    <col min="36" max="36" width="11" style="1459" customWidth="1"/>
    <col min="37" max="37" width="8.5703125" style="1459" hidden="1" customWidth="1"/>
    <col min="38" max="38" width="4" style="1459" customWidth="1"/>
    <col min="39" max="39" width="115" style="1459" customWidth="1"/>
    <col min="40" max="44" width="10" style="1465" customWidth="1"/>
    <col min="45" max="45" width="10.5703125" style="1459" hidden="1"/>
  </cols>
  <sheetData>
    <row r="1" spans="1:45" ht="22.5" hidden="1" customHeight="1">
      <c r="Y1" s="261"/>
      <c r="Z1" s="261"/>
      <c r="AG1" s="261"/>
      <c r="AH1" s="261"/>
      <c r="AS1" s="979" t="s">
        <v>1</v>
      </c>
    </row>
    <row r="2" spans="1:45" ht="21" hidden="1" customHeight="1">
      <c r="A2" s="1187"/>
      <c r="B2" s="1187"/>
      <c r="C2" s="1187"/>
      <c r="D2" s="1187"/>
      <c r="E2" s="3860">
        <v>1</v>
      </c>
      <c r="F2" s="1187"/>
      <c r="G2" s="1187"/>
      <c r="H2" s="1187"/>
      <c r="I2" s="1187"/>
      <c r="J2" s="1187"/>
      <c r="K2" s="1187"/>
      <c r="L2" s="1188"/>
      <c r="M2" s="1189"/>
      <c r="N2" s="1189"/>
      <c r="O2" s="1189"/>
      <c r="P2" s="294"/>
      <c r="Q2" s="293"/>
      <c r="R2" s="288"/>
      <c r="S2" s="1160" t="e">
        <f>INDEX(PT_DIFFERENTIATION_NUM_NTAR,MATCH(A2,PT_DIFFERENTIATION_NTAR_ID,0))</f>
        <v>#N/A</v>
      </c>
      <c r="T2" s="232" t="s">
        <v>214</v>
      </c>
      <c r="U2" s="234"/>
      <c r="V2" s="3854"/>
      <c r="W2" s="3855"/>
      <c r="X2" s="3855"/>
      <c r="Y2" s="3855"/>
      <c r="Z2" s="3855"/>
      <c r="AA2" s="3855"/>
      <c r="AB2" s="3855"/>
      <c r="AC2" s="3856"/>
      <c r="AD2" s="3854" t="e">
        <f>INDEX(PT_DIFFERENTIATION_NTAR,MATCH(A2,PT_DIFFERENTIATION_NTAR_ID,0))</f>
        <v>#N/A</v>
      </c>
      <c r="AE2" s="3855"/>
      <c r="AF2" s="3855"/>
      <c r="AG2" s="3855"/>
      <c r="AH2" s="3855"/>
      <c r="AI2" s="3855"/>
      <c r="AJ2" s="3855"/>
      <c r="AK2" s="3855"/>
      <c r="AL2" s="3856"/>
      <c r="AM2" s="1082" t="s">
        <v>480</v>
      </c>
      <c r="AO2" s="433"/>
      <c r="AP2" s="433" t="str">
        <f t="shared" ref="AP2:AP15" si="0">IF(T2="","",T2)</f>
        <v>Наименование тарифа</v>
      </c>
      <c r="AQ2" s="433"/>
      <c r="AR2" s="433"/>
      <c r="AS2" s="979">
        <v>0</v>
      </c>
    </row>
    <row r="3" spans="1:45" ht="21" hidden="1" customHeight="1">
      <c r="A3" s="1187"/>
      <c r="B3" s="1187"/>
      <c r="C3" s="1187"/>
      <c r="D3" s="1187"/>
      <c r="E3" s="3861"/>
      <c r="F3" s="3860">
        <v>1</v>
      </c>
      <c r="G3" s="1187"/>
      <c r="H3" s="1187"/>
      <c r="I3" s="1187"/>
      <c r="J3" s="1187"/>
      <c r="K3" s="1187"/>
      <c r="L3" s="1188"/>
      <c r="M3" s="1189"/>
      <c r="N3" s="1189"/>
      <c r="O3" s="1189"/>
      <c r="P3" s="1156"/>
      <c r="Q3" s="285"/>
      <c r="R3" s="286"/>
      <c r="S3" s="1160" t="e">
        <f>INDEX(PT_DIFFERENTIATION_NUM_TER,MATCH(B3,PT_DIFFERENTIATION_TER_ID,0))</f>
        <v>#N/A</v>
      </c>
      <c r="T3" s="242" t="s">
        <v>481</v>
      </c>
      <c r="U3" s="234"/>
      <c r="V3" s="3854"/>
      <c r="W3" s="3855"/>
      <c r="X3" s="3855"/>
      <c r="Y3" s="3855"/>
      <c r="Z3" s="3855"/>
      <c r="AA3" s="3855"/>
      <c r="AB3" s="3855"/>
      <c r="AC3" s="3856"/>
      <c r="AD3" s="3854" t="e">
        <f>INDEX(PT_DIFFERENTIATION_TER,MATCH(B3,PT_DIFFERENTIATION_TER_ID,0))</f>
        <v>#N/A</v>
      </c>
      <c r="AE3" s="3855"/>
      <c r="AF3" s="3855"/>
      <c r="AG3" s="3855"/>
      <c r="AH3" s="3855"/>
      <c r="AI3" s="3855"/>
      <c r="AJ3" s="3855"/>
      <c r="AK3" s="3855"/>
      <c r="AL3" s="3856"/>
      <c r="AM3" s="1082" t="s">
        <v>482</v>
      </c>
      <c r="AO3" s="433"/>
      <c r="AP3" s="433" t="str">
        <f t="shared" si="0"/>
        <v>Территория действия тарифа</v>
      </c>
      <c r="AQ3" s="433"/>
      <c r="AR3" s="433"/>
      <c r="AS3" s="979">
        <v>0</v>
      </c>
    </row>
    <row r="4" spans="1:45" ht="23.25" hidden="1" customHeight="1">
      <c r="A4" s="1187"/>
      <c r="B4" s="1187"/>
      <c r="C4" s="1187"/>
      <c r="D4" s="1187"/>
      <c r="E4" s="3861"/>
      <c r="F4" s="3861"/>
      <c r="G4" s="3860">
        <v>1</v>
      </c>
      <c r="H4" s="1187"/>
      <c r="I4" s="1187"/>
      <c r="J4" s="1187"/>
      <c r="K4" s="1187"/>
      <c r="L4" s="1188"/>
      <c r="M4" s="1189"/>
      <c r="N4" s="1189"/>
      <c r="O4" s="1189"/>
      <c r="P4" s="287"/>
      <c r="Q4" s="285"/>
      <c r="R4" s="286"/>
      <c r="S4" s="1160" t="e">
        <f>INDEX(PT_DIFFERENTIATION_NUM_CS,MATCH(C4,PT_DIFFERENTIATION_CS_ID,0))</f>
        <v>#N/A</v>
      </c>
      <c r="T4" s="243" t="s">
        <v>483</v>
      </c>
      <c r="U4" s="234"/>
      <c r="V4" s="3854"/>
      <c r="W4" s="3855"/>
      <c r="X4" s="3855"/>
      <c r="Y4" s="3855"/>
      <c r="Z4" s="3855"/>
      <c r="AA4" s="3855"/>
      <c r="AB4" s="3855"/>
      <c r="AC4" s="3856"/>
      <c r="AD4" s="3854" t="e">
        <f>INDEX(PT_DIFFERENTIATION_CS,MATCH(C4,PT_DIFFERENTIATION_CS_ID,0))</f>
        <v>#N/A</v>
      </c>
      <c r="AE4" s="3855"/>
      <c r="AF4" s="3855"/>
      <c r="AG4" s="3855"/>
      <c r="AH4" s="3855"/>
      <c r="AI4" s="3855"/>
      <c r="AJ4" s="3855"/>
      <c r="AK4" s="3855"/>
      <c r="AL4" s="3856"/>
      <c r="AM4" s="1082" t="s">
        <v>484</v>
      </c>
      <c r="AO4" s="433"/>
      <c r="AP4" s="433" t="str">
        <f t="shared" si="0"/>
        <v xml:space="preserve">Наименование системы теплоснабжения </v>
      </c>
      <c r="AQ4" s="433"/>
      <c r="AR4" s="433"/>
      <c r="AS4" s="979">
        <v>0</v>
      </c>
    </row>
    <row r="5" spans="1:45" ht="21" hidden="1" customHeight="1">
      <c r="A5" s="1187"/>
      <c r="B5" s="1187"/>
      <c r="C5" s="1187"/>
      <c r="D5" s="1187"/>
      <c r="E5" s="3861"/>
      <c r="F5" s="3861"/>
      <c r="G5" s="3861"/>
      <c r="H5" s="3860">
        <v>1</v>
      </c>
      <c r="I5" s="1187"/>
      <c r="J5" s="1187"/>
      <c r="K5" s="1187"/>
      <c r="L5" s="1188"/>
      <c r="M5" s="1189"/>
      <c r="N5" s="1189"/>
      <c r="O5" s="1189"/>
      <c r="P5" s="287"/>
      <c r="Q5" s="285"/>
      <c r="R5" s="286"/>
      <c r="S5" s="1160" t="e">
        <f>INDEX(PT_DIFFERENTIATION_NUM_IST_TE,MATCH(D5,PT_DIFFERENTIATION_IST_TE_ID,0))</f>
        <v>#N/A</v>
      </c>
      <c r="T5" s="244" t="s">
        <v>485</v>
      </c>
      <c r="U5" s="234"/>
      <c r="V5" s="3854"/>
      <c r="W5" s="3855"/>
      <c r="X5" s="3855"/>
      <c r="Y5" s="3855"/>
      <c r="Z5" s="3855"/>
      <c r="AA5" s="3855"/>
      <c r="AB5" s="3855"/>
      <c r="AC5" s="3856"/>
      <c r="AD5" s="3854" t="e">
        <f>INDEX(PT_DIFFERENTIATION_IST_TE,MATCH(D5,PT_DIFFERENTIATION_IST_TE_ID,0))</f>
        <v>#N/A</v>
      </c>
      <c r="AE5" s="3855"/>
      <c r="AF5" s="3855"/>
      <c r="AG5" s="3855"/>
      <c r="AH5" s="3855"/>
      <c r="AI5" s="3855"/>
      <c r="AJ5" s="3855"/>
      <c r="AK5" s="3855"/>
      <c r="AL5" s="3856"/>
      <c r="AM5" s="1082" t="s">
        <v>486</v>
      </c>
      <c r="AO5" s="433"/>
      <c r="AP5" s="433" t="str">
        <f t="shared" si="0"/>
        <v xml:space="preserve">Источник тепловой энергии  </v>
      </c>
      <c r="AQ5" s="433"/>
      <c r="AR5" s="433"/>
      <c r="AS5" s="979">
        <v>0</v>
      </c>
    </row>
    <row r="6" spans="1:45" ht="14.25" hidden="1" customHeight="1">
      <c r="A6" s="1187"/>
      <c r="B6" s="1187"/>
      <c r="C6" s="1187"/>
      <c r="D6" s="1187"/>
      <c r="E6" s="3861"/>
      <c r="F6" s="3861"/>
      <c r="G6" s="3861"/>
      <c r="H6" s="3861"/>
      <c r="I6" s="3862" t="e">
        <f>S5&amp;".1"</f>
        <v>#N/A</v>
      </c>
      <c r="J6" s="1187"/>
      <c r="K6" s="1187"/>
      <c r="L6" s="1188" t="s">
        <v>487</v>
      </c>
      <c r="M6" s="469"/>
      <c r="P6" s="3864">
        <v>1</v>
      </c>
      <c r="Q6" s="1155"/>
      <c r="R6" s="289"/>
      <c r="S6" s="871"/>
      <c r="T6" s="1207"/>
      <c r="U6" s="1208"/>
      <c r="V6" s="3891"/>
      <c r="W6" s="3892"/>
      <c r="X6" s="3892"/>
      <c r="Y6" s="3892"/>
      <c r="Z6" s="3892"/>
      <c r="AA6" s="3892"/>
      <c r="AB6" s="3892"/>
      <c r="AC6" s="3893"/>
      <c r="AD6" s="3891"/>
      <c r="AE6" s="3892"/>
      <c r="AF6" s="3892"/>
      <c r="AG6" s="3892"/>
      <c r="AH6" s="3892"/>
      <c r="AI6" s="3892"/>
      <c r="AJ6" s="3892"/>
      <c r="AK6" s="3892"/>
      <c r="AL6" s="3893"/>
      <c r="AM6" s="1209"/>
      <c r="AO6" s="433"/>
      <c r="AP6" s="433" t="str">
        <f t="shared" si="0"/>
        <v/>
      </c>
      <c r="AQ6" s="433"/>
      <c r="AR6" s="433"/>
      <c r="AS6" s="979">
        <v>0</v>
      </c>
    </row>
    <row r="7" spans="1:45" ht="21" hidden="1" customHeight="1">
      <c r="A7" s="1187"/>
      <c r="B7" s="1187"/>
      <c r="C7" s="1187"/>
      <c r="D7" s="1187"/>
      <c r="E7" s="3861"/>
      <c r="F7" s="3861"/>
      <c r="G7" s="3861"/>
      <c r="H7" s="3861"/>
      <c r="I7" s="3863"/>
      <c r="J7" s="3862" t="e">
        <f>I6&amp;".1"</f>
        <v>#N/A</v>
      </c>
      <c r="K7" s="1187"/>
      <c r="L7" s="1188" t="s">
        <v>490</v>
      </c>
      <c r="M7" s="469"/>
      <c r="N7" s="1190"/>
      <c r="P7" s="3864"/>
      <c r="Q7" s="3864">
        <v>1</v>
      </c>
      <c r="R7" s="290"/>
      <c r="S7" s="1160" t="e">
        <f>$J7</f>
        <v>#N/A</v>
      </c>
      <c r="T7" s="220" t="s">
        <v>491</v>
      </c>
      <c r="U7" s="234"/>
      <c r="V7" s="3848"/>
      <c r="W7" s="3849"/>
      <c r="X7" s="3849"/>
      <c r="Y7" s="3849"/>
      <c r="Z7" s="3849"/>
      <c r="AA7" s="3849"/>
      <c r="AB7" s="3849"/>
      <c r="AC7" s="3850"/>
      <c r="AD7" s="3848"/>
      <c r="AE7" s="3849"/>
      <c r="AF7" s="3849"/>
      <c r="AG7" s="3849"/>
      <c r="AH7" s="3849"/>
      <c r="AI7" s="3849"/>
      <c r="AJ7" s="3849"/>
      <c r="AK7" s="3849"/>
      <c r="AL7" s="3850"/>
      <c r="AM7" s="1082" t="s">
        <v>492</v>
      </c>
      <c r="AO7" s="433"/>
      <c r="AP7" s="433" t="str">
        <f t="shared" si="0"/>
        <v>Группа потребителей</v>
      </c>
      <c r="AQ7" s="433"/>
      <c r="AR7" s="433"/>
      <c r="AS7" s="979">
        <v>0</v>
      </c>
    </row>
    <row r="8" spans="1:45" ht="21" hidden="1" customHeight="1">
      <c r="A8" s="1187"/>
      <c r="B8" s="1187"/>
      <c r="C8" s="1187"/>
      <c r="D8" s="1187"/>
      <c r="E8" s="3861"/>
      <c r="F8" s="3861"/>
      <c r="G8" s="3861"/>
      <c r="H8" s="3861"/>
      <c r="I8" s="3863"/>
      <c r="J8" s="3863"/>
      <c r="K8" s="3862" t="e">
        <f>J7&amp;".1"</f>
        <v>#N/A</v>
      </c>
      <c r="L8" s="1188" t="s">
        <v>493</v>
      </c>
      <c r="M8" s="469"/>
      <c r="N8" s="1190"/>
      <c r="O8" s="1190"/>
      <c r="P8" s="3864"/>
      <c r="Q8" s="3864"/>
      <c r="R8" s="290">
        <v>1</v>
      </c>
      <c r="S8" s="1160" t="e">
        <f>$K8</f>
        <v>#N/A</v>
      </c>
      <c r="T8" s="1171"/>
      <c r="U8" s="234"/>
      <c r="V8" s="627"/>
      <c r="W8" s="259"/>
      <c r="X8" s="627"/>
      <c r="Y8" s="1081"/>
      <c r="Z8" s="3865"/>
      <c r="AA8" s="3741" t="s">
        <v>52</v>
      </c>
      <c r="AB8" s="3865"/>
      <c r="AC8" s="3741" t="s">
        <v>52</v>
      </c>
      <c r="AD8" s="627"/>
      <c r="AE8" s="259"/>
      <c r="AF8" s="627"/>
      <c r="AG8" s="1081"/>
      <c r="AH8" s="3865"/>
      <c r="AI8" s="3741" t="s">
        <v>52</v>
      </c>
      <c r="AJ8" s="3865"/>
      <c r="AK8" s="3741" t="s">
        <v>52</v>
      </c>
      <c r="AL8" s="259"/>
      <c r="AM8" s="3883" t="s">
        <v>494</v>
      </c>
      <c r="AN8" s="444" t="e">
        <f ca="1">STRCHECKDATE(V9:AL9)</f>
        <v>#NAME?</v>
      </c>
      <c r="AO8" s="433"/>
      <c r="AP8" s="433" t="str">
        <f t="shared" si="0"/>
        <v/>
      </c>
      <c r="AQ8" s="433"/>
      <c r="AR8" s="433"/>
      <c r="AS8" s="979">
        <v>0</v>
      </c>
    </row>
    <row r="9" spans="1:45" ht="14.25" hidden="1" customHeight="1">
      <c r="A9" s="1187"/>
      <c r="B9" s="1187"/>
      <c r="C9" s="1187"/>
      <c r="D9" s="1187"/>
      <c r="E9" s="3861"/>
      <c r="F9" s="3861"/>
      <c r="G9" s="3861"/>
      <c r="H9" s="3861"/>
      <c r="I9" s="3863"/>
      <c r="J9" s="3863"/>
      <c r="K9" s="3862"/>
      <c r="L9" s="1188"/>
      <c r="M9" s="469"/>
      <c r="N9" s="1190"/>
      <c r="O9" s="1190"/>
      <c r="P9" s="3864"/>
      <c r="Q9" s="3864"/>
      <c r="R9" s="290"/>
      <c r="S9" s="1166"/>
      <c r="T9" s="234"/>
      <c r="U9" s="234"/>
      <c r="V9" s="259"/>
      <c r="W9" s="259"/>
      <c r="X9" s="259"/>
      <c r="Y9" s="262" t="str">
        <f>Z8&amp;"-"&amp;AB8</f>
        <v>-</v>
      </c>
      <c r="Z9" s="3866"/>
      <c r="AA9" s="3741"/>
      <c r="AB9" s="3866"/>
      <c r="AC9" s="3741"/>
      <c r="AD9" s="259"/>
      <c r="AE9" s="259"/>
      <c r="AF9" s="259"/>
      <c r="AG9" s="262" t="str">
        <f>AH8&amp;"-"&amp;AJ8</f>
        <v>-</v>
      </c>
      <c r="AH9" s="3866"/>
      <c r="AI9" s="3741"/>
      <c r="AJ9" s="3866"/>
      <c r="AK9" s="3741"/>
      <c r="AL9" s="259"/>
      <c r="AM9" s="3884"/>
      <c r="AO9" s="433"/>
      <c r="AP9" s="433" t="str">
        <f t="shared" si="0"/>
        <v/>
      </c>
      <c r="AQ9" s="433"/>
      <c r="AR9" s="433"/>
      <c r="AS9" s="979">
        <v>0</v>
      </c>
    </row>
    <row r="10" spans="1:45" ht="15" hidden="1" customHeight="1">
      <c r="A10" s="1187"/>
      <c r="B10" s="1187"/>
      <c r="C10" s="1187"/>
      <c r="D10" s="1187"/>
      <c r="E10" s="3861"/>
      <c r="F10" s="3861"/>
      <c r="G10" s="3861"/>
      <c r="H10" s="3861"/>
      <c r="I10" s="3863"/>
      <c r="J10" s="3862"/>
      <c r="K10" s="1187"/>
      <c r="L10" s="1188"/>
      <c r="M10" s="469"/>
      <c r="N10" s="1190"/>
      <c r="P10" s="3864"/>
      <c r="Q10" s="3864"/>
      <c r="R10" s="289"/>
      <c r="S10" s="1102"/>
      <c r="T10" s="221" t="s">
        <v>495</v>
      </c>
      <c r="U10" s="300"/>
      <c r="V10" s="300"/>
      <c r="W10" s="300"/>
      <c r="X10" s="300"/>
      <c r="Y10" s="300"/>
      <c r="Z10" s="300"/>
      <c r="AA10" s="300"/>
      <c r="AB10" s="300"/>
      <c r="AC10" s="300"/>
      <c r="AD10" s="300"/>
      <c r="AE10" s="300"/>
      <c r="AF10" s="300"/>
      <c r="AG10" s="300"/>
      <c r="AH10" s="300"/>
      <c r="AI10" s="300"/>
      <c r="AJ10" s="300"/>
      <c r="AK10" s="300"/>
      <c r="AL10" s="258"/>
      <c r="AM10" s="3885"/>
      <c r="AO10" s="433"/>
      <c r="AP10" s="433" t="str">
        <f t="shared" si="0"/>
        <v>Добавить вид теплоносителя (параметры теплоносителя)</v>
      </c>
      <c r="AQ10" s="433"/>
      <c r="AR10" s="433"/>
      <c r="AS10" s="979">
        <v>0</v>
      </c>
    </row>
    <row r="11" spans="1:45" ht="11.25" hidden="1" customHeight="1">
      <c r="A11" s="1187"/>
      <c r="B11" s="1187"/>
      <c r="C11" s="1187"/>
      <c r="D11" s="1187"/>
      <c r="E11" s="3861"/>
      <c r="F11" s="3861"/>
      <c r="G11" s="3861"/>
      <c r="H11" s="3861"/>
      <c r="I11" s="3862"/>
      <c r="J11" s="1187"/>
      <c r="K11" s="1187"/>
      <c r="L11" s="1188"/>
      <c r="M11" s="469"/>
      <c r="P11" s="3864"/>
      <c r="Q11" s="1155"/>
      <c r="R11" s="289"/>
      <c r="S11" s="1102"/>
      <c r="T11" s="298" t="s">
        <v>496</v>
      </c>
      <c r="U11" s="300"/>
      <c r="V11" s="300"/>
      <c r="W11" s="300"/>
      <c r="X11" s="300"/>
      <c r="Y11" s="300"/>
      <c r="Z11" s="300"/>
      <c r="AA11" s="300"/>
      <c r="AB11" s="300"/>
      <c r="AC11" s="299"/>
      <c r="AD11" s="300"/>
      <c r="AE11" s="300"/>
      <c r="AF11" s="300"/>
      <c r="AG11" s="300"/>
      <c r="AH11" s="300"/>
      <c r="AI11" s="300"/>
      <c r="AJ11" s="300"/>
      <c r="AK11" s="299"/>
      <c r="AL11" s="300"/>
      <c r="AM11" s="237"/>
      <c r="AO11" s="433"/>
      <c r="AP11" s="433" t="str">
        <f t="shared" si="0"/>
        <v>Добавить группу потребителей</v>
      </c>
      <c r="AQ11" s="433"/>
      <c r="AR11" s="433"/>
      <c r="AS11" s="979">
        <v>0</v>
      </c>
    </row>
    <row r="12" spans="1:45" ht="14.25" hidden="1" customHeight="1">
      <c r="A12" s="1187"/>
      <c r="B12" s="1187"/>
      <c r="C12" s="1187"/>
      <c r="D12" s="1187"/>
      <c r="E12" s="3861"/>
      <c r="F12" s="3861"/>
      <c r="G12" s="3861"/>
      <c r="H12" s="3860"/>
      <c r="I12" s="1187"/>
      <c r="J12" s="1187"/>
      <c r="K12" s="1187"/>
      <c r="L12" s="1188"/>
      <c r="M12" s="1189"/>
      <c r="N12" s="1189"/>
      <c r="O12" s="469"/>
      <c r="P12" s="293"/>
      <c r="Q12" s="308"/>
      <c r="R12" s="288"/>
      <c r="S12" s="1210"/>
      <c r="T12" s="1211"/>
      <c r="U12" s="1212"/>
      <c r="V12" s="1212"/>
      <c r="W12" s="1212"/>
      <c r="X12" s="1212"/>
      <c r="Y12" s="1212"/>
      <c r="Z12" s="1212"/>
      <c r="AA12" s="1212"/>
      <c r="AB12" s="1212"/>
      <c r="AC12" s="1212"/>
      <c r="AD12" s="1212"/>
      <c r="AE12" s="1212"/>
      <c r="AF12" s="1212"/>
      <c r="AG12" s="1212"/>
      <c r="AH12" s="1212"/>
      <c r="AI12" s="1212"/>
      <c r="AJ12" s="1212"/>
      <c r="AK12" s="1212"/>
      <c r="AL12" s="1212"/>
      <c r="AM12" s="1213"/>
      <c r="AO12" s="433"/>
      <c r="AP12" s="433" t="str">
        <f t="shared" si="0"/>
        <v/>
      </c>
      <c r="AQ12" s="433"/>
      <c r="AR12" s="433"/>
      <c r="AS12" s="979">
        <v>0</v>
      </c>
    </row>
    <row r="13" spans="1:45" s="1465" customFormat="1" ht="14.25" hidden="1" customHeight="1">
      <c r="A13" s="1138"/>
      <c r="B13" s="1138"/>
      <c r="C13" s="1138"/>
      <c r="D13" s="1138"/>
      <c r="E13" s="3861"/>
      <c r="F13" s="3861"/>
      <c r="G13" s="3860"/>
      <c r="H13" s="1138"/>
      <c r="I13" s="1138"/>
      <c r="J13" s="1138"/>
      <c r="K13" s="1138"/>
      <c r="L13" s="1163"/>
      <c r="M13" s="1139"/>
      <c r="N13" s="1139"/>
      <c r="P13" s="1140"/>
      <c r="Q13" s="1141"/>
      <c r="R13" s="1140"/>
      <c r="S13" s="1142"/>
      <c r="T13" s="1143" t="s">
        <v>498</v>
      </c>
      <c r="U13" s="1144"/>
      <c r="V13" s="1144"/>
      <c r="W13" s="1144"/>
      <c r="X13" s="1144"/>
      <c r="Y13" s="1144"/>
      <c r="Z13" s="1144"/>
      <c r="AA13" s="1144"/>
      <c r="AB13" s="1144"/>
      <c r="AC13" s="1144"/>
      <c r="AD13" s="1144"/>
      <c r="AE13" s="1144"/>
      <c r="AF13" s="1144"/>
      <c r="AG13" s="1144"/>
      <c r="AH13" s="1144"/>
      <c r="AI13" s="1144"/>
      <c r="AJ13" s="1144"/>
      <c r="AK13" s="1144"/>
      <c r="AL13" s="1144"/>
      <c r="AM13" s="1144"/>
      <c r="AO13" s="659"/>
      <c r="AP13" s="659" t="str">
        <f t="shared" si="0"/>
        <v>Добавить источник для дифференциации</v>
      </c>
      <c r="AQ13" s="659"/>
      <c r="AR13" s="659"/>
      <c r="AS13" s="451">
        <v>0</v>
      </c>
    </row>
    <row r="14" spans="1:45" s="1465" customFormat="1" ht="14.25" hidden="1" customHeight="1">
      <c r="A14" s="1138"/>
      <c r="B14" s="1138"/>
      <c r="C14" s="1138"/>
      <c r="D14" s="1138"/>
      <c r="E14" s="3861"/>
      <c r="F14" s="3860"/>
      <c r="G14" s="1138"/>
      <c r="H14" s="1138"/>
      <c r="I14" s="1138"/>
      <c r="J14" s="1138"/>
      <c r="K14" s="1138"/>
      <c r="L14" s="1163"/>
      <c r="M14" s="1145"/>
      <c r="N14" s="1145"/>
      <c r="P14" s="1140"/>
      <c r="Q14" s="1141"/>
      <c r="R14" s="1140"/>
      <c r="S14" s="1146"/>
      <c r="T14" s="1147" t="s">
        <v>499</v>
      </c>
      <c r="U14" s="1148"/>
      <c r="V14" s="1148"/>
      <c r="W14" s="1148"/>
      <c r="X14" s="1148"/>
      <c r="Y14" s="1148"/>
      <c r="Z14" s="1148"/>
      <c r="AA14" s="1148"/>
      <c r="AB14" s="1148"/>
      <c r="AC14" s="1148"/>
      <c r="AD14" s="1148"/>
      <c r="AE14" s="1148"/>
      <c r="AF14" s="1148"/>
      <c r="AG14" s="1148"/>
      <c r="AH14" s="1148"/>
      <c r="AI14" s="1148"/>
      <c r="AJ14" s="1148"/>
      <c r="AK14" s="1148"/>
      <c r="AL14" s="1148"/>
      <c r="AM14" s="1148"/>
      <c r="AO14" s="659"/>
      <c r="AP14" s="659" t="str">
        <f t="shared" si="0"/>
        <v>Добавить централизованную систему для дифференциации</v>
      </c>
      <c r="AQ14" s="659"/>
      <c r="AR14" s="659"/>
      <c r="AS14" s="451">
        <v>0</v>
      </c>
    </row>
    <row r="15" spans="1:45" s="1465" customFormat="1" ht="14.25" hidden="1" customHeight="1">
      <c r="A15" s="1138"/>
      <c r="B15" s="1138"/>
      <c r="C15" s="1138"/>
      <c r="D15" s="1138"/>
      <c r="E15" s="3860"/>
      <c r="F15" s="1138"/>
      <c r="G15" s="1138"/>
      <c r="H15" s="1138"/>
      <c r="I15" s="1138"/>
      <c r="J15" s="1138"/>
      <c r="K15" s="1138"/>
      <c r="L15" s="1163"/>
      <c r="M15" s="1145"/>
      <c r="N15" s="1145"/>
      <c r="P15" s="1140"/>
      <c r="Q15" s="1141"/>
      <c r="R15" s="1140"/>
      <c r="S15" s="1146"/>
      <c r="T15" s="1149" t="s">
        <v>500</v>
      </c>
      <c r="U15" s="1148"/>
      <c r="V15" s="1148"/>
      <c r="W15" s="1148"/>
      <c r="X15" s="1148"/>
      <c r="Y15" s="1148"/>
      <c r="Z15" s="1148"/>
      <c r="AA15" s="1148"/>
      <c r="AB15" s="1148"/>
      <c r="AC15" s="1148"/>
      <c r="AD15" s="1148"/>
      <c r="AE15" s="1148"/>
      <c r="AF15" s="1148"/>
      <c r="AG15" s="1148"/>
      <c r="AH15" s="1148"/>
      <c r="AI15" s="1148"/>
      <c r="AJ15" s="1148"/>
      <c r="AK15" s="1148"/>
      <c r="AL15" s="1148"/>
      <c r="AM15" s="1148"/>
      <c r="AO15" s="659"/>
      <c r="AP15" s="659" t="str">
        <f t="shared" si="0"/>
        <v>Добавить территорию для дифференциации</v>
      </c>
      <c r="AQ15" s="659"/>
      <c r="AR15" s="659"/>
      <c r="AS15" s="451">
        <v>0</v>
      </c>
    </row>
    <row r="16" spans="1:45" ht="14.25" hidden="1" customHeight="1">
      <c r="AC16" s="261"/>
      <c r="AK16" s="261"/>
      <c r="AS16" s="979">
        <v>0</v>
      </c>
    </row>
    <row r="17" spans="1:45" ht="14.25" hidden="1" customHeight="1">
      <c r="AD17" s="1184"/>
      <c r="AE17" s="1184"/>
      <c r="AF17" s="1184"/>
      <c r="AG17" s="1185"/>
      <c r="AH17" s="3858"/>
      <c r="AI17" s="3857" t="s">
        <v>52</v>
      </c>
      <c r="AJ17" s="3858"/>
      <c r="AK17" s="3857" t="s">
        <v>52</v>
      </c>
      <c r="AS17" s="979">
        <v>0</v>
      </c>
    </row>
    <row r="18" spans="1:45" ht="14.25" hidden="1" customHeight="1">
      <c r="AD18" s="1184"/>
      <c r="AE18" s="1184"/>
      <c r="AF18" s="1184"/>
      <c r="AG18" s="262" t="str">
        <f>AH17&amp;"-"&amp;AJ17</f>
        <v>-</v>
      </c>
      <c r="AH18" s="3857"/>
      <c r="AI18" s="3857"/>
      <c r="AJ18" s="3857"/>
      <c r="AK18" s="3857"/>
      <c r="AS18" s="979">
        <v>0</v>
      </c>
    </row>
    <row r="19" spans="1:45" ht="14.25" hidden="1" customHeight="1">
      <c r="AK19" s="261"/>
      <c r="AS19" s="979">
        <v>0</v>
      </c>
    </row>
    <row r="20" spans="1:45" s="1190" customFormat="1" ht="22.5" hidden="1" customHeight="1">
      <c r="L20" s="1153"/>
      <c r="M20" s="1186"/>
      <c r="N20" s="1186"/>
      <c r="O20" s="1191" t="s">
        <v>501</v>
      </c>
      <c r="P20" s="1186"/>
      <c r="Q20" s="1195"/>
      <c r="R20" s="1195"/>
      <c r="S20" s="623"/>
      <c r="Z20" s="1191"/>
      <c r="AB20" s="1191"/>
      <c r="AH20" s="1191"/>
      <c r="AJ20" s="1191"/>
      <c r="AN20" s="444"/>
      <c r="AO20" s="444"/>
      <c r="AP20" s="444"/>
      <c r="AQ20" s="444"/>
      <c r="AR20" s="444"/>
      <c r="AS20" s="984">
        <v>0</v>
      </c>
    </row>
    <row r="21" spans="1:45" s="1190" customFormat="1" ht="14.25" hidden="1" customHeight="1">
      <c r="L21" s="1153"/>
      <c r="M21" s="1186"/>
      <c r="N21" s="1186"/>
      <c r="O21" s="1186"/>
      <c r="P21" s="1186"/>
      <c r="Q21" s="1195"/>
      <c r="R21" s="1195"/>
      <c r="S21" s="623"/>
      <c r="AN21" s="444"/>
      <c r="AO21" s="444"/>
      <c r="AP21" s="444"/>
      <c r="AQ21" s="444"/>
      <c r="AR21" s="444"/>
      <c r="AS21" s="984">
        <v>0</v>
      </c>
    </row>
    <row r="22" spans="1:45" s="1190" customFormat="1" ht="14.25" hidden="1" customHeight="1">
      <c r="L22" s="1153"/>
      <c r="M22" s="1186"/>
      <c r="N22" s="1186"/>
      <c r="O22" s="1188" t="s">
        <v>502</v>
      </c>
      <c r="P22" s="1186"/>
      <c r="Q22" s="1195"/>
      <c r="R22" s="1195"/>
      <c r="S22" s="623"/>
      <c r="T22" s="984" t="s">
        <v>503</v>
      </c>
      <c r="AA22" s="120" t="s">
        <v>504</v>
      </c>
      <c r="AC22" s="120" t="s">
        <v>505</v>
      </c>
      <c r="AD22" s="984" t="s">
        <v>503</v>
      </c>
      <c r="AI22" s="120" t="s">
        <v>506</v>
      </c>
      <c r="AK22" s="120" t="s">
        <v>505</v>
      </c>
      <c r="AN22" s="444"/>
      <c r="AO22" s="444"/>
      <c r="AP22" s="444"/>
      <c r="AQ22" s="444"/>
      <c r="AR22" s="444"/>
      <c r="AS22" s="984">
        <v>0</v>
      </c>
    </row>
    <row r="23" spans="1:45" ht="14.25" hidden="1" customHeight="1">
      <c r="O23" s="1188"/>
      <c r="AS23" s="979">
        <v>0</v>
      </c>
    </row>
    <row r="24" spans="1:45" ht="14.25" hidden="1" customHeight="1">
      <c r="O24" s="1188"/>
      <c r="AS24" s="979">
        <v>0</v>
      </c>
    </row>
    <row r="25" spans="1:45" ht="14.65" customHeight="1">
      <c r="Q25" s="309"/>
      <c r="R25" s="309"/>
      <c r="S25" s="1099"/>
      <c r="T25" s="296"/>
      <c r="U25" s="296"/>
      <c r="V25" s="442"/>
      <c r="W25" s="442"/>
      <c r="X25" s="442"/>
      <c r="Y25" s="442"/>
      <c r="Z25" s="442"/>
      <c r="AA25" s="442"/>
      <c r="AB25" s="442"/>
      <c r="AC25" s="442"/>
      <c r="AD25" s="442"/>
      <c r="AE25" s="442"/>
      <c r="AF25" s="442"/>
      <c r="AG25" s="442"/>
      <c r="AH25" s="442"/>
      <c r="AI25" s="442"/>
      <c r="AJ25" s="442"/>
      <c r="AK25" s="442"/>
      <c r="AS25" s="979">
        <v>14</v>
      </c>
    </row>
    <row r="26" spans="1:45" ht="53.45" customHeight="1">
      <c r="Q26" s="309"/>
      <c r="R26" s="309"/>
      <c r="S26" s="38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841"/>
      <c r="U26" s="3841"/>
      <c r="V26" s="3841"/>
      <c r="W26" s="3841"/>
      <c r="X26" s="3841"/>
      <c r="Y26" s="3841"/>
      <c r="Z26" s="3841"/>
      <c r="AA26" s="3841"/>
      <c r="AB26" s="3841"/>
      <c r="AC26" s="3841"/>
      <c r="AD26" s="3841"/>
      <c r="AE26" s="3841"/>
      <c r="AF26" s="3841"/>
      <c r="AG26" s="3841"/>
      <c r="AH26" s="3841"/>
      <c r="AI26" s="3841"/>
      <c r="AJ26" s="3841"/>
      <c r="AK26" s="1067"/>
      <c r="AS26" s="979">
        <v>51</v>
      </c>
    </row>
    <row r="27" spans="1:45" ht="14.65" customHeight="1">
      <c r="Q27" s="309"/>
      <c r="R27" s="309"/>
      <c r="S27" s="3814" t="str">
        <f>IF(org=0,"Не определено",org)</f>
        <v>ООО "Смоленскрегионтеплоэнерго"</v>
      </c>
      <c r="T27" s="3814"/>
      <c r="U27" s="3814"/>
      <c r="V27" s="3814"/>
      <c r="W27" s="3814"/>
      <c r="X27" s="3814"/>
      <c r="Y27" s="3814"/>
      <c r="Z27" s="3814"/>
      <c r="AA27" s="3814"/>
      <c r="AB27" s="3814"/>
      <c r="AC27" s="3814"/>
      <c r="AD27" s="3814"/>
      <c r="AE27" s="3814"/>
      <c r="AF27" s="3814"/>
      <c r="AG27" s="3814"/>
      <c r="AH27" s="3814"/>
      <c r="AI27" s="3814"/>
      <c r="AJ27" s="3814"/>
      <c r="AK27" s="1067"/>
      <c r="AS27" s="979">
        <v>14</v>
      </c>
    </row>
    <row r="28" spans="1:45" ht="14.25" hidden="1" customHeight="1">
      <c r="Q28" s="309"/>
      <c r="R28" s="309"/>
      <c r="S28" s="1099"/>
      <c r="T28" s="296"/>
      <c r="U28" s="296"/>
      <c r="V28" s="256"/>
      <c r="W28" s="256"/>
      <c r="X28" s="256"/>
      <c r="Y28" s="256"/>
      <c r="Z28" s="256"/>
      <c r="AA28" s="256"/>
      <c r="AB28" s="256"/>
      <c r="AC28" s="256"/>
      <c r="AD28" s="256"/>
      <c r="AE28" s="256"/>
      <c r="AF28" s="256"/>
      <c r="AG28" s="256"/>
      <c r="AH28" s="256"/>
      <c r="AI28" s="256"/>
      <c r="AJ28" s="256"/>
      <c r="AK28" s="256"/>
      <c r="AL28" s="442"/>
      <c r="AS28" s="979">
        <v>0</v>
      </c>
    </row>
    <row r="29" spans="1:45" s="1637" customFormat="1" ht="25.5" hidden="1" customHeight="1">
      <c r="A29" s="1192"/>
      <c r="B29" s="1192"/>
      <c r="C29" s="1192"/>
      <c r="D29" s="1192"/>
      <c r="E29" s="1192"/>
      <c r="F29" s="1192"/>
      <c r="G29" s="1192"/>
      <c r="H29" s="1192"/>
      <c r="I29" s="1192"/>
      <c r="J29" s="1192"/>
      <c r="K29" s="1192"/>
      <c r="L29" s="1193"/>
      <c r="M29" s="1192"/>
      <c r="N29" s="1192"/>
      <c r="O29" s="1192"/>
      <c r="S29" s="3851" t="s">
        <v>28</v>
      </c>
      <c r="T29" s="3851"/>
      <c r="U29" s="1196"/>
      <c r="V29" s="3853" t="str">
        <f>IF(TITLE_NAME_OR_PR_CHANGE="",IF(TITLE_NAME_OR_PR="","",TITLE_NAME_OR_PR),TITLE_NAME_OR_PR_CHANGE)</f>
        <v/>
      </c>
      <c r="W29" s="3853"/>
      <c r="X29" s="3853"/>
      <c r="Y29" s="3853"/>
      <c r="Z29" s="3853"/>
      <c r="AA29" s="3853"/>
      <c r="AB29" s="3853"/>
      <c r="AC29" s="260"/>
      <c r="AD29" s="3853" t="str">
        <f>IF(TITLE_NAME_OR_PR_CHANGE="",IF(TITLE_NAME_OR_PR="","",TITLE_NAME_OR_PR),TITLE_NAME_OR_PR_CHANGE)</f>
        <v/>
      </c>
      <c r="AE29" s="3853"/>
      <c r="AF29" s="3853"/>
      <c r="AG29" s="3853"/>
      <c r="AH29" s="3853"/>
      <c r="AI29" s="3853"/>
      <c r="AJ29" s="3853"/>
      <c r="AK29" s="260"/>
      <c r="AL29" s="260"/>
      <c r="AM29" s="214"/>
      <c r="AN29" s="301"/>
      <c r="AO29" s="301"/>
      <c r="AP29" s="301"/>
      <c r="AQ29" s="301"/>
      <c r="AR29" s="301"/>
      <c r="AS29" s="351">
        <v>0</v>
      </c>
    </row>
    <row r="30" spans="1:45" s="1637" customFormat="1" ht="18.75" hidden="1" customHeight="1">
      <c r="A30" s="1192"/>
      <c r="B30" s="1192"/>
      <c r="C30" s="1192"/>
      <c r="D30" s="1192"/>
      <c r="E30" s="1192"/>
      <c r="F30" s="1192"/>
      <c r="G30" s="1192"/>
      <c r="H30" s="1192"/>
      <c r="I30" s="1192"/>
      <c r="J30" s="1192"/>
      <c r="K30" s="1192"/>
      <c r="L30" s="1193"/>
      <c r="M30" s="1192"/>
      <c r="N30" s="1192"/>
      <c r="O30" s="1192"/>
      <c r="S30" s="3851" t="s">
        <v>507</v>
      </c>
      <c r="T30" s="3851"/>
      <c r="U30" s="1196"/>
      <c r="V30" s="3852" t="str">
        <f>IF(TITLE_DATE_PR_CHANGE="",IF(TITLE_DATE_PR="","",TITLE_DATE_PR),TITLE_DATE_PR_CHANGE)</f>
        <v/>
      </c>
      <c r="W30" s="3852"/>
      <c r="X30" s="3852"/>
      <c r="Y30" s="3852"/>
      <c r="Z30" s="3852"/>
      <c r="AA30" s="3852"/>
      <c r="AB30" s="3852"/>
      <c r="AC30" s="260"/>
      <c r="AD30" s="3852" t="str">
        <f>IF(TITLE_DATE_PR_CHANGE="",IF(TITLE_DATE_PR="","",TITLE_DATE_PR),TITLE_DATE_PR_CHANGE)</f>
        <v/>
      </c>
      <c r="AE30" s="3852"/>
      <c r="AF30" s="3852"/>
      <c r="AG30" s="3852"/>
      <c r="AH30" s="3852"/>
      <c r="AI30" s="3852"/>
      <c r="AJ30" s="3852"/>
      <c r="AK30" s="260"/>
      <c r="AL30" s="260"/>
      <c r="AM30" s="214"/>
      <c r="AN30" s="301"/>
      <c r="AO30" s="301"/>
      <c r="AP30" s="301"/>
      <c r="AQ30" s="301"/>
      <c r="AR30" s="301"/>
      <c r="AS30" s="351">
        <v>0</v>
      </c>
    </row>
    <row r="31" spans="1:45" s="1637" customFormat="1" ht="18.75" hidden="1" customHeight="1">
      <c r="A31" s="1192"/>
      <c r="B31" s="1192"/>
      <c r="C31" s="1192"/>
      <c r="D31" s="1192"/>
      <c r="E31" s="1192"/>
      <c r="F31" s="1192"/>
      <c r="G31" s="1192"/>
      <c r="H31" s="1192"/>
      <c r="I31" s="1192"/>
      <c r="J31" s="1192"/>
      <c r="K31" s="1192"/>
      <c r="L31" s="1193"/>
      <c r="M31" s="1192"/>
      <c r="N31" s="1192"/>
      <c r="O31" s="1192"/>
      <c r="S31" s="3851" t="s">
        <v>508</v>
      </c>
      <c r="T31" s="3851"/>
      <c r="U31" s="1196"/>
      <c r="V31" s="3853" t="str">
        <f>IF(TITLE_NUMBER_PR_CHANGE="",IF(TITLE_NUMBER_PR="","",TITLE_NUMBER_PR),TITLE_NUMBER_PR_CHANGE)</f>
        <v/>
      </c>
      <c r="W31" s="3853"/>
      <c r="X31" s="3853"/>
      <c r="Y31" s="3853"/>
      <c r="Z31" s="3853"/>
      <c r="AA31" s="3853"/>
      <c r="AB31" s="3853"/>
      <c r="AC31" s="260"/>
      <c r="AD31" s="3853" t="str">
        <f>IF(TITLE_NUMBER_PR_CHANGE="",IF(TITLE_NUMBER_PR="","",TITLE_NUMBER_PR),TITLE_NUMBER_PR_CHANGE)</f>
        <v/>
      </c>
      <c r="AE31" s="3853"/>
      <c r="AF31" s="3853"/>
      <c r="AG31" s="3853"/>
      <c r="AH31" s="3853"/>
      <c r="AI31" s="3853"/>
      <c r="AJ31" s="3853"/>
      <c r="AK31" s="260"/>
      <c r="AL31" s="260"/>
      <c r="AM31" s="214"/>
      <c r="AN31" s="301"/>
      <c r="AO31" s="301"/>
      <c r="AP31" s="301"/>
      <c r="AQ31" s="301"/>
      <c r="AR31" s="301"/>
      <c r="AS31" s="351">
        <v>0</v>
      </c>
    </row>
    <row r="32" spans="1:45" s="1637" customFormat="1" ht="18.75" hidden="1" customHeight="1">
      <c r="A32" s="1192"/>
      <c r="B32" s="1192"/>
      <c r="C32" s="1192"/>
      <c r="D32" s="1192"/>
      <c r="E32" s="1192"/>
      <c r="F32" s="1192"/>
      <c r="G32" s="1192"/>
      <c r="H32" s="1192"/>
      <c r="I32" s="1192"/>
      <c r="J32" s="1192"/>
      <c r="K32" s="1192"/>
      <c r="L32" s="1193"/>
      <c r="M32" s="1192"/>
      <c r="N32" s="1192"/>
      <c r="O32" s="1192"/>
      <c r="S32" s="3851" t="s">
        <v>29</v>
      </c>
      <c r="T32" s="3851"/>
      <c r="U32" s="1196"/>
      <c r="V32" s="3853" t="str">
        <f>IF(TITLE_IST_PUB_CHANGE="",IF(TITLE_IST_PUB="","",TITLE_IST_PUB),TITLE_IST_PUB_CHANGE)</f>
        <v/>
      </c>
      <c r="W32" s="3853"/>
      <c r="X32" s="3853"/>
      <c r="Y32" s="3853"/>
      <c r="Z32" s="3853"/>
      <c r="AA32" s="3853"/>
      <c r="AB32" s="3853"/>
      <c r="AC32" s="260"/>
      <c r="AD32" s="3853" t="str">
        <f>IF(TITLE_IST_PUB_CHANGE="",IF(TITLE_IST_PUB="","",TITLE_IST_PUB),TITLE_IST_PUB_CHANGE)</f>
        <v/>
      </c>
      <c r="AE32" s="3853"/>
      <c r="AF32" s="3853"/>
      <c r="AG32" s="3853"/>
      <c r="AH32" s="3853"/>
      <c r="AI32" s="3853"/>
      <c r="AJ32" s="3853"/>
      <c r="AK32" s="260"/>
      <c r="AL32" s="260"/>
      <c r="AM32" s="214"/>
      <c r="AN32" s="301"/>
      <c r="AO32" s="301"/>
      <c r="AP32" s="301"/>
      <c r="AQ32" s="301"/>
      <c r="AR32" s="301"/>
      <c r="AS32" s="351">
        <v>0</v>
      </c>
    </row>
    <row r="33" spans="1:45" ht="14.25" hidden="1" customHeight="1">
      <c r="Q33" s="309"/>
      <c r="R33" s="309"/>
      <c r="S33" s="1099"/>
      <c r="T33" s="296"/>
      <c r="U33" s="296"/>
      <c r="V33" s="256"/>
      <c r="W33" s="256"/>
      <c r="X33" s="256"/>
      <c r="Y33" s="256"/>
      <c r="Z33" s="256"/>
      <c r="AA33" s="256"/>
      <c r="AB33" s="256"/>
      <c r="AC33" s="256"/>
      <c r="AD33" s="256"/>
      <c r="AE33" s="256"/>
      <c r="AF33" s="256"/>
      <c r="AG33" s="256"/>
      <c r="AH33" s="256"/>
      <c r="AI33" s="256"/>
      <c r="AJ33" s="256"/>
      <c r="AK33" s="256"/>
      <c r="AL33" s="442"/>
      <c r="AS33" s="979">
        <v>0</v>
      </c>
    </row>
    <row r="34" spans="1:45" s="1637" customFormat="1" ht="18.75" hidden="1" customHeight="1">
      <c r="A34" s="1192"/>
      <c r="B34" s="1192"/>
      <c r="C34" s="1192"/>
      <c r="D34" s="1192"/>
      <c r="E34" s="1192"/>
      <c r="F34" s="1192"/>
      <c r="G34" s="1192"/>
      <c r="H34" s="1192"/>
      <c r="I34" s="1192"/>
      <c r="J34" s="1192"/>
      <c r="K34" s="1192"/>
      <c r="L34" s="1193"/>
      <c r="M34" s="1192"/>
      <c r="N34" s="1192"/>
      <c r="O34" s="1192"/>
      <c r="S34" s="3851" t="s">
        <v>509</v>
      </c>
      <c r="T34" s="3851"/>
      <c r="U34" s="1196"/>
      <c r="V34" s="3852" t="str">
        <f>IF(TITLE_DATE_PR_CHANGE="",IF(TITLE_DATE_PR="","",TITLE_DATE_PR),TITLE_DATE_PR_CHANGE)</f>
        <v/>
      </c>
      <c r="W34" s="3852"/>
      <c r="X34" s="3852"/>
      <c r="Y34" s="3852"/>
      <c r="Z34" s="3852"/>
      <c r="AA34" s="3852"/>
      <c r="AB34" s="3852"/>
      <c r="AC34" s="260"/>
      <c r="AD34" s="3852" t="str">
        <f>IF(TITLE_DATE_PR_CHANGE="",IF(TITLE_DATE_PR="","",TITLE_DATE_PR),TITLE_DATE_PR_CHANGE)</f>
        <v/>
      </c>
      <c r="AE34" s="3852"/>
      <c r="AF34" s="3852"/>
      <c r="AG34" s="3852"/>
      <c r="AH34" s="3852"/>
      <c r="AI34" s="3852"/>
      <c r="AJ34" s="3852"/>
      <c r="AK34" s="260"/>
      <c r="AL34" s="260"/>
      <c r="AM34" s="214"/>
      <c r="AN34" s="301"/>
      <c r="AO34" s="301"/>
      <c r="AP34" s="301"/>
      <c r="AQ34" s="301"/>
      <c r="AR34" s="301"/>
      <c r="AS34" s="351">
        <v>0</v>
      </c>
    </row>
    <row r="35" spans="1:45" s="1637" customFormat="1" ht="25.5" hidden="1" customHeight="1">
      <c r="A35" s="1192"/>
      <c r="B35" s="1192"/>
      <c r="C35" s="1192"/>
      <c r="D35" s="1192"/>
      <c r="E35" s="1192"/>
      <c r="F35" s="1192"/>
      <c r="G35" s="1192"/>
      <c r="H35" s="1192"/>
      <c r="I35" s="1192"/>
      <c r="J35" s="1192"/>
      <c r="K35" s="1192"/>
      <c r="L35" s="1193"/>
      <c r="M35" s="1192"/>
      <c r="N35" s="1192"/>
      <c r="O35" s="1192"/>
      <c r="S35" s="3851" t="s">
        <v>510</v>
      </c>
      <c r="T35" s="3851"/>
      <c r="U35" s="1196"/>
      <c r="V35" s="3853" t="str">
        <f>IF(TITLE_NUMBER_PR_CHANGE="",IF(TITLE_NUMBER_PR="","",TITLE_NUMBER_PR),TITLE_NUMBER_PR_CHANGE)</f>
        <v/>
      </c>
      <c r="W35" s="3853"/>
      <c r="X35" s="3853"/>
      <c r="Y35" s="3853"/>
      <c r="Z35" s="3853"/>
      <c r="AA35" s="3853"/>
      <c r="AB35" s="3853"/>
      <c r="AC35" s="260"/>
      <c r="AD35" s="3853" t="str">
        <f>IF(TITLE_NUMBER_PR_CHANGE="",IF(TITLE_NUMBER_PR="","",TITLE_NUMBER_PR),TITLE_NUMBER_PR_CHANGE)</f>
        <v/>
      </c>
      <c r="AE35" s="3853"/>
      <c r="AF35" s="3853"/>
      <c r="AG35" s="3853"/>
      <c r="AH35" s="3853"/>
      <c r="AI35" s="3853"/>
      <c r="AJ35" s="3853"/>
      <c r="AK35" s="260"/>
      <c r="AL35" s="260"/>
      <c r="AM35" s="214"/>
      <c r="AN35" s="301"/>
      <c r="AO35" s="301"/>
      <c r="AP35" s="301"/>
      <c r="AQ35" s="301"/>
      <c r="AR35" s="301"/>
      <c r="AS35" s="351">
        <v>0</v>
      </c>
    </row>
    <row r="36" spans="1:45" s="1637" customFormat="1" ht="0" hidden="1" customHeight="1">
      <c r="A36" s="1192"/>
      <c r="B36" s="1192"/>
      <c r="C36" s="1192"/>
      <c r="D36" s="1192"/>
      <c r="E36" s="1192"/>
      <c r="F36" s="1192"/>
      <c r="G36" s="1192"/>
      <c r="H36" s="1192"/>
      <c r="I36" s="1192"/>
      <c r="J36" s="1192"/>
      <c r="K36" s="1192"/>
      <c r="L36" s="1193"/>
      <c r="M36" s="1192"/>
      <c r="N36" s="1192"/>
      <c r="O36" s="1192"/>
      <c r="S36" s="257"/>
      <c r="T36" s="257"/>
      <c r="U36" s="1164"/>
      <c r="V36" s="260"/>
      <c r="W36" s="260"/>
      <c r="X36" s="260"/>
      <c r="Y36" s="260"/>
      <c r="Z36" s="260"/>
      <c r="AA36" s="260"/>
      <c r="AB36" s="260"/>
      <c r="AC36" s="212" t="s">
        <v>511</v>
      </c>
      <c r="AD36" s="260"/>
      <c r="AE36" s="260"/>
      <c r="AF36" s="260"/>
      <c r="AG36" s="260"/>
      <c r="AH36" s="260"/>
      <c r="AI36" s="260"/>
      <c r="AJ36" s="260"/>
      <c r="AK36" s="212" t="s">
        <v>511</v>
      </c>
      <c r="AN36" s="301"/>
      <c r="AO36" s="301"/>
      <c r="AP36" s="301"/>
      <c r="AQ36" s="301"/>
      <c r="AR36" s="301"/>
      <c r="AS36" s="351">
        <v>0</v>
      </c>
    </row>
    <row r="37" spans="1:45" ht="14.65" customHeight="1">
      <c r="Q37" s="309"/>
      <c r="R37" s="309"/>
      <c r="S37" s="1099"/>
      <c r="T37" s="296"/>
      <c r="U37" s="1068"/>
      <c r="V37" s="3872"/>
      <c r="W37" s="3872"/>
      <c r="X37" s="3872"/>
      <c r="Y37" s="3872"/>
      <c r="Z37" s="3872"/>
      <c r="AA37" s="3872"/>
      <c r="AB37" s="3872"/>
      <c r="AC37" s="3872"/>
      <c r="AD37" s="3872"/>
      <c r="AE37" s="3872"/>
      <c r="AF37" s="3872"/>
      <c r="AG37" s="3872"/>
      <c r="AH37" s="3872"/>
      <c r="AI37" s="3872"/>
      <c r="AJ37" s="3872"/>
      <c r="AK37" s="3872"/>
      <c r="AS37" s="979">
        <v>14</v>
      </c>
    </row>
    <row r="38" spans="1:45" ht="14.65" customHeight="1">
      <c r="Q38" s="309"/>
      <c r="R38" s="309"/>
      <c r="S38" s="3731" t="s">
        <v>384</v>
      </c>
      <c r="T38" s="3731"/>
      <c r="U38" s="3731"/>
      <c r="V38" s="3731"/>
      <c r="W38" s="3731"/>
      <c r="X38" s="3731"/>
      <c r="Y38" s="3731"/>
      <c r="Z38" s="3731"/>
      <c r="AA38" s="3731"/>
      <c r="AB38" s="3731"/>
      <c r="AC38" s="3731"/>
      <c r="AD38" s="3731"/>
      <c r="AE38" s="3731"/>
      <c r="AF38" s="3731"/>
      <c r="AG38" s="3731"/>
      <c r="AH38" s="3731"/>
      <c r="AI38" s="3731"/>
      <c r="AJ38" s="3731"/>
      <c r="AK38" s="3731"/>
      <c r="AL38" s="3731"/>
      <c r="AM38" s="3731" t="s">
        <v>385</v>
      </c>
      <c r="AS38" s="979">
        <v>14</v>
      </c>
    </row>
    <row r="39" spans="1:45" ht="14.65" customHeight="1">
      <c r="Q39" s="309"/>
      <c r="R39" s="309"/>
      <c r="S39" s="3873" t="s">
        <v>75</v>
      </c>
      <c r="T39" s="3822" t="s">
        <v>512</v>
      </c>
      <c r="U39" s="235"/>
      <c r="V39" s="3874" t="s">
        <v>513</v>
      </c>
      <c r="W39" s="3875"/>
      <c r="X39" s="3875"/>
      <c r="Y39" s="3875"/>
      <c r="Z39" s="3875"/>
      <c r="AA39" s="3875"/>
      <c r="AB39" s="3876"/>
      <c r="AC39" s="3877" t="s">
        <v>514</v>
      </c>
      <c r="AD39" s="3874" t="s">
        <v>513</v>
      </c>
      <c r="AE39" s="3875"/>
      <c r="AF39" s="3875"/>
      <c r="AG39" s="3875"/>
      <c r="AH39" s="3875"/>
      <c r="AI39" s="3875"/>
      <c r="AJ39" s="3876"/>
      <c r="AK39" s="3877" t="s">
        <v>515</v>
      </c>
      <c r="AL39" s="3880" t="s">
        <v>516</v>
      </c>
      <c r="AM39" s="3731"/>
      <c r="AS39" s="979">
        <v>14</v>
      </c>
    </row>
    <row r="40" spans="1:45" ht="35.65" customHeight="1">
      <c r="Q40" s="309"/>
      <c r="R40" s="309"/>
      <c r="S40" s="3873"/>
      <c r="T40" s="3822"/>
      <c r="U40" s="864"/>
      <c r="V40" s="3792" t="s">
        <v>517</v>
      </c>
      <c r="W40" s="3869"/>
      <c r="X40" s="3712" t="s">
        <v>519</v>
      </c>
      <c r="Y40" s="3711"/>
      <c r="Z40" s="3712" t="s">
        <v>520</v>
      </c>
      <c r="AA40" s="3717"/>
      <c r="AB40" s="3711"/>
      <c r="AC40" s="3878"/>
      <c r="AD40" s="3792" t="s">
        <v>534</v>
      </c>
      <c r="AE40" s="3869"/>
      <c r="AF40" s="3712" t="s">
        <v>519</v>
      </c>
      <c r="AG40" s="3711"/>
      <c r="AH40" s="3712" t="s">
        <v>520</v>
      </c>
      <c r="AI40" s="3717"/>
      <c r="AJ40" s="3711"/>
      <c r="AK40" s="3878"/>
      <c r="AL40" s="3881"/>
      <c r="AM40" s="3731"/>
      <c r="AS40" s="979">
        <v>34</v>
      </c>
    </row>
    <row r="41" spans="1:45" ht="35.65" customHeight="1">
      <c r="A41" s="1194"/>
      <c r="B41" s="1194" t="s">
        <v>226</v>
      </c>
      <c r="C41" s="1194" t="s">
        <v>227</v>
      </c>
      <c r="D41" s="1194" t="s">
        <v>228</v>
      </c>
      <c r="E41" s="1188" t="s">
        <v>521</v>
      </c>
      <c r="F41" s="1188" t="s">
        <v>522</v>
      </c>
      <c r="G41" s="1188" t="s">
        <v>523</v>
      </c>
      <c r="H41" s="1188" t="s">
        <v>524</v>
      </c>
      <c r="I41" s="1188" t="s">
        <v>525</v>
      </c>
      <c r="J41" s="1188" t="s">
        <v>526</v>
      </c>
      <c r="K41" s="1188" t="s">
        <v>527</v>
      </c>
      <c r="L41" s="1188" t="s">
        <v>502</v>
      </c>
      <c r="Q41" s="309"/>
      <c r="R41" s="309"/>
      <c r="S41" s="3873"/>
      <c r="T41" s="3822"/>
      <c r="U41" s="236"/>
      <c r="V41" s="3846"/>
      <c r="W41" s="3870"/>
      <c r="X41" s="1046" t="s">
        <v>528</v>
      </c>
      <c r="Y41" s="1046" t="s">
        <v>529</v>
      </c>
      <c r="Z41" s="1162" t="s">
        <v>530</v>
      </c>
      <c r="AA41" s="3827" t="s">
        <v>531</v>
      </c>
      <c r="AB41" s="3840"/>
      <c r="AC41" s="3879"/>
      <c r="AD41" s="3846"/>
      <c r="AE41" s="3870"/>
      <c r="AF41" s="1046" t="s">
        <v>528</v>
      </c>
      <c r="AG41" s="1046" t="s">
        <v>529</v>
      </c>
      <c r="AH41" s="1162" t="s">
        <v>530</v>
      </c>
      <c r="AI41" s="3827" t="s">
        <v>531</v>
      </c>
      <c r="AJ41" s="3840"/>
      <c r="AK41" s="3879"/>
      <c r="AL41" s="3882"/>
      <c r="AM41" s="3731"/>
      <c r="AS41" s="979">
        <v>34</v>
      </c>
    </row>
    <row r="42" spans="1:45" s="1464" customFormat="1" ht="11.25" hidden="1" customHeight="1">
      <c r="A42" s="1194"/>
      <c r="B42" s="1194"/>
      <c r="C42" s="1194"/>
      <c r="D42" s="1194"/>
      <c r="E42" s="1194"/>
      <c r="F42" s="1194"/>
      <c r="G42" s="1194"/>
      <c r="H42" s="1194"/>
      <c r="I42" s="1194"/>
      <c r="J42" s="1194"/>
      <c r="K42" s="1194"/>
      <c r="L42" s="1188"/>
      <c r="M42" s="1186"/>
      <c r="N42" s="1186"/>
      <c r="O42" s="1186"/>
      <c r="P42" s="1070"/>
      <c r="Q42" s="1071"/>
      <c r="R42" s="1078">
        <v>1</v>
      </c>
      <c r="S42" s="1101" t="s">
        <v>161</v>
      </c>
      <c r="T42" s="1079" t="s">
        <v>89</v>
      </c>
      <c r="U42" s="1069" t="str">
        <f ca="1">OFFSET(U42,0,-1)</f>
        <v>2</v>
      </c>
      <c r="V42" s="1159">
        <f ca="1">OFFSET(V42,0,-1)+1</f>
        <v>3</v>
      </c>
      <c r="W42" s="1159"/>
      <c r="X42" s="1159">
        <f ca="1">OFFSET(X42,0,-1)+1</f>
        <v>1</v>
      </c>
      <c r="Y42" s="1159">
        <f ca="1">OFFSET(Y42,0,-1)+1</f>
        <v>2</v>
      </c>
      <c r="Z42" s="1159">
        <f ca="1">OFFSET(Z42,0,-1)+1</f>
        <v>3</v>
      </c>
      <c r="AA42" s="3871">
        <f ca="1">OFFSET(AA42,0,-1)+1</f>
        <v>4</v>
      </c>
      <c r="AB42" s="3871"/>
      <c r="AC42" s="1159">
        <f ca="1">OFFSET(AC42,0,-2)+1</f>
        <v>5</v>
      </c>
      <c r="AD42" s="1159">
        <f ca="1">OFFSET(AD42,0,-1)+1</f>
        <v>6</v>
      </c>
      <c r="AE42" s="1159"/>
      <c r="AF42" s="1159">
        <f ca="1">OFFSET(AF42,0,-1)+1</f>
        <v>1</v>
      </c>
      <c r="AG42" s="1159">
        <f ca="1">OFFSET(AG42,0,-1)+1</f>
        <v>2</v>
      </c>
      <c r="AH42" s="1159">
        <f ca="1">OFFSET(AH42,0,-1)+1</f>
        <v>3</v>
      </c>
      <c r="AI42" s="3871">
        <f ca="1">OFFSET(AI42,0,-1)+1</f>
        <v>4</v>
      </c>
      <c r="AJ42" s="3871"/>
      <c r="AK42" s="1159">
        <f ca="1">OFFSET(AK42,0,-2)+1</f>
        <v>5</v>
      </c>
      <c r="AL42" s="1069">
        <f ca="1">OFFSET(AL42,0,-1)</f>
        <v>5</v>
      </c>
      <c r="AM42" s="1159">
        <f ca="1">OFFSET(AM42,0,-1)+1</f>
        <v>6</v>
      </c>
      <c r="AN42" s="444"/>
      <c r="AO42" s="444"/>
      <c r="AP42" s="444"/>
      <c r="AQ42" s="444"/>
      <c r="AR42" s="444"/>
      <c r="AS42" s="429">
        <v>0</v>
      </c>
    </row>
    <row r="43" spans="1:45" ht="21.95" customHeight="1">
      <c r="A43" s="1187" t="s">
        <v>272</v>
      </c>
      <c r="B43" s="1187"/>
      <c r="C43" s="1187"/>
      <c r="D43" s="1187"/>
      <c r="E43" s="3860">
        <v>1</v>
      </c>
      <c r="F43" s="1187"/>
      <c r="G43" s="1187"/>
      <c r="H43" s="1187"/>
      <c r="I43" s="1187"/>
      <c r="J43" s="1187"/>
      <c r="K43" s="1187"/>
      <c r="L43" s="1188"/>
      <c r="M43" s="1189"/>
      <c r="N43" s="1189"/>
      <c r="O43" s="1189"/>
      <c r="P43" s="294"/>
      <c r="Q43" s="293"/>
      <c r="R43" s="288"/>
      <c r="S43" s="1160">
        <f>INDEX(PT_DIFFERENTIATION_NUM_NTAR,MATCH(A43,PT_DIFFERENTIATION_NTAR_ID,0))</f>
        <v>0</v>
      </c>
      <c r="T43" s="232" t="s">
        <v>214</v>
      </c>
      <c r="U43" s="234"/>
      <c r="V43" s="3854"/>
      <c r="W43" s="3855"/>
      <c r="X43" s="3855"/>
      <c r="Y43" s="3855"/>
      <c r="Z43" s="3855"/>
      <c r="AA43" s="3855"/>
      <c r="AB43" s="3855"/>
      <c r="AC43" s="3856"/>
      <c r="AD43" s="3854" t="str">
        <f>INDEX(PT_DIFFERENTIATION_NTAR,MATCH(A43,PT_DIFFERENTIATION_NTAR_ID,0))</f>
        <v/>
      </c>
      <c r="AE43" s="3855"/>
      <c r="AF43" s="3855"/>
      <c r="AG43" s="3855"/>
      <c r="AH43" s="3855"/>
      <c r="AI43" s="3855"/>
      <c r="AJ43" s="3855"/>
      <c r="AK43" s="3855"/>
      <c r="AL43" s="3856"/>
      <c r="AM43" s="10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3"/>
      <c r="AP43" s="433" t="str">
        <f t="shared" ref="AP43:AP57" si="1">IF(T43="","",T43)</f>
        <v>Наименование тарифа</v>
      </c>
      <c r="AQ43" s="433"/>
      <c r="AR43" s="433"/>
      <c r="AS43" s="979">
        <v>21</v>
      </c>
    </row>
    <row r="44" spans="1:45" ht="21.95" customHeight="1">
      <c r="A44" s="1187" t="s">
        <v>272</v>
      </c>
      <c r="B44" s="1187" t="s">
        <v>273</v>
      </c>
      <c r="C44" s="1187"/>
      <c r="D44" s="1187"/>
      <c r="E44" s="3861"/>
      <c r="F44" s="3860">
        <v>1</v>
      </c>
      <c r="G44" s="1187"/>
      <c r="H44" s="1187"/>
      <c r="I44" s="1187"/>
      <c r="J44" s="1187"/>
      <c r="K44" s="1187"/>
      <c r="L44" s="1188"/>
      <c r="M44" s="1189"/>
      <c r="N44" s="1189"/>
      <c r="O44" s="1189"/>
      <c r="P44" s="1156"/>
      <c r="Q44" s="285"/>
      <c r="R44" s="286"/>
      <c r="S44" s="1160" t="str">
        <f>INDEX(PT_DIFFERENTIATION_NUM_TER,MATCH(B44,PT_DIFFERENTIATION_TER_ID,0))</f>
        <v>.</v>
      </c>
      <c r="T44" s="242" t="s">
        <v>481</v>
      </c>
      <c r="U44" s="234"/>
      <c r="V44" s="3854"/>
      <c r="W44" s="3855"/>
      <c r="X44" s="3855"/>
      <c r="Y44" s="3855"/>
      <c r="Z44" s="3855"/>
      <c r="AA44" s="3855"/>
      <c r="AB44" s="3855"/>
      <c r="AC44" s="3856"/>
      <c r="AD44" s="3854" t="str">
        <f>INDEX(PT_DIFFERENTIATION_TER,MATCH(B44,PT_DIFFERENTIATION_TER_ID,0))</f>
        <v/>
      </c>
      <c r="AE44" s="3855"/>
      <c r="AF44" s="3855"/>
      <c r="AG44" s="3855"/>
      <c r="AH44" s="3855"/>
      <c r="AI44" s="3855"/>
      <c r="AJ44" s="3855"/>
      <c r="AK44" s="3855"/>
      <c r="AL44" s="3856"/>
      <c r="AM44" s="1082" t="s">
        <v>482</v>
      </c>
      <c r="AO44" s="433"/>
      <c r="AP44" s="433" t="str">
        <f t="shared" si="1"/>
        <v>Территория действия тарифа</v>
      </c>
      <c r="AQ44" s="433"/>
      <c r="AR44" s="433"/>
      <c r="AS44" s="979">
        <v>21</v>
      </c>
    </row>
    <row r="45" spans="1:45" ht="24" customHeight="1">
      <c r="A45" s="1187" t="s">
        <v>272</v>
      </c>
      <c r="B45" s="1187" t="s">
        <v>273</v>
      </c>
      <c r="C45" s="1187" t="s">
        <v>274</v>
      </c>
      <c r="D45" s="1187"/>
      <c r="E45" s="3861"/>
      <c r="F45" s="3861"/>
      <c r="G45" s="3860">
        <v>1</v>
      </c>
      <c r="H45" s="1187"/>
      <c r="I45" s="1187"/>
      <c r="J45" s="1187"/>
      <c r="K45" s="1187"/>
      <c r="L45" s="1188"/>
      <c r="M45" s="1189"/>
      <c r="N45" s="1189"/>
      <c r="O45" s="1189"/>
      <c r="P45" s="287"/>
      <c r="Q45" s="285"/>
      <c r="R45" s="286"/>
      <c r="S45" s="1160" t="str">
        <f>INDEX(PT_DIFFERENTIATION_NUM_CS,MATCH(C45,PT_DIFFERENTIATION_CS_ID,0))</f>
        <v>..</v>
      </c>
      <c r="T45" s="243" t="s">
        <v>483</v>
      </c>
      <c r="U45" s="234"/>
      <c r="V45" s="3854"/>
      <c r="W45" s="3855"/>
      <c r="X45" s="3855"/>
      <c r="Y45" s="3855"/>
      <c r="Z45" s="3855"/>
      <c r="AA45" s="3855"/>
      <c r="AB45" s="3855"/>
      <c r="AC45" s="3856"/>
      <c r="AD45" s="3854" t="str">
        <f>INDEX(PT_DIFFERENTIATION_CS,MATCH(C45,PT_DIFFERENTIATION_CS_ID,0))</f>
        <v/>
      </c>
      <c r="AE45" s="3855"/>
      <c r="AF45" s="3855"/>
      <c r="AG45" s="3855"/>
      <c r="AH45" s="3855"/>
      <c r="AI45" s="3855"/>
      <c r="AJ45" s="3855"/>
      <c r="AK45" s="3855"/>
      <c r="AL45" s="3856"/>
      <c r="AM45" s="1082" t="s">
        <v>484</v>
      </c>
      <c r="AO45" s="433"/>
      <c r="AP45" s="433" t="str">
        <f t="shared" si="1"/>
        <v xml:space="preserve">Наименование системы теплоснабжения </v>
      </c>
      <c r="AQ45" s="433"/>
      <c r="AR45" s="433"/>
      <c r="AS45" s="979">
        <v>23</v>
      </c>
    </row>
    <row r="46" spans="1:45" ht="21.95" customHeight="1">
      <c r="A46" s="1187" t="s">
        <v>272</v>
      </c>
      <c r="B46" s="1187" t="s">
        <v>273</v>
      </c>
      <c r="C46" s="1187" t="s">
        <v>274</v>
      </c>
      <c r="D46" s="1187" t="s">
        <v>275</v>
      </c>
      <c r="E46" s="3861"/>
      <c r="F46" s="3861"/>
      <c r="G46" s="3861"/>
      <c r="H46" s="3860">
        <v>1</v>
      </c>
      <c r="I46" s="1187"/>
      <c r="J46" s="1187"/>
      <c r="K46" s="1187"/>
      <c r="L46" s="1188"/>
      <c r="M46" s="1189"/>
      <c r="N46" s="1189"/>
      <c r="O46" s="1189"/>
      <c r="P46" s="287"/>
      <c r="Q46" s="285"/>
      <c r="R46" s="286"/>
      <c r="S46" s="1160" t="str">
        <f>INDEX(PT_DIFFERENTIATION_NUM_IST_TE,MATCH(D46,PT_DIFFERENTIATION_IST_TE_ID,0))</f>
        <v>...</v>
      </c>
      <c r="T46" s="244" t="s">
        <v>485</v>
      </c>
      <c r="U46" s="234"/>
      <c r="V46" s="3854"/>
      <c r="W46" s="3855"/>
      <c r="X46" s="3855"/>
      <c r="Y46" s="3855"/>
      <c r="Z46" s="3855"/>
      <c r="AA46" s="3855"/>
      <c r="AB46" s="3855"/>
      <c r="AC46" s="3856"/>
      <c r="AD46" s="3854" t="str">
        <f>INDEX(PT_DIFFERENTIATION_IST_TE,MATCH(D46,PT_DIFFERENTIATION_IST_TE_ID,0))</f>
        <v/>
      </c>
      <c r="AE46" s="3855"/>
      <c r="AF46" s="3855"/>
      <c r="AG46" s="3855"/>
      <c r="AH46" s="3855"/>
      <c r="AI46" s="3855"/>
      <c r="AJ46" s="3855"/>
      <c r="AK46" s="3855"/>
      <c r="AL46" s="3856"/>
      <c r="AM46" s="1082" t="s">
        <v>486</v>
      </c>
      <c r="AO46" s="433"/>
      <c r="AP46" s="433" t="str">
        <f t="shared" si="1"/>
        <v xml:space="preserve">Источник тепловой энергии  </v>
      </c>
      <c r="AQ46" s="433"/>
      <c r="AR46" s="433"/>
      <c r="AS46" s="979">
        <v>21</v>
      </c>
    </row>
    <row r="47" spans="1:45" s="1465" customFormat="1" ht="0" hidden="1" customHeight="1">
      <c r="A47" s="1167" t="s">
        <v>272</v>
      </c>
      <c r="B47" s="1167" t="s">
        <v>273</v>
      </c>
      <c r="C47" s="1167" t="s">
        <v>274</v>
      </c>
      <c r="D47" s="1167" t="s">
        <v>275</v>
      </c>
      <c r="E47" s="3861"/>
      <c r="F47" s="3861"/>
      <c r="G47" s="3861"/>
      <c r="H47" s="3861"/>
      <c r="I47" s="3862" t="str">
        <f>S46&amp;".1"</f>
        <v>....1</v>
      </c>
      <c r="J47" s="1167"/>
      <c r="K47" s="1167"/>
      <c r="L47" s="1170" t="s">
        <v>487</v>
      </c>
      <c r="M47" s="443"/>
      <c r="N47" s="443"/>
      <c r="O47" s="443"/>
      <c r="P47" s="3864">
        <v>1</v>
      </c>
      <c r="Q47" s="1155"/>
      <c r="R47" s="289"/>
      <c r="S47" s="871"/>
      <c r="T47" s="1207"/>
      <c r="U47" s="1208"/>
      <c r="V47" s="3891"/>
      <c r="W47" s="3892"/>
      <c r="X47" s="3892"/>
      <c r="Y47" s="3892"/>
      <c r="Z47" s="3892"/>
      <c r="AA47" s="3892"/>
      <c r="AB47" s="3892"/>
      <c r="AC47" s="3893"/>
      <c r="AD47" s="3891"/>
      <c r="AE47" s="3892"/>
      <c r="AF47" s="3892"/>
      <c r="AG47" s="3892"/>
      <c r="AH47" s="3892"/>
      <c r="AI47" s="3892"/>
      <c r="AJ47" s="3892"/>
      <c r="AK47" s="3892"/>
      <c r="AL47" s="3893"/>
      <c r="AM47" s="1209"/>
      <c r="AO47" s="433"/>
      <c r="AP47" s="433" t="str">
        <f t="shared" si="1"/>
        <v/>
      </c>
      <c r="AQ47" s="433"/>
      <c r="AR47" s="433"/>
      <c r="AS47" s="444">
        <v>0</v>
      </c>
    </row>
    <row r="48" spans="1:45" ht="21.95" customHeight="1">
      <c r="A48" s="1187" t="s">
        <v>272</v>
      </c>
      <c r="B48" s="1187" t="s">
        <v>273</v>
      </c>
      <c r="C48" s="1187" t="s">
        <v>274</v>
      </c>
      <c r="D48" s="1187" t="s">
        <v>275</v>
      </c>
      <c r="E48" s="3861"/>
      <c r="F48" s="3861"/>
      <c r="G48" s="3861"/>
      <c r="H48" s="3861"/>
      <c r="I48" s="3863"/>
      <c r="J48" s="3862" t="str">
        <f>S46&amp;".1"</f>
        <v>....1</v>
      </c>
      <c r="K48" s="1187"/>
      <c r="L48" s="1188" t="s">
        <v>490</v>
      </c>
      <c r="P48" s="3864"/>
      <c r="Q48" s="3864">
        <v>1</v>
      </c>
      <c r="R48" s="290"/>
      <c r="S48" s="1160" t="str">
        <f>$J48</f>
        <v>....1</v>
      </c>
      <c r="T48" s="220" t="s">
        <v>491</v>
      </c>
      <c r="U48" s="234"/>
      <c r="V48" s="3848"/>
      <c r="W48" s="3849"/>
      <c r="X48" s="3849"/>
      <c r="Y48" s="3849"/>
      <c r="Z48" s="3849"/>
      <c r="AA48" s="3849"/>
      <c r="AB48" s="3849"/>
      <c r="AC48" s="3850"/>
      <c r="AD48" s="3848"/>
      <c r="AE48" s="3849"/>
      <c r="AF48" s="3849"/>
      <c r="AG48" s="3849"/>
      <c r="AH48" s="3849"/>
      <c r="AI48" s="3849"/>
      <c r="AJ48" s="3849"/>
      <c r="AK48" s="3849"/>
      <c r="AL48" s="3850"/>
      <c r="AM48" s="1082" t="s">
        <v>492</v>
      </c>
      <c r="AO48" s="433"/>
      <c r="AP48" s="433" t="str">
        <f t="shared" si="1"/>
        <v>Группа потребителей</v>
      </c>
      <c r="AQ48" s="433"/>
      <c r="AR48" s="433"/>
      <c r="AS48" s="979">
        <v>21</v>
      </c>
    </row>
    <row r="49" spans="1:45" ht="21.95" customHeight="1">
      <c r="A49" s="1187" t="s">
        <v>272</v>
      </c>
      <c r="B49" s="1187" t="s">
        <v>273</v>
      </c>
      <c r="C49" s="1187" t="s">
        <v>274</v>
      </c>
      <c r="D49" s="1187" t="s">
        <v>275</v>
      </c>
      <c r="E49" s="3861"/>
      <c r="F49" s="3861"/>
      <c r="G49" s="3861"/>
      <c r="H49" s="3861"/>
      <c r="I49" s="3863"/>
      <c r="J49" s="3863"/>
      <c r="K49" s="3862" t="str">
        <f>J48&amp;".1"</f>
        <v>....1.1</v>
      </c>
      <c r="L49" s="1188" t="s">
        <v>493</v>
      </c>
      <c r="P49" s="3864"/>
      <c r="Q49" s="3864"/>
      <c r="R49" s="290">
        <v>1</v>
      </c>
      <c r="S49" s="1160" t="str">
        <f>$K49</f>
        <v>....1.1</v>
      </c>
      <c r="T49" s="1171"/>
      <c r="U49" s="234"/>
      <c r="V49" s="627"/>
      <c r="W49" s="259"/>
      <c r="X49" s="627"/>
      <c r="Y49" s="1081"/>
      <c r="Z49" s="3865"/>
      <c r="AA49" s="3741" t="s">
        <v>52</v>
      </c>
      <c r="AB49" s="3865"/>
      <c r="AC49" s="3741" t="s">
        <v>52</v>
      </c>
      <c r="AD49" s="627"/>
      <c r="AE49" s="259"/>
      <c r="AF49" s="627"/>
      <c r="AG49" s="1081"/>
      <c r="AH49" s="3865"/>
      <c r="AI49" s="3741" t="s">
        <v>52</v>
      </c>
      <c r="AJ49" s="3867"/>
      <c r="AK49" s="3741" t="s">
        <v>52</v>
      </c>
      <c r="AL49" s="1172"/>
      <c r="AM49" s="3883" t="s">
        <v>535</v>
      </c>
      <c r="AN49" s="444" t="e">
        <f ca="1">STRCHECKDATE(V50:AL50)</f>
        <v>#NAME?</v>
      </c>
      <c r="AO49" s="433"/>
      <c r="AP49" s="433" t="str">
        <f t="shared" si="1"/>
        <v/>
      </c>
      <c r="AQ49" s="433"/>
      <c r="AR49" s="433"/>
      <c r="AS49" s="979">
        <v>21</v>
      </c>
    </row>
    <row r="50" spans="1:45" ht="0" hidden="1" customHeight="1">
      <c r="A50" s="1187" t="s">
        <v>272</v>
      </c>
      <c r="B50" s="1187" t="s">
        <v>273</v>
      </c>
      <c r="C50" s="1187" t="s">
        <v>274</v>
      </c>
      <c r="D50" s="1187" t="s">
        <v>275</v>
      </c>
      <c r="E50" s="3861"/>
      <c r="F50" s="3861"/>
      <c r="G50" s="3861"/>
      <c r="H50" s="3861"/>
      <c r="I50" s="3863"/>
      <c r="J50" s="3863"/>
      <c r="K50" s="3862"/>
      <c r="L50" s="1188"/>
      <c r="P50" s="3864"/>
      <c r="Q50" s="3864"/>
      <c r="R50" s="290"/>
      <c r="S50" s="1166"/>
      <c r="T50" s="234"/>
      <c r="U50" s="234"/>
      <c r="V50" s="259"/>
      <c r="W50" s="259"/>
      <c r="X50" s="259"/>
      <c r="Y50" s="262" t="str">
        <f>Z49&amp;"-"&amp;AB49</f>
        <v>-</v>
      </c>
      <c r="Z50" s="3866"/>
      <c r="AA50" s="3741"/>
      <c r="AB50" s="3866"/>
      <c r="AC50" s="3741"/>
      <c r="AD50" s="259"/>
      <c r="AE50" s="259"/>
      <c r="AF50" s="259"/>
      <c r="AG50" s="262" t="str">
        <f>AH49&amp;"-"&amp;AJ49</f>
        <v>-</v>
      </c>
      <c r="AH50" s="3866"/>
      <c r="AI50" s="3741"/>
      <c r="AJ50" s="3868"/>
      <c r="AK50" s="3741"/>
      <c r="AL50" s="1173"/>
      <c r="AM50" s="3884"/>
      <c r="AO50" s="433"/>
      <c r="AP50" s="433" t="str">
        <f t="shared" si="1"/>
        <v/>
      </c>
      <c r="AQ50" s="433"/>
      <c r="AR50" s="433"/>
      <c r="AS50" s="979">
        <v>0</v>
      </c>
    </row>
    <row r="51" spans="1:45" ht="11.45" customHeight="1">
      <c r="A51" s="1187" t="s">
        <v>272</v>
      </c>
      <c r="B51" s="1187" t="s">
        <v>273</v>
      </c>
      <c r="C51" s="1187" t="s">
        <v>274</v>
      </c>
      <c r="D51" s="1187" t="s">
        <v>275</v>
      </c>
      <c r="E51" s="3861"/>
      <c r="F51" s="3861"/>
      <c r="G51" s="3861"/>
      <c r="H51" s="3861"/>
      <c r="I51" s="3863"/>
      <c r="J51" s="3862"/>
      <c r="K51" s="1187"/>
      <c r="L51" s="1188"/>
      <c r="P51" s="3864"/>
      <c r="Q51" s="3864"/>
      <c r="R51" s="289"/>
      <c r="S51" s="1102"/>
      <c r="T51" s="221" t="s">
        <v>495</v>
      </c>
      <c r="U51" s="300"/>
      <c r="V51" s="300"/>
      <c r="W51" s="300"/>
      <c r="X51" s="300"/>
      <c r="Y51" s="300"/>
      <c r="Z51" s="300"/>
      <c r="AA51" s="300"/>
      <c r="AB51" s="300"/>
      <c r="AC51" s="300"/>
      <c r="AD51" s="300"/>
      <c r="AE51" s="300"/>
      <c r="AF51" s="300"/>
      <c r="AG51" s="300"/>
      <c r="AH51" s="300"/>
      <c r="AI51" s="300"/>
      <c r="AJ51" s="300"/>
      <c r="AK51" s="300"/>
      <c r="AL51" s="258"/>
      <c r="AM51" s="3885"/>
      <c r="AO51" s="433"/>
      <c r="AP51" s="433" t="str">
        <f t="shared" si="1"/>
        <v>Добавить вид теплоносителя (параметры теплоносителя)</v>
      </c>
      <c r="AQ51" s="433"/>
      <c r="AR51" s="433"/>
      <c r="AS51" s="979">
        <v>11</v>
      </c>
    </row>
    <row r="52" spans="1:45" ht="11.45" customHeight="1">
      <c r="A52" s="1187" t="s">
        <v>272</v>
      </c>
      <c r="B52" s="1187" t="s">
        <v>273</v>
      </c>
      <c r="C52" s="1187" t="s">
        <v>274</v>
      </c>
      <c r="D52" s="1187" t="s">
        <v>275</v>
      </c>
      <c r="E52" s="3861"/>
      <c r="F52" s="3861"/>
      <c r="G52" s="3861"/>
      <c r="H52" s="3861"/>
      <c r="I52" s="3862"/>
      <c r="J52" s="1187"/>
      <c r="K52" s="1187"/>
      <c r="L52" s="1188"/>
      <c r="P52" s="3864"/>
      <c r="Q52" s="1155"/>
      <c r="R52" s="289"/>
      <c r="S52" s="1102"/>
      <c r="T52" s="298" t="s">
        <v>496</v>
      </c>
      <c r="U52" s="300"/>
      <c r="V52" s="300"/>
      <c r="W52" s="300"/>
      <c r="X52" s="300"/>
      <c r="Y52" s="300"/>
      <c r="Z52" s="300"/>
      <c r="AA52" s="300"/>
      <c r="AB52" s="300"/>
      <c r="AC52" s="299"/>
      <c r="AD52" s="300"/>
      <c r="AE52" s="300"/>
      <c r="AF52" s="300"/>
      <c r="AG52" s="300"/>
      <c r="AH52" s="300"/>
      <c r="AI52" s="300"/>
      <c r="AJ52" s="300"/>
      <c r="AK52" s="299"/>
      <c r="AL52" s="300"/>
      <c r="AM52" s="237"/>
      <c r="AO52" s="433"/>
      <c r="AP52" s="433" t="str">
        <f t="shared" si="1"/>
        <v>Добавить группу потребителей</v>
      </c>
      <c r="AQ52" s="433"/>
      <c r="AR52" s="433"/>
      <c r="AS52" s="979">
        <v>11</v>
      </c>
    </row>
    <row r="53" spans="1:45" ht="0" hidden="1" customHeight="1">
      <c r="A53" s="1187" t="s">
        <v>272</v>
      </c>
      <c r="B53" s="1187" t="s">
        <v>273</v>
      </c>
      <c r="C53" s="1187" t="s">
        <v>274</v>
      </c>
      <c r="D53" s="1187" t="s">
        <v>275</v>
      </c>
      <c r="E53" s="3861"/>
      <c r="F53" s="3861"/>
      <c r="G53" s="3861"/>
      <c r="H53" s="3860"/>
      <c r="I53" s="1187"/>
      <c r="J53" s="1187"/>
      <c r="K53" s="1187"/>
      <c r="L53" s="1188"/>
      <c r="M53" s="1189"/>
      <c r="N53" s="1189"/>
      <c r="O53" s="469"/>
      <c r="P53" s="293"/>
      <c r="Q53" s="308"/>
      <c r="R53" s="288"/>
      <c r="S53" s="1210"/>
      <c r="T53" s="1211"/>
      <c r="U53" s="1212"/>
      <c r="V53" s="1212"/>
      <c r="W53" s="1212"/>
      <c r="X53" s="1212"/>
      <c r="Y53" s="1212"/>
      <c r="Z53" s="1212"/>
      <c r="AA53" s="1212"/>
      <c r="AB53" s="1212"/>
      <c r="AC53" s="1212"/>
      <c r="AD53" s="1212"/>
      <c r="AE53" s="1212"/>
      <c r="AF53" s="1212"/>
      <c r="AG53" s="1212"/>
      <c r="AH53" s="1212"/>
      <c r="AI53" s="1212"/>
      <c r="AJ53" s="1212"/>
      <c r="AK53" s="1212"/>
      <c r="AL53" s="1212"/>
      <c r="AM53" s="1213"/>
      <c r="AO53" s="433"/>
      <c r="AP53" s="433" t="str">
        <f t="shared" si="1"/>
        <v/>
      </c>
      <c r="AQ53" s="433"/>
      <c r="AR53" s="433"/>
      <c r="AS53" s="979">
        <v>0</v>
      </c>
    </row>
    <row r="54" spans="1:45" s="1465" customFormat="1" ht="0" hidden="1" customHeight="1">
      <c r="A54" s="1167" t="s">
        <v>272</v>
      </c>
      <c r="B54" s="1167" t="s">
        <v>273</v>
      </c>
      <c r="C54" s="1167" t="s">
        <v>274</v>
      </c>
      <c r="D54" s="1138"/>
      <c r="E54" s="3861"/>
      <c r="F54" s="3861"/>
      <c r="G54" s="3860"/>
      <c r="H54" s="1138"/>
      <c r="I54" s="1138"/>
      <c r="J54" s="1138"/>
      <c r="K54" s="1138"/>
      <c r="L54" s="1163"/>
      <c r="M54" s="1139"/>
      <c r="N54" s="1139"/>
      <c r="P54" s="1140"/>
      <c r="Q54" s="1141"/>
      <c r="R54" s="1140"/>
      <c r="S54" s="1146"/>
      <c r="T54" s="1149" t="s">
        <v>498</v>
      </c>
      <c r="U54" s="1148"/>
      <c r="V54" s="1148"/>
      <c r="W54" s="1148"/>
      <c r="X54" s="1148"/>
      <c r="Y54" s="1148"/>
      <c r="Z54" s="1148"/>
      <c r="AA54" s="1148"/>
      <c r="AB54" s="1148"/>
      <c r="AC54" s="1148"/>
      <c r="AD54" s="1148"/>
      <c r="AE54" s="1148"/>
      <c r="AF54" s="1148"/>
      <c r="AG54" s="1148"/>
      <c r="AH54" s="1148"/>
      <c r="AI54" s="1148"/>
      <c r="AJ54" s="1148"/>
      <c r="AK54" s="1148"/>
      <c r="AL54" s="1148"/>
      <c r="AM54" s="1148"/>
      <c r="AO54" s="659"/>
      <c r="AP54" s="659" t="str">
        <f t="shared" si="1"/>
        <v>Добавить источник для дифференциации</v>
      </c>
      <c r="AQ54" s="659"/>
      <c r="AR54" s="659"/>
      <c r="AS54" s="451">
        <v>0</v>
      </c>
    </row>
    <row r="55" spans="1:45" s="1465" customFormat="1" ht="0" hidden="1" customHeight="1">
      <c r="A55" s="1167" t="s">
        <v>272</v>
      </c>
      <c r="B55" s="1167" t="s">
        <v>273</v>
      </c>
      <c r="C55" s="1138"/>
      <c r="D55" s="1138"/>
      <c r="E55" s="3861"/>
      <c r="F55" s="3860"/>
      <c r="G55" s="1138"/>
      <c r="H55" s="1138"/>
      <c r="I55" s="1138"/>
      <c r="J55" s="1138"/>
      <c r="K55" s="1138"/>
      <c r="L55" s="1163"/>
      <c r="M55" s="1145"/>
      <c r="N55" s="1145"/>
      <c r="P55" s="1140"/>
      <c r="Q55" s="1141"/>
      <c r="R55" s="1140"/>
      <c r="S55" s="1146"/>
      <c r="T55" s="1149" t="s">
        <v>499</v>
      </c>
      <c r="U55" s="1148"/>
      <c r="V55" s="1148"/>
      <c r="W55" s="1148"/>
      <c r="X55" s="1148"/>
      <c r="Y55" s="1148"/>
      <c r="Z55" s="1148"/>
      <c r="AA55" s="1148"/>
      <c r="AB55" s="1148"/>
      <c r="AC55" s="1148"/>
      <c r="AD55" s="1148"/>
      <c r="AE55" s="1148"/>
      <c r="AF55" s="1148"/>
      <c r="AG55" s="1148"/>
      <c r="AH55" s="1148"/>
      <c r="AI55" s="1148"/>
      <c r="AJ55" s="1148"/>
      <c r="AK55" s="1148"/>
      <c r="AL55" s="1148"/>
      <c r="AM55" s="1148"/>
      <c r="AO55" s="659"/>
      <c r="AP55" s="659" t="str">
        <f t="shared" si="1"/>
        <v>Добавить централизованную систему для дифференциации</v>
      </c>
      <c r="AQ55" s="659"/>
      <c r="AR55" s="659"/>
      <c r="AS55" s="451">
        <v>0</v>
      </c>
    </row>
    <row r="56" spans="1:45" s="1465" customFormat="1" ht="0" hidden="1" customHeight="1">
      <c r="A56" s="1167" t="s">
        <v>272</v>
      </c>
      <c r="B56" s="1167"/>
      <c r="C56" s="1167"/>
      <c r="D56" s="1167"/>
      <c r="E56" s="3860"/>
      <c r="F56" s="1167"/>
      <c r="G56" s="1167"/>
      <c r="H56" s="1167"/>
      <c r="I56" s="1167"/>
      <c r="J56" s="1167"/>
      <c r="K56" s="1167"/>
      <c r="L56" s="1170"/>
      <c r="M56" s="1145"/>
      <c r="N56" s="1145"/>
      <c r="O56" s="451"/>
      <c r="P56" s="313"/>
      <c r="Q56" s="1168"/>
      <c r="R56" s="313"/>
      <c r="S56" s="1146"/>
      <c r="T56" s="1149" t="s">
        <v>500</v>
      </c>
      <c r="U56" s="1148"/>
      <c r="V56" s="1148"/>
      <c r="W56" s="1148"/>
      <c r="X56" s="1148"/>
      <c r="Y56" s="1148"/>
      <c r="Z56" s="1148"/>
      <c r="AA56" s="1148"/>
      <c r="AB56" s="1148"/>
      <c r="AC56" s="1148"/>
      <c r="AD56" s="1148"/>
      <c r="AE56" s="1148"/>
      <c r="AF56" s="1148"/>
      <c r="AG56" s="1148"/>
      <c r="AH56" s="1148"/>
      <c r="AI56" s="1148"/>
      <c r="AJ56" s="1148"/>
      <c r="AK56" s="1148"/>
      <c r="AL56" s="1148"/>
      <c r="AM56" s="1148"/>
      <c r="AO56" s="433"/>
      <c r="AP56" s="433" t="str">
        <f t="shared" si="1"/>
        <v>Добавить территорию для дифференциации</v>
      </c>
      <c r="AQ56" s="433"/>
      <c r="AR56" s="433"/>
      <c r="AS56" s="444">
        <v>0</v>
      </c>
    </row>
    <row r="57" spans="1:45" s="1465" customFormat="1" ht="4.1500000000000004" customHeight="1">
      <c r="A57" s="1138"/>
      <c r="B57" s="1138"/>
      <c r="C57" s="1138"/>
      <c r="D57" s="1138"/>
      <c r="E57" s="1167"/>
      <c r="F57" s="1138"/>
      <c r="G57" s="1138"/>
      <c r="H57" s="1138"/>
      <c r="I57" s="1138"/>
      <c r="J57" s="1138"/>
      <c r="K57" s="1138"/>
      <c r="L57" s="1163"/>
      <c r="M57" s="1145"/>
      <c r="N57" s="1145"/>
      <c r="P57" s="1140"/>
      <c r="Q57" s="1141"/>
      <c r="R57" s="1140"/>
      <c r="S57" s="1146"/>
      <c r="T57" s="1149" t="s">
        <v>532</v>
      </c>
      <c r="U57" s="1148"/>
      <c r="V57" s="1148"/>
      <c r="W57" s="1148"/>
      <c r="X57" s="1148"/>
      <c r="Y57" s="1148"/>
      <c r="Z57" s="1148"/>
      <c r="AA57" s="1148"/>
      <c r="AB57" s="1148"/>
      <c r="AC57" s="1148"/>
      <c r="AD57" s="1148"/>
      <c r="AE57" s="1148"/>
      <c r="AF57" s="1148"/>
      <c r="AG57" s="1148"/>
      <c r="AH57" s="1148"/>
      <c r="AI57" s="1148"/>
      <c r="AJ57" s="1148"/>
      <c r="AK57" s="1148"/>
      <c r="AL57" s="1148"/>
      <c r="AM57" s="1148"/>
      <c r="AO57" s="659"/>
      <c r="AP57" s="659" t="str">
        <f t="shared" si="1"/>
        <v>Добавить наименование тарифа</v>
      </c>
      <c r="AQ57" s="659"/>
      <c r="AR57" s="659"/>
      <c r="AS57" s="451">
        <v>4</v>
      </c>
    </row>
    <row r="58" spans="1:45" ht="11.45" customHeight="1">
      <c r="M58" s="984"/>
      <c r="N58" s="984"/>
      <c r="O58" s="469"/>
      <c r="P58" s="979"/>
      <c r="Q58" s="979"/>
      <c r="R58" s="979"/>
      <c r="S58" s="979"/>
      <c r="AN58" s="979"/>
      <c r="AO58" s="979"/>
      <c r="AP58" s="979"/>
      <c r="AQ58" s="979"/>
      <c r="AR58" s="979"/>
      <c r="AS58" s="979">
        <v>11</v>
      </c>
    </row>
    <row r="59" spans="1:45" ht="14.65" customHeight="1">
      <c r="O59" s="469"/>
      <c r="S59" s="1077"/>
      <c r="T59" s="3859"/>
      <c r="U59" s="3859"/>
      <c r="V59" s="3859"/>
      <c r="W59" s="3859"/>
      <c r="X59" s="3859"/>
      <c r="Y59" s="3859"/>
      <c r="Z59" s="3859"/>
      <c r="AA59" s="3859"/>
      <c r="AB59" s="3859"/>
      <c r="AC59" s="3859"/>
      <c r="AD59" s="3859"/>
      <c r="AE59" s="3859"/>
      <c r="AF59" s="3859"/>
      <c r="AG59" s="3859"/>
      <c r="AH59" s="3859"/>
      <c r="AI59" s="3859"/>
      <c r="AJ59" s="3859"/>
      <c r="AK59" s="3859"/>
      <c r="AL59" s="3859"/>
      <c r="AM59" s="3859"/>
      <c r="AS59" s="979">
        <v>14</v>
      </c>
    </row>
    <row r="60" spans="1:45" ht="14.65" customHeight="1">
      <c r="O60" s="469"/>
      <c r="T60" s="3859"/>
      <c r="U60" s="3859"/>
      <c r="V60" s="3859"/>
      <c r="W60" s="3859"/>
      <c r="X60" s="3859"/>
      <c r="Y60" s="3859"/>
      <c r="Z60" s="3859"/>
      <c r="AA60" s="3859"/>
      <c r="AB60" s="3859"/>
      <c r="AC60" s="3859"/>
      <c r="AD60" s="3859"/>
      <c r="AE60" s="3859"/>
      <c r="AF60" s="3859"/>
      <c r="AG60" s="3859"/>
      <c r="AH60" s="3859"/>
      <c r="AI60" s="3859"/>
      <c r="AJ60" s="3859"/>
      <c r="AK60" s="3859"/>
      <c r="AL60" s="3859"/>
      <c r="AM60" s="3859"/>
      <c r="AS60" s="979">
        <v>14</v>
      </c>
    </row>
    <row r="61" spans="1:45" ht="14.65" customHeight="1">
      <c r="O61" s="469"/>
      <c r="T61" s="3859"/>
      <c r="U61" s="3859"/>
      <c r="V61" s="3859"/>
      <c r="W61" s="3859"/>
      <c r="X61" s="3859"/>
      <c r="Y61" s="3859"/>
      <c r="Z61" s="3859"/>
      <c r="AA61" s="3859"/>
      <c r="AB61" s="3859"/>
      <c r="AC61" s="3859"/>
      <c r="AD61" s="3859"/>
      <c r="AE61" s="3859"/>
      <c r="AF61" s="3859"/>
      <c r="AG61" s="3859"/>
      <c r="AH61" s="3859"/>
      <c r="AI61" s="3859"/>
      <c r="AJ61" s="3859"/>
      <c r="AK61" s="3859"/>
      <c r="AL61" s="3859"/>
      <c r="AM61" s="3859"/>
      <c r="AS61" s="979">
        <v>14</v>
      </c>
    </row>
    <row r="62" spans="1:45" ht="14.65" customHeight="1">
      <c r="O62" s="469"/>
      <c r="AS62" s="979">
        <v>14</v>
      </c>
    </row>
    <row r="63" spans="1:45" ht="14.65" customHeight="1">
      <c r="O63" s="469"/>
      <c r="S63" s="1077"/>
      <c r="T63" s="3773"/>
      <c r="U63" s="3859"/>
      <c r="V63" s="3859"/>
      <c r="W63" s="3859"/>
      <c r="X63" s="3859"/>
      <c r="Y63" s="3859"/>
      <c r="Z63" s="3859"/>
      <c r="AA63" s="3859"/>
      <c r="AB63" s="3859"/>
      <c r="AC63" s="3859"/>
      <c r="AD63" s="3859"/>
      <c r="AE63" s="3859"/>
      <c r="AF63" s="3859"/>
      <c r="AG63" s="3859"/>
      <c r="AH63" s="3859"/>
      <c r="AI63" s="3859"/>
      <c r="AJ63" s="3859"/>
      <c r="AK63" s="3859"/>
      <c r="AL63" s="3859"/>
      <c r="AM63" s="3859"/>
      <c r="AS63" s="979">
        <v>14</v>
      </c>
    </row>
    <row r="64" spans="1:45" ht="14.65" customHeight="1">
      <c r="O64" s="469"/>
      <c r="T64" s="3859"/>
      <c r="U64" s="3859"/>
      <c r="V64" s="3859"/>
      <c r="W64" s="3859"/>
      <c r="X64" s="3859"/>
      <c r="Y64" s="3859"/>
      <c r="Z64" s="3859"/>
      <c r="AA64" s="3859"/>
      <c r="AB64" s="3859"/>
      <c r="AC64" s="3859"/>
      <c r="AD64" s="3859"/>
      <c r="AE64" s="3859"/>
      <c r="AF64" s="3859"/>
      <c r="AG64" s="3859"/>
      <c r="AH64" s="3859"/>
      <c r="AI64" s="3859"/>
      <c r="AJ64" s="3859"/>
      <c r="AK64" s="3859"/>
      <c r="AL64" s="3859"/>
      <c r="AM64" s="3859"/>
      <c r="AS64" s="979">
        <v>14</v>
      </c>
    </row>
    <row r="65" spans="1:45" ht="14.65" customHeight="1">
      <c r="T65" s="3859"/>
      <c r="U65" s="3859"/>
      <c r="V65" s="3859"/>
      <c r="W65" s="3859"/>
      <c r="X65" s="3859"/>
      <c r="Y65" s="3859"/>
      <c r="Z65" s="3859"/>
      <c r="AA65" s="3859"/>
      <c r="AB65" s="3859"/>
      <c r="AC65" s="3859"/>
      <c r="AD65" s="3859"/>
      <c r="AE65" s="3859"/>
      <c r="AF65" s="3859"/>
      <c r="AG65" s="3859"/>
      <c r="AH65" s="3859"/>
      <c r="AI65" s="3859"/>
      <c r="AJ65" s="3859"/>
      <c r="AK65" s="3859"/>
      <c r="AL65" s="3859"/>
      <c r="AM65" s="3859"/>
      <c r="AS65" s="979">
        <v>14</v>
      </c>
    </row>
    <row r="66" spans="1:45" ht="22.5" hidden="1" customHeight="1">
      <c r="A66" s="984" t="s">
        <v>69</v>
      </c>
      <c r="B66" s="984">
        <v>0</v>
      </c>
      <c r="C66" s="984">
        <v>0</v>
      </c>
      <c r="D66" s="984">
        <v>0</v>
      </c>
      <c r="E66" s="984">
        <v>0</v>
      </c>
      <c r="F66" s="984">
        <v>0</v>
      </c>
      <c r="G66" s="984">
        <v>0</v>
      </c>
      <c r="H66" s="984">
        <v>0</v>
      </c>
      <c r="I66" s="984">
        <v>0</v>
      </c>
      <c r="J66" s="984">
        <v>0</v>
      </c>
      <c r="K66" s="984">
        <v>0</v>
      </c>
      <c r="L66" s="1153">
        <v>0</v>
      </c>
      <c r="M66" s="1186">
        <v>0</v>
      </c>
      <c r="N66" s="1186">
        <v>0</v>
      </c>
      <c r="O66" s="1186">
        <v>0</v>
      </c>
      <c r="P66" s="1152">
        <v>0</v>
      </c>
      <c r="Q66" s="278">
        <v>3</v>
      </c>
      <c r="R66" s="278">
        <v>3</v>
      </c>
      <c r="S66" s="495">
        <v>12</v>
      </c>
      <c r="T66" s="979">
        <v>31</v>
      </c>
      <c r="U66" s="979">
        <v>0</v>
      </c>
      <c r="V66" s="979">
        <v>0</v>
      </c>
      <c r="W66" s="979">
        <v>0</v>
      </c>
      <c r="X66" s="979">
        <v>0</v>
      </c>
      <c r="Y66" s="979">
        <v>0</v>
      </c>
      <c r="Z66" s="979">
        <v>0</v>
      </c>
      <c r="AA66" s="979">
        <v>0</v>
      </c>
      <c r="AB66" s="979">
        <v>0</v>
      </c>
      <c r="AC66" s="979">
        <v>0</v>
      </c>
      <c r="AD66" s="979">
        <v>24</v>
      </c>
      <c r="AE66" s="979">
        <v>0</v>
      </c>
      <c r="AF66" s="979">
        <v>24</v>
      </c>
      <c r="AG66" s="979">
        <v>24</v>
      </c>
      <c r="AH66" s="979">
        <v>11</v>
      </c>
      <c r="AI66" s="979">
        <v>3</v>
      </c>
      <c r="AJ66" s="979">
        <v>11</v>
      </c>
      <c r="AK66" s="979">
        <v>0</v>
      </c>
      <c r="AL66" s="979">
        <v>4</v>
      </c>
      <c r="AM66" s="979">
        <v>115</v>
      </c>
      <c r="AN66" s="444">
        <v>10</v>
      </c>
      <c r="AO66" s="444">
        <v>10</v>
      </c>
      <c r="AP66" s="444">
        <v>10</v>
      </c>
      <c r="AQ66" s="444">
        <v>10</v>
      </c>
      <c r="AR66" s="444">
        <v>10</v>
      </c>
      <c r="AS66" s="979">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459" hidden="1"/>
    <col min="2" max="2" width="11" style="1459" hidden="1" customWidth="1"/>
    <col min="3" max="3" width="10.5703125" style="1459" hidden="1"/>
    <col min="4" max="4" width="11.85546875" style="1459" hidden="1" customWidth="1"/>
    <col min="5" max="5" width="10" style="1459" hidden="1" customWidth="1"/>
    <col min="6" max="6" width="8.7109375" style="1459" hidden="1" customWidth="1"/>
    <col min="7" max="7" width="7.5703125" style="1459" hidden="1" customWidth="1"/>
    <col min="8" max="8" width="11.42578125" style="1459" hidden="1" customWidth="1"/>
    <col min="9" max="9" width="12" style="1459" hidden="1" customWidth="1"/>
    <col min="10" max="10" width="9.85546875" style="1459" hidden="1" customWidth="1"/>
    <col min="11" max="12" width="11.42578125" style="1459" hidden="1" customWidth="1"/>
    <col min="13" max="13" width="19.140625" style="1863" hidden="1" customWidth="1"/>
    <col min="14" max="15" width="12.28515625" style="1877" hidden="1" customWidth="1"/>
    <col min="16" max="16" width="23.42578125" style="1877" hidden="1" customWidth="1"/>
    <col min="17" max="17" width="3.7109375" style="1877" hidden="1" customWidth="1"/>
    <col min="18" max="20" width="3" style="278" customWidth="1"/>
    <col min="21" max="21" width="12" style="1878" customWidth="1"/>
    <col min="22" max="22" width="31" style="1459" customWidth="1"/>
    <col min="23" max="23" width="0.140625" style="1459" customWidth="1"/>
    <col min="24" max="28" width="21.7109375" style="1459" hidden="1" customWidth="1"/>
    <col min="29" max="29" width="11.7109375" style="1459" hidden="1" customWidth="1"/>
    <col min="30" max="30" width="3.7109375" style="1459" hidden="1" customWidth="1"/>
    <col min="31" max="31" width="11.7109375" style="1459" hidden="1" customWidth="1"/>
    <col min="32" max="32" width="8.5703125" style="1459" hidden="1" customWidth="1"/>
    <col min="33" max="33" width="21.7109375" style="1459" customWidth="1"/>
    <col min="34" max="37" width="21" style="1459" customWidth="1"/>
    <col min="38" max="38" width="11" style="1459" customWidth="1"/>
    <col min="39" max="39" width="3.7109375" style="1459" customWidth="1"/>
    <col min="40" max="40" width="11" style="1459" customWidth="1"/>
    <col min="41" max="41" width="8.5703125" style="1459" hidden="1" customWidth="1"/>
    <col min="42" max="42" width="4" style="1459" customWidth="1"/>
    <col min="43" max="43" width="115" style="1459" customWidth="1"/>
    <col min="44" max="48" width="10" style="1465" customWidth="1"/>
    <col min="49" max="49" width="10.5703125" style="1459" hidden="1"/>
  </cols>
  <sheetData>
    <row r="1" spans="1:49" ht="22.5" hidden="1" customHeight="1">
      <c r="AB1" s="261"/>
      <c r="AC1" s="261"/>
      <c r="AK1" s="261"/>
      <c r="AL1" s="261"/>
      <c r="AW1" s="979" t="s">
        <v>1</v>
      </c>
    </row>
    <row r="2" spans="1:49" ht="21" hidden="1" customHeight="1">
      <c r="A2" s="1091"/>
      <c r="B2" s="1091"/>
      <c r="C2" s="1091"/>
      <c r="D2" s="1091"/>
      <c r="E2" s="3886">
        <v>1</v>
      </c>
      <c r="F2" s="1091"/>
      <c r="G2" s="1091"/>
      <c r="H2" s="1091"/>
      <c r="I2" s="1091"/>
      <c r="J2" s="1091"/>
      <c r="K2" s="1091"/>
      <c r="L2" s="1091"/>
      <c r="M2" s="1134"/>
      <c r="N2" s="592"/>
      <c r="O2" s="592"/>
      <c r="P2" s="592"/>
      <c r="Q2" s="294"/>
      <c r="R2" s="293"/>
      <c r="S2" s="293"/>
      <c r="T2" s="288"/>
      <c r="U2" s="1160" t="e">
        <f>INDEX(PT_DIFFERENTIATION_NUM_NTAR,MATCH(A2,PT_DIFFERENTIATION_NTAR_ID,0))</f>
        <v>#N/A</v>
      </c>
      <c r="V2" s="232" t="s">
        <v>214</v>
      </c>
      <c r="W2" s="234"/>
      <c r="X2" s="3854"/>
      <c r="Y2" s="3855"/>
      <c r="Z2" s="3855"/>
      <c r="AA2" s="3855"/>
      <c r="AB2" s="3855"/>
      <c r="AC2" s="3855"/>
      <c r="AD2" s="3855"/>
      <c r="AE2" s="3855"/>
      <c r="AF2" s="3856"/>
      <c r="AG2" s="3854" t="e">
        <f>INDEX(PT_DIFFERENTIATION_NTAR,MATCH(A2,PT_DIFFERENTIATION_NTAR_ID,0))</f>
        <v>#N/A</v>
      </c>
      <c r="AH2" s="3855"/>
      <c r="AI2" s="3855"/>
      <c r="AJ2" s="3855"/>
      <c r="AK2" s="3855"/>
      <c r="AL2" s="3855"/>
      <c r="AM2" s="3855"/>
      <c r="AN2" s="3855"/>
      <c r="AO2" s="3855"/>
      <c r="AP2" s="3856"/>
      <c r="AQ2" s="1082" t="s">
        <v>480</v>
      </c>
      <c r="AS2" s="433"/>
      <c r="AT2" s="433" t="str">
        <f t="shared" ref="AT2:AT8" si="0">IF(V2="","",V2)</f>
        <v>Наименование тарифа</v>
      </c>
      <c r="AU2" s="433"/>
      <c r="AV2" s="433"/>
      <c r="AW2" s="979">
        <v>0</v>
      </c>
    </row>
    <row r="3" spans="1:49" ht="21" hidden="1" customHeight="1">
      <c r="A3" s="1091"/>
      <c r="B3" s="1091"/>
      <c r="C3" s="1091"/>
      <c r="D3" s="1091"/>
      <c r="E3" s="3887"/>
      <c r="F3" s="3886">
        <v>1</v>
      </c>
      <c r="G3" s="1091"/>
      <c r="H3" s="1091"/>
      <c r="I3" s="1091"/>
      <c r="J3" s="1091"/>
      <c r="K3" s="1091"/>
      <c r="L3" s="1091"/>
      <c r="M3" s="1134"/>
      <c r="N3" s="592"/>
      <c r="O3" s="592"/>
      <c r="P3" s="592"/>
      <c r="Q3" s="1156"/>
      <c r="R3" s="285"/>
      <c r="S3" s="442"/>
      <c r="T3" s="286"/>
      <c r="U3" s="1160" t="e">
        <f>INDEX(PT_DIFFERENTIATION_NUM_TER,MATCH(B3,PT_DIFFERENTIATION_TER_ID,0))</f>
        <v>#N/A</v>
      </c>
      <c r="V3" s="242" t="s">
        <v>481</v>
      </c>
      <c r="W3" s="234"/>
      <c r="X3" s="3854"/>
      <c r="Y3" s="3855"/>
      <c r="Z3" s="3855"/>
      <c r="AA3" s="3855"/>
      <c r="AB3" s="3855"/>
      <c r="AC3" s="3855"/>
      <c r="AD3" s="3855"/>
      <c r="AE3" s="3855"/>
      <c r="AF3" s="3856"/>
      <c r="AG3" s="3854" t="e">
        <f>INDEX(PT_DIFFERENTIATION_TER,MATCH(B3,PT_DIFFERENTIATION_TER_ID,0))</f>
        <v>#N/A</v>
      </c>
      <c r="AH3" s="3855"/>
      <c r="AI3" s="3855"/>
      <c r="AJ3" s="3855"/>
      <c r="AK3" s="3855"/>
      <c r="AL3" s="3855"/>
      <c r="AM3" s="3855"/>
      <c r="AN3" s="3855"/>
      <c r="AO3" s="3855"/>
      <c r="AP3" s="3856"/>
      <c r="AQ3" s="1082" t="s">
        <v>482</v>
      </c>
      <c r="AS3" s="433"/>
      <c r="AT3" s="433" t="str">
        <f t="shared" si="0"/>
        <v>Территория действия тарифа</v>
      </c>
      <c r="AU3" s="433"/>
      <c r="AV3" s="433"/>
      <c r="AW3" s="979">
        <v>0</v>
      </c>
    </row>
    <row r="4" spans="1:49" ht="22.5" hidden="1" customHeight="1">
      <c r="A4" s="1091"/>
      <c r="B4" s="1091"/>
      <c r="C4" s="1091"/>
      <c r="D4" s="1091"/>
      <c r="E4" s="3887"/>
      <c r="F4" s="3887"/>
      <c r="G4" s="3886">
        <v>1</v>
      </c>
      <c r="H4" s="1091"/>
      <c r="I4" s="1091"/>
      <c r="J4" s="1091"/>
      <c r="K4" s="1091"/>
      <c r="L4" s="1091"/>
      <c r="M4" s="1134"/>
      <c r="N4" s="592"/>
      <c r="O4" s="592"/>
      <c r="P4" s="592"/>
      <c r="Q4" s="287"/>
      <c r="R4" s="285"/>
      <c r="S4" s="442"/>
      <c r="T4" s="286"/>
      <c r="U4" s="1160" t="e">
        <f>INDEX(PT_DIFFERENTIATION_NUM_CS,MATCH(C4,PT_DIFFERENTIATION_CS_ID,0))</f>
        <v>#N/A</v>
      </c>
      <c r="V4" s="243" t="s">
        <v>483</v>
      </c>
      <c r="W4" s="234"/>
      <c r="X4" s="3854"/>
      <c r="Y4" s="3855"/>
      <c r="Z4" s="3855"/>
      <c r="AA4" s="3855"/>
      <c r="AB4" s="3855"/>
      <c r="AC4" s="3855"/>
      <c r="AD4" s="3855"/>
      <c r="AE4" s="3855"/>
      <c r="AF4" s="3856"/>
      <c r="AG4" s="3854" t="e">
        <f>INDEX(PT_DIFFERENTIATION_CS,MATCH(C4,PT_DIFFERENTIATION_CS_ID,0))</f>
        <v>#N/A</v>
      </c>
      <c r="AH4" s="3855"/>
      <c r="AI4" s="3855"/>
      <c r="AJ4" s="3855"/>
      <c r="AK4" s="3855"/>
      <c r="AL4" s="3855"/>
      <c r="AM4" s="3855"/>
      <c r="AN4" s="3855"/>
      <c r="AO4" s="3855"/>
      <c r="AP4" s="3856"/>
      <c r="AQ4" s="1082" t="s">
        <v>484</v>
      </c>
      <c r="AS4" s="433"/>
      <c r="AT4" s="433" t="str">
        <f t="shared" si="0"/>
        <v xml:space="preserve">Наименование системы теплоснабжения </v>
      </c>
      <c r="AU4" s="433"/>
      <c r="AV4" s="433"/>
      <c r="AW4" s="979">
        <v>0</v>
      </c>
    </row>
    <row r="5" spans="1:49" ht="21" hidden="1" customHeight="1">
      <c r="A5" s="1091"/>
      <c r="B5" s="1091"/>
      <c r="C5" s="1091"/>
      <c r="D5" s="1091"/>
      <c r="E5" s="3887"/>
      <c r="F5" s="3887"/>
      <c r="G5" s="3887"/>
      <c r="H5" s="3886">
        <v>1</v>
      </c>
      <c r="I5" s="1091"/>
      <c r="J5" s="1091"/>
      <c r="K5" s="1091"/>
      <c r="L5" s="1091"/>
      <c r="M5" s="1134"/>
      <c r="N5" s="592"/>
      <c r="O5" s="592"/>
      <c r="P5" s="592"/>
      <c r="Q5" s="287"/>
      <c r="R5" s="285"/>
      <c r="S5" s="442"/>
      <c r="T5" s="286"/>
      <c r="U5" s="1160" t="e">
        <f>INDEX(PT_DIFFERENTIATION_NUM_IST_TE,MATCH(D5,PT_DIFFERENTIATION_IST_TE_ID,0))</f>
        <v>#N/A</v>
      </c>
      <c r="V5" s="244" t="s">
        <v>485</v>
      </c>
      <c r="W5" s="234"/>
      <c r="X5" s="3854"/>
      <c r="Y5" s="3855"/>
      <c r="Z5" s="3855"/>
      <c r="AA5" s="3855"/>
      <c r="AB5" s="3855"/>
      <c r="AC5" s="3855"/>
      <c r="AD5" s="3855"/>
      <c r="AE5" s="3855"/>
      <c r="AF5" s="3856"/>
      <c r="AG5" s="3854" t="e">
        <f>INDEX(PT_DIFFERENTIATION_IST_TE,MATCH(D5,PT_DIFFERENTIATION_IST_TE_ID,0))</f>
        <v>#N/A</v>
      </c>
      <c r="AH5" s="3855"/>
      <c r="AI5" s="3855"/>
      <c r="AJ5" s="3855"/>
      <c r="AK5" s="3855"/>
      <c r="AL5" s="3855"/>
      <c r="AM5" s="3855"/>
      <c r="AN5" s="3855"/>
      <c r="AO5" s="3855"/>
      <c r="AP5" s="3856"/>
      <c r="AQ5" s="1082" t="s">
        <v>486</v>
      </c>
      <c r="AS5" s="433"/>
      <c r="AT5" s="433" t="str">
        <f t="shared" si="0"/>
        <v xml:space="preserve">Источник тепловой энергии  </v>
      </c>
      <c r="AU5" s="433"/>
      <c r="AV5" s="433"/>
      <c r="AW5" s="979">
        <v>0</v>
      </c>
    </row>
    <row r="6" spans="1:49" ht="14.25" hidden="1" customHeight="1">
      <c r="A6" s="1091"/>
      <c r="B6" s="1091"/>
      <c r="C6" s="1091"/>
      <c r="D6" s="1091"/>
      <c r="E6" s="3887"/>
      <c r="F6" s="3887"/>
      <c r="G6" s="3887"/>
      <c r="H6" s="3887"/>
      <c r="I6" s="3731" t="e">
        <f>U5&amp;".1"</f>
        <v>#N/A</v>
      </c>
      <c r="J6" s="1091"/>
      <c r="K6" s="1091"/>
      <c r="L6" s="1091"/>
      <c r="M6" s="1134" t="s">
        <v>487</v>
      </c>
      <c r="N6" s="442"/>
      <c r="Q6" s="3864">
        <v>1</v>
      </c>
      <c r="R6" s="1155"/>
      <c r="S6" s="1155"/>
      <c r="T6" s="289"/>
      <c r="U6" s="871"/>
      <c r="V6" s="1207"/>
      <c r="W6" s="1208"/>
      <c r="X6" s="3891"/>
      <c r="Y6" s="3892"/>
      <c r="Z6" s="3892"/>
      <c r="AA6" s="3892"/>
      <c r="AB6" s="3892"/>
      <c r="AC6" s="3892"/>
      <c r="AD6" s="3892"/>
      <c r="AE6" s="3892"/>
      <c r="AF6" s="3893"/>
      <c r="AG6" s="3891"/>
      <c r="AH6" s="3892"/>
      <c r="AI6" s="3892"/>
      <c r="AJ6" s="3892"/>
      <c r="AK6" s="3892"/>
      <c r="AL6" s="3892"/>
      <c r="AM6" s="3892"/>
      <c r="AN6" s="3892"/>
      <c r="AO6" s="3892"/>
      <c r="AP6" s="3893"/>
      <c r="AQ6" s="1209"/>
      <c r="AS6" s="433"/>
      <c r="AT6" s="433" t="str">
        <f t="shared" si="0"/>
        <v/>
      </c>
      <c r="AU6" s="433"/>
      <c r="AV6" s="433"/>
      <c r="AW6" s="979">
        <v>0</v>
      </c>
    </row>
    <row r="7" spans="1:49" ht="21" hidden="1" customHeight="1">
      <c r="A7" s="1091"/>
      <c r="B7" s="1091"/>
      <c r="C7" s="1091"/>
      <c r="D7" s="1091"/>
      <c r="E7" s="3887"/>
      <c r="F7" s="3887"/>
      <c r="G7" s="3887"/>
      <c r="H7" s="3887"/>
      <c r="I7" s="3712"/>
      <c r="J7" s="3731" t="e">
        <f>I6&amp;".1"</f>
        <v>#N/A</v>
      </c>
      <c r="K7" s="1091"/>
      <c r="L7" s="1091"/>
      <c r="M7" s="1134" t="s">
        <v>490</v>
      </c>
      <c r="N7" s="442"/>
      <c r="O7" s="261"/>
      <c r="Q7" s="3864"/>
      <c r="R7" s="3864">
        <v>1</v>
      </c>
      <c r="S7" s="451"/>
      <c r="T7" s="290"/>
      <c r="U7" s="1160" t="e">
        <f>$J7</f>
        <v>#N/A</v>
      </c>
      <c r="V7" s="220" t="s">
        <v>491</v>
      </c>
      <c r="W7" s="234"/>
      <c r="X7" s="3848"/>
      <c r="Y7" s="3849"/>
      <c r="Z7" s="3849"/>
      <c r="AA7" s="3849"/>
      <c r="AB7" s="3849"/>
      <c r="AC7" s="3844"/>
      <c r="AD7" s="3844"/>
      <c r="AE7" s="3844"/>
      <c r="AF7" s="3904"/>
      <c r="AG7" s="3848"/>
      <c r="AH7" s="3849"/>
      <c r="AI7" s="3849"/>
      <c r="AJ7" s="3849"/>
      <c r="AK7" s="3849"/>
      <c r="AL7" s="3849"/>
      <c r="AM7" s="3849"/>
      <c r="AN7" s="3849"/>
      <c r="AO7" s="3849"/>
      <c r="AP7" s="3850"/>
      <c r="AQ7" s="1082" t="s">
        <v>492</v>
      </c>
      <c r="AS7" s="433"/>
      <c r="AT7" s="433" t="str">
        <f t="shared" si="0"/>
        <v>Группа потребителей</v>
      </c>
      <c r="AU7" s="433"/>
      <c r="AV7" s="433"/>
      <c r="AW7" s="979">
        <v>0</v>
      </c>
    </row>
    <row r="8" spans="1:49" ht="21" hidden="1" customHeight="1">
      <c r="A8" s="1091"/>
      <c r="B8" s="1091"/>
      <c r="C8" s="1091"/>
      <c r="D8" s="1091"/>
      <c r="E8" s="3887"/>
      <c r="F8" s="3887"/>
      <c r="G8" s="3887"/>
      <c r="H8" s="3887"/>
      <c r="I8" s="3712"/>
      <c r="J8" s="3712"/>
      <c r="K8" s="3731" t="e">
        <f>J7&amp;".1"</f>
        <v>#N/A</v>
      </c>
      <c r="L8" s="75"/>
      <c r="M8" s="1134" t="s">
        <v>493</v>
      </c>
      <c r="N8" s="442"/>
      <c r="O8" s="261"/>
      <c r="P8" s="261"/>
      <c r="Q8" s="3864"/>
      <c r="R8" s="3864"/>
      <c r="S8" s="3864">
        <v>1</v>
      </c>
      <c r="T8" s="290"/>
      <c r="U8" s="1160" t="e">
        <f>$K8</f>
        <v>#N/A</v>
      </c>
      <c r="V8" s="1171"/>
      <c r="W8" s="234"/>
      <c r="X8" s="627"/>
      <c r="Y8" s="627"/>
      <c r="Z8" s="627"/>
      <c r="AA8" s="627"/>
      <c r="AB8" s="1229"/>
      <c r="AC8" s="3865"/>
      <c r="AD8" s="3741" t="s">
        <v>52</v>
      </c>
      <c r="AE8" s="3865"/>
      <c r="AF8" s="3741" t="s">
        <v>52</v>
      </c>
      <c r="AG8" s="1231"/>
      <c r="AH8" s="627"/>
      <c r="AI8" s="627"/>
      <c r="AJ8" s="627"/>
      <c r="AK8" s="1081"/>
      <c r="AL8" s="3865"/>
      <c r="AM8" s="3741" t="s">
        <v>52</v>
      </c>
      <c r="AN8" s="3865"/>
      <c r="AO8" s="3741" t="s">
        <v>52</v>
      </c>
      <c r="AP8" s="259"/>
      <c r="AQ8" s="1131" t="s">
        <v>536</v>
      </c>
      <c r="AR8" s="444" t="e">
        <f ca="1">STRCHECKDATE(X10:AP10)</f>
        <v>#NAME?</v>
      </c>
      <c r="AS8" s="433"/>
      <c r="AT8" s="433" t="str">
        <f t="shared" si="0"/>
        <v/>
      </c>
      <c r="AU8" s="433"/>
      <c r="AV8" s="433"/>
      <c r="AW8" s="979">
        <v>0</v>
      </c>
    </row>
    <row r="9" spans="1:49" ht="21" hidden="1" customHeight="1">
      <c r="A9" s="1091"/>
      <c r="B9" s="1091"/>
      <c r="C9" s="1091"/>
      <c r="D9" s="1091"/>
      <c r="E9" s="3887"/>
      <c r="F9" s="3887"/>
      <c r="G9" s="3887"/>
      <c r="H9" s="3887"/>
      <c r="I9" s="3712"/>
      <c r="J9" s="3712"/>
      <c r="K9" s="3712"/>
      <c r="L9" s="3731" t="e">
        <f>K8&amp;".1"</f>
        <v>#N/A</v>
      </c>
      <c r="M9" s="1134"/>
      <c r="N9" s="442"/>
      <c r="O9" s="261"/>
      <c r="P9" s="261"/>
      <c r="Q9" s="3864"/>
      <c r="R9" s="3864"/>
      <c r="S9" s="3864"/>
      <c r="T9" s="290"/>
      <c r="U9" s="1160" t="e">
        <f>$L9</f>
        <v>#N/A</v>
      </c>
      <c r="V9" s="1215"/>
      <c r="W9" s="234"/>
      <c r="X9" s="259"/>
      <c r="Y9" s="627"/>
      <c r="Z9" s="627"/>
      <c r="AA9" s="627"/>
      <c r="AB9" s="1229"/>
      <c r="AC9" s="3866"/>
      <c r="AD9" s="3741"/>
      <c r="AE9" s="3866"/>
      <c r="AF9" s="3741"/>
      <c r="AG9" s="1231"/>
      <c r="AH9" s="627"/>
      <c r="AI9" s="627"/>
      <c r="AJ9" s="627"/>
      <c r="AK9" s="1081"/>
      <c r="AL9" s="3866"/>
      <c r="AM9" s="3741"/>
      <c r="AN9" s="3866"/>
      <c r="AO9" s="3741"/>
      <c r="AP9" s="259"/>
      <c r="AQ9" s="3883" t="s">
        <v>537</v>
      </c>
      <c r="AS9" s="433"/>
      <c r="AT9" s="433"/>
      <c r="AU9" s="433"/>
      <c r="AV9" s="433"/>
      <c r="AW9" s="979">
        <v>0</v>
      </c>
    </row>
    <row r="10" spans="1:49" ht="14.25" hidden="1" customHeight="1">
      <c r="A10" s="1091"/>
      <c r="B10" s="1091"/>
      <c r="C10" s="1091"/>
      <c r="D10" s="1091"/>
      <c r="E10" s="3887"/>
      <c r="F10" s="3887"/>
      <c r="G10" s="3887"/>
      <c r="H10" s="3887"/>
      <c r="I10" s="3712"/>
      <c r="J10" s="3712"/>
      <c r="K10" s="3712"/>
      <c r="L10" s="3731"/>
      <c r="M10" s="1134"/>
      <c r="N10" s="442"/>
      <c r="O10" s="261"/>
      <c r="P10" s="261"/>
      <c r="Q10" s="3864"/>
      <c r="R10" s="3864"/>
      <c r="S10" s="3864"/>
      <c r="T10" s="290"/>
      <c r="U10" s="1166"/>
      <c r="V10" s="234"/>
      <c r="W10" s="234"/>
      <c r="X10" s="259"/>
      <c r="Y10" s="259"/>
      <c r="Z10" s="259"/>
      <c r="AA10" s="259"/>
      <c r="AB10" s="1230" t="str">
        <f>AC8&amp;"-"&amp;AE8</f>
        <v>-</v>
      </c>
      <c r="AC10" s="3866"/>
      <c r="AD10" s="3741"/>
      <c r="AE10" s="3866"/>
      <c r="AF10" s="3741"/>
      <c r="AG10" s="1206"/>
      <c r="AH10" s="259"/>
      <c r="AI10" s="259"/>
      <c r="AJ10" s="259"/>
      <c r="AK10" s="262" t="str">
        <f>AL8&amp;"-"&amp;AN8</f>
        <v>-</v>
      </c>
      <c r="AL10" s="3866"/>
      <c r="AM10" s="3741"/>
      <c r="AN10" s="3866"/>
      <c r="AO10" s="3741"/>
      <c r="AP10" s="259"/>
      <c r="AQ10" s="3884"/>
      <c r="AS10" s="433"/>
      <c r="AT10" s="433" t="str">
        <f>IF(V10="","",V10)</f>
        <v/>
      </c>
      <c r="AU10" s="433"/>
      <c r="AV10" s="433"/>
      <c r="AW10" s="979">
        <v>0</v>
      </c>
    </row>
    <row r="11" spans="1:49" ht="11.25" hidden="1" customHeight="1">
      <c r="A11" s="1091"/>
      <c r="B11" s="1091"/>
      <c r="C11" s="1091"/>
      <c r="D11" s="1091"/>
      <c r="E11" s="3887"/>
      <c r="F11" s="3887"/>
      <c r="G11" s="3887"/>
      <c r="H11" s="3887"/>
      <c r="I11" s="3712"/>
      <c r="J11" s="3712"/>
      <c r="K11" s="3731"/>
      <c r="L11" s="1091"/>
      <c r="M11" s="1134"/>
      <c r="N11" s="442"/>
      <c r="O11" s="261"/>
      <c r="P11" s="261"/>
      <c r="Q11" s="3864"/>
      <c r="R11" s="3864"/>
      <c r="S11" s="3864"/>
      <c r="T11" s="290"/>
      <c r="U11" s="1102"/>
      <c r="V11" s="222" t="s">
        <v>538</v>
      </c>
      <c r="W11" s="1216"/>
      <c r="X11" s="1217"/>
      <c r="Y11" s="1217"/>
      <c r="Z11" s="1217"/>
      <c r="AA11" s="1217"/>
      <c r="AB11" s="1218"/>
      <c r="AC11" s="3866"/>
      <c r="AD11" s="3741"/>
      <c r="AE11" s="3866"/>
      <c r="AF11" s="3741"/>
      <c r="AG11" s="1217"/>
      <c r="AH11" s="1217"/>
      <c r="AI11" s="1217"/>
      <c r="AJ11" s="1217"/>
      <c r="AK11" s="1218"/>
      <c r="AL11" s="3866"/>
      <c r="AM11" s="3741"/>
      <c r="AN11" s="3866"/>
      <c r="AO11" s="3741"/>
      <c r="AP11" s="1219"/>
      <c r="AQ11" s="3884"/>
      <c r="AS11" s="433"/>
      <c r="AT11" s="433"/>
      <c r="AU11" s="433"/>
      <c r="AV11" s="433"/>
      <c r="AW11" s="979">
        <v>0</v>
      </c>
    </row>
    <row r="12" spans="1:49" ht="15" hidden="1" customHeight="1">
      <c r="A12" s="1091"/>
      <c r="B12" s="1091"/>
      <c r="C12" s="1091"/>
      <c r="D12" s="1091"/>
      <c r="E12" s="3887"/>
      <c r="F12" s="3887"/>
      <c r="G12" s="3887"/>
      <c r="H12" s="3887"/>
      <c r="I12" s="3712"/>
      <c r="J12" s="3731"/>
      <c r="K12" s="1091"/>
      <c r="L12" s="1091"/>
      <c r="M12" s="1134"/>
      <c r="N12" s="442"/>
      <c r="O12" s="261"/>
      <c r="Q12" s="3864"/>
      <c r="R12" s="3864"/>
      <c r="S12" s="1155"/>
      <c r="T12" s="289"/>
      <c r="U12" s="1102"/>
      <c r="V12" s="221" t="s">
        <v>495</v>
      </c>
      <c r="W12" s="300"/>
      <c r="X12" s="300"/>
      <c r="Y12" s="300"/>
      <c r="Z12" s="300"/>
      <c r="AA12" s="300"/>
      <c r="AB12" s="300"/>
      <c r="AC12" s="1232"/>
      <c r="AD12" s="1232"/>
      <c r="AE12" s="1232"/>
      <c r="AF12" s="1232"/>
      <c r="AG12" s="300"/>
      <c r="AH12" s="300"/>
      <c r="AI12" s="300"/>
      <c r="AJ12" s="300"/>
      <c r="AK12" s="300"/>
      <c r="AL12" s="300"/>
      <c r="AM12" s="300"/>
      <c r="AN12" s="300"/>
      <c r="AO12" s="300"/>
      <c r="AP12" s="258"/>
      <c r="AQ12" s="3885"/>
      <c r="AS12" s="433"/>
      <c r="AT12" s="433" t="str">
        <f t="shared" ref="AT12:AT17" si="1">IF(V12="","",V12)</f>
        <v>Добавить вид теплоносителя (параметры теплоносителя)</v>
      </c>
      <c r="AU12" s="433"/>
      <c r="AV12" s="433"/>
      <c r="AW12" s="979">
        <v>0</v>
      </c>
    </row>
    <row r="13" spans="1:49" ht="11.25" hidden="1" customHeight="1">
      <c r="A13" s="1091"/>
      <c r="B13" s="1091"/>
      <c r="C13" s="1091"/>
      <c r="D13" s="1091"/>
      <c r="E13" s="3887"/>
      <c r="F13" s="3887"/>
      <c r="G13" s="3887"/>
      <c r="H13" s="3887"/>
      <c r="I13" s="3731"/>
      <c r="J13" s="1091"/>
      <c r="K13" s="1091"/>
      <c r="L13" s="1091"/>
      <c r="M13" s="1134"/>
      <c r="N13" s="442"/>
      <c r="Q13" s="3864"/>
      <c r="R13" s="1155"/>
      <c r="S13" s="1155"/>
      <c r="T13" s="289"/>
      <c r="U13" s="1102"/>
      <c r="V13" s="298" t="s">
        <v>496</v>
      </c>
      <c r="W13" s="300"/>
      <c r="X13" s="300"/>
      <c r="Y13" s="300"/>
      <c r="Z13" s="300"/>
      <c r="AA13" s="300"/>
      <c r="AB13" s="300"/>
      <c r="AC13" s="300"/>
      <c r="AD13" s="300"/>
      <c r="AE13" s="300"/>
      <c r="AF13" s="299"/>
      <c r="AG13" s="300"/>
      <c r="AH13" s="300"/>
      <c r="AI13" s="300"/>
      <c r="AJ13" s="300"/>
      <c r="AK13" s="300"/>
      <c r="AL13" s="300"/>
      <c r="AM13" s="300"/>
      <c r="AN13" s="300"/>
      <c r="AO13" s="299"/>
      <c r="AP13" s="300"/>
      <c r="AQ13" s="237"/>
      <c r="AS13" s="433"/>
      <c r="AT13" s="433" t="str">
        <f t="shared" si="1"/>
        <v>Добавить группу потребителей</v>
      </c>
      <c r="AU13" s="433"/>
      <c r="AV13" s="433"/>
      <c r="AW13" s="979">
        <v>0</v>
      </c>
    </row>
    <row r="14" spans="1:49" ht="14.25" hidden="1" customHeight="1">
      <c r="A14" s="1091"/>
      <c r="B14" s="1091"/>
      <c r="C14" s="1091"/>
      <c r="D14" s="1091"/>
      <c r="E14" s="3887"/>
      <c r="F14" s="3887"/>
      <c r="G14" s="3887"/>
      <c r="H14" s="3886"/>
      <c r="I14" s="1091"/>
      <c r="J14" s="1091"/>
      <c r="K14" s="1091"/>
      <c r="L14" s="1091"/>
      <c r="M14" s="1134"/>
      <c r="N14" s="592"/>
      <c r="O14" s="592"/>
      <c r="P14" s="442"/>
      <c r="Q14" s="293"/>
      <c r="R14" s="308"/>
      <c r="S14" s="288"/>
      <c r="T14" s="293"/>
      <c r="U14" s="1210"/>
      <c r="V14" s="1211"/>
      <c r="W14" s="1212"/>
      <c r="X14" s="1212"/>
      <c r="Y14" s="1212"/>
      <c r="Z14" s="1212"/>
      <c r="AA14" s="1212"/>
      <c r="AB14" s="1212"/>
      <c r="AC14" s="1212"/>
      <c r="AD14" s="1212"/>
      <c r="AE14" s="1212"/>
      <c r="AF14" s="1212"/>
      <c r="AG14" s="1212"/>
      <c r="AH14" s="1212"/>
      <c r="AI14" s="1212"/>
      <c r="AJ14" s="1212"/>
      <c r="AK14" s="1212"/>
      <c r="AL14" s="1212"/>
      <c r="AM14" s="1212"/>
      <c r="AN14" s="1212"/>
      <c r="AO14" s="1212"/>
      <c r="AP14" s="1212"/>
      <c r="AQ14" s="1213"/>
      <c r="AS14" s="433"/>
      <c r="AT14" s="433" t="str">
        <f t="shared" si="1"/>
        <v/>
      </c>
      <c r="AU14" s="433"/>
      <c r="AV14" s="433"/>
      <c r="AW14" s="979">
        <v>0</v>
      </c>
    </row>
    <row r="15" spans="1:49" s="1465" customFormat="1" ht="14.25" hidden="1" customHeight="1">
      <c r="A15" s="1198"/>
      <c r="B15" s="1198"/>
      <c r="C15" s="1198"/>
      <c r="D15" s="1198"/>
      <c r="E15" s="3887"/>
      <c r="F15" s="3887"/>
      <c r="G15" s="3886"/>
      <c r="H15" s="1198"/>
      <c r="I15" s="1198"/>
      <c r="J15" s="1198"/>
      <c r="K15" s="1198"/>
      <c r="L15" s="1198"/>
      <c r="M15" s="1201"/>
      <c r="N15" s="1202"/>
      <c r="O15" s="1202"/>
      <c r="P15" s="284"/>
      <c r="Q15" s="1140"/>
      <c r="R15" s="1141"/>
      <c r="S15" s="1140"/>
      <c r="T15" s="1140"/>
      <c r="U15" s="1142"/>
      <c r="V15" s="1143" t="s">
        <v>498</v>
      </c>
      <c r="W15" s="1144"/>
      <c r="X15" s="1144"/>
      <c r="Y15" s="1144"/>
      <c r="Z15" s="1144"/>
      <c r="AA15" s="1144"/>
      <c r="AB15" s="1144"/>
      <c r="AC15" s="1144"/>
      <c r="AD15" s="1144"/>
      <c r="AE15" s="1144"/>
      <c r="AF15" s="1144"/>
      <c r="AG15" s="1144"/>
      <c r="AH15" s="1144"/>
      <c r="AI15" s="1144"/>
      <c r="AJ15" s="1144"/>
      <c r="AK15" s="1144"/>
      <c r="AL15" s="1144"/>
      <c r="AM15" s="1144"/>
      <c r="AN15" s="1144"/>
      <c r="AO15" s="1144"/>
      <c r="AP15" s="1144"/>
      <c r="AQ15" s="1144"/>
      <c r="AS15" s="659"/>
      <c r="AT15" s="659" t="str">
        <f t="shared" si="1"/>
        <v>Добавить источник для дифференциации</v>
      </c>
      <c r="AU15" s="659"/>
      <c r="AV15" s="659"/>
      <c r="AW15" s="451">
        <v>0</v>
      </c>
    </row>
    <row r="16" spans="1:49" s="1465" customFormat="1" ht="14.25" hidden="1" customHeight="1">
      <c r="A16" s="1198"/>
      <c r="B16" s="1198"/>
      <c r="C16" s="1198"/>
      <c r="D16" s="1198"/>
      <c r="E16" s="3887"/>
      <c r="F16" s="3886"/>
      <c r="G16" s="1198"/>
      <c r="H16" s="1198"/>
      <c r="I16" s="1198"/>
      <c r="J16" s="1198"/>
      <c r="K16" s="1198"/>
      <c r="L16" s="1198"/>
      <c r="M16" s="1201"/>
      <c r="N16" s="1203"/>
      <c r="O16" s="1203"/>
      <c r="P16" s="284"/>
      <c r="Q16" s="1140"/>
      <c r="R16" s="1141"/>
      <c r="S16" s="1140"/>
      <c r="T16" s="1140"/>
      <c r="U16" s="1146"/>
      <c r="V16" s="1147" t="s">
        <v>499</v>
      </c>
      <c r="W16" s="1148"/>
      <c r="X16" s="1148"/>
      <c r="Y16" s="1148"/>
      <c r="Z16" s="1148"/>
      <c r="AA16" s="1148"/>
      <c r="AB16" s="1148"/>
      <c r="AC16" s="1148"/>
      <c r="AD16" s="1148"/>
      <c r="AE16" s="1148"/>
      <c r="AF16" s="1148"/>
      <c r="AG16" s="1148"/>
      <c r="AH16" s="1148"/>
      <c r="AI16" s="1148"/>
      <c r="AJ16" s="1148"/>
      <c r="AK16" s="1148"/>
      <c r="AL16" s="1148"/>
      <c r="AM16" s="1148"/>
      <c r="AN16" s="1148"/>
      <c r="AO16" s="1148"/>
      <c r="AP16" s="1148"/>
      <c r="AQ16" s="1148"/>
      <c r="AS16" s="659"/>
      <c r="AT16" s="659" t="str">
        <f t="shared" si="1"/>
        <v>Добавить централизованную систему для дифференциации</v>
      </c>
      <c r="AU16" s="659"/>
      <c r="AV16" s="659"/>
      <c r="AW16" s="451">
        <v>0</v>
      </c>
    </row>
    <row r="17" spans="1:49" s="1465" customFormat="1" ht="14.25" hidden="1" customHeight="1">
      <c r="A17" s="1198"/>
      <c r="B17" s="1198"/>
      <c r="C17" s="1198"/>
      <c r="D17" s="1198"/>
      <c r="E17" s="3886"/>
      <c r="F17" s="1198"/>
      <c r="G17" s="1198"/>
      <c r="H17" s="1198"/>
      <c r="I17" s="1198"/>
      <c r="J17" s="1198"/>
      <c r="K17" s="1198"/>
      <c r="L17" s="1198"/>
      <c r="M17" s="1201"/>
      <c r="N17" s="1203"/>
      <c r="O17" s="1203"/>
      <c r="P17" s="284"/>
      <c r="Q17" s="1140"/>
      <c r="R17" s="1141"/>
      <c r="S17" s="1140"/>
      <c r="T17" s="1140"/>
      <c r="U17" s="1146"/>
      <c r="V17" s="1149" t="s">
        <v>500</v>
      </c>
      <c r="W17" s="1148"/>
      <c r="X17" s="1148"/>
      <c r="Y17" s="1148"/>
      <c r="Z17" s="1148"/>
      <c r="AA17" s="1148"/>
      <c r="AB17" s="1148"/>
      <c r="AC17" s="1148"/>
      <c r="AD17" s="1148"/>
      <c r="AE17" s="1148"/>
      <c r="AF17" s="1148"/>
      <c r="AG17" s="1148"/>
      <c r="AH17" s="1148"/>
      <c r="AI17" s="1148"/>
      <c r="AJ17" s="1148"/>
      <c r="AK17" s="1148"/>
      <c r="AL17" s="1148"/>
      <c r="AM17" s="1148"/>
      <c r="AN17" s="1148"/>
      <c r="AO17" s="1148"/>
      <c r="AP17" s="1148"/>
      <c r="AQ17" s="1148"/>
      <c r="AS17" s="659"/>
      <c r="AT17" s="659" t="str">
        <f t="shared" si="1"/>
        <v>Добавить территорию для дифференциации</v>
      </c>
      <c r="AU17" s="659"/>
      <c r="AV17" s="659"/>
      <c r="AW17" s="451">
        <v>0</v>
      </c>
    </row>
    <row r="18" spans="1:49" ht="14.25" hidden="1" customHeight="1">
      <c r="AF18" s="261"/>
      <c r="AO18" s="261"/>
      <c r="AW18" s="979">
        <v>0</v>
      </c>
    </row>
    <row r="19" spans="1:49" ht="14.25" hidden="1" customHeight="1">
      <c r="AG19" s="1184"/>
      <c r="AH19" s="1184"/>
      <c r="AI19" s="1184"/>
      <c r="AJ19" s="1184"/>
      <c r="AK19" s="1185"/>
      <c r="AL19" s="3858"/>
      <c r="AM19" s="3857" t="s">
        <v>52</v>
      </c>
      <c r="AN19" s="3858"/>
      <c r="AO19" s="3857" t="s">
        <v>52</v>
      </c>
      <c r="AW19" s="979">
        <v>0</v>
      </c>
    </row>
    <row r="20" spans="1:49" ht="14.25" hidden="1" customHeight="1">
      <c r="AG20" s="1184"/>
      <c r="AH20" s="1184"/>
      <c r="AI20" s="1184"/>
      <c r="AJ20" s="1184"/>
      <c r="AK20" s="1185"/>
      <c r="AL20" s="3858"/>
      <c r="AM20" s="3857"/>
      <c r="AN20" s="3858"/>
      <c r="AO20" s="3857"/>
      <c r="AW20" s="979">
        <v>0</v>
      </c>
    </row>
    <row r="21" spans="1:49" ht="14.25" hidden="1" customHeight="1">
      <c r="AG21" s="1184"/>
      <c r="AH21" s="1184"/>
      <c r="AI21" s="1184"/>
      <c r="AJ21" s="1184"/>
      <c r="AK21" s="1185"/>
      <c r="AL21" s="3858"/>
      <c r="AM21" s="3857"/>
      <c r="AN21" s="3858"/>
      <c r="AO21" s="3857"/>
      <c r="AW21" s="979">
        <v>0</v>
      </c>
    </row>
    <row r="22" spans="1:49" ht="14.25" hidden="1" customHeight="1">
      <c r="AG22" s="1184"/>
      <c r="AH22" s="1184"/>
      <c r="AI22" s="1184"/>
      <c r="AJ22" s="1184"/>
      <c r="AK22" s="262" t="str">
        <f>AL19&amp;"-"&amp;AN19</f>
        <v>-</v>
      </c>
      <c r="AL22" s="3857"/>
      <c r="AM22" s="3857"/>
      <c r="AN22" s="3857"/>
      <c r="AO22" s="3857"/>
      <c r="AW22" s="979">
        <v>0</v>
      </c>
    </row>
    <row r="23" spans="1:49" ht="14.25" hidden="1" customHeight="1">
      <c r="AO23" s="261"/>
      <c r="AW23" s="979">
        <v>0</v>
      </c>
    </row>
    <row r="24" spans="1:49" s="1190" customFormat="1" ht="22.5" hidden="1" customHeight="1">
      <c r="A24" s="979"/>
      <c r="B24" s="979"/>
      <c r="C24" s="979"/>
      <c r="D24" s="979"/>
      <c r="E24" s="979"/>
      <c r="F24" s="979"/>
      <c r="G24" s="979"/>
      <c r="H24" s="979"/>
      <c r="I24" s="979"/>
      <c r="J24" s="979"/>
      <c r="K24" s="979"/>
      <c r="L24" s="979"/>
      <c r="M24" s="1151"/>
      <c r="N24" s="1152"/>
      <c r="O24" s="1152"/>
      <c r="P24" s="1169" t="s">
        <v>501</v>
      </c>
      <c r="Q24" s="1186"/>
      <c r="R24" s="1195"/>
      <c r="S24" s="1195"/>
      <c r="T24" s="1195"/>
      <c r="U24" s="623"/>
      <c r="AC24" s="1191"/>
      <c r="AE24" s="1191"/>
      <c r="AL24" s="1191"/>
      <c r="AN24" s="1191"/>
      <c r="AR24" s="444"/>
      <c r="AS24" s="444"/>
      <c r="AT24" s="444"/>
      <c r="AU24" s="444"/>
      <c r="AV24" s="444"/>
      <c r="AW24" s="984">
        <v>0</v>
      </c>
    </row>
    <row r="25" spans="1:49" s="1190" customFormat="1" ht="14.25" hidden="1" customHeight="1">
      <c r="A25" s="979"/>
      <c r="B25" s="979"/>
      <c r="C25" s="979"/>
      <c r="D25" s="979"/>
      <c r="E25" s="979"/>
      <c r="F25" s="979"/>
      <c r="G25" s="979"/>
      <c r="H25" s="979"/>
      <c r="I25" s="979"/>
      <c r="J25" s="979"/>
      <c r="K25" s="979"/>
      <c r="L25" s="979"/>
      <c r="M25" s="1151"/>
      <c r="N25" s="1152"/>
      <c r="O25" s="1152"/>
      <c r="P25" s="1152"/>
      <c r="Q25" s="1186"/>
      <c r="R25" s="1195"/>
      <c r="S25" s="1195"/>
      <c r="T25" s="1195"/>
      <c r="U25" s="623"/>
      <c r="AR25" s="444"/>
      <c r="AS25" s="444"/>
      <c r="AT25" s="444"/>
      <c r="AU25" s="444"/>
      <c r="AV25" s="444"/>
      <c r="AW25" s="984">
        <v>0</v>
      </c>
    </row>
    <row r="26" spans="1:49" s="1190" customFormat="1" ht="14.25" hidden="1" customHeight="1">
      <c r="A26" s="979"/>
      <c r="B26" s="979"/>
      <c r="C26" s="979"/>
      <c r="D26" s="979"/>
      <c r="E26" s="979"/>
      <c r="F26" s="979"/>
      <c r="G26" s="979"/>
      <c r="H26" s="979"/>
      <c r="I26" s="979"/>
      <c r="J26" s="979"/>
      <c r="K26" s="979"/>
      <c r="L26" s="979"/>
      <c r="M26" s="1151"/>
      <c r="N26" s="1152"/>
      <c r="O26" s="1152"/>
      <c r="P26" s="1134" t="s">
        <v>502</v>
      </c>
      <c r="Q26" s="1186"/>
      <c r="R26" s="1195"/>
      <c r="S26" s="1195"/>
      <c r="T26" s="1195"/>
      <c r="U26" s="623"/>
      <c r="V26" s="984" t="s">
        <v>503</v>
      </c>
      <c r="AD26" s="120" t="s">
        <v>504</v>
      </c>
      <c r="AF26" s="120" t="s">
        <v>505</v>
      </c>
      <c r="AG26" s="984" t="s">
        <v>503</v>
      </c>
      <c r="AM26" s="120" t="s">
        <v>506</v>
      </c>
      <c r="AO26" s="120" t="s">
        <v>505</v>
      </c>
      <c r="AR26" s="444"/>
      <c r="AS26" s="444"/>
      <c r="AT26" s="444"/>
      <c r="AU26" s="444"/>
      <c r="AV26" s="444"/>
      <c r="AW26" s="984">
        <v>0</v>
      </c>
    </row>
    <row r="27" spans="1:49" ht="14.25" hidden="1" customHeight="1">
      <c r="P27" s="1134"/>
      <c r="AW27" s="979">
        <v>0</v>
      </c>
    </row>
    <row r="28" spans="1:49" ht="14.25" hidden="1" customHeight="1">
      <c r="P28" s="1134"/>
      <c r="AW28" s="979">
        <v>0</v>
      </c>
    </row>
    <row r="29" spans="1:49" ht="14.65" customHeight="1">
      <c r="R29" s="309"/>
      <c r="S29" s="309"/>
      <c r="T29" s="309"/>
      <c r="U29" s="1099"/>
      <c r="V29" s="296"/>
      <c r="W29" s="296"/>
      <c r="X29" s="442"/>
      <c r="Y29" s="442"/>
      <c r="Z29" s="442"/>
      <c r="AA29" s="442"/>
      <c r="AB29" s="442"/>
      <c r="AC29" s="442"/>
      <c r="AD29" s="442"/>
      <c r="AE29" s="442"/>
      <c r="AF29" s="442"/>
      <c r="AG29" s="442"/>
      <c r="AH29" s="442"/>
      <c r="AI29" s="442"/>
      <c r="AJ29" s="442"/>
      <c r="AK29" s="442"/>
      <c r="AL29" s="442"/>
      <c r="AM29" s="442"/>
      <c r="AN29" s="442"/>
      <c r="AO29" s="442"/>
      <c r="AW29" s="979">
        <v>14</v>
      </c>
    </row>
    <row r="30" spans="1:49" ht="56.65" customHeight="1">
      <c r="R30" s="309"/>
      <c r="S30" s="309"/>
      <c r="T30" s="309"/>
      <c r="U30" s="384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841"/>
      <c r="W30" s="3841"/>
      <c r="X30" s="3841"/>
      <c r="Y30" s="3841"/>
      <c r="Z30" s="3841"/>
      <c r="AA30" s="3841"/>
      <c r="AB30" s="3841"/>
      <c r="AC30" s="3841"/>
      <c r="AD30" s="3841"/>
      <c r="AE30" s="3841"/>
      <c r="AF30" s="3841"/>
      <c r="AG30" s="3841"/>
      <c r="AH30" s="3841"/>
      <c r="AI30" s="3841"/>
      <c r="AJ30" s="3841"/>
      <c r="AK30" s="3841"/>
      <c r="AL30" s="3841"/>
      <c r="AM30" s="3841"/>
      <c r="AN30" s="3841"/>
      <c r="AO30" s="1067"/>
      <c r="AW30" s="979">
        <v>54</v>
      </c>
    </row>
    <row r="31" spans="1:49" ht="14.65" customHeight="1">
      <c r="R31" s="309"/>
      <c r="S31" s="309"/>
      <c r="T31" s="309"/>
      <c r="U31" s="3814" t="str">
        <f>IF(org=0,"Не определено",org)</f>
        <v>ООО "Смоленскрегионтеплоэнерго"</v>
      </c>
      <c r="V31" s="3814"/>
      <c r="W31" s="3814"/>
      <c r="X31" s="3814"/>
      <c r="Y31" s="3814"/>
      <c r="Z31" s="3814"/>
      <c r="AA31" s="3814"/>
      <c r="AB31" s="3814"/>
      <c r="AC31" s="3814"/>
      <c r="AD31" s="3814"/>
      <c r="AE31" s="3814"/>
      <c r="AF31" s="3814"/>
      <c r="AG31" s="3814"/>
      <c r="AH31" s="3814"/>
      <c r="AI31" s="3814"/>
      <c r="AJ31" s="3814"/>
      <c r="AK31" s="3814"/>
      <c r="AL31" s="3814"/>
      <c r="AM31" s="3814"/>
      <c r="AN31" s="3814"/>
      <c r="AO31" s="1067"/>
      <c r="AW31" s="979">
        <v>14</v>
      </c>
    </row>
    <row r="32" spans="1:49" ht="14.25" hidden="1" customHeight="1">
      <c r="R32" s="309"/>
      <c r="S32" s="309"/>
      <c r="T32" s="309"/>
      <c r="U32" s="1099"/>
      <c r="V32" s="296"/>
      <c r="W32" s="296"/>
      <c r="X32" s="256"/>
      <c r="Y32" s="256"/>
      <c r="Z32" s="256"/>
      <c r="AA32" s="256"/>
      <c r="AB32" s="256"/>
      <c r="AC32" s="256"/>
      <c r="AD32" s="256"/>
      <c r="AE32" s="256"/>
      <c r="AF32" s="256"/>
      <c r="AG32" s="256"/>
      <c r="AH32" s="256"/>
      <c r="AI32" s="256"/>
      <c r="AJ32" s="256"/>
      <c r="AK32" s="256"/>
      <c r="AL32" s="256"/>
      <c r="AM32" s="256"/>
      <c r="AN32" s="256"/>
      <c r="AO32" s="256"/>
      <c r="AP32" s="442"/>
      <c r="AW32" s="979">
        <v>0</v>
      </c>
    </row>
    <row r="33" spans="1:49" s="1637" customFormat="1" ht="25.5" hidden="1" customHeight="1">
      <c r="A33" s="1072"/>
      <c r="B33" s="1072"/>
      <c r="C33" s="1072"/>
      <c r="D33" s="1072"/>
      <c r="E33" s="1072"/>
      <c r="F33" s="1072"/>
      <c r="G33" s="1072"/>
      <c r="H33" s="1072"/>
      <c r="I33" s="1072"/>
      <c r="J33" s="1072"/>
      <c r="K33" s="1072"/>
      <c r="L33" s="1072"/>
      <c r="M33" s="1204"/>
      <c r="N33" s="1072"/>
      <c r="O33" s="1072"/>
      <c r="P33" s="1072"/>
      <c r="U33" s="3851" t="s">
        <v>28</v>
      </c>
      <c r="V33" s="3851"/>
      <c r="W33" s="1196"/>
      <c r="X33" s="3853" t="str">
        <f>IF(TITLE_NAME_OR_PR_CHANGE="",IF(TITLE_NAME_OR_PR="","",TITLE_NAME_OR_PR),TITLE_NAME_OR_PR_CHANGE)</f>
        <v/>
      </c>
      <c r="Y33" s="3853"/>
      <c r="Z33" s="3853"/>
      <c r="AA33" s="3853"/>
      <c r="AB33" s="3853"/>
      <c r="AC33" s="3853"/>
      <c r="AD33" s="3853"/>
      <c r="AE33" s="3853"/>
      <c r="AF33" s="260"/>
      <c r="AG33" s="3853" t="str">
        <f>IF(TITLE_NAME_OR_PR_CHANGE="",IF(TITLE_NAME_OR_PR="","",TITLE_NAME_OR_PR),TITLE_NAME_OR_PR_CHANGE)</f>
        <v/>
      </c>
      <c r="AH33" s="3853"/>
      <c r="AI33" s="3853"/>
      <c r="AJ33" s="3853"/>
      <c r="AK33" s="3853"/>
      <c r="AL33" s="3853"/>
      <c r="AM33" s="3853"/>
      <c r="AN33" s="3853"/>
      <c r="AO33" s="260"/>
      <c r="AP33" s="260"/>
      <c r="AQ33" s="214"/>
      <c r="AR33" s="301"/>
      <c r="AS33" s="301"/>
      <c r="AT33" s="301"/>
      <c r="AU33" s="301"/>
      <c r="AV33" s="301"/>
      <c r="AW33" s="351">
        <v>0</v>
      </c>
    </row>
    <row r="34" spans="1:49" s="1637" customFormat="1" ht="18.75" hidden="1" customHeight="1">
      <c r="A34" s="1072"/>
      <c r="B34" s="1072"/>
      <c r="C34" s="1072"/>
      <c r="D34" s="1072"/>
      <c r="E34" s="1072"/>
      <c r="F34" s="1072"/>
      <c r="G34" s="1072"/>
      <c r="H34" s="1072"/>
      <c r="I34" s="1072"/>
      <c r="J34" s="1072"/>
      <c r="K34" s="1072"/>
      <c r="L34" s="1072"/>
      <c r="M34" s="1204"/>
      <c r="N34" s="1072"/>
      <c r="O34" s="1072"/>
      <c r="P34" s="1072"/>
      <c r="U34" s="3851" t="s">
        <v>507</v>
      </c>
      <c r="V34" s="3851"/>
      <c r="W34" s="1196"/>
      <c r="X34" s="3852" t="str">
        <f>IF(TITLE_DATE_PR_CHANGE="",IF(TITLE_DATE_PR="","",TITLE_DATE_PR),TITLE_DATE_PR_CHANGE)</f>
        <v/>
      </c>
      <c r="Y34" s="3852"/>
      <c r="Z34" s="3852"/>
      <c r="AA34" s="3852"/>
      <c r="AB34" s="3852"/>
      <c r="AC34" s="3852"/>
      <c r="AD34" s="3852"/>
      <c r="AE34" s="3852"/>
      <c r="AF34" s="260"/>
      <c r="AG34" s="3852" t="str">
        <f>IF(TITLE_DATE_PR_CHANGE="",IF(TITLE_DATE_PR="","",TITLE_DATE_PR),TITLE_DATE_PR_CHANGE)</f>
        <v/>
      </c>
      <c r="AH34" s="3852"/>
      <c r="AI34" s="3852"/>
      <c r="AJ34" s="3852"/>
      <c r="AK34" s="3852"/>
      <c r="AL34" s="3852"/>
      <c r="AM34" s="3852"/>
      <c r="AN34" s="3852"/>
      <c r="AO34" s="260"/>
      <c r="AP34" s="260"/>
      <c r="AQ34" s="214"/>
      <c r="AR34" s="301"/>
      <c r="AS34" s="301"/>
      <c r="AT34" s="301"/>
      <c r="AU34" s="301"/>
      <c r="AV34" s="301"/>
      <c r="AW34" s="351">
        <v>0</v>
      </c>
    </row>
    <row r="35" spans="1:49" s="1637" customFormat="1" ht="18.75" hidden="1" customHeight="1">
      <c r="A35" s="1072"/>
      <c r="B35" s="1072"/>
      <c r="C35" s="1072"/>
      <c r="D35" s="1072"/>
      <c r="E35" s="1072"/>
      <c r="F35" s="1072"/>
      <c r="G35" s="1072"/>
      <c r="H35" s="1072"/>
      <c r="I35" s="1072"/>
      <c r="J35" s="1072"/>
      <c r="K35" s="1072"/>
      <c r="L35" s="1072"/>
      <c r="M35" s="1204"/>
      <c r="N35" s="1072"/>
      <c r="O35" s="1072"/>
      <c r="P35" s="1072"/>
      <c r="U35" s="3851" t="s">
        <v>508</v>
      </c>
      <c r="V35" s="3851"/>
      <c r="W35" s="1196"/>
      <c r="X35" s="3853" t="str">
        <f>IF(TITLE_NUMBER_PR_CHANGE="",IF(TITLE_NUMBER_PR="","",TITLE_NUMBER_PR),TITLE_NUMBER_PR_CHANGE)</f>
        <v/>
      </c>
      <c r="Y35" s="3853"/>
      <c r="Z35" s="3853"/>
      <c r="AA35" s="3853"/>
      <c r="AB35" s="3853"/>
      <c r="AC35" s="3853"/>
      <c r="AD35" s="3853"/>
      <c r="AE35" s="3853"/>
      <c r="AF35" s="260"/>
      <c r="AG35" s="3853" t="str">
        <f>IF(TITLE_NUMBER_PR_CHANGE="",IF(TITLE_NUMBER_PR="","",TITLE_NUMBER_PR),TITLE_NUMBER_PR_CHANGE)</f>
        <v/>
      </c>
      <c r="AH35" s="3853"/>
      <c r="AI35" s="3853"/>
      <c r="AJ35" s="3853"/>
      <c r="AK35" s="3853"/>
      <c r="AL35" s="3853"/>
      <c r="AM35" s="3853"/>
      <c r="AN35" s="3853"/>
      <c r="AO35" s="260"/>
      <c r="AP35" s="260"/>
      <c r="AQ35" s="214"/>
      <c r="AR35" s="301"/>
      <c r="AS35" s="301"/>
      <c r="AT35" s="301"/>
      <c r="AU35" s="301"/>
      <c r="AV35" s="301"/>
      <c r="AW35" s="351">
        <v>0</v>
      </c>
    </row>
    <row r="36" spans="1:49" s="1637" customFormat="1" ht="18.75" hidden="1" customHeight="1">
      <c r="A36" s="1072"/>
      <c r="B36" s="1072"/>
      <c r="C36" s="1072"/>
      <c r="D36" s="1072"/>
      <c r="E36" s="1072"/>
      <c r="F36" s="1072"/>
      <c r="G36" s="1072"/>
      <c r="H36" s="1072"/>
      <c r="I36" s="1072"/>
      <c r="J36" s="1072"/>
      <c r="K36" s="1072"/>
      <c r="L36" s="1072"/>
      <c r="M36" s="1204"/>
      <c r="N36" s="1072"/>
      <c r="O36" s="1072"/>
      <c r="P36" s="1072"/>
      <c r="U36" s="3851" t="s">
        <v>29</v>
      </c>
      <c r="V36" s="3851"/>
      <c r="W36" s="1196"/>
      <c r="X36" s="3853" t="str">
        <f>IF(TITLE_IST_PUB_CHANGE="",IF(TITLE_IST_PUB="","",TITLE_IST_PUB),TITLE_IST_PUB_CHANGE)</f>
        <v/>
      </c>
      <c r="Y36" s="3853"/>
      <c r="Z36" s="3853"/>
      <c r="AA36" s="3853"/>
      <c r="AB36" s="3853"/>
      <c r="AC36" s="3853"/>
      <c r="AD36" s="3853"/>
      <c r="AE36" s="3853"/>
      <c r="AF36" s="260"/>
      <c r="AG36" s="3853" t="str">
        <f>IF(TITLE_IST_PUB_CHANGE="",IF(TITLE_IST_PUB="","",TITLE_IST_PUB),TITLE_IST_PUB_CHANGE)</f>
        <v/>
      </c>
      <c r="AH36" s="3853"/>
      <c r="AI36" s="3853"/>
      <c r="AJ36" s="3853"/>
      <c r="AK36" s="3853"/>
      <c r="AL36" s="3853"/>
      <c r="AM36" s="3853"/>
      <c r="AN36" s="3853"/>
      <c r="AO36" s="260"/>
      <c r="AP36" s="260"/>
      <c r="AQ36" s="214"/>
      <c r="AR36" s="301"/>
      <c r="AS36" s="301"/>
      <c r="AT36" s="301"/>
      <c r="AU36" s="301"/>
      <c r="AV36" s="301"/>
      <c r="AW36" s="351">
        <v>0</v>
      </c>
    </row>
    <row r="37" spans="1:49" ht="14.25" hidden="1" customHeight="1">
      <c r="R37" s="309"/>
      <c r="S37" s="309"/>
      <c r="T37" s="309"/>
      <c r="U37" s="1099"/>
      <c r="V37" s="296"/>
      <c r="W37" s="296"/>
      <c r="X37" s="256"/>
      <c r="Y37" s="256"/>
      <c r="Z37" s="256"/>
      <c r="AA37" s="256"/>
      <c r="AB37" s="256"/>
      <c r="AC37" s="256"/>
      <c r="AD37" s="256"/>
      <c r="AE37" s="256"/>
      <c r="AF37" s="256"/>
      <c r="AG37" s="256"/>
      <c r="AH37" s="256"/>
      <c r="AI37" s="256"/>
      <c r="AJ37" s="256"/>
      <c r="AK37" s="256"/>
      <c r="AL37" s="256"/>
      <c r="AM37" s="256"/>
      <c r="AN37" s="256"/>
      <c r="AO37" s="256"/>
      <c r="AP37" s="442"/>
      <c r="AW37" s="979">
        <v>0</v>
      </c>
    </row>
    <row r="38" spans="1:49" s="1637" customFormat="1" ht="18.75" hidden="1" customHeight="1">
      <c r="A38" s="1072"/>
      <c r="B38" s="1072"/>
      <c r="C38" s="1072"/>
      <c r="D38" s="1072"/>
      <c r="E38" s="1072"/>
      <c r="F38" s="1072"/>
      <c r="G38" s="1072"/>
      <c r="H38" s="1072"/>
      <c r="I38" s="1072"/>
      <c r="J38" s="1072"/>
      <c r="K38" s="1072"/>
      <c r="L38" s="1072"/>
      <c r="M38" s="1204"/>
      <c r="N38" s="1072"/>
      <c r="O38" s="1072"/>
      <c r="P38" s="1072"/>
      <c r="U38" s="3851" t="s">
        <v>509</v>
      </c>
      <c r="V38" s="3851"/>
      <c r="W38" s="1196"/>
      <c r="X38" s="3852" t="str">
        <f>IF(TITLE_DATE_PR_CHANGE="",IF(TITLE_DATE_PR="","",TITLE_DATE_PR),TITLE_DATE_PR_CHANGE)</f>
        <v/>
      </c>
      <c r="Y38" s="3852"/>
      <c r="Z38" s="3852"/>
      <c r="AA38" s="3852"/>
      <c r="AB38" s="3852"/>
      <c r="AC38" s="3852"/>
      <c r="AD38" s="3852"/>
      <c r="AE38" s="3852"/>
      <c r="AF38" s="260"/>
      <c r="AG38" s="3852" t="str">
        <f>IF(TITLE_DATE_PR_CHANGE="",IF(TITLE_DATE_PR="","",TITLE_DATE_PR),TITLE_DATE_PR_CHANGE)</f>
        <v/>
      </c>
      <c r="AH38" s="3852"/>
      <c r="AI38" s="3852"/>
      <c r="AJ38" s="3852"/>
      <c r="AK38" s="3852"/>
      <c r="AL38" s="3852"/>
      <c r="AM38" s="3852"/>
      <c r="AN38" s="3852"/>
      <c r="AO38" s="260"/>
      <c r="AP38" s="260"/>
      <c r="AQ38" s="214"/>
      <c r="AR38" s="301"/>
      <c r="AS38" s="301"/>
      <c r="AT38" s="301"/>
      <c r="AU38" s="301"/>
      <c r="AV38" s="301"/>
      <c r="AW38" s="351">
        <v>0</v>
      </c>
    </row>
    <row r="39" spans="1:49" s="1637" customFormat="1" ht="18.75" hidden="1" customHeight="1">
      <c r="A39" s="1072"/>
      <c r="B39" s="1072"/>
      <c r="C39" s="1072"/>
      <c r="D39" s="1072"/>
      <c r="E39" s="1072"/>
      <c r="F39" s="1072"/>
      <c r="G39" s="1072"/>
      <c r="H39" s="1072"/>
      <c r="I39" s="1072"/>
      <c r="J39" s="1072"/>
      <c r="K39" s="1072"/>
      <c r="L39" s="1072"/>
      <c r="M39" s="1204"/>
      <c r="N39" s="1072"/>
      <c r="O39" s="1072"/>
      <c r="P39" s="1072"/>
      <c r="U39" s="3851" t="s">
        <v>510</v>
      </c>
      <c r="V39" s="3851"/>
      <c r="W39" s="1196"/>
      <c r="X39" s="3853" t="str">
        <f>IF(TITLE_NUMBER_PR_CHANGE="",IF(TITLE_NUMBER_PR="","",TITLE_NUMBER_PR),TITLE_NUMBER_PR_CHANGE)</f>
        <v/>
      </c>
      <c r="Y39" s="3853"/>
      <c r="Z39" s="3853"/>
      <c r="AA39" s="3853"/>
      <c r="AB39" s="3853"/>
      <c r="AC39" s="3853"/>
      <c r="AD39" s="3853"/>
      <c r="AE39" s="3853"/>
      <c r="AF39" s="260"/>
      <c r="AG39" s="3853" t="str">
        <f>IF(TITLE_NUMBER_PR_CHANGE="",IF(TITLE_NUMBER_PR="","",TITLE_NUMBER_PR),TITLE_NUMBER_PR_CHANGE)</f>
        <v/>
      </c>
      <c r="AH39" s="3853"/>
      <c r="AI39" s="3853"/>
      <c r="AJ39" s="3853"/>
      <c r="AK39" s="3853"/>
      <c r="AL39" s="3853"/>
      <c r="AM39" s="3853"/>
      <c r="AN39" s="3853"/>
      <c r="AO39" s="260"/>
      <c r="AP39" s="260"/>
      <c r="AQ39" s="214"/>
      <c r="AR39" s="301"/>
      <c r="AS39" s="301"/>
      <c r="AT39" s="301"/>
      <c r="AU39" s="301"/>
      <c r="AV39" s="301"/>
      <c r="AW39" s="351">
        <v>0</v>
      </c>
    </row>
    <row r="40" spans="1:49" s="1637" customFormat="1" ht="0" hidden="1" customHeight="1">
      <c r="A40" s="1072"/>
      <c r="B40" s="1072"/>
      <c r="C40" s="1072"/>
      <c r="D40" s="1072"/>
      <c r="E40" s="1072"/>
      <c r="F40" s="1072"/>
      <c r="G40" s="1072"/>
      <c r="H40" s="1072"/>
      <c r="I40" s="1072"/>
      <c r="J40" s="1072"/>
      <c r="K40" s="1072"/>
      <c r="L40" s="1072"/>
      <c r="M40" s="1204"/>
      <c r="N40" s="1072"/>
      <c r="O40" s="1072"/>
      <c r="P40" s="1072"/>
      <c r="U40" s="257"/>
      <c r="V40" s="257"/>
      <c r="W40" s="1164"/>
      <c r="X40" s="260"/>
      <c r="Y40" s="260"/>
      <c r="Z40" s="260"/>
      <c r="AA40" s="260"/>
      <c r="AB40" s="260"/>
      <c r="AC40" s="260"/>
      <c r="AD40" s="260"/>
      <c r="AE40" s="260"/>
      <c r="AF40" s="212" t="s">
        <v>511</v>
      </c>
      <c r="AG40" s="260"/>
      <c r="AH40" s="260"/>
      <c r="AI40" s="260"/>
      <c r="AJ40" s="260"/>
      <c r="AK40" s="260"/>
      <c r="AL40" s="260"/>
      <c r="AM40" s="260"/>
      <c r="AN40" s="260"/>
      <c r="AO40" s="212" t="s">
        <v>511</v>
      </c>
      <c r="AR40" s="301"/>
      <c r="AS40" s="301"/>
      <c r="AT40" s="301"/>
      <c r="AU40" s="301"/>
      <c r="AV40" s="301"/>
      <c r="AW40" s="351">
        <v>0</v>
      </c>
    </row>
    <row r="41" spans="1:49" ht="14.65" customHeight="1">
      <c r="R41" s="309"/>
      <c r="S41" s="309"/>
      <c r="T41" s="309"/>
      <c r="U41" s="1099"/>
      <c r="V41" s="296"/>
      <c r="W41" s="1068"/>
      <c r="X41" s="3872"/>
      <c r="Y41" s="3872"/>
      <c r="Z41" s="3872"/>
      <c r="AA41" s="3872"/>
      <c r="AB41" s="3872"/>
      <c r="AC41" s="3872"/>
      <c r="AD41" s="3872"/>
      <c r="AE41" s="3872"/>
      <c r="AF41" s="3872"/>
      <c r="AG41" s="3872"/>
      <c r="AH41" s="3872"/>
      <c r="AI41" s="3872"/>
      <c r="AJ41" s="3872"/>
      <c r="AK41" s="3872"/>
      <c r="AL41" s="3872"/>
      <c r="AM41" s="3872"/>
      <c r="AN41" s="3872"/>
      <c r="AO41" s="3872"/>
      <c r="AW41" s="979">
        <v>14</v>
      </c>
    </row>
    <row r="42" spans="1:49" ht="14.65" customHeight="1">
      <c r="R42" s="309"/>
      <c r="S42" s="309"/>
      <c r="T42" s="309"/>
      <c r="U42" s="3731" t="s">
        <v>384</v>
      </c>
      <c r="V42" s="3731"/>
      <c r="W42" s="3731"/>
      <c r="X42" s="3731"/>
      <c r="Y42" s="3731"/>
      <c r="Z42" s="3731"/>
      <c r="AA42" s="3731"/>
      <c r="AB42" s="3731"/>
      <c r="AC42" s="3731"/>
      <c r="AD42" s="3731"/>
      <c r="AE42" s="3731"/>
      <c r="AF42" s="3731"/>
      <c r="AG42" s="3731"/>
      <c r="AH42" s="3731"/>
      <c r="AI42" s="3731"/>
      <c r="AJ42" s="3731"/>
      <c r="AK42" s="3731"/>
      <c r="AL42" s="3731"/>
      <c r="AM42" s="3731"/>
      <c r="AN42" s="3731"/>
      <c r="AO42" s="3731"/>
      <c r="AP42" s="3731"/>
      <c r="AQ42" s="3731" t="s">
        <v>385</v>
      </c>
      <c r="AW42" s="979">
        <v>14</v>
      </c>
    </row>
    <row r="43" spans="1:49" ht="14.65" customHeight="1">
      <c r="R43" s="309"/>
      <c r="S43" s="309"/>
      <c r="T43" s="309"/>
      <c r="U43" s="3873" t="s">
        <v>75</v>
      </c>
      <c r="V43" s="3822" t="s">
        <v>512</v>
      </c>
      <c r="W43" s="235"/>
      <c r="X43" s="3874" t="s">
        <v>513</v>
      </c>
      <c r="Y43" s="3890"/>
      <c r="Z43" s="3890"/>
      <c r="AA43" s="3890"/>
      <c r="AB43" s="3890"/>
      <c r="AC43" s="3875"/>
      <c r="AD43" s="3875"/>
      <c r="AE43" s="3876"/>
      <c r="AF43" s="3877" t="s">
        <v>514</v>
      </c>
      <c r="AG43" s="3874" t="s">
        <v>513</v>
      </c>
      <c r="AH43" s="3890"/>
      <c r="AI43" s="3890"/>
      <c r="AJ43" s="3890"/>
      <c r="AK43" s="3890"/>
      <c r="AL43" s="3875"/>
      <c r="AM43" s="3875"/>
      <c r="AN43" s="3876"/>
      <c r="AO43" s="3877" t="s">
        <v>515</v>
      </c>
      <c r="AP43" s="3880" t="s">
        <v>516</v>
      </c>
      <c r="AQ43" s="3731"/>
      <c r="AW43" s="979">
        <v>14</v>
      </c>
    </row>
    <row r="44" spans="1:49" ht="35.65" customHeight="1">
      <c r="R44" s="309"/>
      <c r="S44" s="309"/>
      <c r="T44" s="309"/>
      <c r="U44" s="3873"/>
      <c r="V44" s="3822"/>
      <c r="W44" s="864"/>
      <c r="X44" s="3793" t="s">
        <v>539</v>
      </c>
      <c r="Y44" s="3731" t="s">
        <v>540</v>
      </c>
      <c r="Z44" s="3731"/>
      <c r="AA44" s="3731"/>
      <c r="AB44" s="3731"/>
      <c r="AC44" s="3793" t="s">
        <v>520</v>
      </c>
      <c r="AD44" s="3902"/>
      <c r="AE44" s="3794"/>
      <c r="AF44" s="3878"/>
      <c r="AG44" s="3793" t="s">
        <v>539</v>
      </c>
      <c r="AH44" s="3731" t="s">
        <v>540</v>
      </c>
      <c r="AI44" s="3731"/>
      <c r="AJ44" s="3731"/>
      <c r="AK44" s="3731"/>
      <c r="AL44" s="3793" t="s">
        <v>520</v>
      </c>
      <c r="AM44" s="3902"/>
      <c r="AN44" s="3794"/>
      <c r="AO44" s="3878"/>
      <c r="AP44" s="3881"/>
      <c r="AQ44" s="3731"/>
      <c r="AW44" s="979">
        <v>34</v>
      </c>
    </row>
    <row r="45" spans="1:49" ht="14.65" customHeight="1">
      <c r="R45" s="309"/>
      <c r="S45" s="309"/>
      <c r="T45" s="309"/>
      <c r="U45" s="3873"/>
      <c r="V45" s="3822"/>
      <c r="W45" s="864"/>
      <c r="X45" s="3795"/>
      <c r="Y45" s="3828" t="s">
        <v>541</v>
      </c>
      <c r="Z45" s="3827" t="s">
        <v>542</v>
      </c>
      <c r="AA45" s="3839"/>
      <c r="AB45" s="3840"/>
      <c r="AC45" s="3798"/>
      <c r="AD45" s="3903"/>
      <c r="AE45" s="3799"/>
      <c r="AF45" s="3878"/>
      <c r="AG45" s="3795"/>
      <c r="AH45" s="3828" t="s">
        <v>541</v>
      </c>
      <c r="AI45" s="3827" t="s">
        <v>542</v>
      </c>
      <c r="AJ45" s="3839"/>
      <c r="AK45" s="3840"/>
      <c r="AL45" s="3798"/>
      <c r="AM45" s="3903"/>
      <c r="AN45" s="3799"/>
      <c r="AO45" s="3878"/>
      <c r="AP45" s="3881"/>
      <c r="AQ45" s="3731"/>
      <c r="AW45" s="979">
        <v>14</v>
      </c>
    </row>
    <row r="46" spans="1:49" ht="27.4" customHeight="1">
      <c r="R46" s="309"/>
      <c r="S46" s="309"/>
      <c r="T46" s="309"/>
      <c r="U46" s="3873"/>
      <c r="V46" s="3822"/>
      <c r="W46" s="864"/>
      <c r="X46" s="3795"/>
      <c r="Y46" s="3901"/>
      <c r="Z46" s="3828" t="s">
        <v>543</v>
      </c>
      <c r="AA46" s="3827" t="s">
        <v>544</v>
      </c>
      <c r="AB46" s="3840"/>
      <c r="AC46" s="3828" t="s">
        <v>530</v>
      </c>
      <c r="AD46" s="3832" t="s">
        <v>531</v>
      </c>
      <c r="AE46" s="3830"/>
      <c r="AF46" s="3878"/>
      <c r="AG46" s="3795"/>
      <c r="AH46" s="3901"/>
      <c r="AI46" s="3828" t="s">
        <v>543</v>
      </c>
      <c r="AJ46" s="3827" t="s">
        <v>544</v>
      </c>
      <c r="AK46" s="3840"/>
      <c r="AL46" s="3828" t="s">
        <v>530</v>
      </c>
      <c r="AM46" s="3832" t="s">
        <v>531</v>
      </c>
      <c r="AN46" s="3830"/>
      <c r="AO46" s="3878"/>
      <c r="AP46" s="3881"/>
      <c r="AQ46" s="3731"/>
      <c r="AW46" s="979">
        <v>26</v>
      </c>
    </row>
    <row r="47" spans="1:49" ht="65.25" customHeight="1">
      <c r="A47" s="1083"/>
      <c r="B47" s="1083" t="s">
        <v>226</v>
      </c>
      <c r="C47" s="1083" t="s">
        <v>227</v>
      </c>
      <c r="D47" s="1083" t="s">
        <v>228</v>
      </c>
      <c r="E47" s="1134" t="s">
        <v>521</v>
      </c>
      <c r="F47" s="1134" t="s">
        <v>522</v>
      </c>
      <c r="G47" s="1134" t="s">
        <v>523</v>
      </c>
      <c r="H47" s="1134" t="s">
        <v>524</v>
      </c>
      <c r="I47" s="1134" t="s">
        <v>525</v>
      </c>
      <c r="J47" s="1134" t="s">
        <v>526</v>
      </c>
      <c r="K47" s="1134" t="s">
        <v>527</v>
      </c>
      <c r="L47" s="1134" t="s">
        <v>545</v>
      </c>
      <c r="M47" s="1134" t="s">
        <v>502</v>
      </c>
      <c r="R47" s="309"/>
      <c r="S47" s="309"/>
      <c r="T47" s="309"/>
      <c r="U47" s="3873"/>
      <c r="V47" s="3822"/>
      <c r="W47" s="236"/>
      <c r="X47" s="3798"/>
      <c r="Y47" s="3829"/>
      <c r="Z47" s="3829"/>
      <c r="AA47" s="1046" t="s">
        <v>546</v>
      </c>
      <c r="AB47" s="1046" t="s">
        <v>547</v>
      </c>
      <c r="AC47" s="3829"/>
      <c r="AD47" s="3833"/>
      <c r="AE47" s="3831"/>
      <c r="AF47" s="3879"/>
      <c r="AG47" s="3798"/>
      <c r="AH47" s="3829"/>
      <c r="AI47" s="3829"/>
      <c r="AJ47" s="1046" t="s">
        <v>546</v>
      </c>
      <c r="AK47" s="1046" t="s">
        <v>547</v>
      </c>
      <c r="AL47" s="3829"/>
      <c r="AM47" s="3833"/>
      <c r="AN47" s="3831"/>
      <c r="AO47" s="3879"/>
      <c r="AP47" s="3882"/>
      <c r="AQ47" s="3731"/>
      <c r="AW47" s="979">
        <v>62</v>
      </c>
    </row>
    <row r="48" spans="1:49" s="1464" customFormat="1" ht="11.25" hidden="1" customHeight="1">
      <c r="A48" s="1083"/>
      <c r="B48" s="1083"/>
      <c r="C48" s="1083"/>
      <c r="D48" s="1083"/>
      <c r="E48" s="1083"/>
      <c r="F48" s="1083"/>
      <c r="G48" s="1083"/>
      <c r="H48" s="1083"/>
      <c r="I48" s="1083"/>
      <c r="J48" s="1083"/>
      <c r="K48" s="1083"/>
      <c r="L48" s="1083"/>
      <c r="M48" s="1134"/>
      <c r="N48" s="1152"/>
      <c r="O48" s="1152"/>
      <c r="P48" s="1152"/>
      <c r="Q48" s="1070"/>
      <c r="R48" s="1071"/>
      <c r="S48" s="1078">
        <v>1</v>
      </c>
      <c r="T48" s="1078"/>
      <c r="U48" s="1101" t="s">
        <v>161</v>
      </c>
      <c r="V48" s="1079" t="s">
        <v>89</v>
      </c>
      <c r="W48" s="1069" t="str">
        <f ca="1">OFFSET(W48,0,-1)</f>
        <v>2</v>
      </c>
      <c r="X48" s="1159">
        <f ca="1">OFFSET(X48,0,-1)+1</f>
        <v>3</v>
      </c>
      <c r="Y48" s="1165"/>
      <c r="Z48" s="1165"/>
      <c r="AA48" s="1165">
        <f ca="1">OFFSET(AA48,0,-1)+1</f>
        <v>1</v>
      </c>
      <c r="AB48" s="1165">
        <f ca="1">OFFSET(AB48,0,-1)+1</f>
        <v>2</v>
      </c>
      <c r="AC48" s="1159">
        <f ca="1">OFFSET(AC48,0,-1)+1</f>
        <v>3</v>
      </c>
      <c r="AD48" s="3871">
        <f ca="1">OFFSET(AD48,0,-1)+1</f>
        <v>4</v>
      </c>
      <c r="AE48" s="3871"/>
      <c r="AF48" s="1159">
        <f ca="1">OFFSET(AF48,0,-2)+1</f>
        <v>5</v>
      </c>
      <c r="AG48" s="1159">
        <f ca="1">OFFSET(AG48,0,-1)+1</f>
        <v>6</v>
      </c>
      <c r="AH48" s="1159"/>
      <c r="AI48" s="1159"/>
      <c r="AJ48" s="1159">
        <f ca="1">OFFSET(AJ48,0,-1)+1</f>
        <v>1</v>
      </c>
      <c r="AK48" s="1159">
        <f ca="1">OFFSET(AK48,0,-1)+1</f>
        <v>2</v>
      </c>
      <c r="AL48" s="1159">
        <f ca="1">OFFSET(AL48,0,-1)+1</f>
        <v>3</v>
      </c>
      <c r="AM48" s="3871">
        <f ca="1">OFFSET(AM48,0,-1)+1</f>
        <v>4</v>
      </c>
      <c r="AN48" s="3871"/>
      <c r="AO48" s="1159">
        <f ca="1">OFFSET(AO48,0,-2)+1</f>
        <v>5</v>
      </c>
      <c r="AP48" s="1069">
        <f ca="1">OFFSET(AP48,0,-1)</f>
        <v>5</v>
      </c>
      <c r="AQ48" s="1159">
        <f ca="1">OFFSET(AQ48,0,-1)+1</f>
        <v>6</v>
      </c>
      <c r="AR48" s="444"/>
      <c r="AS48" s="444"/>
      <c r="AT48" s="444"/>
      <c r="AU48" s="444"/>
      <c r="AV48" s="444"/>
      <c r="AW48" s="429">
        <v>0</v>
      </c>
    </row>
    <row r="49" spans="1:49" ht="21.95" customHeight="1">
      <c r="A49" s="1091" t="s">
        <v>260</v>
      </c>
      <c r="B49" s="1091"/>
      <c r="C49" s="1091"/>
      <c r="D49" s="1091"/>
      <c r="E49" s="3886">
        <v>1</v>
      </c>
      <c r="F49" s="1091"/>
      <c r="G49" s="1091"/>
      <c r="H49" s="1091"/>
      <c r="I49" s="1091"/>
      <c r="J49" s="1091"/>
      <c r="K49" s="1091"/>
      <c r="L49" s="1091"/>
      <c r="M49" s="1134"/>
      <c r="N49" s="592"/>
      <c r="O49" s="592"/>
      <c r="P49" s="592"/>
      <c r="Q49" s="294"/>
      <c r="R49" s="293"/>
      <c r="S49" s="293"/>
      <c r="T49" s="288"/>
      <c r="U49" s="1160">
        <f>INDEX(PT_DIFFERENTIATION_NUM_NTAR,MATCH(A49,PT_DIFFERENTIATION_NTAR_ID,0))</f>
        <v>0</v>
      </c>
      <c r="V49" s="232" t="s">
        <v>214</v>
      </c>
      <c r="W49" s="234"/>
      <c r="X49" s="3854"/>
      <c r="Y49" s="3855"/>
      <c r="Z49" s="3855"/>
      <c r="AA49" s="3855"/>
      <c r="AB49" s="3855"/>
      <c r="AC49" s="3855"/>
      <c r="AD49" s="3855"/>
      <c r="AE49" s="3855"/>
      <c r="AF49" s="3856"/>
      <c r="AG49" s="3854" t="str">
        <f>INDEX(PT_DIFFERENTIATION_NTAR,MATCH(A49,PT_DIFFERENTIATION_NTAR_ID,0))</f>
        <v/>
      </c>
      <c r="AH49" s="3855"/>
      <c r="AI49" s="3855"/>
      <c r="AJ49" s="3855"/>
      <c r="AK49" s="3855"/>
      <c r="AL49" s="3855"/>
      <c r="AM49" s="3855"/>
      <c r="AN49" s="3855"/>
      <c r="AO49" s="3855"/>
      <c r="AP49" s="3856"/>
      <c r="AQ49" s="10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3"/>
      <c r="AT49" s="433" t="str">
        <f t="shared" ref="AT49:AT65" si="2">IF(V49="","",V49)</f>
        <v>Наименование тарифа</v>
      </c>
      <c r="AU49" s="433"/>
      <c r="AV49" s="433"/>
      <c r="AW49" s="979">
        <v>21</v>
      </c>
    </row>
    <row r="50" spans="1:49" ht="21.95" customHeight="1">
      <c r="A50" s="1091" t="s">
        <v>260</v>
      </c>
      <c r="B50" s="1091" t="s">
        <v>261</v>
      </c>
      <c r="C50" s="1091"/>
      <c r="D50" s="1091"/>
      <c r="E50" s="3887"/>
      <c r="F50" s="3886">
        <v>1</v>
      </c>
      <c r="G50" s="1091"/>
      <c r="H50" s="1091"/>
      <c r="I50" s="1091"/>
      <c r="J50" s="1091"/>
      <c r="K50" s="1091"/>
      <c r="L50" s="1091"/>
      <c r="M50" s="1134"/>
      <c r="N50" s="592"/>
      <c r="O50" s="592"/>
      <c r="P50" s="592"/>
      <c r="Q50" s="1156"/>
      <c r="R50" s="285"/>
      <c r="S50" s="442"/>
      <c r="T50" s="286"/>
      <c r="U50" s="1160" t="str">
        <f>INDEX(PT_DIFFERENTIATION_NUM_TER,MATCH(B50,PT_DIFFERENTIATION_TER_ID,0))</f>
        <v>.</v>
      </c>
      <c r="V50" s="242" t="s">
        <v>481</v>
      </c>
      <c r="W50" s="234"/>
      <c r="X50" s="3854"/>
      <c r="Y50" s="3855"/>
      <c r="Z50" s="3855"/>
      <c r="AA50" s="3855"/>
      <c r="AB50" s="3855"/>
      <c r="AC50" s="3855"/>
      <c r="AD50" s="3855"/>
      <c r="AE50" s="3855"/>
      <c r="AF50" s="3856"/>
      <c r="AG50" s="3854" t="str">
        <f>INDEX(PT_DIFFERENTIATION_TER,MATCH(B50,PT_DIFFERENTIATION_TER_ID,0))</f>
        <v/>
      </c>
      <c r="AH50" s="3855"/>
      <c r="AI50" s="3855"/>
      <c r="AJ50" s="3855"/>
      <c r="AK50" s="3855"/>
      <c r="AL50" s="3855"/>
      <c r="AM50" s="3855"/>
      <c r="AN50" s="3855"/>
      <c r="AO50" s="3855"/>
      <c r="AP50" s="3856"/>
      <c r="AQ50" s="1082" t="s">
        <v>482</v>
      </c>
      <c r="AS50" s="433"/>
      <c r="AT50" s="433" t="str">
        <f t="shared" si="2"/>
        <v>Территория действия тарифа</v>
      </c>
      <c r="AU50" s="433"/>
      <c r="AV50" s="433"/>
      <c r="AW50" s="979">
        <v>21</v>
      </c>
    </row>
    <row r="51" spans="1:49" ht="24" customHeight="1">
      <c r="A51" s="1091" t="s">
        <v>260</v>
      </c>
      <c r="B51" s="1091" t="s">
        <v>261</v>
      </c>
      <c r="C51" s="1091" t="s">
        <v>262</v>
      </c>
      <c r="D51" s="1091"/>
      <c r="E51" s="3887"/>
      <c r="F51" s="3887"/>
      <c r="G51" s="3886">
        <v>1</v>
      </c>
      <c r="H51" s="1091"/>
      <c r="I51" s="1091"/>
      <c r="J51" s="1091"/>
      <c r="K51" s="1091"/>
      <c r="L51" s="1091"/>
      <c r="M51" s="1134"/>
      <c r="N51" s="592"/>
      <c r="O51" s="592"/>
      <c r="P51" s="592"/>
      <c r="Q51" s="287"/>
      <c r="R51" s="285"/>
      <c r="S51" s="442"/>
      <c r="T51" s="286"/>
      <c r="U51" s="1160" t="str">
        <f>INDEX(PT_DIFFERENTIATION_NUM_CS,MATCH(C51,PT_DIFFERENTIATION_CS_ID,0))</f>
        <v>..</v>
      </c>
      <c r="V51" s="243" t="s">
        <v>483</v>
      </c>
      <c r="W51" s="234"/>
      <c r="X51" s="3854"/>
      <c r="Y51" s="3855"/>
      <c r="Z51" s="3855"/>
      <c r="AA51" s="3855"/>
      <c r="AB51" s="3855"/>
      <c r="AC51" s="3855"/>
      <c r="AD51" s="3855"/>
      <c r="AE51" s="3855"/>
      <c r="AF51" s="3856"/>
      <c r="AG51" s="3854" t="str">
        <f>INDEX(PT_DIFFERENTIATION_CS,MATCH(C51,PT_DIFFERENTIATION_CS_ID,0))</f>
        <v/>
      </c>
      <c r="AH51" s="3855"/>
      <c r="AI51" s="3855"/>
      <c r="AJ51" s="3855"/>
      <c r="AK51" s="3855"/>
      <c r="AL51" s="3855"/>
      <c r="AM51" s="3855"/>
      <c r="AN51" s="3855"/>
      <c r="AO51" s="3855"/>
      <c r="AP51" s="3856"/>
      <c r="AQ51" s="1082" t="s">
        <v>484</v>
      </c>
      <c r="AS51" s="433"/>
      <c r="AT51" s="433" t="str">
        <f t="shared" si="2"/>
        <v xml:space="preserve">Наименование системы теплоснабжения </v>
      </c>
      <c r="AU51" s="433"/>
      <c r="AV51" s="433"/>
      <c r="AW51" s="979">
        <v>23</v>
      </c>
    </row>
    <row r="52" spans="1:49" ht="21.95" customHeight="1">
      <c r="A52" s="1091" t="s">
        <v>260</v>
      </c>
      <c r="B52" s="1091" t="s">
        <v>261</v>
      </c>
      <c r="C52" s="1091" t="s">
        <v>262</v>
      </c>
      <c r="D52" s="1091" t="s">
        <v>263</v>
      </c>
      <c r="E52" s="3887"/>
      <c r="F52" s="3887"/>
      <c r="G52" s="3887"/>
      <c r="H52" s="3886">
        <v>1</v>
      </c>
      <c r="I52" s="1091"/>
      <c r="J52" s="1091"/>
      <c r="K52" s="1091"/>
      <c r="L52" s="1091"/>
      <c r="M52" s="1134"/>
      <c r="N52" s="592"/>
      <c r="O52" s="592"/>
      <c r="P52" s="592"/>
      <c r="Q52" s="287"/>
      <c r="R52" s="285"/>
      <c r="S52" s="442"/>
      <c r="T52" s="286"/>
      <c r="U52" s="1160" t="str">
        <f>INDEX(PT_DIFFERENTIATION_NUM_IST_TE,MATCH(D52,PT_DIFFERENTIATION_IST_TE_ID,0))</f>
        <v>...</v>
      </c>
      <c r="V52" s="244" t="s">
        <v>485</v>
      </c>
      <c r="W52" s="234"/>
      <c r="X52" s="3854"/>
      <c r="Y52" s="3855"/>
      <c r="Z52" s="3855"/>
      <c r="AA52" s="3855"/>
      <c r="AB52" s="3855"/>
      <c r="AC52" s="3855"/>
      <c r="AD52" s="3855"/>
      <c r="AE52" s="3855"/>
      <c r="AF52" s="3856"/>
      <c r="AG52" s="3854" t="str">
        <f>INDEX(PT_DIFFERENTIATION_IST_TE,MATCH(D52,PT_DIFFERENTIATION_IST_TE_ID,0))</f>
        <v/>
      </c>
      <c r="AH52" s="3855"/>
      <c r="AI52" s="3855"/>
      <c r="AJ52" s="3855"/>
      <c r="AK52" s="3855"/>
      <c r="AL52" s="3855"/>
      <c r="AM52" s="3855"/>
      <c r="AN52" s="3855"/>
      <c r="AO52" s="3855"/>
      <c r="AP52" s="3856"/>
      <c r="AQ52" s="1082" t="s">
        <v>486</v>
      </c>
      <c r="AS52" s="433"/>
      <c r="AT52" s="433" t="str">
        <f t="shared" si="2"/>
        <v xml:space="preserve">Источник тепловой энергии  </v>
      </c>
      <c r="AU52" s="433"/>
      <c r="AV52" s="433"/>
      <c r="AW52" s="979">
        <v>21</v>
      </c>
    </row>
    <row r="53" spans="1:49" s="1465" customFormat="1" ht="0" hidden="1" customHeight="1">
      <c r="A53" s="1199" t="s">
        <v>260</v>
      </c>
      <c r="B53" s="1199" t="s">
        <v>261</v>
      </c>
      <c r="C53" s="1199" t="s">
        <v>262</v>
      </c>
      <c r="D53" s="1199" t="s">
        <v>263</v>
      </c>
      <c r="E53" s="3887"/>
      <c r="F53" s="3887"/>
      <c r="G53" s="3887"/>
      <c r="H53" s="3887"/>
      <c r="I53" s="3731" t="str">
        <f>U52&amp;".1"</f>
        <v>....1</v>
      </c>
      <c r="J53" s="1199"/>
      <c r="K53" s="1199"/>
      <c r="L53" s="1199"/>
      <c r="M53" s="1205" t="s">
        <v>487</v>
      </c>
      <c r="N53" s="1070"/>
      <c r="O53" s="1070"/>
      <c r="P53" s="1070"/>
      <c r="Q53" s="3864">
        <v>1</v>
      </c>
      <c r="R53" s="1155"/>
      <c r="S53" s="1155"/>
      <c r="T53" s="289"/>
      <c r="U53" s="871"/>
      <c r="V53" s="1207"/>
      <c r="W53" s="1208"/>
      <c r="X53" s="3891"/>
      <c r="Y53" s="3892"/>
      <c r="Z53" s="3892"/>
      <c r="AA53" s="3892"/>
      <c r="AB53" s="3892"/>
      <c r="AC53" s="3892"/>
      <c r="AD53" s="3892"/>
      <c r="AE53" s="3892"/>
      <c r="AF53" s="3893"/>
      <c r="AG53" s="3891"/>
      <c r="AH53" s="3892"/>
      <c r="AI53" s="3892"/>
      <c r="AJ53" s="3892"/>
      <c r="AK53" s="3892"/>
      <c r="AL53" s="3892"/>
      <c r="AM53" s="3892"/>
      <c r="AN53" s="3892"/>
      <c r="AO53" s="3892"/>
      <c r="AP53" s="3893"/>
      <c r="AQ53" s="1209"/>
      <c r="AS53" s="433"/>
      <c r="AT53" s="433" t="str">
        <f t="shared" si="2"/>
        <v/>
      </c>
      <c r="AU53" s="433"/>
      <c r="AV53" s="433"/>
      <c r="AW53" s="444">
        <v>0</v>
      </c>
    </row>
    <row r="54" spans="1:49" ht="21.95" customHeight="1">
      <c r="A54" s="1091" t="s">
        <v>260</v>
      </c>
      <c r="B54" s="1091" t="s">
        <v>261</v>
      </c>
      <c r="C54" s="1091" t="s">
        <v>262</v>
      </c>
      <c r="D54" s="1091" t="s">
        <v>263</v>
      </c>
      <c r="E54" s="3887"/>
      <c r="F54" s="3887"/>
      <c r="G54" s="3887"/>
      <c r="H54" s="3887"/>
      <c r="I54" s="3712"/>
      <c r="J54" s="3731" t="str">
        <f>I53&amp;".1"</f>
        <v>....1.1</v>
      </c>
      <c r="K54" s="1091"/>
      <c r="L54" s="1091"/>
      <c r="M54" s="1134" t="s">
        <v>490</v>
      </c>
      <c r="Q54" s="3864"/>
      <c r="R54" s="3864">
        <v>1</v>
      </c>
      <c r="S54" s="451"/>
      <c r="T54" s="290"/>
      <c r="U54" s="1160" t="str">
        <f>$J54</f>
        <v>....1.1</v>
      </c>
      <c r="V54" s="220" t="s">
        <v>491</v>
      </c>
      <c r="W54" s="234"/>
      <c r="X54" s="3848"/>
      <c r="Y54" s="3849"/>
      <c r="Z54" s="3849"/>
      <c r="AA54" s="3849"/>
      <c r="AB54" s="3849"/>
      <c r="AC54" s="3844"/>
      <c r="AD54" s="3844"/>
      <c r="AE54" s="3844"/>
      <c r="AF54" s="3904"/>
      <c r="AG54" s="3848"/>
      <c r="AH54" s="3849"/>
      <c r="AI54" s="3849"/>
      <c r="AJ54" s="3849"/>
      <c r="AK54" s="3849"/>
      <c r="AL54" s="3849"/>
      <c r="AM54" s="3849"/>
      <c r="AN54" s="3849"/>
      <c r="AO54" s="3849"/>
      <c r="AP54" s="3850"/>
      <c r="AQ54" s="1082" t="s">
        <v>492</v>
      </c>
      <c r="AS54" s="433"/>
      <c r="AT54" s="433" t="str">
        <f t="shared" si="2"/>
        <v>Группа потребителей</v>
      </c>
      <c r="AU54" s="433"/>
      <c r="AV54" s="433"/>
      <c r="AW54" s="979">
        <v>21</v>
      </c>
    </row>
    <row r="55" spans="1:49" ht="21.95" customHeight="1">
      <c r="A55" s="1091" t="s">
        <v>260</v>
      </c>
      <c r="B55" s="1091" t="s">
        <v>261</v>
      </c>
      <c r="C55" s="1091" t="s">
        <v>262</v>
      </c>
      <c r="D55" s="1091" t="s">
        <v>263</v>
      </c>
      <c r="E55" s="3887"/>
      <c r="F55" s="3887"/>
      <c r="G55" s="3887"/>
      <c r="H55" s="3887"/>
      <c r="I55" s="3712"/>
      <c r="J55" s="3712"/>
      <c r="K55" s="3731" t="str">
        <f>J54&amp;".1"</f>
        <v>....1.1.1</v>
      </c>
      <c r="L55" s="75"/>
      <c r="M55" s="1134" t="s">
        <v>493</v>
      </c>
      <c r="Q55" s="3864"/>
      <c r="R55" s="3864"/>
      <c r="S55" s="451">
        <v>1</v>
      </c>
      <c r="T55" s="290"/>
      <c r="U55" s="1160" t="str">
        <f>$K55</f>
        <v>....1.1.1</v>
      </c>
      <c r="V55" s="1171"/>
      <c r="W55" s="234"/>
      <c r="X55" s="627"/>
      <c r="Y55" s="627"/>
      <c r="Z55" s="627"/>
      <c r="AA55" s="627"/>
      <c r="AB55" s="1229"/>
      <c r="AC55" s="3865"/>
      <c r="AD55" s="3741" t="s">
        <v>52</v>
      </c>
      <c r="AE55" s="3865"/>
      <c r="AF55" s="3741" t="s">
        <v>52</v>
      </c>
      <c r="AG55" s="1231"/>
      <c r="AH55" s="627"/>
      <c r="AI55" s="627"/>
      <c r="AJ55" s="627"/>
      <c r="AK55" s="1081"/>
      <c r="AL55" s="3865"/>
      <c r="AM55" s="3741" t="s">
        <v>52</v>
      </c>
      <c r="AN55" s="3865"/>
      <c r="AO55" s="3741" t="s">
        <v>52</v>
      </c>
      <c r="AP55" s="1172"/>
      <c r="AQ55" s="1131" t="s">
        <v>536</v>
      </c>
      <c r="AR55" s="444" t="e">
        <f ca="1">STRCHECKDATE(X57:AP57)</f>
        <v>#NAME?</v>
      </c>
      <c r="AS55" s="433"/>
      <c r="AT55" s="433" t="str">
        <f t="shared" si="2"/>
        <v/>
      </c>
      <c r="AU55" s="433"/>
      <c r="AV55" s="433"/>
      <c r="AW55" s="979">
        <v>21</v>
      </c>
    </row>
    <row r="56" spans="1:49" ht="11.45" customHeight="1">
      <c r="A56" s="1091" t="s">
        <v>260</v>
      </c>
      <c r="B56" s="1091" t="s">
        <v>261</v>
      </c>
      <c r="C56" s="1091" t="s">
        <v>262</v>
      </c>
      <c r="D56" s="1091" t="s">
        <v>263</v>
      </c>
      <c r="E56" s="3887"/>
      <c r="F56" s="3887"/>
      <c r="G56" s="3887"/>
      <c r="H56" s="3887"/>
      <c r="I56" s="3712"/>
      <c r="J56" s="3712"/>
      <c r="K56" s="3712"/>
      <c r="L56" s="3731" t="str">
        <f>K55&amp;".1"</f>
        <v>....1.1.1.1</v>
      </c>
      <c r="M56" s="1134"/>
      <c r="Q56" s="3864"/>
      <c r="R56" s="3864"/>
      <c r="S56" s="451">
        <v>1</v>
      </c>
      <c r="T56" s="290"/>
      <c r="U56" s="1160" t="str">
        <f>$L56</f>
        <v>....1.1.1.1</v>
      </c>
      <c r="V56" s="1215"/>
      <c r="W56" s="234"/>
      <c r="X56" s="259"/>
      <c r="Y56" s="627"/>
      <c r="Z56" s="627"/>
      <c r="AA56" s="627"/>
      <c r="AB56" s="1229"/>
      <c r="AC56" s="3866"/>
      <c r="AD56" s="3741"/>
      <c r="AE56" s="3866"/>
      <c r="AF56" s="3741"/>
      <c r="AG56" s="1231"/>
      <c r="AH56" s="627"/>
      <c r="AI56" s="627"/>
      <c r="AJ56" s="627"/>
      <c r="AK56" s="1081"/>
      <c r="AL56" s="3866"/>
      <c r="AM56" s="3741"/>
      <c r="AN56" s="3866"/>
      <c r="AO56" s="3741"/>
      <c r="AP56" s="1172"/>
      <c r="AQ56" s="3883" t="s">
        <v>537</v>
      </c>
      <c r="AR56" s="444" t="e">
        <f ca="1">STRCHECKDATE(X58:AP58)</f>
        <v>#NAME?</v>
      </c>
      <c r="AS56" s="433"/>
      <c r="AT56" s="433" t="str">
        <f t="shared" si="2"/>
        <v/>
      </c>
      <c r="AU56" s="433"/>
      <c r="AV56" s="433"/>
      <c r="AW56" s="979">
        <v>11</v>
      </c>
    </row>
    <row r="57" spans="1:49" ht="0" hidden="1" customHeight="1">
      <c r="A57" s="1091" t="s">
        <v>260</v>
      </c>
      <c r="B57" s="1091" t="s">
        <v>261</v>
      </c>
      <c r="C57" s="1091" t="s">
        <v>262</v>
      </c>
      <c r="D57" s="1091" t="s">
        <v>263</v>
      </c>
      <c r="E57" s="3887"/>
      <c r="F57" s="3887"/>
      <c r="G57" s="3887"/>
      <c r="H57" s="3887"/>
      <c r="I57" s="3712"/>
      <c r="J57" s="3712"/>
      <c r="K57" s="3712"/>
      <c r="L57" s="3731"/>
      <c r="M57" s="1134"/>
      <c r="Q57" s="3864"/>
      <c r="R57" s="3864"/>
      <c r="S57" s="451"/>
      <c r="T57" s="290"/>
      <c r="U57" s="1166"/>
      <c r="V57" s="234"/>
      <c r="W57" s="234"/>
      <c r="X57" s="259"/>
      <c r="Y57" s="259"/>
      <c r="Z57" s="259"/>
      <c r="AA57" s="259"/>
      <c r="AB57" s="1230" t="str">
        <f>AC55&amp;"-"&amp;AE55</f>
        <v>-</v>
      </c>
      <c r="AC57" s="3866"/>
      <c r="AD57" s="3741"/>
      <c r="AE57" s="3866"/>
      <c r="AF57" s="3741"/>
      <c r="AG57" s="1206"/>
      <c r="AH57" s="259"/>
      <c r="AI57" s="259"/>
      <c r="AJ57" s="259"/>
      <c r="AK57" s="262" t="str">
        <f>AL55&amp;"-"&amp;AN55</f>
        <v>-</v>
      </c>
      <c r="AL57" s="3866"/>
      <c r="AM57" s="3741"/>
      <c r="AN57" s="3866"/>
      <c r="AO57" s="3741"/>
      <c r="AP57" s="1173"/>
      <c r="AQ57" s="3884"/>
      <c r="AS57" s="433"/>
      <c r="AT57" s="433" t="str">
        <f t="shared" si="2"/>
        <v/>
      </c>
      <c r="AU57" s="433"/>
      <c r="AV57" s="433"/>
      <c r="AW57" s="979">
        <v>0</v>
      </c>
    </row>
    <row r="58" spans="1:49" ht="11.45" customHeight="1">
      <c r="A58" s="1091" t="s">
        <v>260</v>
      </c>
      <c r="B58" s="1091" t="s">
        <v>261</v>
      </c>
      <c r="C58" s="1091" t="s">
        <v>262</v>
      </c>
      <c r="D58" s="1091" t="s">
        <v>263</v>
      </c>
      <c r="E58" s="3887"/>
      <c r="F58" s="3887"/>
      <c r="G58" s="3887"/>
      <c r="H58" s="3887"/>
      <c r="I58" s="3712"/>
      <c r="J58" s="3712"/>
      <c r="K58" s="3731"/>
      <c r="L58" s="1091"/>
      <c r="M58" s="1134"/>
      <c r="Q58" s="3864"/>
      <c r="R58" s="3864"/>
      <c r="S58" s="1155"/>
      <c r="T58" s="289"/>
      <c r="U58" s="1102"/>
      <c r="V58" s="222" t="s">
        <v>538</v>
      </c>
      <c r="W58" s="300"/>
      <c r="X58" s="300"/>
      <c r="Y58" s="300"/>
      <c r="Z58" s="300"/>
      <c r="AA58" s="300"/>
      <c r="AB58" s="300"/>
      <c r="AC58" s="3866"/>
      <c r="AD58" s="3741"/>
      <c r="AE58" s="3866"/>
      <c r="AF58" s="3741"/>
      <c r="AG58" s="300"/>
      <c r="AH58" s="300"/>
      <c r="AI58" s="300"/>
      <c r="AJ58" s="300"/>
      <c r="AK58" s="300"/>
      <c r="AL58" s="3866"/>
      <c r="AM58" s="3741"/>
      <c r="AN58" s="3866"/>
      <c r="AO58" s="3741"/>
      <c r="AP58" s="258"/>
      <c r="AQ58" s="3884"/>
      <c r="AS58" s="433"/>
      <c r="AT58" s="433" t="str">
        <f t="shared" si="2"/>
        <v>Добавить наименование поставщика</v>
      </c>
      <c r="AU58" s="433"/>
      <c r="AV58" s="433"/>
      <c r="AW58" s="979">
        <v>11</v>
      </c>
    </row>
    <row r="59" spans="1:49" ht="11.45" customHeight="1">
      <c r="A59" s="1091" t="s">
        <v>260</v>
      </c>
      <c r="B59" s="1091" t="s">
        <v>261</v>
      </c>
      <c r="C59" s="1091" t="s">
        <v>262</v>
      </c>
      <c r="D59" s="1091" t="s">
        <v>263</v>
      </c>
      <c r="E59" s="3887"/>
      <c r="F59" s="3887"/>
      <c r="G59" s="3887"/>
      <c r="H59" s="3887"/>
      <c r="I59" s="3712"/>
      <c r="J59" s="3731"/>
      <c r="K59" s="1091"/>
      <c r="L59" s="1091"/>
      <c r="M59" s="1134"/>
      <c r="Q59" s="3864"/>
      <c r="R59" s="3864"/>
      <c r="S59" s="1155"/>
      <c r="T59" s="289"/>
      <c r="U59" s="1102"/>
      <c r="V59" s="221" t="s">
        <v>495</v>
      </c>
      <c r="W59" s="300"/>
      <c r="X59" s="300"/>
      <c r="Y59" s="300"/>
      <c r="Z59" s="300"/>
      <c r="AA59" s="300"/>
      <c r="AB59" s="300"/>
      <c r="AC59" s="1232"/>
      <c r="AD59" s="1232"/>
      <c r="AE59" s="1232"/>
      <c r="AF59" s="1232"/>
      <c r="AG59" s="300"/>
      <c r="AH59" s="300"/>
      <c r="AI59" s="300"/>
      <c r="AJ59" s="300"/>
      <c r="AK59" s="300"/>
      <c r="AL59" s="300"/>
      <c r="AM59" s="300"/>
      <c r="AN59" s="300"/>
      <c r="AO59" s="300"/>
      <c r="AP59" s="258"/>
      <c r="AQ59" s="3885"/>
      <c r="AS59" s="433"/>
      <c r="AT59" s="433" t="str">
        <f t="shared" si="2"/>
        <v>Добавить вид теплоносителя (параметры теплоносителя)</v>
      </c>
      <c r="AU59" s="433"/>
      <c r="AV59" s="433"/>
      <c r="AW59" s="979">
        <v>11</v>
      </c>
    </row>
    <row r="60" spans="1:49" ht="11.45" customHeight="1">
      <c r="A60" s="1091" t="s">
        <v>260</v>
      </c>
      <c r="B60" s="1091" t="s">
        <v>261</v>
      </c>
      <c r="C60" s="1091" t="s">
        <v>262</v>
      </c>
      <c r="D60" s="1091" t="s">
        <v>263</v>
      </c>
      <c r="E60" s="3887"/>
      <c r="F60" s="3887"/>
      <c r="G60" s="3887"/>
      <c r="H60" s="3887"/>
      <c r="I60" s="3731"/>
      <c r="J60" s="1091"/>
      <c r="K60" s="1091"/>
      <c r="L60" s="1091"/>
      <c r="M60" s="1134"/>
      <c r="Q60" s="3864"/>
      <c r="R60" s="1155"/>
      <c r="S60" s="1155"/>
      <c r="T60" s="289"/>
      <c r="U60" s="1102"/>
      <c r="V60" s="298" t="s">
        <v>496</v>
      </c>
      <c r="W60" s="300"/>
      <c r="X60" s="300"/>
      <c r="Y60" s="300"/>
      <c r="Z60" s="300"/>
      <c r="AA60" s="300"/>
      <c r="AB60" s="300"/>
      <c r="AC60" s="300"/>
      <c r="AD60" s="300"/>
      <c r="AE60" s="300"/>
      <c r="AF60" s="299"/>
      <c r="AG60" s="300"/>
      <c r="AH60" s="300"/>
      <c r="AI60" s="300"/>
      <c r="AJ60" s="300"/>
      <c r="AK60" s="300"/>
      <c r="AL60" s="300"/>
      <c r="AM60" s="300"/>
      <c r="AN60" s="300"/>
      <c r="AO60" s="299"/>
      <c r="AP60" s="300"/>
      <c r="AQ60" s="237"/>
      <c r="AS60" s="433"/>
      <c r="AT60" s="433" t="str">
        <f t="shared" si="2"/>
        <v>Добавить группу потребителей</v>
      </c>
      <c r="AU60" s="433"/>
      <c r="AV60" s="433"/>
      <c r="AW60" s="979">
        <v>11</v>
      </c>
    </row>
    <row r="61" spans="1:49" ht="0" hidden="1" customHeight="1">
      <c r="A61" s="1091" t="s">
        <v>260</v>
      </c>
      <c r="B61" s="1091" t="s">
        <v>261</v>
      </c>
      <c r="C61" s="1091" t="s">
        <v>262</v>
      </c>
      <c r="D61" s="1091" t="s">
        <v>263</v>
      </c>
      <c r="E61" s="3887"/>
      <c r="F61" s="3887"/>
      <c r="G61" s="3887"/>
      <c r="H61" s="3886"/>
      <c r="I61" s="1091"/>
      <c r="J61" s="1091"/>
      <c r="K61" s="1091"/>
      <c r="L61" s="1091"/>
      <c r="M61" s="1134"/>
      <c r="N61" s="592"/>
      <c r="O61" s="592"/>
      <c r="P61" s="442"/>
      <c r="Q61" s="293"/>
      <c r="R61" s="308"/>
      <c r="S61" s="288"/>
      <c r="T61" s="293"/>
      <c r="U61" s="1210"/>
      <c r="V61" s="1211"/>
      <c r="W61" s="1212"/>
      <c r="X61" s="1212"/>
      <c r="Y61" s="1212"/>
      <c r="Z61" s="1212"/>
      <c r="AA61" s="1212"/>
      <c r="AB61" s="1212"/>
      <c r="AC61" s="1212"/>
      <c r="AD61" s="1212"/>
      <c r="AE61" s="1212"/>
      <c r="AF61" s="1212"/>
      <c r="AG61" s="1212"/>
      <c r="AH61" s="1212"/>
      <c r="AI61" s="1212"/>
      <c r="AJ61" s="1212"/>
      <c r="AK61" s="1212"/>
      <c r="AL61" s="1212"/>
      <c r="AM61" s="1212"/>
      <c r="AN61" s="1212"/>
      <c r="AO61" s="1212"/>
      <c r="AP61" s="1212"/>
      <c r="AQ61" s="1213"/>
      <c r="AS61" s="433"/>
      <c r="AT61" s="433" t="str">
        <f t="shared" si="2"/>
        <v/>
      </c>
      <c r="AU61" s="433"/>
      <c r="AV61" s="433"/>
      <c r="AW61" s="979">
        <v>0</v>
      </c>
    </row>
    <row r="62" spans="1:49" s="1465" customFormat="1" ht="0" hidden="1" customHeight="1">
      <c r="A62" s="1199" t="s">
        <v>260</v>
      </c>
      <c r="B62" s="1199" t="s">
        <v>261</v>
      </c>
      <c r="C62" s="1199" t="s">
        <v>262</v>
      </c>
      <c r="D62" s="1198"/>
      <c r="E62" s="3887"/>
      <c r="F62" s="3887"/>
      <c r="G62" s="3886"/>
      <c r="H62" s="1198"/>
      <c r="I62" s="1198"/>
      <c r="J62" s="1198"/>
      <c r="K62" s="1198"/>
      <c r="L62" s="1198"/>
      <c r="M62" s="1201"/>
      <c r="N62" s="1202"/>
      <c r="O62" s="1202"/>
      <c r="P62" s="284"/>
      <c r="Q62" s="1140"/>
      <c r="R62" s="1141"/>
      <c r="S62" s="1140"/>
      <c r="T62" s="1140"/>
      <c r="U62" s="1146"/>
      <c r="V62" s="1149" t="s">
        <v>498</v>
      </c>
      <c r="W62" s="1148"/>
      <c r="X62" s="1148"/>
      <c r="Y62" s="1148"/>
      <c r="Z62" s="1148"/>
      <c r="AA62" s="1148"/>
      <c r="AB62" s="1148"/>
      <c r="AC62" s="1148"/>
      <c r="AD62" s="1148"/>
      <c r="AE62" s="1148"/>
      <c r="AF62" s="1148"/>
      <c r="AG62" s="1148"/>
      <c r="AH62" s="1148"/>
      <c r="AI62" s="1148"/>
      <c r="AJ62" s="1148"/>
      <c r="AK62" s="1148"/>
      <c r="AL62" s="1148"/>
      <c r="AM62" s="1148"/>
      <c r="AN62" s="1148"/>
      <c r="AO62" s="1148"/>
      <c r="AP62" s="1148"/>
      <c r="AQ62" s="1148"/>
      <c r="AS62" s="659"/>
      <c r="AT62" s="659" t="str">
        <f t="shared" si="2"/>
        <v>Добавить источник для дифференциации</v>
      </c>
      <c r="AU62" s="659"/>
      <c r="AV62" s="659"/>
      <c r="AW62" s="451">
        <v>0</v>
      </c>
    </row>
    <row r="63" spans="1:49" s="1465" customFormat="1" ht="0" hidden="1" customHeight="1">
      <c r="A63" s="1199" t="s">
        <v>260</v>
      </c>
      <c r="B63" s="1199" t="s">
        <v>261</v>
      </c>
      <c r="C63" s="1198"/>
      <c r="D63" s="1198"/>
      <c r="E63" s="3887"/>
      <c r="F63" s="3886"/>
      <c r="G63" s="1198"/>
      <c r="H63" s="1198"/>
      <c r="I63" s="1198"/>
      <c r="J63" s="1198"/>
      <c r="K63" s="1198"/>
      <c r="L63" s="1198"/>
      <c r="M63" s="1201"/>
      <c r="N63" s="1203"/>
      <c r="O63" s="1203"/>
      <c r="P63" s="284"/>
      <c r="Q63" s="1140"/>
      <c r="R63" s="1141"/>
      <c r="S63" s="1140"/>
      <c r="T63" s="1140"/>
      <c r="U63" s="1146"/>
      <c r="V63" s="1149" t="s">
        <v>499</v>
      </c>
      <c r="W63" s="1148"/>
      <c r="X63" s="1148"/>
      <c r="Y63" s="1148"/>
      <c r="Z63" s="1148"/>
      <c r="AA63" s="1148"/>
      <c r="AB63" s="1148"/>
      <c r="AC63" s="1148"/>
      <c r="AD63" s="1148"/>
      <c r="AE63" s="1148"/>
      <c r="AF63" s="1148"/>
      <c r="AG63" s="1148"/>
      <c r="AH63" s="1148"/>
      <c r="AI63" s="1148"/>
      <c r="AJ63" s="1148"/>
      <c r="AK63" s="1148"/>
      <c r="AL63" s="1148"/>
      <c r="AM63" s="1148"/>
      <c r="AN63" s="1148"/>
      <c r="AO63" s="1148"/>
      <c r="AP63" s="1148"/>
      <c r="AQ63" s="1148"/>
      <c r="AS63" s="659"/>
      <c r="AT63" s="659" t="str">
        <f t="shared" si="2"/>
        <v>Добавить централизованную систему для дифференциации</v>
      </c>
      <c r="AU63" s="659"/>
      <c r="AV63" s="659"/>
      <c r="AW63" s="451">
        <v>0</v>
      </c>
    </row>
    <row r="64" spans="1:49" s="1465" customFormat="1" ht="0" hidden="1" customHeight="1">
      <c r="A64" s="1199" t="s">
        <v>260</v>
      </c>
      <c r="B64" s="1199"/>
      <c r="C64" s="1199"/>
      <c r="D64" s="1199"/>
      <c r="E64" s="3886"/>
      <c r="F64" s="1199"/>
      <c r="G64" s="1199"/>
      <c r="H64" s="1199"/>
      <c r="I64" s="1199"/>
      <c r="J64" s="1199"/>
      <c r="K64" s="1199"/>
      <c r="L64" s="1199"/>
      <c r="M64" s="1205"/>
      <c r="N64" s="1203"/>
      <c r="O64" s="1203"/>
      <c r="P64" s="284"/>
      <c r="Q64" s="313"/>
      <c r="R64" s="1168"/>
      <c r="S64" s="313"/>
      <c r="T64" s="313"/>
      <c r="U64" s="1146"/>
      <c r="V64" s="1149" t="s">
        <v>500</v>
      </c>
      <c r="W64" s="1148"/>
      <c r="X64" s="1148"/>
      <c r="Y64" s="1148"/>
      <c r="Z64" s="1148"/>
      <c r="AA64" s="1148"/>
      <c r="AB64" s="1148"/>
      <c r="AC64" s="1148"/>
      <c r="AD64" s="1148"/>
      <c r="AE64" s="1148"/>
      <c r="AF64" s="1148"/>
      <c r="AG64" s="1148"/>
      <c r="AH64" s="1148"/>
      <c r="AI64" s="1148"/>
      <c r="AJ64" s="1148"/>
      <c r="AK64" s="1148"/>
      <c r="AL64" s="1148"/>
      <c r="AM64" s="1148"/>
      <c r="AN64" s="1148"/>
      <c r="AO64" s="1148"/>
      <c r="AP64" s="1148"/>
      <c r="AQ64" s="1148"/>
      <c r="AS64" s="433"/>
      <c r="AT64" s="433" t="str">
        <f t="shared" si="2"/>
        <v>Добавить территорию для дифференциации</v>
      </c>
      <c r="AU64" s="433"/>
      <c r="AV64" s="433"/>
      <c r="AW64" s="444">
        <v>0</v>
      </c>
    </row>
    <row r="65" spans="1:49" s="1465" customFormat="1" ht="4.1500000000000004" customHeight="1">
      <c r="A65" s="1198"/>
      <c r="B65" s="1198"/>
      <c r="C65" s="1198"/>
      <c r="D65" s="1198"/>
      <c r="E65" s="1199"/>
      <c r="F65" s="1198"/>
      <c r="G65" s="1198"/>
      <c r="H65" s="1198"/>
      <c r="I65" s="1198"/>
      <c r="J65" s="1198"/>
      <c r="K65" s="1198"/>
      <c r="L65" s="1198"/>
      <c r="M65" s="1201"/>
      <c r="N65" s="1203"/>
      <c r="O65" s="1203"/>
      <c r="P65" s="284"/>
      <c r="Q65" s="1140"/>
      <c r="R65" s="1141"/>
      <c r="S65" s="1140"/>
      <c r="T65" s="1140"/>
      <c r="U65" s="1146"/>
      <c r="V65" s="1149" t="s">
        <v>532</v>
      </c>
      <c r="W65" s="1148"/>
      <c r="X65" s="1148"/>
      <c r="Y65" s="1148"/>
      <c r="Z65" s="1148"/>
      <c r="AA65" s="1148"/>
      <c r="AB65" s="1148"/>
      <c r="AC65" s="1148"/>
      <c r="AD65" s="1148"/>
      <c r="AE65" s="1148"/>
      <c r="AF65" s="1148"/>
      <c r="AG65" s="1148"/>
      <c r="AH65" s="1148"/>
      <c r="AI65" s="1148"/>
      <c r="AJ65" s="1148"/>
      <c r="AK65" s="1148"/>
      <c r="AL65" s="1148"/>
      <c r="AM65" s="1148"/>
      <c r="AN65" s="1148"/>
      <c r="AO65" s="1148"/>
      <c r="AP65" s="1148"/>
      <c r="AQ65" s="1148"/>
      <c r="AS65" s="659"/>
      <c r="AT65" s="659" t="str">
        <f t="shared" si="2"/>
        <v>Добавить наименование тарифа</v>
      </c>
      <c r="AU65" s="659"/>
      <c r="AV65" s="659"/>
      <c r="AW65" s="451">
        <v>4</v>
      </c>
    </row>
    <row r="66" spans="1:49" ht="11.45" customHeight="1">
      <c r="N66" s="979"/>
      <c r="O66" s="979"/>
      <c r="P66" s="442"/>
      <c r="Q66" s="979"/>
      <c r="R66" s="979"/>
      <c r="S66" s="979"/>
      <c r="T66" s="979"/>
      <c r="U66" s="979"/>
      <c r="AR66" s="979"/>
      <c r="AS66" s="979"/>
      <c r="AT66" s="979"/>
      <c r="AU66" s="979"/>
      <c r="AV66" s="979"/>
      <c r="AW66" s="979">
        <v>11</v>
      </c>
    </row>
    <row r="67" spans="1:49" ht="35.65" customHeight="1">
      <c r="P67" s="442"/>
      <c r="U67" s="1077"/>
      <c r="V67" s="3859"/>
      <c r="W67" s="3859"/>
      <c r="X67" s="3859"/>
      <c r="Y67" s="3859"/>
      <c r="Z67" s="3859"/>
      <c r="AA67" s="3859"/>
      <c r="AB67" s="3859"/>
      <c r="AC67" s="3859"/>
      <c r="AD67" s="3859"/>
      <c r="AE67" s="3859"/>
      <c r="AF67" s="3859"/>
      <c r="AG67" s="3859"/>
      <c r="AH67" s="3859"/>
      <c r="AI67" s="3859"/>
      <c r="AJ67" s="3859"/>
      <c r="AK67" s="3859"/>
      <c r="AL67" s="3859"/>
      <c r="AM67" s="3859"/>
      <c r="AN67" s="3859"/>
      <c r="AO67" s="3859"/>
      <c r="AP67" s="3859"/>
      <c r="AQ67" s="3859"/>
      <c r="AW67" s="979">
        <v>34</v>
      </c>
    </row>
    <row r="68" spans="1:49" ht="21" customHeight="1">
      <c r="P68" s="442"/>
      <c r="V68" s="3859"/>
      <c r="W68" s="3859"/>
      <c r="X68" s="3859"/>
      <c r="Y68" s="3859"/>
      <c r="Z68" s="3859"/>
      <c r="AA68" s="3859"/>
      <c r="AB68" s="3859"/>
      <c r="AC68" s="3859"/>
      <c r="AD68" s="3859"/>
      <c r="AE68" s="3859"/>
      <c r="AF68" s="3859"/>
      <c r="AG68" s="3859"/>
      <c r="AH68" s="3859"/>
      <c r="AI68" s="3859"/>
      <c r="AJ68" s="3859"/>
      <c r="AK68" s="3859"/>
      <c r="AL68" s="3859"/>
      <c r="AM68" s="3859"/>
      <c r="AN68" s="3859"/>
      <c r="AO68" s="3859"/>
      <c r="AP68" s="3859"/>
      <c r="AQ68" s="3859"/>
      <c r="AW68" s="979">
        <v>20</v>
      </c>
    </row>
    <row r="69" spans="1:49" ht="14.65" customHeight="1">
      <c r="P69" s="442"/>
      <c r="AW69" s="979">
        <v>14</v>
      </c>
    </row>
    <row r="70" spans="1:49" ht="28.5" customHeight="1">
      <c r="P70" s="442"/>
      <c r="V70" s="3859"/>
      <c r="W70" s="3859"/>
      <c r="X70" s="3859"/>
      <c r="Y70" s="3859"/>
      <c r="Z70" s="3859"/>
      <c r="AA70" s="3859"/>
      <c r="AB70" s="3859"/>
      <c r="AC70" s="3859"/>
      <c r="AD70" s="3859"/>
      <c r="AE70" s="3859"/>
      <c r="AF70" s="3859"/>
      <c r="AG70" s="3859"/>
      <c r="AH70" s="3859"/>
      <c r="AI70" s="3859"/>
      <c r="AJ70" s="3859"/>
      <c r="AK70" s="3859"/>
      <c r="AL70" s="3859"/>
      <c r="AM70" s="3859"/>
      <c r="AN70" s="3859"/>
      <c r="AO70" s="3859"/>
      <c r="AP70" s="3859"/>
      <c r="AQ70" s="3859"/>
      <c r="AW70" s="979">
        <v>27</v>
      </c>
    </row>
    <row r="71" spans="1:49" ht="18.75" customHeight="1">
      <c r="P71" s="442"/>
      <c r="V71" s="3859"/>
      <c r="W71" s="3859"/>
      <c r="X71" s="3859"/>
      <c r="Y71" s="3859"/>
      <c r="Z71" s="3859"/>
      <c r="AA71" s="3859"/>
      <c r="AB71" s="3859"/>
      <c r="AC71" s="3859"/>
      <c r="AD71" s="3859"/>
      <c r="AE71" s="3859"/>
      <c r="AF71" s="3859"/>
      <c r="AG71" s="3859"/>
      <c r="AH71" s="3859"/>
      <c r="AI71" s="3859"/>
      <c r="AJ71" s="3859"/>
      <c r="AK71" s="3859"/>
      <c r="AL71" s="3859"/>
      <c r="AM71" s="3859"/>
      <c r="AN71" s="3859"/>
      <c r="AO71" s="3859"/>
      <c r="AP71" s="3859"/>
      <c r="AQ71" s="3859"/>
      <c r="AW71" s="979">
        <v>18</v>
      </c>
    </row>
    <row r="72" spans="1:49" ht="22.5" hidden="1" customHeight="1">
      <c r="A72" s="979" t="s">
        <v>69</v>
      </c>
      <c r="B72" s="979">
        <v>0</v>
      </c>
      <c r="C72" s="979">
        <v>0</v>
      </c>
      <c r="D72" s="979">
        <v>0</v>
      </c>
      <c r="E72" s="979">
        <v>0</v>
      </c>
      <c r="F72" s="979">
        <v>0</v>
      </c>
      <c r="G72" s="979">
        <v>0</v>
      </c>
      <c r="H72" s="979">
        <v>0</v>
      </c>
      <c r="I72" s="979">
        <v>0</v>
      </c>
      <c r="J72" s="979">
        <v>0</v>
      </c>
      <c r="K72" s="979">
        <v>0</v>
      </c>
      <c r="L72" s="979">
        <v>0</v>
      </c>
      <c r="M72" s="1151">
        <v>0</v>
      </c>
      <c r="N72" s="1152">
        <v>0</v>
      </c>
      <c r="O72" s="1152">
        <v>0</v>
      </c>
      <c r="P72" s="1152">
        <v>0</v>
      </c>
      <c r="Q72" s="1152">
        <v>0</v>
      </c>
      <c r="R72" s="278">
        <v>3</v>
      </c>
      <c r="S72" s="278">
        <v>3</v>
      </c>
      <c r="T72" s="278">
        <v>3</v>
      </c>
      <c r="U72" s="495">
        <v>12</v>
      </c>
      <c r="V72" s="979">
        <v>31</v>
      </c>
      <c r="W72" s="979">
        <v>0</v>
      </c>
      <c r="X72" s="979">
        <v>0</v>
      </c>
      <c r="Y72" s="979">
        <v>0</v>
      </c>
      <c r="Z72" s="979">
        <v>0</v>
      </c>
      <c r="AA72" s="979">
        <v>0</v>
      </c>
      <c r="AB72" s="979">
        <v>0</v>
      </c>
      <c r="AC72" s="979">
        <v>0</v>
      </c>
      <c r="AD72" s="979">
        <v>0</v>
      </c>
      <c r="AE72" s="979">
        <v>0</v>
      </c>
      <c r="AF72" s="979">
        <v>0</v>
      </c>
      <c r="AG72" s="979">
        <v>21</v>
      </c>
      <c r="AH72" s="979">
        <v>21</v>
      </c>
      <c r="AI72" s="979">
        <v>21</v>
      </c>
      <c r="AJ72" s="979">
        <v>21</v>
      </c>
      <c r="AK72" s="979">
        <v>21</v>
      </c>
      <c r="AL72" s="979">
        <v>11</v>
      </c>
      <c r="AM72" s="979">
        <v>3</v>
      </c>
      <c r="AN72" s="979">
        <v>11</v>
      </c>
      <c r="AO72" s="979">
        <v>8</v>
      </c>
      <c r="AP72" s="979">
        <v>4</v>
      </c>
      <c r="AQ72" s="979">
        <v>115</v>
      </c>
      <c r="AR72" s="444">
        <v>10</v>
      </c>
      <c r="AS72" s="444">
        <v>10</v>
      </c>
      <c r="AT72" s="444">
        <v>10</v>
      </c>
      <c r="AU72" s="444">
        <v>10</v>
      </c>
      <c r="AV72" s="444">
        <v>10</v>
      </c>
      <c r="AW72" s="979">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190" hidden="1"/>
    <col min="2" max="2" width="11" style="1190" hidden="1" customWidth="1"/>
    <col min="3" max="3" width="10.5703125" style="1190" hidden="1"/>
    <col min="4" max="4" width="11.85546875" style="1190" hidden="1" customWidth="1"/>
    <col min="5" max="5" width="10" style="1190" hidden="1" customWidth="1"/>
    <col min="6" max="6" width="8.7109375" style="1190" hidden="1" customWidth="1"/>
    <col min="7" max="7" width="7.5703125" style="1190" hidden="1" customWidth="1"/>
    <col min="8" max="8" width="11.42578125" style="1190" hidden="1" customWidth="1"/>
    <col min="9" max="9" width="12" style="1190" hidden="1" customWidth="1"/>
    <col min="10" max="10" width="9.85546875" style="1190" hidden="1" customWidth="1"/>
    <col min="11" max="11" width="11.42578125" style="1190" hidden="1" customWidth="1"/>
    <col min="12" max="12" width="19.140625" style="1886" hidden="1" customWidth="1"/>
    <col min="13" max="14" width="12.28515625" style="1563" hidden="1" customWidth="1"/>
    <col min="15" max="15" width="23.42578125" style="1563" hidden="1" customWidth="1"/>
    <col min="16" max="16" width="3" style="1563" customWidth="1"/>
    <col min="17" max="17" width="3" style="1195" customWidth="1"/>
    <col min="18" max="18" width="3" style="278" customWidth="1"/>
    <col min="19" max="19" width="12" style="1878" customWidth="1"/>
    <col min="20" max="20" width="31" style="1459" customWidth="1"/>
    <col min="21" max="21" width="0.140625" style="1459" customWidth="1"/>
    <col min="22" max="23" width="21.7109375" style="1459" hidden="1" customWidth="1"/>
    <col min="24" max="24" width="11.7109375" style="1459" hidden="1" customWidth="1"/>
    <col min="25" max="25" width="3.7109375" style="1459" hidden="1" customWidth="1"/>
    <col min="26" max="26" width="11.7109375" style="1459" hidden="1" customWidth="1"/>
    <col min="27" max="27" width="8.5703125" style="1459" hidden="1" customWidth="1"/>
    <col min="28" max="28" width="5.42578125" style="1459" customWidth="1"/>
    <col min="29" max="30" width="3" style="1459" customWidth="1"/>
    <col min="31" max="31" width="24" style="1459" customWidth="1"/>
    <col min="32" max="32" width="3.7109375" style="1459" customWidth="1"/>
    <col min="33" max="34" width="3" style="1459" customWidth="1"/>
    <col min="35" max="35" width="24" style="1459" customWidth="1"/>
    <col min="36" max="36" width="3.7109375" style="1459" customWidth="1"/>
    <col min="37" max="38" width="3" style="1459" customWidth="1"/>
    <col min="39" max="39" width="18" style="1459" customWidth="1"/>
    <col min="40" max="41" width="21" style="1459" customWidth="1"/>
    <col min="42" max="42" width="11" style="1459" customWidth="1"/>
    <col min="43" max="43" width="3.7109375" style="1459" customWidth="1"/>
    <col min="44" max="44" width="11" style="1459" customWidth="1"/>
    <col min="45" max="45" width="8.5703125" style="1459" hidden="1" customWidth="1"/>
    <col min="46" max="46" width="4" style="1459" customWidth="1"/>
    <col min="47" max="47" width="115" style="1459" customWidth="1"/>
    <col min="48" max="52" width="10" style="1465" customWidth="1"/>
    <col min="53" max="53" width="10.5703125" style="1459" hidden="1"/>
  </cols>
  <sheetData>
    <row r="1" spans="1:53" ht="22.5" hidden="1" customHeight="1">
      <c r="W1" s="261"/>
      <c r="X1" s="261"/>
      <c r="AO1" s="261"/>
      <c r="AP1" s="261"/>
      <c r="BA1" s="979" t="s">
        <v>1</v>
      </c>
    </row>
    <row r="2" spans="1:53" ht="21" hidden="1" customHeight="1">
      <c r="A2" s="1187"/>
      <c r="B2" s="1187"/>
      <c r="C2" s="1187"/>
      <c r="D2" s="1187"/>
      <c r="E2" s="3860">
        <v>1</v>
      </c>
      <c r="F2" s="1187"/>
      <c r="G2" s="1187"/>
      <c r="H2" s="1187"/>
      <c r="I2" s="1187"/>
      <c r="J2" s="1187"/>
      <c r="K2" s="1187"/>
      <c r="L2" s="1188"/>
      <c r="M2" s="1189"/>
      <c r="N2" s="1189"/>
      <c r="O2" s="1189"/>
      <c r="P2" s="1233"/>
      <c r="Q2" s="743"/>
      <c r="R2" s="288"/>
      <c r="S2" s="1160" t="e">
        <f>INDEX(PT_DIFFERENTIATION_NUM_NTAR,MATCH(A2,PT_DIFFERENTIATION_NTAR_ID,0))</f>
        <v>#N/A</v>
      </c>
      <c r="T2" s="232" t="s">
        <v>214</v>
      </c>
      <c r="U2" s="234"/>
      <c r="V2" s="3855"/>
      <c r="W2" s="3855"/>
      <c r="X2" s="3855"/>
      <c r="Y2" s="3855"/>
      <c r="Z2" s="3855"/>
      <c r="AA2" s="3856"/>
      <c r="AB2" s="3854" t="e">
        <f>INDEX(PT_DIFFERENTIATION_NTAR,MATCH(A2,PT_DIFFERENTIATION_NTAR_ID,0))</f>
        <v>#N/A</v>
      </c>
      <c r="AC2" s="3855"/>
      <c r="AD2" s="3855"/>
      <c r="AE2" s="3855"/>
      <c r="AF2" s="3855"/>
      <c r="AG2" s="3855"/>
      <c r="AH2" s="3855"/>
      <c r="AI2" s="3855"/>
      <c r="AJ2" s="3855"/>
      <c r="AK2" s="3855"/>
      <c r="AL2" s="3855"/>
      <c r="AM2" s="3855"/>
      <c r="AN2" s="3855"/>
      <c r="AO2" s="3855"/>
      <c r="AP2" s="3855"/>
      <c r="AQ2" s="3855"/>
      <c r="AR2" s="3855"/>
      <c r="AS2" s="3855"/>
      <c r="AT2" s="3856"/>
      <c r="AU2" s="1082" t="s">
        <v>480</v>
      </c>
      <c r="AW2" s="433"/>
      <c r="AX2" s="433" t="str">
        <f t="shared" ref="AX2:AX8" si="0">IF(T2="","",T2)</f>
        <v>Наименование тарифа</v>
      </c>
      <c r="AY2" s="433"/>
      <c r="AZ2" s="433"/>
      <c r="BA2" s="979">
        <v>0</v>
      </c>
    </row>
    <row r="3" spans="1:53" ht="21" hidden="1" customHeight="1">
      <c r="A3" s="1187"/>
      <c r="B3" s="1187"/>
      <c r="C3" s="1187"/>
      <c r="D3" s="1187"/>
      <c r="E3" s="3861"/>
      <c r="F3" s="3860">
        <v>1</v>
      </c>
      <c r="G3" s="1187"/>
      <c r="H3" s="1187"/>
      <c r="I3" s="1187"/>
      <c r="J3" s="1187"/>
      <c r="K3" s="1187"/>
      <c r="L3" s="1188"/>
      <c r="M3" s="1189"/>
      <c r="N3" s="1189"/>
      <c r="O3" s="1189"/>
      <c r="P3" s="1234"/>
      <c r="Q3" s="1235"/>
      <c r="R3" s="286"/>
      <c r="S3" s="1160" t="e">
        <f>INDEX(PT_DIFFERENTIATION_NUM_TER,MATCH(B3,PT_DIFFERENTIATION_TER_ID,0))</f>
        <v>#N/A</v>
      </c>
      <c r="T3" s="242" t="s">
        <v>481</v>
      </c>
      <c r="U3" s="234"/>
      <c r="V3" s="3855"/>
      <c r="W3" s="3855"/>
      <c r="X3" s="3855"/>
      <c r="Y3" s="3855"/>
      <c r="Z3" s="3855"/>
      <c r="AA3" s="3856"/>
      <c r="AB3" s="3854" t="e">
        <f>INDEX(PT_DIFFERENTIATION_TER,MATCH(B3,PT_DIFFERENTIATION_TER_ID,0))</f>
        <v>#N/A</v>
      </c>
      <c r="AC3" s="3855"/>
      <c r="AD3" s="3855"/>
      <c r="AE3" s="3855"/>
      <c r="AF3" s="3855"/>
      <c r="AG3" s="3855"/>
      <c r="AH3" s="3855"/>
      <c r="AI3" s="3855"/>
      <c r="AJ3" s="3855"/>
      <c r="AK3" s="3855"/>
      <c r="AL3" s="3855"/>
      <c r="AM3" s="3855"/>
      <c r="AN3" s="3855"/>
      <c r="AO3" s="3855"/>
      <c r="AP3" s="3855"/>
      <c r="AQ3" s="3855"/>
      <c r="AR3" s="3855"/>
      <c r="AS3" s="3855"/>
      <c r="AT3" s="3856"/>
      <c r="AU3" s="1082" t="s">
        <v>482</v>
      </c>
      <c r="AW3" s="433"/>
      <c r="AX3" s="433" t="str">
        <f t="shared" si="0"/>
        <v>Территория действия тарифа</v>
      </c>
      <c r="AY3" s="433"/>
      <c r="AZ3" s="433"/>
      <c r="BA3" s="979">
        <v>0</v>
      </c>
    </row>
    <row r="4" spans="1:53" ht="22.5" hidden="1" customHeight="1">
      <c r="A4" s="1187"/>
      <c r="B4" s="1187"/>
      <c r="C4" s="1187"/>
      <c r="D4" s="1187"/>
      <c r="E4" s="3861"/>
      <c r="F4" s="3861"/>
      <c r="G4" s="3860">
        <v>1</v>
      </c>
      <c r="H4" s="1187"/>
      <c r="I4" s="1187"/>
      <c r="J4" s="1187"/>
      <c r="K4" s="1187"/>
      <c r="L4" s="1188"/>
      <c r="M4" s="1189"/>
      <c r="N4" s="1189"/>
      <c r="O4" s="1189"/>
      <c r="P4" s="1236"/>
      <c r="Q4" s="1235"/>
      <c r="R4" s="286"/>
      <c r="S4" s="1160" t="e">
        <f>INDEX(PT_DIFFERENTIATION_NUM_CS,MATCH(C4,PT_DIFFERENTIATION_CS_ID,0))</f>
        <v>#N/A</v>
      </c>
      <c r="T4" s="243" t="s">
        <v>483</v>
      </c>
      <c r="U4" s="234"/>
      <c r="V4" s="3855"/>
      <c r="W4" s="3855"/>
      <c r="X4" s="3855"/>
      <c r="Y4" s="3855"/>
      <c r="Z4" s="3855"/>
      <c r="AA4" s="3856"/>
      <c r="AB4" s="3854" t="e">
        <f>INDEX(PT_DIFFERENTIATION_CS,MATCH(C4,PT_DIFFERENTIATION_CS_ID,0))</f>
        <v>#N/A</v>
      </c>
      <c r="AC4" s="3855"/>
      <c r="AD4" s="3855"/>
      <c r="AE4" s="3855"/>
      <c r="AF4" s="3855"/>
      <c r="AG4" s="3855"/>
      <c r="AH4" s="3855"/>
      <c r="AI4" s="3855"/>
      <c r="AJ4" s="3855"/>
      <c r="AK4" s="3855"/>
      <c r="AL4" s="3855"/>
      <c r="AM4" s="3855"/>
      <c r="AN4" s="3855"/>
      <c r="AO4" s="3855"/>
      <c r="AP4" s="3855"/>
      <c r="AQ4" s="3855"/>
      <c r="AR4" s="3855"/>
      <c r="AS4" s="3855"/>
      <c r="AT4" s="3856"/>
      <c r="AU4" s="1082" t="s">
        <v>484</v>
      </c>
      <c r="AW4" s="433"/>
      <c r="AX4" s="433" t="str">
        <f t="shared" si="0"/>
        <v xml:space="preserve">Наименование системы теплоснабжения </v>
      </c>
      <c r="AY4" s="433"/>
      <c r="AZ4" s="433"/>
      <c r="BA4" s="979">
        <v>0</v>
      </c>
    </row>
    <row r="5" spans="1:53" ht="21" hidden="1" customHeight="1">
      <c r="A5" s="1187"/>
      <c r="B5" s="1187"/>
      <c r="C5" s="1187"/>
      <c r="D5" s="1187"/>
      <c r="E5" s="3861"/>
      <c r="F5" s="3861"/>
      <c r="G5" s="3861"/>
      <c r="H5" s="3860">
        <v>1</v>
      </c>
      <c r="I5" s="1187"/>
      <c r="J5" s="1187"/>
      <c r="K5" s="1187"/>
      <c r="L5" s="1188"/>
      <c r="M5" s="1189"/>
      <c r="N5" s="1189"/>
      <c r="O5" s="1189"/>
      <c r="P5" s="1236"/>
      <c r="Q5" s="1235"/>
      <c r="R5" s="286"/>
      <c r="S5" s="1160" t="e">
        <f>INDEX(PT_DIFFERENTIATION_NUM_IST_TE,MATCH(D5,PT_DIFFERENTIATION_IST_TE_ID,0))</f>
        <v>#N/A</v>
      </c>
      <c r="T5" s="244" t="s">
        <v>485</v>
      </c>
      <c r="U5" s="234"/>
      <c r="V5" s="3855"/>
      <c r="W5" s="3855"/>
      <c r="X5" s="3855"/>
      <c r="Y5" s="3855"/>
      <c r="Z5" s="3855"/>
      <c r="AA5" s="3856"/>
      <c r="AB5" s="3854" t="e">
        <f>INDEX(PT_DIFFERENTIATION_IST_TE,MATCH(D5,PT_DIFFERENTIATION_IST_TE_ID,0))</f>
        <v>#N/A</v>
      </c>
      <c r="AC5" s="3855"/>
      <c r="AD5" s="3855"/>
      <c r="AE5" s="3855"/>
      <c r="AF5" s="3855"/>
      <c r="AG5" s="3855"/>
      <c r="AH5" s="3855"/>
      <c r="AI5" s="3855"/>
      <c r="AJ5" s="3855"/>
      <c r="AK5" s="3855"/>
      <c r="AL5" s="3855"/>
      <c r="AM5" s="3855"/>
      <c r="AN5" s="3855"/>
      <c r="AO5" s="3855"/>
      <c r="AP5" s="3855"/>
      <c r="AQ5" s="3855"/>
      <c r="AR5" s="3855"/>
      <c r="AS5" s="3855"/>
      <c r="AT5" s="3856"/>
      <c r="AU5" s="1082" t="s">
        <v>486</v>
      </c>
      <c r="AW5" s="433"/>
      <c r="AX5" s="433" t="str">
        <f t="shared" si="0"/>
        <v xml:space="preserve">Источник тепловой энергии  </v>
      </c>
      <c r="AY5" s="433"/>
      <c r="AZ5" s="433"/>
      <c r="BA5" s="979">
        <v>0</v>
      </c>
    </row>
    <row r="6" spans="1:53" s="1465" customFormat="1" ht="0.75" hidden="1" customHeight="1">
      <c r="A6" s="1167"/>
      <c r="B6" s="1167"/>
      <c r="C6" s="1167"/>
      <c r="D6" s="1167"/>
      <c r="E6" s="3861"/>
      <c r="F6" s="3861"/>
      <c r="G6" s="3861"/>
      <c r="H6" s="3861"/>
      <c r="I6" s="3862" t="e">
        <f>S5&amp;".1"</f>
        <v>#N/A</v>
      </c>
      <c r="J6" s="1167"/>
      <c r="K6" s="1167"/>
      <c r="L6" s="1170" t="s">
        <v>487</v>
      </c>
      <c r="M6" s="443"/>
      <c r="N6" s="443"/>
      <c r="O6" s="443"/>
      <c r="P6" s="3864">
        <v>1</v>
      </c>
      <c r="Q6" s="1155"/>
      <c r="R6" s="289"/>
      <c r="S6" s="871"/>
      <c r="T6" s="1207"/>
      <c r="U6" s="1208"/>
      <c r="V6" s="3892"/>
      <c r="W6" s="3892"/>
      <c r="X6" s="3892"/>
      <c r="Y6" s="3892"/>
      <c r="Z6" s="3892"/>
      <c r="AA6" s="3893"/>
      <c r="AB6" s="3891"/>
      <c r="AC6" s="3892"/>
      <c r="AD6" s="3892"/>
      <c r="AE6" s="3892"/>
      <c r="AF6" s="3892"/>
      <c r="AG6" s="3892"/>
      <c r="AH6" s="3892"/>
      <c r="AI6" s="3892"/>
      <c r="AJ6" s="3892"/>
      <c r="AK6" s="3892"/>
      <c r="AL6" s="3892"/>
      <c r="AM6" s="3892"/>
      <c r="AN6" s="3892"/>
      <c r="AO6" s="3892"/>
      <c r="AP6" s="3892"/>
      <c r="AQ6" s="3892"/>
      <c r="AR6" s="3892"/>
      <c r="AS6" s="3892"/>
      <c r="AT6" s="3893"/>
      <c r="AU6" s="1209"/>
      <c r="AW6" s="433"/>
      <c r="AX6" s="433" t="str">
        <f t="shared" si="0"/>
        <v/>
      </c>
      <c r="AY6" s="433"/>
      <c r="AZ6" s="433"/>
      <c r="BA6" s="444">
        <v>0</v>
      </c>
    </row>
    <row r="7" spans="1:53" s="1465" customFormat="1" ht="0.75" hidden="1" customHeight="1">
      <c r="A7" s="1167"/>
      <c r="B7" s="1167"/>
      <c r="C7" s="1167"/>
      <c r="D7" s="1167"/>
      <c r="E7" s="3861"/>
      <c r="F7" s="3861"/>
      <c r="G7" s="3861"/>
      <c r="H7" s="3861"/>
      <c r="I7" s="3863"/>
      <c r="J7" s="3862" t="e">
        <f>S5&amp;".1"</f>
        <v>#N/A</v>
      </c>
      <c r="K7" s="1167"/>
      <c r="L7" s="1170"/>
      <c r="M7" s="443"/>
      <c r="N7" s="443"/>
      <c r="O7" s="443"/>
      <c r="P7" s="3864"/>
      <c r="Q7" s="3864">
        <v>1</v>
      </c>
      <c r="R7" s="290"/>
      <c r="S7" s="871"/>
      <c r="T7" s="1223"/>
      <c r="U7" s="1208"/>
      <c r="V7" s="3892"/>
      <c r="W7" s="3892"/>
      <c r="X7" s="3892"/>
      <c r="Y7" s="3892"/>
      <c r="Z7" s="3892"/>
      <c r="AA7" s="3893"/>
      <c r="AB7" s="3891"/>
      <c r="AC7" s="3892"/>
      <c r="AD7" s="3892"/>
      <c r="AE7" s="3892"/>
      <c r="AF7" s="3892"/>
      <c r="AG7" s="3892"/>
      <c r="AH7" s="3892"/>
      <c r="AI7" s="3892"/>
      <c r="AJ7" s="3892"/>
      <c r="AK7" s="3892"/>
      <c r="AL7" s="3892"/>
      <c r="AM7" s="3892"/>
      <c r="AN7" s="3892"/>
      <c r="AO7" s="3892"/>
      <c r="AP7" s="3892"/>
      <c r="AQ7" s="3892"/>
      <c r="AR7" s="3892"/>
      <c r="AS7" s="3892"/>
      <c r="AT7" s="3893"/>
      <c r="AU7" s="1209"/>
      <c r="AW7" s="433"/>
      <c r="AX7" s="433" t="str">
        <f t="shared" si="0"/>
        <v/>
      </c>
      <c r="AY7" s="433"/>
      <c r="AZ7" s="433"/>
      <c r="BA7" s="444">
        <v>0</v>
      </c>
    </row>
    <row r="8" spans="1:53" ht="21" hidden="1" customHeight="1">
      <c r="A8" s="1187"/>
      <c r="B8" s="1187"/>
      <c r="C8" s="1187"/>
      <c r="D8" s="1187"/>
      <c r="E8" s="3861"/>
      <c r="F8" s="3861"/>
      <c r="G8" s="3861"/>
      <c r="H8" s="3861"/>
      <c r="I8" s="3863"/>
      <c r="J8" s="3863"/>
      <c r="K8" s="3862" t="e">
        <f>S5&amp;".1"</f>
        <v>#N/A</v>
      </c>
      <c r="L8" s="1188"/>
      <c r="P8" s="3864"/>
      <c r="Q8" s="3864"/>
      <c r="R8" s="3920">
        <v>1</v>
      </c>
      <c r="S8" s="3917" t="e">
        <f>$K8</f>
        <v>#N/A</v>
      </c>
      <c r="T8" s="3914"/>
      <c r="U8" s="234"/>
      <c r="V8" s="627"/>
      <c r="W8" s="1081"/>
      <c r="X8" s="3865"/>
      <c r="Y8" s="3741" t="s">
        <v>52</v>
      </c>
      <c r="Z8" s="3865"/>
      <c r="AA8" s="3741" t="s">
        <v>52</v>
      </c>
      <c r="AB8" s="3741" t="s">
        <v>6</v>
      </c>
      <c r="AC8" s="3913"/>
      <c r="AD8" s="3818">
        <v>1</v>
      </c>
      <c r="AE8" s="3927"/>
      <c r="AF8" s="3741" t="s">
        <v>6</v>
      </c>
      <c r="AG8" s="3913"/>
      <c r="AH8" s="3818">
        <v>1</v>
      </c>
      <c r="AI8" s="3927"/>
      <c r="AJ8" s="3741" t="s">
        <v>6</v>
      </c>
      <c r="AK8" s="245"/>
      <c r="AL8" s="1161">
        <v>1</v>
      </c>
      <c r="AM8" s="1222"/>
      <c r="AN8" s="627"/>
      <c r="AO8" s="1081"/>
      <c r="AP8" s="1521"/>
      <c r="AQ8" s="1283" t="s">
        <v>52</v>
      </c>
      <c r="AR8" s="1521"/>
      <c r="AS8" s="1283" t="s">
        <v>52</v>
      </c>
      <c r="AT8" s="1172"/>
      <c r="AU8" s="3883" t="s">
        <v>548</v>
      </c>
      <c r="AV8" s="444" t="e">
        <f ca="1">STRCHECKDATE(V11:AT11)</f>
        <v>#NAME?</v>
      </c>
      <c r="AW8" s="433"/>
      <c r="AX8" s="433" t="str">
        <f t="shared" si="0"/>
        <v/>
      </c>
      <c r="AY8" s="433"/>
      <c r="AZ8" s="433"/>
      <c r="BA8" s="979">
        <v>0</v>
      </c>
    </row>
    <row r="9" spans="1:53" ht="11.25" hidden="1" customHeight="1">
      <c r="A9" s="1187"/>
      <c r="B9" s="1187"/>
      <c r="C9" s="1187"/>
      <c r="D9" s="1187"/>
      <c r="E9" s="3861"/>
      <c r="F9" s="3861"/>
      <c r="G9" s="3861"/>
      <c r="H9" s="3861"/>
      <c r="I9" s="3863"/>
      <c r="J9" s="3863"/>
      <c r="K9" s="3862"/>
      <c r="L9" s="1188"/>
      <c r="P9" s="3864"/>
      <c r="Q9" s="3864"/>
      <c r="R9" s="3920"/>
      <c r="S9" s="3918"/>
      <c r="T9" s="3915"/>
      <c r="U9" s="234"/>
      <c r="V9" s="1217"/>
      <c r="W9" s="1221"/>
      <c r="X9" s="3865"/>
      <c r="Y9" s="3741"/>
      <c r="Z9" s="3865"/>
      <c r="AA9" s="3741"/>
      <c r="AB9" s="3741"/>
      <c r="AC9" s="3913"/>
      <c r="AD9" s="3818"/>
      <c r="AE9" s="3927"/>
      <c r="AF9" s="3741"/>
      <c r="AG9" s="3913"/>
      <c r="AH9" s="3818"/>
      <c r="AI9" s="3927"/>
      <c r="AJ9" s="3741"/>
      <c r="AK9" s="250"/>
      <c r="AL9" s="349"/>
      <c r="AM9" s="348" t="s">
        <v>549</v>
      </c>
      <c r="AN9" s="1217"/>
      <c r="AO9" s="1320"/>
      <c r="AP9" s="1217"/>
      <c r="AQ9" s="1217"/>
      <c r="AR9" s="1217"/>
      <c r="AS9" s="1217"/>
      <c r="AT9" s="1214"/>
      <c r="AU9" s="3884"/>
      <c r="AW9" s="433"/>
      <c r="AX9" s="433"/>
      <c r="AY9" s="433"/>
      <c r="AZ9" s="433"/>
      <c r="BA9" s="979">
        <v>0</v>
      </c>
    </row>
    <row r="10" spans="1:53" ht="11.25" hidden="1" customHeight="1">
      <c r="A10" s="1187"/>
      <c r="B10" s="1187"/>
      <c r="C10" s="1187"/>
      <c r="D10" s="1187"/>
      <c r="E10" s="3861"/>
      <c r="F10" s="3861"/>
      <c r="G10" s="3861"/>
      <c r="H10" s="3861"/>
      <c r="I10" s="3863"/>
      <c r="J10" s="3863"/>
      <c r="K10" s="3862"/>
      <c r="L10" s="1188"/>
      <c r="P10" s="3864"/>
      <c r="Q10" s="3864"/>
      <c r="R10" s="3920"/>
      <c r="S10" s="3918"/>
      <c r="T10" s="3915"/>
      <c r="U10" s="234"/>
      <c r="V10" s="1217"/>
      <c r="W10" s="1221"/>
      <c r="X10" s="3865"/>
      <c r="Y10" s="3741"/>
      <c r="Z10" s="3865"/>
      <c r="AA10" s="3741"/>
      <c r="AB10" s="3741"/>
      <c r="AC10" s="3913"/>
      <c r="AD10" s="3818"/>
      <c r="AE10" s="3927"/>
      <c r="AF10" s="3741"/>
      <c r="AG10" s="228"/>
      <c r="AH10" s="348"/>
      <c r="AI10" s="348" t="s">
        <v>550</v>
      </c>
      <c r="AJ10" s="1217"/>
      <c r="AK10" s="1217"/>
      <c r="AL10" s="1217"/>
      <c r="AM10" s="1217"/>
      <c r="AN10" s="1217"/>
      <c r="AO10" s="1320"/>
      <c r="AP10" s="1217"/>
      <c r="AQ10" s="1217"/>
      <c r="AR10" s="1217"/>
      <c r="AS10" s="1217"/>
      <c r="AT10" s="1214"/>
      <c r="AU10" s="3884"/>
      <c r="AW10" s="433"/>
      <c r="AX10" s="433"/>
      <c r="AY10" s="433"/>
      <c r="AZ10" s="433"/>
      <c r="BA10" s="979">
        <v>0</v>
      </c>
    </row>
    <row r="11" spans="1:53" ht="11.25" hidden="1" customHeight="1">
      <c r="A11" s="1187"/>
      <c r="B11" s="1187"/>
      <c r="C11" s="1187"/>
      <c r="D11" s="1187"/>
      <c r="E11" s="3861"/>
      <c r="F11" s="3861"/>
      <c r="G11" s="3861"/>
      <c r="H11" s="3861"/>
      <c r="I11" s="3863"/>
      <c r="J11" s="3863"/>
      <c r="K11" s="3862"/>
      <c r="L11" s="1188"/>
      <c r="P11" s="3864"/>
      <c r="Q11" s="3864"/>
      <c r="R11" s="3920"/>
      <c r="S11" s="3919"/>
      <c r="T11" s="3916"/>
      <c r="U11" s="234"/>
      <c r="V11" s="1217"/>
      <c r="W11" s="1220" t="str">
        <f>X8&amp;"-"&amp;Z8</f>
        <v>-</v>
      </c>
      <c r="X11" s="3866"/>
      <c r="Y11" s="3741"/>
      <c r="Z11" s="3866"/>
      <c r="AA11" s="3741"/>
      <c r="AB11" s="3741"/>
      <c r="AC11" s="246"/>
      <c r="AD11" s="248"/>
      <c r="AE11" s="348" t="s">
        <v>551</v>
      </c>
      <c r="AF11" s="1217"/>
      <c r="AG11" s="1217"/>
      <c r="AH11" s="1217"/>
      <c r="AI11" s="1217"/>
      <c r="AJ11" s="1217"/>
      <c r="AK11" s="1217"/>
      <c r="AL11" s="1217"/>
      <c r="AM11" s="1217"/>
      <c r="AN11" s="1217"/>
      <c r="AO11" s="1218" t="str">
        <f>AP8&amp;"-"&amp;AR8</f>
        <v>-</v>
      </c>
      <c r="AP11" s="1217"/>
      <c r="AQ11" s="1217"/>
      <c r="AR11" s="1217"/>
      <c r="AS11" s="1217"/>
      <c r="AT11" s="1173"/>
      <c r="AU11" s="3884"/>
      <c r="AW11" s="433"/>
      <c r="AX11" s="433" t="str">
        <f t="shared" ref="AX11:AX17" si="1">IF(T11="","",T11)</f>
        <v/>
      </c>
      <c r="AY11" s="433"/>
      <c r="AZ11" s="433"/>
      <c r="BA11" s="979">
        <v>0</v>
      </c>
    </row>
    <row r="12" spans="1:53" ht="11.25" hidden="1" customHeight="1">
      <c r="A12" s="1187"/>
      <c r="B12" s="1187"/>
      <c r="C12" s="1187"/>
      <c r="D12" s="1187"/>
      <c r="E12" s="3861"/>
      <c r="F12" s="3861"/>
      <c r="G12" s="3861"/>
      <c r="H12" s="3861"/>
      <c r="I12" s="3863"/>
      <c r="J12" s="3862"/>
      <c r="K12" s="1187"/>
      <c r="L12" s="1188"/>
      <c r="P12" s="3864"/>
      <c r="Q12" s="3864"/>
      <c r="R12" s="289"/>
      <c r="S12" s="1102"/>
      <c r="T12" s="221" t="s">
        <v>552</v>
      </c>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258"/>
      <c r="AU12" s="3885"/>
      <c r="AW12" s="433"/>
      <c r="AX12" s="433" t="str">
        <f t="shared" si="1"/>
        <v>Добавить строку</v>
      </c>
      <c r="AY12" s="433"/>
      <c r="AZ12" s="433"/>
      <c r="BA12" s="979">
        <v>0</v>
      </c>
    </row>
    <row r="13" spans="1:53" s="1465" customFormat="1" ht="0.75" hidden="1" customHeight="1">
      <c r="A13" s="1167"/>
      <c r="B13" s="1167"/>
      <c r="C13" s="1167"/>
      <c r="D13" s="1167"/>
      <c r="E13" s="3861"/>
      <c r="F13" s="3861"/>
      <c r="G13" s="3861"/>
      <c r="H13" s="3861"/>
      <c r="I13" s="3862"/>
      <c r="J13" s="1167"/>
      <c r="K13" s="1167"/>
      <c r="L13" s="1170"/>
      <c r="M13" s="443"/>
      <c r="N13" s="443"/>
      <c r="O13" s="443"/>
      <c r="P13" s="3864"/>
      <c r="Q13" s="1155"/>
      <c r="R13" s="289"/>
      <c r="S13" s="1210"/>
      <c r="T13" s="1211"/>
      <c r="U13" s="1212"/>
      <c r="V13" s="1212"/>
      <c r="W13" s="1212"/>
      <c r="X13" s="1212"/>
      <c r="Y13" s="1212"/>
      <c r="Z13" s="1212"/>
      <c r="AA13" s="1212"/>
      <c r="AB13" s="1212"/>
      <c r="AC13" s="1212"/>
      <c r="AD13" s="1212"/>
      <c r="AE13" s="1212"/>
      <c r="AF13" s="1212"/>
      <c r="AG13" s="1212"/>
      <c r="AH13" s="1212"/>
      <c r="AI13" s="1212"/>
      <c r="AJ13" s="1212"/>
      <c r="AK13" s="1212"/>
      <c r="AL13" s="1212"/>
      <c r="AM13" s="1212"/>
      <c r="AN13" s="1212"/>
      <c r="AO13" s="1212"/>
      <c r="AP13" s="1212"/>
      <c r="AQ13" s="1212"/>
      <c r="AR13" s="1212"/>
      <c r="AS13" s="1212"/>
      <c r="AT13" s="1212"/>
      <c r="AU13" s="1213"/>
      <c r="AW13" s="433"/>
      <c r="AX13" s="433" t="str">
        <f t="shared" si="1"/>
        <v/>
      </c>
      <c r="AY13" s="433"/>
      <c r="AZ13" s="433"/>
      <c r="BA13" s="444">
        <v>0</v>
      </c>
    </row>
    <row r="14" spans="1:53" s="1465" customFormat="1" ht="0.75" hidden="1" customHeight="1">
      <c r="A14" s="1167"/>
      <c r="B14" s="1167"/>
      <c r="C14" s="1167"/>
      <c r="D14" s="1167"/>
      <c r="E14" s="3861"/>
      <c r="F14" s="3861"/>
      <c r="G14" s="3861"/>
      <c r="H14" s="3860"/>
      <c r="I14" s="1167"/>
      <c r="J14" s="1167"/>
      <c r="K14" s="1167"/>
      <c r="L14" s="1170"/>
      <c r="M14" s="1139"/>
      <c r="N14" s="1139"/>
      <c r="O14" s="451"/>
      <c r="P14" s="313"/>
      <c r="Q14" s="1168"/>
      <c r="R14" s="1225"/>
      <c r="S14" s="1210"/>
      <c r="T14" s="1211"/>
      <c r="U14" s="1212"/>
      <c r="V14" s="1212"/>
      <c r="W14" s="1212"/>
      <c r="X14" s="1212"/>
      <c r="Y14" s="1212"/>
      <c r="Z14" s="1212"/>
      <c r="AA14" s="1212"/>
      <c r="AB14" s="1212"/>
      <c r="AC14" s="1212"/>
      <c r="AD14" s="1212"/>
      <c r="AE14" s="1212"/>
      <c r="AF14" s="1212"/>
      <c r="AG14" s="1212"/>
      <c r="AH14" s="1212"/>
      <c r="AI14" s="1212"/>
      <c r="AJ14" s="1212"/>
      <c r="AK14" s="1212"/>
      <c r="AL14" s="1212"/>
      <c r="AM14" s="1212"/>
      <c r="AN14" s="1212"/>
      <c r="AO14" s="1212"/>
      <c r="AP14" s="1212"/>
      <c r="AQ14" s="1212"/>
      <c r="AR14" s="1212"/>
      <c r="AS14" s="1212"/>
      <c r="AT14" s="1212"/>
      <c r="AU14" s="1213"/>
      <c r="AW14" s="433"/>
      <c r="AX14" s="433" t="str">
        <f t="shared" si="1"/>
        <v/>
      </c>
      <c r="AY14" s="433"/>
      <c r="AZ14" s="433"/>
      <c r="BA14" s="444">
        <v>0</v>
      </c>
    </row>
    <row r="15" spans="1:53" s="1465" customFormat="1" ht="0.75" hidden="1" customHeight="1">
      <c r="A15" s="1167"/>
      <c r="B15" s="1167"/>
      <c r="C15" s="1167"/>
      <c r="D15" s="1138"/>
      <c r="E15" s="3861"/>
      <c r="F15" s="3861"/>
      <c r="G15" s="3860"/>
      <c r="H15" s="1138"/>
      <c r="I15" s="1138"/>
      <c r="J15" s="1138"/>
      <c r="K15" s="1138"/>
      <c r="L15" s="1163"/>
      <c r="M15" s="1139"/>
      <c r="N15" s="1139"/>
      <c r="P15" s="1140"/>
      <c r="Q15" s="1141"/>
      <c r="R15" s="1140"/>
      <c r="S15" s="1146"/>
      <c r="T15" s="1149" t="s">
        <v>498</v>
      </c>
      <c r="U15" s="1148"/>
      <c r="V15" s="1148"/>
      <c r="W15" s="1148"/>
      <c r="X15" s="1148"/>
      <c r="Y15" s="1148"/>
      <c r="Z15" s="1148"/>
      <c r="AA15" s="1148"/>
      <c r="AB15" s="1148"/>
      <c r="AC15" s="1148"/>
      <c r="AD15" s="1148"/>
      <c r="AE15" s="1148"/>
      <c r="AF15" s="1148"/>
      <c r="AG15" s="1148"/>
      <c r="AH15" s="1148"/>
      <c r="AI15" s="1148"/>
      <c r="AJ15" s="1148"/>
      <c r="AK15" s="1148"/>
      <c r="AL15" s="1148"/>
      <c r="AM15" s="1148"/>
      <c r="AN15" s="1148"/>
      <c r="AO15" s="1148"/>
      <c r="AP15" s="1148"/>
      <c r="AQ15" s="1148"/>
      <c r="AR15" s="1148"/>
      <c r="AS15" s="1148"/>
      <c r="AT15" s="1148"/>
      <c r="AU15" s="1148"/>
      <c r="AW15" s="659"/>
      <c r="AX15" s="659" t="str">
        <f t="shared" si="1"/>
        <v>Добавить источник для дифференциации</v>
      </c>
      <c r="AY15" s="659"/>
      <c r="AZ15" s="659"/>
      <c r="BA15" s="451">
        <v>0</v>
      </c>
    </row>
    <row r="16" spans="1:53" s="1465" customFormat="1" ht="0.75" hidden="1" customHeight="1">
      <c r="A16" s="1167"/>
      <c r="B16" s="1167"/>
      <c r="C16" s="1138"/>
      <c r="D16" s="1138"/>
      <c r="E16" s="3861"/>
      <c r="F16" s="3860"/>
      <c r="G16" s="1138"/>
      <c r="H16" s="1138"/>
      <c r="I16" s="1138"/>
      <c r="J16" s="1138"/>
      <c r="K16" s="1138"/>
      <c r="L16" s="1163"/>
      <c r="M16" s="1145"/>
      <c r="N16" s="1145"/>
      <c r="P16" s="1140"/>
      <c r="Q16" s="1141"/>
      <c r="R16" s="1140"/>
      <c r="S16" s="1146"/>
      <c r="T16" s="1149" t="s">
        <v>499</v>
      </c>
      <c r="U16" s="1148"/>
      <c r="V16" s="1148"/>
      <c r="W16" s="1148"/>
      <c r="X16" s="1148"/>
      <c r="Y16" s="1148"/>
      <c r="Z16" s="1148"/>
      <c r="AA16" s="1148"/>
      <c r="AB16" s="1148"/>
      <c r="AC16" s="1148"/>
      <c r="AD16" s="1148"/>
      <c r="AE16" s="1148"/>
      <c r="AF16" s="1148"/>
      <c r="AG16" s="1148"/>
      <c r="AH16" s="1148"/>
      <c r="AI16" s="1148"/>
      <c r="AJ16" s="1148"/>
      <c r="AK16" s="1148"/>
      <c r="AL16" s="1148"/>
      <c r="AM16" s="1148"/>
      <c r="AN16" s="1148"/>
      <c r="AO16" s="1148"/>
      <c r="AP16" s="1148"/>
      <c r="AQ16" s="1148"/>
      <c r="AR16" s="1148"/>
      <c r="AS16" s="1148"/>
      <c r="AT16" s="1148"/>
      <c r="AU16" s="1148"/>
      <c r="AW16" s="659"/>
      <c r="AX16" s="659" t="str">
        <f t="shared" si="1"/>
        <v>Добавить централизованную систему для дифференциации</v>
      </c>
      <c r="AY16" s="659"/>
      <c r="AZ16" s="659"/>
      <c r="BA16" s="451">
        <v>0</v>
      </c>
    </row>
    <row r="17" spans="1:53" s="1465" customFormat="1" ht="0.75" hidden="1" customHeight="1">
      <c r="A17" s="1167"/>
      <c r="B17" s="1167"/>
      <c r="C17" s="1167"/>
      <c r="D17" s="1167"/>
      <c r="E17" s="3860"/>
      <c r="F17" s="1167"/>
      <c r="G17" s="1167"/>
      <c r="H17" s="1167"/>
      <c r="I17" s="1167"/>
      <c r="J17" s="1167"/>
      <c r="K17" s="1167"/>
      <c r="L17" s="1170"/>
      <c r="M17" s="1145"/>
      <c r="N17" s="1145"/>
      <c r="O17" s="451"/>
      <c r="P17" s="313"/>
      <c r="Q17" s="1168"/>
      <c r="R17" s="313"/>
      <c r="S17" s="1146"/>
      <c r="T17" s="1149" t="s">
        <v>500</v>
      </c>
      <c r="U17" s="1148"/>
      <c r="V17" s="1148"/>
      <c r="W17" s="1148"/>
      <c r="X17" s="1148"/>
      <c r="Y17" s="1148"/>
      <c r="Z17" s="1148"/>
      <c r="AA17" s="1148"/>
      <c r="AB17" s="1148"/>
      <c r="AC17" s="1148"/>
      <c r="AD17" s="1148"/>
      <c r="AE17" s="1148"/>
      <c r="AF17" s="1148"/>
      <c r="AG17" s="1148"/>
      <c r="AH17" s="1148"/>
      <c r="AI17" s="1148"/>
      <c r="AJ17" s="1148"/>
      <c r="AK17" s="1148"/>
      <c r="AL17" s="1148"/>
      <c r="AM17" s="1148"/>
      <c r="AN17" s="1148"/>
      <c r="AO17" s="1148"/>
      <c r="AP17" s="1148"/>
      <c r="AQ17" s="1148"/>
      <c r="AR17" s="1148"/>
      <c r="AS17" s="1148"/>
      <c r="AT17" s="1148"/>
      <c r="AU17" s="1148"/>
      <c r="AW17" s="433"/>
      <c r="AX17" s="433" t="str">
        <f t="shared" si="1"/>
        <v>Добавить территорию для дифференциации</v>
      </c>
      <c r="AY17" s="433"/>
      <c r="AZ17" s="433"/>
      <c r="BA17" s="444">
        <v>0</v>
      </c>
    </row>
    <row r="18" spans="1:53" ht="14.25" hidden="1" customHeight="1">
      <c r="AA18" s="261"/>
      <c r="AS18" s="261"/>
      <c r="BA18" s="979">
        <v>0</v>
      </c>
    </row>
    <row r="19" spans="1:53" ht="14.25" hidden="1" customHeight="1">
      <c r="AB19" s="1148" t="s">
        <v>6</v>
      </c>
      <c r="AC19" s="1325"/>
      <c r="AD19" s="478">
        <v>1</v>
      </c>
      <c r="AE19" s="1326"/>
      <c r="AF19" s="1148" t="s">
        <v>6</v>
      </c>
      <c r="AG19" s="1325"/>
      <c r="AH19" s="478">
        <v>1</v>
      </c>
      <c r="AI19" s="1326"/>
      <c r="AJ19" s="1148" t="s">
        <v>6</v>
      </c>
      <c r="AK19" s="1327"/>
      <c r="AL19" s="478">
        <v>1</v>
      </c>
      <c r="AM19" s="1330"/>
      <c r="AN19" s="1227"/>
      <c r="AO19" s="1228"/>
      <c r="AP19" s="1523"/>
      <c r="AQ19" s="1284" t="s">
        <v>52</v>
      </c>
      <c r="AR19" s="1523"/>
      <c r="AS19" s="1284" t="s">
        <v>52</v>
      </c>
      <c r="BA19" s="979">
        <v>0</v>
      </c>
    </row>
    <row r="20" spans="1:53" ht="14.25" hidden="1" customHeight="1">
      <c r="AV20" s="429"/>
      <c r="AW20" s="429"/>
      <c r="AX20" s="429"/>
      <c r="AY20" s="429"/>
      <c r="AZ20" s="429"/>
      <c r="BA20" s="979">
        <v>0</v>
      </c>
    </row>
    <row r="21" spans="1:53" ht="14.25" hidden="1" customHeight="1">
      <c r="O21" s="1191" t="s">
        <v>501</v>
      </c>
      <c r="X21" s="1169"/>
      <c r="Z21" s="1169"/>
      <c r="AA21" s="261"/>
      <c r="AP21" s="1169"/>
      <c r="AR21" s="1169"/>
      <c r="AS21" s="261"/>
      <c r="AV21" s="429"/>
      <c r="AW21" s="429"/>
      <c r="AX21" s="429"/>
      <c r="AY21" s="429"/>
      <c r="AZ21" s="429"/>
      <c r="BA21" s="979">
        <v>0</v>
      </c>
    </row>
    <row r="22" spans="1:53" ht="14.25" hidden="1" customHeight="1">
      <c r="AA22" s="261"/>
      <c r="AS22" s="261"/>
      <c r="AV22" s="429"/>
      <c r="AW22" s="429"/>
      <c r="AX22" s="429"/>
      <c r="AY22" s="429"/>
      <c r="AZ22" s="429"/>
      <c r="BA22" s="979">
        <v>0</v>
      </c>
    </row>
    <row r="23" spans="1:53" s="1333" customFormat="1" ht="14.25" hidden="1" customHeight="1">
      <c r="M23" s="1332"/>
      <c r="N23" s="1332"/>
      <c r="O23" s="1333" t="s">
        <v>502</v>
      </c>
      <c r="P23" s="1332"/>
      <c r="Q23" s="1334"/>
      <c r="R23" s="1334"/>
      <c r="Y23" s="1331" t="s">
        <v>504</v>
      </c>
      <c r="AA23" s="1331" t="s">
        <v>505</v>
      </c>
      <c r="AB23" s="1331" t="s">
        <v>553</v>
      </c>
      <c r="AE23" s="1331" t="s">
        <v>554</v>
      </c>
      <c r="AF23" s="1331" t="s">
        <v>553</v>
      </c>
      <c r="AI23" s="1331" t="s">
        <v>555</v>
      </c>
      <c r="AJ23" s="1331" t="s">
        <v>553</v>
      </c>
      <c r="AM23" s="1331" t="s">
        <v>556</v>
      </c>
      <c r="AQ23" s="1331" t="s">
        <v>504</v>
      </c>
      <c r="AS23" s="1331" t="s">
        <v>505</v>
      </c>
      <c r="AV23" s="1335"/>
      <c r="AW23" s="1335"/>
      <c r="AX23" s="1335"/>
      <c r="AY23" s="1335"/>
      <c r="AZ23" s="1335"/>
      <c r="BA23" s="1331">
        <v>0</v>
      </c>
    </row>
    <row r="24" spans="1:53" ht="14.25" hidden="1" customHeight="1">
      <c r="O24" s="1188"/>
      <c r="AV24" s="429"/>
      <c r="AW24" s="429"/>
      <c r="AX24" s="429"/>
      <c r="AY24" s="429"/>
      <c r="AZ24" s="429"/>
      <c r="BA24" s="979">
        <v>0</v>
      </c>
    </row>
    <row r="25" spans="1:53" ht="14.25" hidden="1" customHeight="1">
      <c r="O25" s="1188"/>
      <c r="AV25" s="429"/>
      <c r="AW25" s="429"/>
      <c r="AX25" s="429"/>
      <c r="AY25" s="429"/>
      <c r="AZ25" s="429"/>
      <c r="BA25" s="979">
        <v>0</v>
      </c>
    </row>
    <row r="26" spans="1:53" ht="14.65" customHeight="1">
      <c r="Q26" s="225"/>
      <c r="R26" s="309"/>
      <c r="S26" s="1099"/>
      <c r="T26" s="296"/>
      <c r="U26" s="296"/>
      <c r="V26" s="442"/>
      <c r="W26" s="442"/>
      <c r="X26" s="442"/>
      <c r="Y26" s="442"/>
      <c r="Z26" s="442"/>
      <c r="AA26" s="442"/>
      <c r="AB26" s="442"/>
      <c r="AC26" s="442"/>
      <c r="AD26" s="442"/>
      <c r="AE26" s="442"/>
      <c r="AF26" s="442"/>
      <c r="AG26" s="442"/>
      <c r="AH26" s="442"/>
      <c r="AI26" s="442"/>
      <c r="AJ26" s="442"/>
      <c r="AK26" s="442"/>
      <c r="AL26" s="442"/>
      <c r="AM26" s="442"/>
      <c r="AN26" s="442"/>
      <c r="AO26" s="442"/>
      <c r="AP26" s="442"/>
      <c r="AQ26" s="442"/>
      <c r="AR26" s="442"/>
      <c r="AS26" s="442"/>
      <c r="BA26" s="979">
        <v>14</v>
      </c>
    </row>
    <row r="27" spans="1:53" ht="27.4" customHeight="1">
      <c r="Q27" s="225"/>
      <c r="R27" s="309"/>
      <c r="S27" s="384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841"/>
      <c r="U27" s="3841"/>
      <c r="V27" s="3841"/>
      <c r="W27" s="3841"/>
      <c r="X27" s="3841"/>
      <c r="Y27" s="3841"/>
      <c r="Z27" s="3841"/>
      <c r="AA27" s="3841"/>
      <c r="AB27" s="3841"/>
      <c r="AC27" s="3841"/>
      <c r="AD27" s="3841"/>
      <c r="AE27" s="3841"/>
      <c r="AF27" s="3841"/>
      <c r="AG27" s="3841"/>
      <c r="AH27" s="3841"/>
      <c r="AI27" s="3841"/>
      <c r="AJ27" s="3841"/>
      <c r="AK27" s="3841"/>
      <c r="AL27" s="3841"/>
      <c r="AM27" s="3841"/>
      <c r="AN27" s="3841"/>
      <c r="AO27" s="3841"/>
      <c r="AP27" s="3841"/>
      <c r="AQ27" s="3841"/>
      <c r="AR27" s="3841"/>
      <c r="AS27" s="1067"/>
      <c r="BA27" s="979">
        <v>26</v>
      </c>
    </row>
    <row r="28" spans="1:53" ht="14.65" customHeight="1">
      <c r="Q28" s="225"/>
      <c r="R28" s="309"/>
      <c r="S28" s="3814" t="str">
        <f>IF(org=0,"Не определено",org)</f>
        <v>ООО "Смоленскрегионтеплоэнерго"</v>
      </c>
      <c r="T28" s="3814"/>
      <c r="U28" s="3814"/>
      <c r="V28" s="3814"/>
      <c r="W28" s="3814"/>
      <c r="X28" s="3814"/>
      <c r="Y28" s="3814"/>
      <c r="Z28" s="3814"/>
      <c r="AA28" s="3814"/>
      <c r="AB28" s="3814"/>
      <c r="AC28" s="3814"/>
      <c r="AD28" s="3814"/>
      <c r="AE28" s="3814"/>
      <c r="AF28" s="3814"/>
      <c r="AG28" s="3814"/>
      <c r="AH28" s="3814"/>
      <c r="AI28" s="3814"/>
      <c r="AJ28" s="3814"/>
      <c r="AK28" s="3814"/>
      <c r="AL28" s="3814"/>
      <c r="AM28" s="3814"/>
      <c r="AN28" s="3814"/>
      <c r="AO28" s="3814"/>
      <c r="AP28" s="3814"/>
      <c r="AQ28" s="3814"/>
      <c r="AR28" s="3814"/>
      <c r="AS28" s="1067"/>
      <c r="BA28" s="979">
        <v>14</v>
      </c>
    </row>
    <row r="29" spans="1:53" ht="14.25" hidden="1" customHeight="1">
      <c r="Q29" s="225"/>
      <c r="R29" s="309"/>
      <c r="S29" s="1099"/>
      <c r="T29" s="296"/>
      <c r="U29" s="29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442"/>
      <c r="BA29" s="979">
        <v>0</v>
      </c>
    </row>
    <row r="30" spans="1:53" s="1637" customFormat="1" ht="25.5" hidden="1" customHeight="1">
      <c r="A30" s="1192"/>
      <c r="B30" s="1192"/>
      <c r="C30" s="1192"/>
      <c r="D30" s="1192"/>
      <c r="E30" s="1192"/>
      <c r="F30" s="1192"/>
      <c r="G30" s="1192"/>
      <c r="H30" s="1192"/>
      <c r="I30" s="1192"/>
      <c r="J30" s="1192"/>
      <c r="K30" s="1192"/>
      <c r="L30" s="1193"/>
      <c r="M30" s="1192"/>
      <c r="N30" s="1192"/>
      <c r="O30" s="1192"/>
      <c r="P30" s="1192"/>
      <c r="Q30" s="1192"/>
      <c r="S30" s="3851" t="s">
        <v>28</v>
      </c>
      <c r="T30" s="3851"/>
      <c r="U30" s="1196"/>
      <c r="V30" s="3853" t="str">
        <f>IF(TITLE_NAME_OR_PR_CHANGE="",IF(TITLE_NAME_OR_PR="","",TITLE_NAME_OR_PR),TITLE_NAME_OR_PR_CHANGE)</f>
        <v/>
      </c>
      <c r="W30" s="3853"/>
      <c r="X30" s="3853"/>
      <c r="Y30" s="3853"/>
      <c r="Z30" s="3853"/>
      <c r="AA30" s="260"/>
      <c r="AB30" s="3853" t="str">
        <f>IF(TITLE_NAME_OR_PR_CHANGE="",IF(TITLE_NAME_OR_PR="","",TITLE_NAME_OR_PR),TITLE_NAME_OR_PR_CHANGE)</f>
        <v/>
      </c>
      <c r="AC30" s="3853"/>
      <c r="AD30" s="3853"/>
      <c r="AE30" s="3853"/>
      <c r="AF30" s="3853"/>
      <c r="AG30" s="3853"/>
      <c r="AH30" s="3853"/>
      <c r="AI30" s="3853"/>
      <c r="AJ30" s="3853"/>
      <c r="AK30" s="3853"/>
      <c r="AL30" s="3853"/>
      <c r="AM30" s="3853"/>
      <c r="AN30" s="3853"/>
      <c r="AO30" s="3853"/>
      <c r="AP30" s="3853"/>
      <c r="AQ30" s="3853"/>
      <c r="AR30" s="3853"/>
      <c r="AS30" s="260"/>
      <c r="AT30" s="260"/>
      <c r="AU30" s="214"/>
      <c r="AV30" s="301"/>
      <c r="AW30" s="301"/>
      <c r="AX30" s="301"/>
      <c r="AY30" s="301"/>
      <c r="AZ30" s="301"/>
      <c r="BA30" s="351">
        <v>0</v>
      </c>
    </row>
    <row r="31" spans="1:53" s="1637" customFormat="1" ht="18.75" hidden="1" customHeight="1">
      <c r="A31" s="1192"/>
      <c r="B31" s="1192"/>
      <c r="C31" s="1192"/>
      <c r="D31" s="1192"/>
      <c r="E31" s="1192"/>
      <c r="F31" s="1192"/>
      <c r="G31" s="1192"/>
      <c r="H31" s="1192"/>
      <c r="I31" s="1192"/>
      <c r="J31" s="1192"/>
      <c r="K31" s="1192"/>
      <c r="L31" s="1193"/>
      <c r="M31" s="1192"/>
      <c r="N31" s="1192"/>
      <c r="O31" s="1192"/>
      <c r="P31" s="1192"/>
      <c r="Q31" s="1192"/>
      <c r="S31" s="3851" t="s">
        <v>507</v>
      </c>
      <c r="T31" s="3851"/>
      <c r="U31" s="1196"/>
      <c r="V31" s="3852" t="str">
        <f>IF(TITLE_DATE_PR_CHANGE="",IF(TITLE_DATE_PR="","",TITLE_DATE_PR),TITLE_DATE_PR_CHANGE)</f>
        <v/>
      </c>
      <c r="W31" s="3852"/>
      <c r="X31" s="3852"/>
      <c r="Y31" s="3852"/>
      <c r="Z31" s="3852"/>
      <c r="AA31" s="260"/>
      <c r="AB31" s="3852" t="str">
        <f>IF(TITLE_DATE_PR_CHANGE="",IF(TITLE_DATE_PR="","",TITLE_DATE_PR),TITLE_DATE_PR_CHANGE)</f>
        <v/>
      </c>
      <c r="AC31" s="3852"/>
      <c r="AD31" s="3852"/>
      <c r="AE31" s="3852"/>
      <c r="AF31" s="3852"/>
      <c r="AG31" s="3852"/>
      <c r="AH31" s="3852"/>
      <c r="AI31" s="3852"/>
      <c r="AJ31" s="3852"/>
      <c r="AK31" s="3852"/>
      <c r="AL31" s="3852"/>
      <c r="AM31" s="3852"/>
      <c r="AN31" s="3852"/>
      <c r="AO31" s="3852"/>
      <c r="AP31" s="3852"/>
      <c r="AQ31" s="3852"/>
      <c r="AR31" s="3852"/>
      <c r="AS31" s="260"/>
      <c r="AT31" s="260"/>
      <c r="AU31" s="214"/>
      <c r="AV31" s="301"/>
      <c r="AW31" s="301"/>
      <c r="AX31" s="301"/>
      <c r="AY31" s="301"/>
      <c r="AZ31" s="301"/>
      <c r="BA31" s="351">
        <v>0</v>
      </c>
    </row>
    <row r="32" spans="1:53" s="1637" customFormat="1" ht="18.75" hidden="1" customHeight="1">
      <c r="A32" s="1192"/>
      <c r="B32" s="1192"/>
      <c r="C32" s="1192"/>
      <c r="D32" s="1192"/>
      <c r="E32" s="1192"/>
      <c r="F32" s="1192"/>
      <c r="G32" s="1192"/>
      <c r="H32" s="1192"/>
      <c r="I32" s="1192"/>
      <c r="J32" s="1192"/>
      <c r="K32" s="1192"/>
      <c r="L32" s="1193"/>
      <c r="M32" s="1192"/>
      <c r="N32" s="1192"/>
      <c r="O32" s="1192"/>
      <c r="P32" s="1192"/>
      <c r="Q32" s="1192"/>
      <c r="S32" s="3851" t="s">
        <v>508</v>
      </c>
      <c r="T32" s="3851"/>
      <c r="U32" s="1196"/>
      <c r="V32" s="3853" t="str">
        <f>IF(TITLE_NUMBER_PR_CHANGE="",IF(TITLE_NUMBER_PR="","",TITLE_NUMBER_PR),TITLE_NUMBER_PR_CHANGE)</f>
        <v/>
      </c>
      <c r="W32" s="3853"/>
      <c r="X32" s="3853"/>
      <c r="Y32" s="3853"/>
      <c r="Z32" s="3853"/>
      <c r="AA32" s="260"/>
      <c r="AB32" s="3853" t="str">
        <f>IF(TITLE_NUMBER_PR_CHANGE="",IF(TITLE_NUMBER_PR="","",TITLE_NUMBER_PR),TITLE_NUMBER_PR_CHANGE)</f>
        <v/>
      </c>
      <c r="AC32" s="3853"/>
      <c r="AD32" s="3853"/>
      <c r="AE32" s="3853"/>
      <c r="AF32" s="3853"/>
      <c r="AG32" s="3853"/>
      <c r="AH32" s="3853"/>
      <c r="AI32" s="3853"/>
      <c r="AJ32" s="3853"/>
      <c r="AK32" s="3853"/>
      <c r="AL32" s="3853"/>
      <c r="AM32" s="3853"/>
      <c r="AN32" s="3853"/>
      <c r="AO32" s="3853"/>
      <c r="AP32" s="3853"/>
      <c r="AQ32" s="3853"/>
      <c r="AR32" s="3853"/>
      <c r="AS32" s="260"/>
      <c r="AT32" s="260"/>
      <c r="AU32" s="214"/>
      <c r="AV32" s="301"/>
      <c r="AW32" s="301"/>
      <c r="AX32" s="301"/>
      <c r="AY32" s="301"/>
      <c r="AZ32" s="301"/>
      <c r="BA32" s="351">
        <v>0</v>
      </c>
    </row>
    <row r="33" spans="1:53" s="1637" customFormat="1" ht="18.75" hidden="1" customHeight="1">
      <c r="A33" s="1192"/>
      <c r="B33" s="1192"/>
      <c r="C33" s="1192"/>
      <c r="D33" s="1192"/>
      <c r="E33" s="1192"/>
      <c r="F33" s="1192"/>
      <c r="G33" s="1192"/>
      <c r="H33" s="1192"/>
      <c r="I33" s="1192"/>
      <c r="J33" s="1192"/>
      <c r="K33" s="1192"/>
      <c r="L33" s="1193"/>
      <c r="M33" s="1192"/>
      <c r="N33" s="1192"/>
      <c r="O33" s="1192"/>
      <c r="P33" s="1192"/>
      <c r="Q33" s="1192"/>
      <c r="S33" s="3851" t="s">
        <v>29</v>
      </c>
      <c r="T33" s="3851"/>
      <c r="U33" s="1196"/>
      <c r="V33" s="3853" t="str">
        <f>IF(TITLE_IST_PUB_CHANGE="",IF(TITLE_IST_PUB="","",TITLE_IST_PUB),TITLE_IST_PUB_CHANGE)</f>
        <v/>
      </c>
      <c r="W33" s="3853"/>
      <c r="X33" s="3853"/>
      <c r="Y33" s="3853"/>
      <c r="Z33" s="3853"/>
      <c r="AA33" s="260"/>
      <c r="AB33" s="3853" t="str">
        <f>IF(TITLE_IST_PUB_CHANGE="",IF(TITLE_IST_PUB="","",TITLE_IST_PUB),TITLE_IST_PUB_CHANGE)</f>
        <v/>
      </c>
      <c r="AC33" s="3853"/>
      <c r="AD33" s="3853"/>
      <c r="AE33" s="3853"/>
      <c r="AF33" s="3853"/>
      <c r="AG33" s="3853"/>
      <c r="AH33" s="3853"/>
      <c r="AI33" s="3853"/>
      <c r="AJ33" s="3853"/>
      <c r="AK33" s="3853"/>
      <c r="AL33" s="3853"/>
      <c r="AM33" s="3853"/>
      <c r="AN33" s="3853"/>
      <c r="AO33" s="3853"/>
      <c r="AP33" s="3853"/>
      <c r="AQ33" s="3853"/>
      <c r="AR33" s="3853"/>
      <c r="AS33" s="260"/>
      <c r="AT33" s="260"/>
      <c r="AU33" s="214"/>
      <c r="AV33" s="301"/>
      <c r="AW33" s="301"/>
      <c r="AX33" s="301"/>
      <c r="AY33" s="301"/>
      <c r="AZ33" s="301"/>
      <c r="BA33" s="351">
        <v>0</v>
      </c>
    </row>
    <row r="34" spans="1:53" ht="14.25" hidden="1" customHeight="1">
      <c r="Q34" s="225"/>
      <c r="R34" s="309"/>
      <c r="S34" s="1099"/>
      <c r="T34" s="296"/>
      <c r="U34" s="296"/>
      <c r="V34" s="256"/>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442"/>
      <c r="BA34" s="979">
        <v>0</v>
      </c>
    </row>
    <row r="35" spans="1:53" s="1637" customFormat="1" ht="18.75" hidden="1" customHeight="1">
      <c r="A35" s="1192"/>
      <c r="B35" s="1192"/>
      <c r="C35" s="1192"/>
      <c r="D35" s="1192"/>
      <c r="E35" s="1192"/>
      <c r="F35" s="1192"/>
      <c r="G35" s="1192"/>
      <c r="H35" s="1192"/>
      <c r="I35" s="1192"/>
      <c r="J35" s="1192"/>
      <c r="K35" s="1192"/>
      <c r="L35" s="1193"/>
      <c r="M35" s="1192"/>
      <c r="N35" s="1192"/>
      <c r="O35" s="1192"/>
      <c r="P35" s="1192"/>
      <c r="Q35" s="1192"/>
      <c r="S35" s="3851" t="s">
        <v>507</v>
      </c>
      <c r="T35" s="3851"/>
      <c r="U35" s="1196"/>
      <c r="V35" s="3852" t="str">
        <f>IF(TITLE_DATE_PR_CHANGE="",IF(TITLE_DATE_PR="","",TITLE_DATE_PR),TITLE_DATE_PR_CHANGE)</f>
        <v/>
      </c>
      <c r="W35" s="3852"/>
      <c r="X35" s="3852"/>
      <c r="Y35" s="3852"/>
      <c r="Z35" s="3852"/>
      <c r="AA35" s="260"/>
      <c r="AB35" s="3852" t="str">
        <f>IF(TITLE_DATE_PR_CHANGE="",IF(TITLE_DATE_PR="","",TITLE_DATE_PR),TITLE_DATE_PR_CHANGE)</f>
        <v/>
      </c>
      <c r="AC35" s="3852"/>
      <c r="AD35" s="3852"/>
      <c r="AE35" s="3852"/>
      <c r="AF35" s="3852"/>
      <c r="AG35" s="3852"/>
      <c r="AH35" s="3852"/>
      <c r="AI35" s="3852"/>
      <c r="AJ35" s="3852"/>
      <c r="AK35" s="3852"/>
      <c r="AL35" s="3852"/>
      <c r="AM35" s="3852"/>
      <c r="AN35" s="3852"/>
      <c r="AO35" s="3852"/>
      <c r="AP35" s="3852"/>
      <c r="AQ35" s="3852"/>
      <c r="AR35" s="3852"/>
      <c r="AS35" s="260"/>
      <c r="AT35" s="260"/>
      <c r="AU35" s="214"/>
      <c r="AV35" s="301"/>
      <c r="AW35" s="301"/>
      <c r="AX35" s="301"/>
      <c r="AY35" s="301"/>
      <c r="AZ35" s="301"/>
      <c r="BA35" s="351">
        <v>0</v>
      </c>
    </row>
    <row r="36" spans="1:53" s="1637" customFormat="1" ht="18" hidden="1" customHeight="1">
      <c r="A36" s="1192"/>
      <c r="B36" s="1192"/>
      <c r="C36" s="1192"/>
      <c r="D36" s="1192"/>
      <c r="E36" s="1192"/>
      <c r="F36" s="1192"/>
      <c r="G36" s="1192"/>
      <c r="H36" s="1192"/>
      <c r="I36" s="1192"/>
      <c r="J36" s="1192"/>
      <c r="K36" s="1192"/>
      <c r="L36" s="1193"/>
      <c r="M36" s="1192"/>
      <c r="N36" s="1192"/>
      <c r="O36" s="1192"/>
      <c r="P36" s="1192"/>
      <c r="Q36" s="1192"/>
      <c r="S36" s="3851" t="s">
        <v>508</v>
      </c>
      <c r="T36" s="3851"/>
      <c r="U36" s="1196"/>
      <c r="V36" s="3853" t="str">
        <f>IF(TITLE_NUMBER_PR_CHANGE="",IF(TITLE_NUMBER_PR="","",TITLE_NUMBER_PR),TITLE_NUMBER_PR_CHANGE)</f>
        <v/>
      </c>
      <c r="W36" s="3853"/>
      <c r="X36" s="3853"/>
      <c r="Y36" s="3853"/>
      <c r="Z36" s="3853"/>
      <c r="AA36" s="260"/>
      <c r="AB36" s="3853" t="str">
        <f>IF(TITLE_NUMBER_PR_CHANGE="",IF(TITLE_NUMBER_PR="","",TITLE_NUMBER_PR),TITLE_NUMBER_PR_CHANGE)</f>
        <v/>
      </c>
      <c r="AC36" s="3853"/>
      <c r="AD36" s="3853"/>
      <c r="AE36" s="3853"/>
      <c r="AF36" s="3853"/>
      <c r="AG36" s="3853"/>
      <c r="AH36" s="3853"/>
      <c r="AI36" s="3853"/>
      <c r="AJ36" s="3853"/>
      <c r="AK36" s="3853"/>
      <c r="AL36" s="3853"/>
      <c r="AM36" s="3853"/>
      <c r="AN36" s="3853"/>
      <c r="AO36" s="3853"/>
      <c r="AP36" s="3853"/>
      <c r="AQ36" s="3853"/>
      <c r="AR36" s="3853"/>
      <c r="AS36" s="260"/>
      <c r="AT36" s="260"/>
      <c r="AU36" s="214"/>
      <c r="AV36" s="301"/>
      <c r="AW36" s="301"/>
      <c r="AX36" s="301"/>
      <c r="AY36" s="301"/>
      <c r="AZ36" s="301"/>
      <c r="BA36" s="351">
        <v>0</v>
      </c>
    </row>
    <row r="37" spans="1:53" s="1637" customFormat="1" ht="1.1499999999999999" customHeight="1">
      <c r="A37" s="1192"/>
      <c r="B37" s="1192"/>
      <c r="C37" s="1192"/>
      <c r="D37" s="1192"/>
      <c r="E37" s="1192"/>
      <c r="F37" s="1192"/>
      <c r="G37" s="1192"/>
      <c r="H37" s="1192"/>
      <c r="I37" s="1192"/>
      <c r="J37" s="1192"/>
      <c r="K37" s="1192"/>
      <c r="L37" s="1193"/>
      <c r="M37" s="1192"/>
      <c r="N37" s="1192"/>
      <c r="O37" s="1192"/>
      <c r="P37" s="1192"/>
      <c r="Q37" s="1192"/>
      <c r="S37" s="257"/>
      <c r="T37" s="257"/>
      <c r="U37" s="1164"/>
      <c r="V37" s="260"/>
      <c r="W37" s="260"/>
      <c r="X37" s="260"/>
      <c r="Y37" s="260"/>
      <c r="Z37" s="260"/>
      <c r="AA37" s="212" t="s">
        <v>511</v>
      </c>
      <c r="AB37" s="260"/>
      <c r="AC37" s="260"/>
      <c r="AD37" s="260"/>
      <c r="AE37" s="260"/>
      <c r="AF37" s="260"/>
      <c r="AG37" s="260"/>
      <c r="AH37" s="260"/>
      <c r="AI37" s="260"/>
      <c r="AJ37" s="260"/>
      <c r="AK37" s="260"/>
      <c r="AL37" s="260"/>
      <c r="AM37" s="260"/>
      <c r="AN37" s="260"/>
      <c r="AO37" s="260"/>
      <c r="AP37" s="260"/>
      <c r="AQ37" s="260"/>
      <c r="AR37" s="260"/>
      <c r="AS37" s="212" t="s">
        <v>511</v>
      </c>
      <c r="AV37" s="301"/>
      <c r="AW37" s="301"/>
      <c r="AX37" s="301"/>
      <c r="AY37" s="301"/>
      <c r="AZ37" s="301"/>
      <c r="BA37" s="351">
        <v>1</v>
      </c>
    </row>
    <row r="38" spans="1:53" ht="14.65" customHeight="1">
      <c r="Q38" s="225"/>
      <c r="R38" s="309"/>
      <c r="S38" s="1099"/>
      <c r="T38" s="296"/>
      <c r="U38" s="1068"/>
      <c r="V38" s="3872"/>
      <c r="W38" s="3872"/>
      <c r="X38" s="3872"/>
      <c r="Y38" s="3872"/>
      <c r="Z38" s="3872"/>
      <c r="AA38" s="3872"/>
      <c r="AB38" s="3872"/>
      <c r="AC38" s="3872"/>
      <c r="AD38" s="3872"/>
      <c r="AE38" s="3872"/>
      <c r="AF38" s="3872"/>
      <c r="AG38" s="3872"/>
      <c r="AH38" s="3872"/>
      <c r="AI38" s="3872"/>
      <c r="AJ38" s="3872"/>
      <c r="AK38" s="3872"/>
      <c r="AL38" s="3872"/>
      <c r="AM38" s="3872"/>
      <c r="AN38" s="3872"/>
      <c r="AO38" s="3872"/>
      <c r="AP38" s="3872"/>
      <c r="AQ38" s="3872"/>
      <c r="AR38" s="3872"/>
      <c r="AS38" s="3872"/>
      <c r="BA38" s="979">
        <v>14</v>
      </c>
    </row>
    <row r="39" spans="1:53" ht="14.65" customHeight="1">
      <c r="Q39" s="225"/>
      <c r="R39" s="309"/>
      <c r="S39" s="3731" t="s">
        <v>384</v>
      </c>
      <c r="T39" s="3731"/>
      <c r="U39" s="3731"/>
      <c r="V39" s="3731"/>
      <c r="W39" s="3731"/>
      <c r="X39" s="3731"/>
      <c r="Y39" s="3731"/>
      <c r="Z39" s="3731"/>
      <c r="AA39" s="3731"/>
      <c r="AB39" s="3792"/>
      <c r="AC39" s="3792"/>
      <c r="AD39" s="3792"/>
      <c r="AE39" s="3792"/>
      <c r="AF39" s="3731"/>
      <c r="AG39" s="3731"/>
      <c r="AH39" s="3731"/>
      <c r="AI39" s="3731"/>
      <c r="AJ39" s="3731"/>
      <c r="AK39" s="3731"/>
      <c r="AL39" s="3731"/>
      <c r="AM39" s="3731"/>
      <c r="AN39" s="3731"/>
      <c r="AO39" s="3731"/>
      <c r="AP39" s="3731"/>
      <c r="AQ39" s="3731"/>
      <c r="AR39" s="3731"/>
      <c r="AS39" s="3731"/>
      <c r="AT39" s="3731"/>
      <c r="AU39" s="3731" t="s">
        <v>385</v>
      </c>
      <c r="BA39" s="979">
        <v>14</v>
      </c>
    </row>
    <row r="40" spans="1:53" ht="14.65" customHeight="1">
      <c r="Q40" s="225"/>
      <c r="R40" s="309"/>
      <c r="S40" s="3873" t="s">
        <v>75</v>
      </c>
      <c r="T40" s="3822" t="s">
        <v>557</v>
      </c>
      <c r="U40" s="235"/>
      <c r="V40" s="3875"/>
      <c r="W40" s="3875"/>
      <c r="X40" s="3875"/>
      <c r="Y40" s="3875"/>
      <c r="Z40" s="3876"/>
      <c r="AA40" s="3922" t="s">
        <v>514</v>
      </c>
      <c r="AB40" s="3906" t="s">
        <v>558</v>
      </c>
      <c r="AC40" s="3890"/>
      <c r="AD40" s="3890"/>
      <c r="AE40" s="3907"/>
      <c r="AF40" s="3890" t="s">
        <v>559</v>
      </c>
      <c r="AG40" s="3890"/>
      <c r="AH40" s="3890"/>
      <c r="AI40" s="3907"/>
      <c r="AJ40" s="3906" t="s">
        <v>560</v>
      </c>
      <c r="AK40" s="3890"/>
      <c r="AL40" s="3890"/>
      <c r="AM40" s="3907"/>
      <c r="AN40" s="3906" t="s">
        <v>513</v>
      </c>
      <c r="AO40" s="3890"/>
      <c r="AP40" s="3875"/>
      <c r="AQ40" s="3875"/>
      <c r="AR40" s="3876"/>
      <c r="AS40" s="3877" t="s">
        <v>514</v>
      </c>
      <c r="AT40" s="3880" t="s">
        <v>516</v>
      </c>
      <c r="AU40" s="3731"/>
      <c r="BA40" s="979">
        <v>14</v>
      </c>
    </row>
    <row r="41" spans="1:53" ht="35.65" customHeight="1">
      <c r="Q41" s="225"/>
      <c r="R41" s="309"/>
      <c r="S41" s="3873"/>
      <c r="T41" s="3822"/>
      <c r="U41" s="864"/>
      <c r="V41" s="3731" t="s">
        <v>561</v>
      </c>
      <c r="W41" s="3731"/>
      <c r="X41" s="3793" t="s">
        <v>520</v>
      </c>
      <c r="Y41" s="3902"/>
      <c r="Z41" s="3794"/>
      <c r="AA41" s="3923"/>
      <c r="AB41" s="3908"/>
      <c r="AC41" s="3909"/>
      <c r="AD41" s="3909"/>
      <c r="AE41" s="3921"/>
      <c r="AF41" s="3909"/>
      <c r="AG41" s="3909"/>
      <c r="AH41" s="3909"/>
      <c r="AI41" s="3921"/>
      <c r="AJ41" s="3908"/>
      <c r="AK41" s="3909"/>
      <c r="AL41" s="3909"/>
      <c r="AM41" s="3909"/>
      <c r="AN41" s="3731" t="s">
        <v>561</v>
      </c>
      <c r="AO41" s="3731"/>
      <c r="AP41" s="3902" t="s">
        <v>520</v>
      </c>
      <c r="AQ41" s="3902"/>
      <c r="AR41" s="3794"/>
      <c r="AS41" s="3878"/>
      <c r="AT41" s="3881"/>
      <c r="AU41" s="3731"/>
      <c r="BA41" s="979">
        <v>34</v>
      </c>
    </row>
    <row r="42" spans="1:53" ht="14.65" customHeight="1">
      <c r="Q42" s="225"/>
      <c r="R42" s="309"/>
      <c r="S42" s="3873"/>
      <c r="T42" s="3822"/>
      <c r="U42" s="864"/>
      <c r="V42" s="3926" t="str">
        <f>IF($AN$42&lt;&gt;"",$AN$42,"")</f>
        <v/>
      </c>
      <c r="W42" s="3926"/>
      <c r="X42" s="3798"/>
      <c r="Y42" s="3903"/>
      <c r="Z42" s="3799"/>
      <c r="AA42" s="3923"/>
      <c r="AB42" s="3908"/>
      <c r="AC42" s="3909"/>
      <c r="AD42" s="3909"/>
      <c r="AE42" s="3921"/>
      <c r="AF42" s="3909"/>
      <c r="AG42" s="3909"/>
      <c r="AH42" s="3909"/>
      <c r="AI42" s="3921"/>
      <c r="AJ42" s="3908"/>
      <c r="AK42" s="3909"/>
      <c r="AL42" s="3909"/>
      <c r="AM42" s="3909"/>
      <c r="AN42" s="3925"/>
      <c r="AO42" s="3925"/>
      <c r="AP42" s="3903"/>
      <c r="AQ42" s="3903"/>
      <c r="AR42" s="3799"/>
      <c r="AS42" s="3878"/>
      <c r="AT42" s="3881"/>
      <c r="AU42" s="3731"/>
      <c r="BA42" s="979">
        <v>14</v>
      </c>
    </row>
    <row r="43" spans="1:53" ht="14.65" customHeight="1">
      <c r="A43" s="1194"/>
      <c r="B43" s="1194" t="s">
        <v>226</v>
      </c>
      <c r="C43" s="1194" t="s">
        <v>227</v>
      </c>
      <c r="D43" s="1194" t="s">
        <v>228</v>
      </c>
      <c r="E43" s="1188" t="s">
        <v>521</v>
      </c>
      <c r="F43" s="1188" t="s">
        <v>522</v>
      </c>
      <c r="G43" s="1188" t="s">
        <v>523</v>
      </c>
      <c r="H43" s="1188" t="s">
        <v>524</v>
      </c>
      <c r="I43" s="1188" t="s">
        <v>525</v>
      </c>
      <c r="J43" s="1188" t="s">
        <v>526</v>
      </c>
      <c r="K43" s="1188" t="s">
        <v>527</v>
      </c>
      <c r="L43" s="1188" t="s">
        <v>502</v>
      </c>
      <c r="Q43" s="225"/>
      <c r="R43" s="309"/>
      <c r="S43" s="3873"/>
      <c r="T43" s="3822"/>
      <c r="U43" s="236"/>
      <c r="V43" s="1154" t="s">
        <v>562</v>
      </c>
      <c r="W43" s="1154" t="s">
        <v>563</v>
      </c>
      <c r="X43" s="1162" t="s">
        <v>530</v>
      </c>
      <c r="Y43" s="3827" t="s">
        <v>531</v>
      </c>
      <c r="Z43" s="3840"/>
      <c r="AA43" s="3924"/>
      <c r="AB43" s="3910"/>
      <c r="AC43" s="3911"/>
      <c r="AD43" s="3911"/>
      <c r="AE43" s="3912"/>
      <c r="AF43" s="3911"/>
      <c r="AG43" s="3911"/>
      <c r="AH43" s="3911"/>
      <c r="AI43" s="3912"/>
      <c r="AJ43" s="3910"/>
      <c r="AK43" s="3911"/>
      <c r="AL43" s="3911"/>
      <c r="AM43" s="3912"/>
      <c r="AN43" s="1644" t="s">
        <v>562</v>
      </c>
      <c r="AO43" s="1644" t="s">
        <v>563</v>
      </c>
      <c r="AP43" s="1162" t="s">
        <v>530</v>
      </c>
      <c r="AQ43" s="3827" t="s">
        <v>531</v>
      </c>
      <c r="AR43" s="3840"/>
      <c r="AS43" s="3879"/>
      <c r="AT43" s="3882"/>
      <c r="AU43" s="3731"/>
      <c r="BA43" s="979">
        <v>14</v>
      </c>
    </row>
    <row r="44" spans="1:53" s="1464" customFormat="1" ht="11.25" hidden="1" customHeight="1">
      <c r="A44" s="1194"/>
      <c r="B44" s="1194"/>
      <c r="C44" s="1194"/>
      <c r="D44" s="1194"/>
      <c r="E44" s="1194"/>
      <c r="F44" s="1194"/>
      <c r="G44" s="1194"/>
      <c r="H44" s="1194"/>
      <c r="I44" s="1194"/>
      <c r="J44" s="1194"/>
      <c r="K44" s="1194"/>
      <c r="L44" s="1188"/>
      <c r="M44" s="1186"/>
      <c r="N44" s="1186"/>
      <c r="O44" s="1186"/>
      <c r="P44" s="443"/>
      <c r="Q44" s="1078"/>
      <c r="R44" s="1078">
        <v>1</v>
      </c>
      <c r="S44" s="1101" t="s">
        <v>161</v>
      </c>
      <c r="T44" s="1079" t="s">
        <v>89</v>
      </c>
      <c r="U44" s="1069" t="str">
        <f ca="1">OFFSET(U44,0,-1)</f>
        <v>2</v>
      </c>
      <c r="V44" s="1159">
        <f ca="1">OFFSET(V44,0,-1)+1</f>
        <v>3</v>
      </c>
      <c r="W44" s="1159">
        <f ca="1">OFFSET(W44,0,-1)+1</f>
        <v>4</v>
      </c>
      <c r="X44" s="1159">
        <f ca="1">OFFSET(X44,0,-1)+1</f>
        <v>5</v>
      </c>
      <c r="Y44" s="3871">
        <f ca="1">OFFSET(Y44,0,-1)+1</f>
        <v>6</v>
      </c>
      <c r="Z44" s="3871"/>
      <c r="AA44" s="1159">
        <f ca="1">OFFSET(AA44,0,-2)+1</f>
        <v>7</v>
      </c>
      <c r="AB44" s="1165">
        <f ca="1">OFFSET(AB44,0,-1)+1</f>
        <v>8</v>
      </c>
      <c r="AC44" s="1165"/>
      <c r="AD44" s="1165"/>
      <c r="AE44" s="1165"/>
      <c r="AF44" s="1159"/>
      <c r="AG44" s="1159"/>
      <c r="AH44" s="1159"/>
      <c r="AI44" s="1159"/>
      <c r="AJ44" s="1159"/>
      <c r="AK44" s="1159"/>
      <c r="AL44" s="1159"/>
      <c r="AM44" s="1159"/>
      <c r="AN44" s="1159">
        <f ca="1">OFFSET(AN44,0,-1)+1</f>
        <v>1</v>
      </c>
      <c r="AO44" s="1159">
        <f ca="1">OFFSET(AO44,0,-1)+1</f>
        <v>2</v>
      </c>
      <c r="AP44" s="1159">
        <f ca="1">OFFSET(AP44,0,-1)+1</f>
        <v>3</v>
      </c>
      <c r="AQ44" s="3871">
        <f ca="1">OFFSET(AQ44,0,-1)+1</f>
        <v>4</v>
      </c>
      <c r="AR44" s="3871"/>
      <c r="AS44" s="1159">
        <f ca="1">OFFSET(AS44,0,-2)+1</f>
        <v>5</v>
      </c>
      <c r="AT44" s="1069">
        <f ca="1">OFFSET(AT44,0,-1)</f>
        <v>5</v>
      </c>
      <c r="AU44" s="1159">
        <f ca="1">OFFSET(AU44,0,-1)+1</f>
        <v>6</v>
      </c>
      <c r="AV44" s="444"/>
      <c r="AW44" s="444"/>
      <c r="AX44" s="444"/>
      <c r="AY44" s="444"/>
      <c r="AZ44" s="444"/>
      <c r="BA44" s="429">
        <v>0</v>
      </c>
    </row>
    <row r="45" spans="1:53" ht="107.25" customHeight="1">
      <c r="A45" s="1187" t="s">
        <v>284</v>
      </c>
      <c r="B45" s="1187"/>
      <c r="C45" s="1187"/>
      <c r="D45" s="1187"/>
      <c r="E45" s="3860">
        <v>1</v>
      </c>
      <c r="F45" s="1187"/>
      <c r="G45" s="1187"/>
      <c r="H45" s="1187"/>
      <c r="I45" s="1187"/>
      <c r="J45" s="1187"/>
      <c r="K45" s="1187"/>
      <c r="L45" s="1188"/>
      <c r="M45" s="1189"/>
      <c r="N45" s="1189"/>
      <c r="O45" s="1189"/>
      <c r="P45" s="1233"/>
      <c r="Q45" s="743"/>
      <c r="R45" s="288"/>
      <c r="S45" s="1160">
        <f>INDEX(PT_DIFFERENTIATION_NUM_NTAR,MATCH(A45,PT_DIFFERENTIATION_NTAR_ID,0))</f>
        <v>0</v>
      </c>
      <c r="T45" s="232" t="s">
        <v>214</v>
      </c>
      <c r="U45" s="234"/>
      <c r="V45" s="3855"/>
      <c r="W45" s="3855"/>
      <c r="X45" s="3855"/>
      <c r="Y45" s="3855"/>
      <c r="Z45" s="3855"/>
      <c r="AA45" s="3856"/>
      <c r="AB45" s="3854" t="str">
        <f>INDEX(PT_DIFFERENTIATION_NTAR,MATCH(A45,PT_DIFFERENTIATION_NTAR_ID,0))</f>
        <v/>
      </c>
      <c r="AC45" s="3855"/>
      <c r="AD45" s="3855"/>
      <c r="AE45" s="3855"/>
      <c r="AF45" s="3855"/>
      <c r="AG45" s="3855"/>
      <c r="AH45" s="3855"/>
      <c r="AI45" s="3855"/>
      <c r="AJ45" s="3855"/>
      <c r="AK45" s="3855"/>
      <c r="AL45" s="3855"/>
      <c r="AM45" s="3855"/>
      <c r="AN45" s="3855"/>
      <c r="AO45" s="3855"/>
      <c r="AP45" s="3855"/>
      <c r="AQ45" s="3855"/>
      <c r="AR45" s="3855"/>
      <c r="AS45" s="3855"/>
      <c r="AT45" s="3856"/>
      <c r="AU45" s="10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3"/>
      <c r="AX45" s="433" t="str">
        <f t="shared" ref="AX45:AX51" si="2">IF(T45="","",T45)</f>
        <v>Наименование тарифа</v>
      </c>
      <c r="AY45" s="433"/>
      <c r="AZ45" s="433"/>
      <c r="BA45" s="979">
        <v>102</v>
      </c>
    </row>
    <row r="46" spans="1:53" ht="21.95" customHeight="1">
      <c r="A46" s="1187" t="s">
        <v>284</v>
      </c>
      <c r="B46" s="1187" t="s">
        <v>285</v>
      </c>
      <c r="C46" s="1187"/>
      <c r="D46" s="1187"/>
      <c r="E46" s="3861"/>
      <c r="F46" s="3860">
        <v>1</v>
      </c>
      <c r="G46" s="1187"/>
      <c r="H46" s="1187"/>
      <c r="I46" s="1187"/>
      <c r="J46" s="1187"/>
      <c r="K46" s="1187"/>
      <c r="L46" s="1188"/>
      <c r="M46" s="1189"/>
      <c r="N46" s="1189"/>
      <c r="O46" s="1189"/>
      <c r="P46" s="1234"/>
      <c r="Q46" s="1235"/>
      <c r="R46" s="286"/>
      <c r="S46" s="1160" t="str">
        <f>INDEX(PT_DIFFERENTIATION_NUM_TER,MATCH(B46,PT_DIFFERENTIATION_TER_ID,0))</f>
        <v>.</v>
      </c>
      <c r="T46" s="242" t="s">
        <v>481</v>
      </c>
      <c r="U46" s="234"/>
      <c r="V46" s="3855"/>
      <c r="W46" s="3855"/>
      <c r="X46" s="3855"/>
      <c r="Y46" s="3855"/>
      <c r="Z46" s="3855"/>
      <c r="AA46" s="3856"/>
      <c r="AB46" s="3854" t="str">
        <f>INDEX(PT_DIFFERENTIATION_TER,MATCH(B46,PT_DIFFERENTIATION_TER_ID,0))</f>
        <v/>
      </c>
      <c r="AC46" s="3855"/>
      <c r="AD46" s="3855"/>
      <c r="AE46" s="3855"/>
      <c r="AF46" s="3855"/>
      <c r="AG46" s="3855"/>
      <c r="AH46" s="3855"/>
      <c r="AI46" s="3855"/>
      <c r="AJ46" s="3855"/>
      <c r="AK46" s="3855"/>
      <c r="AL46" s="3855"/>
      <c r="AM46" s="3855"/>
      <c r="AN46" s="3855"/>
      <c r="AO46" s="3855"/>
      <c r="AP46" s="3855"/>
      <c r="AQ46" s="3855"/>
      <c r="AR46" s="3855"/>
      <c r="AS46" s="3855"/>
      <c r="AT46" s="3856"/>
      <c r="AU46" s="1082" t="s">
        <v>482</v>
      </c>
      <c r="AW46" s="433"/>
      <c r="AX46" s="433" t="str">
        <f t="shared" si="2"/>
        <v>Территория действия тарифа</v>
      </c>
      <c r="AY46" s="433"/>
      <c r="AZ46" s="433"/>
      <c r="BA46" s="979">
        <v>21</v>
      </c>
    </row>
    <row r="47" spans="1:53" ht="24" customHeight="1">
      <c r="A47" s="1187" t="s">
        <v>284</v>
      </c>
      <c r="B47" s="1187" t="s">
        <v>285</v>
      </c>
      <c r="C47" s="1187" t="s">
        <v>286</v>
      </c>
      <c r="D47" s="1187"/>
      <c r="E47" s="3861"/>
      <c r="F47" s="3861"/>
      <c r="G47" s="3860">
        <v>1</v>
      </c>
      <c r="H47" s="1187"/>
      <c r="I47" s="1187"/>
      <c r="J47" s="1187"/>
      <c r="K47" s="1187"/>
      <c r="L47" s="1188"/>
      <c r="M47" s="1189"/>
      <c r="N47" s="1189"/>
      <c r="O47" s="1189"/>
      <c r="P47" s="1236"/>
      <c r="Q47" s="1235"/>
      <c r="R47" s="286"/>
      <c r="S47" s="1160" t="str">
        <f>INDEX(PT_DIFFERENTIATION_NUM_CS,MATCH(C47,PT_DIFFERENTIATION_CS_ID,0))</f>
        <v>..</v>
      </c>
      <c r="T47" s="243" t="s">
        <v>483</v>
      </c>
      <c r="U47" s="234"/>
      <c r="V47" s="3855"/>
      <c r="W47" s="3855"/>
      <c r="X47" s="3855"/>
      <c r="Y47" s="3855"/>
      <c r="Z47" s="3855"/>
      <c r="AA47" s="3856"/>
      <c r="AB47" s="3854" t="str">
        <f>INDEX(PT_DIFFERENTIATION_CS,MATCH(C47,PT_DIFFERENTIATION_CS_ID,0))</f>
        <v/>
      </c>
      <c r="AC47" s="3855"/>
      <c r="AD47" s="3855"/>
      <c r="AE47" s="3855"/>
      <c r="AF47" s="3855"/>
      <c r="AG47" s="3855"/>
      <c r="AH47" s="3855"/>
      <c r="AI47" s="3855"/>
      <c r="AJ47" s="3855"/>
      <c r="AK47" s="3855"/>
      <c r="AL47" s="3855"/>
      <c r="AM47" s="3855"/>
      <c r="AN47" s="3855"/>
      <c r="AO47" s="3855"/>
      <c r="AP47" s="3855"/>
      <c r="AQ47" s="3855"/>
      <c r="AR47" s="3855"/>
      <c r="AS47" s="3855"/>
      <c r="AT47" s="3856"/>
      <c r="AU47" s="1082" t="s">
        <v>484</v>
      </c>
      <c r="AW47" s="433"/>
      <c r="AX47" s="433" t="str">
        <f t="shared" si="2"/>
        <v xml:space="preserve">Наименование системы теплоснабжения </v>
      </c>
      <c r="AY47" s="433"/>
      <c r="AZ47" s="433"/>
      <c r="BA47" s="979">
        <v>23</v>
      </c>
    </row>
    <row r="48" spans="1:53" ht="21" customHeight="1">
      <c r="A48" s="1187" t="s">
        <v>284</v>
      </c>
      <c r="B48" s="1187" t="s">
        <v>285</v>
      </c>
      <c r="C48" s="1187" t="s">
        <v>286</v>
      </c>
      <c r="D48" s="1187" t="s">
        <v>287</v>
      </c>
      <c r="E48" s="3861"/>
      <c r="F48" s="3861"/>
      <c r="G48" s="3861"/>
      <c r="H48" s="3860">
        <v>1</v>
      </c>
      <c r="I48" s="1187"/>
      <c r="J48" s="1187"/>
      <c r="K48" s="1187"/>
      <c r="L48" s="1188"/>
      <c r="M48" s="1189"/>
      <c r="N48" s="1189"/>
      <c r="O48" s="1189"/>
      <c r="P48" s="1236"/>
      <c r="Q48" s="1235"/>
      <c r="R48" s="286"/>
      <c r="S48" s="1160" t="str">
        <f>INDEX(PT_DIFFERENTIATION_NUM_IST_TE,MATCH(D48,PT_DIFFERENTIATION_IST_TE_ID,0))</f>
        <v>...</v>
      </c>
      <c r="T48" s="244" t="s">
        <v>485</v>
      </c>
      <c r="U48" s="234"/>
      <c r="V48" s="3855"/>
      <c r="W48" s="3855"/>
      <c r="X48" s="3855"/>
      <c r="Y48" s="3855"/>
      <c r="Z48" s="3855"/>
      <c r="AA48" s="3856"/>
      <c r="AB48" s="3854" t="str">
        <f>INDEX(PT_DIFFERENTIATION_IST_TE,MATCH(D48,PT_DIFFERENTIATION_IST_TE_ID,0))</f>
        <v/>
      </c>
      <c r="AC48" s="3855"/>
      <c r="AD48" s="3855"/>
      <c r="AE48" s="3855"/>
      <c r="AF48" s="3855"/>
      <c r="AG48" s="3855"/>
      <c r="AH48" s="3855"/>
      <c r="AI48" s="3855"/>
      <c r="AJ48" s="3855"/>
      <c r="AK48" s="3855"/>
      <c r="AL48" s="3855"/>
      <c r="AM48" s="3855"/>
      <c r="AN48" s="3855"/>
      <c r="AO48" s="3855"/>
      <c r="AP48" s="3855"/>
      <c r="AQ48" s="3855"/>
      <c r="AR48" s="3855"/>
      <c r="AS48" s="3855"/>
      <c r="AT48" s="3856"/>
      <c r="AU48" s="1082" t="s">
        <v>486</v>
      </c>
      <c r="AW48" s="433"/>
      <c r="AX48" s="433" t="str">
        <f t="shared" si="2"/>
        <v xml:space="preserve">Источник тепловой энергии  </v>
      </c>
      <c r="AY48" s="433"/>
      <c r="AZ48" s="433"/>
      <c r="BA48" s="979">
        <v>20</v>
      </c>
    </row>
    <row r="49" spans="1:53" s="1465" customFormat="1" ht="1.1499999999999999" customHeight="1">
      <c r="A49" s="1167" t="s">
        <v>284</v>
      </c>
      <c r="B49" s="1167" t="s">
        <v>285</v>
      </c>
      <c r="C49" s="1167" t="s">
        <v>286</v>
      </c>
      <c r="D49" s="1167" t="s">
        <v>287</v>
      </c>
      <c r="E49" s="3861"/>
      <c r="F49" s="3861"/>
      <c r="G49" s="3861"/>
      <c r="H49" s="3861"/>
      <c r="I49" s="3862" t="str">
        <f>S48&amp;".1"</f>
        <v>....1</v>
      </c>
      <c r="J49" s="1167"/>
      <c r="K49" s="1167"/>
      <c r="L49" s="1170" t="s">
        <v>487</v>
      </c>
      <c r="M49" s="443"/>
      <c r="N49" s="443"/>
      <c r="O49" s="443"/>
      <c r="P49" s="3864">
        <v>1</v>
      </c>
      <c r="Q49" s="1155"/>
      <c r="R49" s="289"/>
      <c r="S49" s="871"/>
      <c r="T49" s="1207"/>
      <c r="U49" s="1208"/>
      <c r="V49" s="3892"/>
      <c r="W49" s="3892"/>
      <c r="X49" s="3892"/>
      <c r="Y49" s="3892"/>
      <c r="Z49" s="3892"/>
      <c r="AA49" s="3893"/>
      <c r="AB49" s="3891"/>
      <c r="AC49" s="3892"/>
      <c r="AD49" s="3892"/>
      <c r="AE49" s="3892"/>
      <c r="AF49" s="3892"/>
      <c r="AG49" s="3892"/>
      <c r="AH49" s="3892"/>
      <c r="AI49" s="3892"/>
      <c r="AJ49" s="3892"/>
      <c r="AK49" s="3892"/>
      <c r="AL49" s="3892"/>
      <c r="AM49" s="3892"/>
      <c r="AN49" s="3892"/>
      <c r="AO49" s="3892"/>
      <c r="AP49" s="3892"/>
      <c r="AQ49" s="3892"/>
      <c r="AR49" s="3892"/>
      <c r="AS49" s="3892"/>
      <c r="AT49" s="3893"/>
      <c r="AU49" s="1209"/>
      <c r="AW49" s="433"/>
      <c r="AX49" s="433" t="str">
        <f t="shared" si="2"/>
        <v/>
      </c>
      <c r="AY49" s="433"/>
      <c r="AZ49" s="433"/>
      <c r="BA49" s="444">
        <v>1</v>
      </c>
    </row>
    <row r="50" spans="1:53" s="1465" customFormat="1" ht="1.1499999999999999" customHeight="1">
      <c r="A50" s="1167" t="s">
        <v>284</v>
      </c>
      <c r="B50" s="1167" t="s">
        <v>285</v>
      </c>
      <c r="C50" s="1167" t="s">
        <v>286</v>
      </c>
      <c r="D50" s="1167" t="s">
        <v>287</v>
      </c>
      <c r="E50" s="3861"/>
      <c r="F50" s="3861"/>
      <c r="G50" s="3861"/>
      <c r="H50" s="3861"/>
      <c r="I50" s="3863"/>
      <c r="J50" s="3862" t="str">
        <f>S48&amp;".1"</f>
        <v>....1</v>
      </c>
      <c r="K50" s="1167"/>
      <c r="L50" s="1170"/>
      <c r="M50" s="443"/>
      <c r="N50" s="443"/>
      <c r="O50" s="443"/>
      <c r="P50" s="3864"/>
      <c r="Q50" s="3864">
        <v>1</v>
      </c>
      <c r="R50" s="290"/>
      <c r="S50" s="871"/>
      <c r="T50" s="1223"/>
      <c r="U50" s="1208"/>
      <c r="V50" s="3892"/>
      <c r="W50" s="3892"/>
      <c r="X50" s="3892"/>
      <c r="Y50" s="3892"/>
      <c r="Z50" s="3892"/>
      <c r="AA50" s="3893"/>
      <c r="AB50" s="3891"/>
      <c r="AC50" s="3892"/>
      <c r="AD50" s="3892"/>
      <c r="AE50" s="3892"/>
      <c r="AF50" s="3892"/>
      <c r="AG50" s="3892"/>
      <c r="AH50" s="3892"/>
      <c r="AI50" s="3892"/>
      <c r="AJ50" s="3892"/>
      <c r="AK50" s="3892"/>
      <c r="AL50" s="3892"/>
      <c r="AM50" s="3892"/>
      <c r="AN50" s="3892"/>
      <c r="AO50" s="3892"/>
      <c r="AP50" s="3892"/>
      <c r="AQ50" s="3892"/>
      <c r="AR50" s="3892"/>
      <c r="AS50" s="3892"/>
      <c r="AT50" s="3893"/>
      <c r="AU50" s="1209"/>
      <c r="AW50" s="433"/>
      <c r="AX50" s="433" t="str">
        <f t="shared" si="2"/>
        <v/>
      </c>
      <c r="AY50" s="433"/>
      <c r="AZ50" s="433"/>
      <c r="BA50" s="444">
        <v>1</v>
      </c>
    </row>
    <row r="51" spans="1:53" ht="21.95" customHeight="1">
      <c r="A51" s="1187" t="s">
        <v>284</v>
      </c>
      <c r="B51" s="1187" t="s">
        <v>285</v>
      </c>
      <c r="C51" s="1187" t="s">
        <v>286</v>
      </c>
      <c r="D51" s="1187" t="s">
        <v>287</v>
      </c>
      <c r="E51" s="3861"/>
      <c r="F51" s="3861"/>
      <c r="G51" s="3861"/>
      <c r="H51" s="3861"/>
      <c r="I51" s="3863"/>
      <c r="J51" s="3863"/>
      <c r="K51" s="3862" t="str">
        <f>S48&amp;".1"</f>
        <v>....1</v>
      </c>
      <c r="L51" s="1188"/>
      <c r="P51" s="3864"/>
      <c r="Q51" s="3864"/>
      <c r="R51" s="290">
        <v>1</v>
      </c>
      <c r="S51" s="3917" t="str">
        <f>$K51</f>
        <v>....1</v>
      </c>
      <c r="T51" s="3914"/>
      <c r="U51" s="234"/>
      <c r="V51" s="627"/>
      <c r="W51" s="1081"/>
      <c r="X51" s="1521"/>
      <c r="Y51" s="1283" t="s">
        <v>52</v>
      </c>
      <c r="Z51" s="1521"/>
      <c r="AA51" s="1283" t="s">
        <v>52</v>
      </c>
      <c r="AB51" s="3741" t="s">
        <v>6</v>
      </c>
      <c r="AC51" s="3913"/>
      <c r="AD51" s="3818">
        <v>1</v>
      </c>
      <c r="AE51" s="3905" t="s">
        <v>9</v>
      </c>
      <c r="AF51" s="3741" t="s">
        <v>6</v>
      </c>
      <c r="AG51" s="3913"/>
      <c r="AH51" s="3818">
        <v>1</v>
      </c>
      <c r="AI51" s="3905" t="s">
        <v>9</v>
      </c>
      <c r="AJ51" s="3741" t="s">
        <v>6</v>
      </c>
      <c r="AK51" s="245"/>
      <c r="AL51" s="1161">
        <v>1</v>
      </c>
      <c r="AM51" s="1226"/>
      <c r="AN51" s="627"/>
      <c r="AO51" s="1081"/>
      <c r="AP51" s="1521"/>
      <c r="AQ51" s="1283" t="s">
        <v>52</v>
      </c>
      <c r="AR51" s="1521"/>
      <c r="AS51" s="1283" t="s">
        <v>52</v>
      </c>
      <c r="AT51" s="1172"/>
      <c r="AU51" s="3883" t="s">
        <v>564</v>
      </c>
      <c r="AV51" s="444" t="e">
        <f ca="1">STRCHECKDATE(V54:AT54)</f>
        <v>#NAME?</v>
      </c>
      <c r="AW51" s="433"/>
      <c r="AX51" s="433" t="str">
        <f t="shared" si="2"/>
        <v/>
      </c>
      <c r="AY51" s="433"/>
      <c r="AZ51" s="433"/>
      <c r="BA51" s="979">
        <v>21</v>
      </c>
    </row>
    <row r="52" spans="1:53" ht="11.45" customHeight="1">
      <c r="A52" s="1187" t="s">
        <v>284</v>
      </c>
      <c r="B52" s="1187"/>
      <c r="C52" s="1187"/>
      <c r="D52" s="1187"/>
      <c r="E52" s="3861"/>
      <c r="F52" s="3861"/>
      <c r="G52" s="3861"/>
      <c r="H52" s="3861"/>
      <c r="I52" s="3863"/>
      <c r="J52" s="3863"/>
      <c r="K52" s="3862"/>
      <c r="L52" s="1188"/>
      <c r="P52" s="3864"/>
      <c r="Q52" s="3864"/>
      <c r="R52" s="290"/>
      <c r="S52" s="3918"/>
      <c r="T52" s="3915"/>
      <c r="U52" s="234"/>
      <c r="V52" s="1217"/>
      <c r="W52" s="1320"/>
      <c r="X52" s="1217"/>
      <c r="Y52" s="1217"/>
      <c r="Z52" s="1217"/>
      <c r="AA52" s="1217"/>
      <c r="AB52" s="3741"/>
      <c r="AC52" s="3913"/>
      <c r="AD52" s="3818"/>
      <c r="AE52" s="3905"/>
      <c r="AF52" s="3741"/>
      <c r="AG52" s="3913"/>
      <c r="AH52" s="3818"/>
      <c r="AI52" s="3905"/>
      <c r="AJ52" s="3741"/>
      <c r="AK52" s="250"/>
      <c r="AL52" s="349"/>
      <c r="AM52" s="348" t="s">
        <v>549</v>
      </c>
      <c r="AN52" s="1217"/>
      <c r="AO52" s="1320"/>
      <c r="AP52" s="1217"/>
      <c r="AQ52" s="1217"/>
      <c r="AR52" s="1217"/>
      <c r="AS52" s="1217"/>
      <c r="AT52" s="1214"/>
      <c r="AU52" s="3884"/>
      <c r="AW52" s="433"/>
      <c r="AX52" s="433"/>
      <c r="AY52" s="433"/>
      <c r="AZ52" s="433"/>
      <c r="BA52" s="979">
        <v>11</v>
      </c>
    </row>
    <row r="53" spans="1:53" ht="11.45" customHeight="1">
      <c r="A53" s="1187" t="s">
        <v>284</v>
      </c>
      <c r="B53" s="1187"/>
      <c r="C53" s="1187"/>
      <c r="D53" s="1187"/>
      <c r="E53" s="3861"/>
      <c r="F53" s="3861"/>
      <c r="G53" s="3861"/>
      <c r="H53" s="3861"/>
      <c r="I53" s="3863"/>
      <c r="J53" s="3863"/>
      <c r="K53" s="3862"/>
      <c r="L53" s="1188"/>
      <c r="P53" s="3864"/>
      <c r="Q53" s="3864"/>
      <c r="R53" s="290"/>
      <c r="S53" s="3918"/>
      <c r="T53" s="3915"/>
      <c r="U53" s="234"/>
      <c r="V53" s="1217"/>
      <c r="W53" s="1320"/>
      <c r="X53" s="1217"/>
      <c r="Y53" s="1217"/>
      <c r="Z53" s="1217"/>
      <c r="AA53" s="1217"/>
      <c r="AB53" s="3741"/>
      <c r="AC53" s="3913"/>
      <c r="AD53" s="3818"/>
      <c r="AE53" s="3905"/>
      <c r="AF53" s="3741"/>
      <c r="AG53" s="228"/>
      <c r="AH53" s="348"/>
      <c r="AI53" s="348" t="s">
        <v>550</v>
      </c>
      <c r="AJ53" s="1217"/>
      <c r="AK53" s="1217"/>
      <c r="AL53" s="1217"/>
      <c r="AM53" s="1217"/>
      <c r="AN53" s="1217"/>
      <c r="AO53" s="1320"/>
      <c r="AP53" s="1217"/>
      <c r="AQ53" s="1217"/>
      <c r="AR53" s="1217"/>
      <c r="AS53" s="1217"/>
      <c r="AT53" s="1214"/>
      <c r="AU53" s="3884"/>
      <c r="AW53" s="433"/>
      <c r="AX53" s="433"/>
      <c r="AY53" s="433"/>
      <c r="AZ53" s="433"/>
      <c r="BA53" s="979">
        <v>11</v>
      </c>
    </row>
    <row r="54" spans="1:53" ht="11.45" customHeight="1">
      <c r="A54" s="1187" t="s">
        <v>284</v>
      </c>
      <c r="B54" s="1187" t="s">
        <v>285</v>
      </c>
      <c r="C54" s="1187" t="s">
        <v>286</v>
      </c>
      <c r="D54" s="1187" t="s">
        <v>287</v>
      </c>
      <c r="E54" s="3861"/>
      <c r="F54" s="3861"/>
      <c r="G54" s="3861"/>
      <c r="H54" s="3861"/>
      <c r="I54" s="3863"/>
      <c r="J54" s="3863"/>
      <c r="K54" s="3862"/>
      <c r="L54" s="1188"/>
      <c r="P54" s="3864"/>
      <c r="Q54" s="3864"/>
      <c r="R54" s="290"/>
      <c r="S54" s="3919"/>
      <c r="T54" s="3916"/>
      <c r="U54" s="234"/>
      <c r="V54" s="1217"/>
      <c r="W54" s="1218" t="str">
        <f>X51&amp;"-"&amp;Z51</f>
        <v>-</v>
      </c>
      <c r="X54" s="1217"/>
      <c r="Y54" s="1217"/>
      <c r="Z54" s="1217"/>
      <c r="AA54" s="1217"/>
      <c r="AB54" s="3741"/>
      <c r="AC54" s="246"/>
      <c r="AD54" s="248"/>
      <c r="AE54" s="348" t="s">
        <v>551</v>
      </c>
      <c r="AF54" s="1217"/>
      <c r="AG54" s="1217"/>
      <c r="AH54" s="1217"/>
      <c r="AI54" s="1217"/>
      <c r="AJ54" s="1217"/>
      <c r="AK54" s="1217"/>
      <c r="AL54" s="1217"/>
      <c r="AM54" s="1217"/>
      <c r="AN54" s="1217"/>
      <c r="AO54" s="1218" t="str">
        <f>AP51&amp;"-"&amp;AR51</f>
        <v>-</v>
      </c>
      <c r="AP54" s="1217"/>
      <c r="AQ54" s="1217"/>
      <c r="AR54" s="1217"/>
      <c r="AS54" s="1217"/>
      <c r="AT54" s="1173"/>
      <c r="AU54" s="3884"/>
      <c r="AW54" s="433"/>
      <c r="AX54" s="433" t="str">
        <f t="shared" ref="AX54:AX62" si="3">IF(T54="","",T54)</f>
        <v/>
      </c>
      <c r="AY54" s="433"/>
      <c r="AZ54" s="433"/>
      <c r="BA54" s="979">
        <v>11</v>
      </c>
    </row>
    <row r="55" spans="1:53" ht="11.45" customHeight="1">
      <c r="A55" s="1187" t="s">
        <v>284</v>
      </c>
      <c r="B55" s="1187" t="s">
        <v>285</v>
      </c>
      <c r="C55" s="1187" t="s">
        <v>286</v>
      </c>
      <c r="D55" s="1187" t="s">
        <v>287</v>
      </c>
      <c r="E55" s="3861"/>
      <c r="F55" s="3861"/>
      <c r="G55" s="3861"/>
      <c r="H55" s="3861"/>
      <c r="I55" s="3863"/>
      <c r="J55" s="3862"/>
      <c r="K55" s="1187"/>
      <c r="L55" s="1188"/>
      <c r="P55" s="3864"/>
      <c r="Q55" s="3864"/>
      <c r="R55" s="289"/>
      <c r="S55" s="1102"/>
      <c r="T55" s="221" t="s">
        <v>552</v>
      </c>
      <c r="U55" s="300"/>
      <c r="V55" s="300"/>
      <c r="W55" s="300"/>
      <c r="X55" s="300"/>
      <c r="Y55" s="300"/>
      <c r="Z55" s="300"/>
      <c r="AA55" s="258"/>
      <c r="AB55" s="1329"/>
      <c r="AC55" s="300"/>
      <c r="AD55" s="300"/>
      <c r="AE55" s="300"/>
      <c r="AF55" s="300"/>
      <c r="AG55" s="300"/>
      <c r="AH55" s="300"/>
      <c r="AI55" s="300"/>
      <c r="AJ55" s="300"/>
      <c r="AK55" s="300"/>
      <c r="AL55" s="300"/>
      <c r="AM55" s="300"/>
      <c r="AN55" s="300"/>
      <c r="AO55" s="300"/>
      <c r="AP55" s="300"/>
      <c r="AQ55" s="300"/>
      <c r="AR55" s="300"/>
      <c r="AS55" s="300"/>
      <c r="AT55" s="258"/>
      <c r="AU55" s="3885"/>
      <c r="AW55" s="433"/>
      <c r="AX55" s="433" t="str">
        <f t="shared" si="3"/>
        <v>Добавить строку</v>
      </c>
      <c r="AY55" s="433"/>
      <c r="AZ55" s="433"/>
      <c r="BA55" s="979">
        <v>11</v>
      </c>
    </row>
    <row r="56" spans="1:53" s="1465" customFormat="1" ht="1.1499999999999999" customHeight="1">
      <c r="A56" s="1167" t="s">
        <v>284</v>
      </c>
      <c r="B56" s="1167" t="s">
        <v>285</v>
      </c>
      <c r="C56" s="1167" t="s">
        <v>286</v>
      </c>
      <c r="D56" s="1167" t="s">
        <v>287</v>
      </c>
      <c r="E56" s="3861"/>
      <c r="F56" s="3861"/>
      <c r="G56" s="3861"/>
      <c r="H56" s="3861"/>
      <c r="I56" s="3862"/>
      <c r="J56" s="1167"/>
      <c r="K56" s="1167"/>
      <c r="L56" s="1170"/>
      <c r="M56" s="443"/>
      <c r="N56" s="443"/>
      <c r="O56" s="443"/>
      <c r="P56" s="3864"/>
      <c r="Q56" s="1155"/>
      <c r="R56" s="289"/>
      <c r="S56" s="1210"/>
      <c r="T56" s="1211" t="s">
        <v>496</v>
      </c>
      <c r="U56" s="1212"/>
      <c r="V56" s="1212"/>
      <c r="W56" s="1212"/>
      <c r="X56" s="1212"/>
      <c r="Y56" s="1212"/>
      <c r="Z56" s="1212"/>
      <c r="AA56" s="1212"/>
      <c r="AB56" s="1212"/>
      <c r="AC56" s="1212"/>
      <c r="AD56" s="1212"/>
      <c r="AE56" s="1212"/>
      <c r="AF56" s="1212"/>
      <c r="AG56" s="1212"/>
      <c r="AH56" s="1212"/>
      <c r="AI56" s="1212"/>
      <c r="AJ56" s="1212"/>
      <c r="AK56" s="1212"/>
      <c r="AL56" s="1212"/>
      <c r="AM56" s="1212"/>
      <c r="AN56" s="1212"/>
      <c r="AO56" s="1212"/>
      <c r="AP56" s="1212"/>
      <c r="AQ56" s="1212"/>
      <c r="AR56" s="1212"/>
      <c r="AS56" s="1212"/>
      <c r="AT56" s="1212"/>
      <c r="AU56" s="1213"/>
      <c r="AW56" s="433"/>
      <c r="AX56" s="433" t="str">
        <f t="shared" si="3"/>
        <v>Добавить группу потребителей</v>
      </c>
      <c r="AY56" s="433"/>
      <c r="AZ56" s="433"/>
      <c r="BA56" s="444">
        <v>1</v>
      </c>
    </row>
    <row r="57" spans="1:53" s="1464" customFormat="1" ht="1.1499999999999999" customHeight="1">
      <c r="A57" s="1167" t="s">
        <v>284</v>
      </c>
      <c r="B57" s="1167" t="s">
        <v>285</v>
      </c>
      <c r="C57" s="1167" t="s">
        <v>286</v>
      </c>
      <c r="D57" s="1167" t="s">
        <v>287</v>
      </c>
      <c r="E57" s="3861"/>
      <c r="F57" s="3861"/>
      <c r="G57" s="3861"/>
      <c r="H57" s="3860"/>
      <c r="I57" s="1167"/>
      <c r="J57" s="1167"/>
      <c r="K57" s="1167"/>
      <c r="L57" s="1170"/>
      <c r="M57" s="1139"/>
      <c r="N57" s="1139"/>
      <c r="O57" s="451"/>
      <c r="P57" s="313"/>
      <c r="Q57" s="1168"/>
      <c r="R57" s="1224"/>
      <c r="S57" s="1210"/>
      <c r="T57" s="1211"/>
      <c r="U57" s="1212"/>
      <c r="V57" s="1212"/>
      <c r="W57" s="1212"/>
      <c r="X57" s="1212"/>
      <c r="Y57" s="1212"/>
      <c r="Z57" s="1212"/>
      <c r="AA57" s="1212"/>
      <c r="AB57" s="1212"/>
      <c r="AC57" s="1212"/>
      <c r="AD57" s="1212"/>
      <c r="AE57" s="1212"/>
      <c r="AF57" s="1212"/>
      <c r="AG57" s="1212"/>
      <c r="AH57" s="1212"/>
      <c r="AI57" s="1212"/>
      <c r="AJ57" s="1212"/>
      <c r="AK57" s="1212"/>
      <c r="AL57" s="1212"/>
      <c r="AM57" s="1212"/>
      <c r="AN57" s="1212"/>
      <c r="AO57" s="1212"/>
      <c r="AP57" s="1212"/>
      <c r="AQ57" s="1212"/>
      <c r="AR57" s="1212"/>
      <c r="AS57" s="1212"/>
      <c r="AT57" s="1212"/>
      <c r="AU57" s="1213"/>
      <c r="AV57" s="444"/>
      <c r="AW57" s="433"/>
      <c r="AX57" s="433" t="str">
        <f t="shared" si="3"/>
        <v/>
      </c>
      <c r="AY57" s="433"/>
      <c r="AZ57" s="433"/>
      <c r="BA57" s="429">
        <v>1</v>
      </c>
    </row>
    <row r="58" spans="1:53" s="1465" customFormat="1" ht="1.1499999999999999" customHeight="1">
      <c r="A58" s="1167" t="s">
        <v>284</v>
      </c>
      <c r="B58" s="1167" t="s">
        <v>285</v>
      </c>
      <c r="C58" s="1167" t="s">
        <v>286</v>
      </c>
      <c r="D58" s="1138"/>
      <c r="E58" s="3861"/>
      <c r="F58" s="3861"/>
      <c r="G58" s="3860"/>
      <c r="H58" s="1138"/>
      <c r="I58" s="1138"/>
      <c r="J58" s="1138"/>
      <c r="K58" s="1138"/>
      <c r="L58" s="1163"/>
      <c r="M58" s="1139"/>
      <c r="N58" s="1139"/>
      <c r="P58" s="1140"/>
      <c r="Q58" s="1141"/>
      <c r="R58" s="1140"/>
      <c r="S58" s="1146"/>
      <c r="T58" s="1149" t="s">
        <v>498</v>
      </c>
      <c r="U58" s="1148"/>
      <c r="V58" s="1148"/>
      <c r="W58" s="1148"/>
      <c r="X58" s="1148"/>
      <c r="Y58" s="1148"/>
      <c r="Z58" s="1148"/>
      <c r="AA58" s="1148"/>
      <c r="AB58" s="1148"/>
      <c r="AC58" s="1148"/>
      <c r="AD58" s="1148"/>
      <c r="AE58" s="1148"/>
      <c r="AF58" s="1148"/>
      <c r="AG58" s="1148"/>
      <c r="AH58" s="1148"/>
      <c r="AI58" s="1148"/>
      <c r="AJ58" s="1148"/>
      <c r="AK58" s="1148"/>
      <c r="AL58" s="1148"/>
      <c r="AM58" s="1148"/>
      <c r="AN58" s="1148"/>
      <c r="AO58" s="1148"/>
      <c r="AP58" s="1148"/>
      <c r="AQ58" s="1148"/>
      <c r="AR58" s="1148"/>
      <c r="AS58" s="1148"/>
      <c r="AT58" s="1148"/>
      <c r="AU58" s="1148"/>
      <c r="AW58" s="659"/>
      <c r="AX58" s="659" t="str">
        <f t="shared" si="3"/>
        <v>Добавить источник для дифференциации</v>
      </c>
      <c r="AY58" s="659"/>
      <c r="AZ58" s="659"/>
      <c r="BA58" s="451">
        <v>1</v>
      </c>
    </row>
    <row r="59" spans="1:53" s="1465" customFormat="1" ht="1.1499999999999999" customHeight="1">
      <c r="A59" s="1167" t="s">
        <v>284</v>
      </c>
      <c r="B59" s="1167" t="s">
        <v>285</v>
      </c>
      <c r="C59" s="1138"/>
      <c r="D59" s="1138"/>
      <c r="E59" s="3861"/>
      <c r="F59" s="3860"/>
      <c r="G59" s="1138"/>
      <c r="H59" s="1138"/>
      <c r="I59" s="1138"/>
      <c r="J59" s="1138"/>
      <c r="K59" s="1138"/>
      <c r="L59" s="1163"/>
      <c r="M59" s="1145"/>
      <c r="N59" s="1145"/>
      <c r="P59" s="1140"/>
      <c r="Q59" s="1141"/>
      <c r="R59" s="1140"/>
      <c r="S59" s="1146"/>
      <c r="T59" s="1149" t="s">
        <v>499</v>
      </c>
      <c r="U59" s="1148"/>
      <c r="V59" s="1148"/>
      <c r="W59" s="1148"/>
      <c r="X59" s="1148"/>
      <c r="Y59" s="1148"/>
      <c r="Z59" s="1148"/>
      <c r="AA59" s="1148"/>
      <c r="AB59" s="1148"/>
      <c r="AC59" s="1148"/>
      <c r="AD59" s="1148"/>
      <c r="AE59" s="1148"/>
      <c r="AF59" s="1148"/>
      <c r="AG59" s="1148"/>
      <c r="AH59" s="1148"/>
      <c r="AI59" s="1148"/>
      <c r="AJ59" s="1148"/>
      <c r="AK59" s="1148"/>
      <c r="AL59" s="1148"/>
      <c r="AM59" s="1148"/>
      <c r="AN59" s="1148"/>
      <c r="AO59" s="1148"/>
      <c r="AP59" s="1148"/>
      <c r="AQ59" s="1148"/>
      <c r="AR59" s="1148"/>
      <c r="AS59" s="1148"/>
      <c r="AT59" s="1148"/>
      <c r="AU59" s="1148"/>
      <c r="AW59" s="659"/>
      <c r="AX59" s="659" t="str">
        <f t="shared" si="3"/>
        <v>Добавить централизованную систему для дифференциации</v>
      </c>
      <c r="AY59" s="659"/>
      <c r="AZ59" s="659"/>
      <c r="BA59" s="451">
        <v>1</v>
      </c>
    </row>
    <row r="60" spans="1:53" s="1465" customFormat="1" ht="1.1499999999999999" customHeight="1">
      <c r="A60" s="1167" t="s">
        <v>284</v>
      </c>
      <c r="B60" s="1167"/>
      <c r="C60" s="1167"/>
      <c r="D60" s="1167"/>
      <c r="E60" s="3861"/>
      <c r="F60" s="1167"/>
      <c r="G60" s="1167"/>
      <c r="H60" s="1167"/>
      <c r="I60" s="1167"/>
      <c r="J60" s="1167"/>
      <c r="K60" s="1167"/>
      <c r="L60" s="1170"/>
      <c r="M60" s="1145"/>
      <c r="N60" s="1145"/>
      <c r="O60" s="451"/>
      <c r="P60" s="313"/>
      <c r="Q60" s="1168"/>
      <c r="R60" s="313"/>
      <c r="S60" s="1146"/>
      <c r="T60" s="1149" t="s">
        <v>500</v>
      </c>
      <c r="U60" s="1148"/>
      <c r="V60" s="1148"/>
      <c r="W60" s="1148"/>
      <c r="X60" s="1148"/>
      <c r="Y60" s="1148"/>
      <c r="Z60" s="1148"/>
      <c r="AA60" s="1148"/>
      <c r="AB60" s="1148"/>
      <c r="AC60" s="1148"/>
      <c r="AD60" s="1148"/>
      <c r="AE60" s="1148"/>
      <c r="AF60" s="1148"/>
      <c r="AG60" s="1148"/>
      <c r="AH60" s="1148"/>
      <c r="AI60" s="1148"/>
      <c r="AJ60" s="1148"/>
      <c r="AK60" s="1148"/>
      <c r="AL60" s="1148"/>
      <c r="AM60" s="1148"/>
      <c r="AN60" s="1148"/>
      <c r="AO60" s="1148"/>
      <c r="AP60" s="1148"/>
      <c r="AQ60" s="1148"/>
      <c r="AR60" s="1148"/>
      <c r="AS60" s="1148"/>
      <c r="AT60" s="1148"/>
      <c r="AU60" s="1148"/>
      <c r="AW60" s="433"/>
      <c r="AX60" s="433" t="str">
        <f t="shared" si="3"/>
        <v>Добавить территорию для дифференциации</v>
      </c>
      <c r="AY60" s="433"/>
      <c r="AZ60" s="433"/>
      <c r="BA60" s="444">
        <v>1</v>
      </c>
    </row>
    <row r="61" spans="1:53" s="1465" customFormat="1" ht="1.1499999999999999" customHeight="1">
      <c r="A61" s="1167" t="s">
        <v>284</v>
      </c>
      <c r="B61" s="1167"/>
      <c r="C61" s="1167"/>
      <c r="D61" s="1167"/>
      <c r="E61" s="3860"/>
      <c r="F61" s="1167"/>
      <c r="G61" s="1167"/>
      <c r="H61" s="1167"/>
      <c r="I61" s="1167"/>
      <c r="J61" s="1167"/>
      <c r="K61" s="1167"/>
      <c r="L61" s="1170"/>
      <c r="M61" s="1145"/>
      <c r="N61" s="1145"/>
      <c r="O61" s="451"/>
      <c r="P61" s="313"/>
      <c r="Q61" s="1168"/>
      <c r="R61" s="313"/>
      <c r="S61" s="1146"/>
      <c r="T61" s="1149" t="s">
        <v>500</v>
      </c>
      <c r="U61" s="1148"/>
      <c r="V61" s="1148"/>
      <c r="W61" s="1148"/>
      <c r="X61" s="1148"/>
      <c r="Y61" s="1148"/>
      <c r="Z61" s="1148"/>
      <c r="AA61" s="1148"/>
      <c r="AB61" s="1148"/>
      <c r="AC61" s="1148"/>
      <c r="AD61" s="1148"/>
      <c r="AE61" s="1148"/>
      <c r="AF61" s="1148"/>
      <c r="AG61" s="1148"/>
      <c r="AH61" s="1148"/>
      <c r="AI61" s="1148"/>
      <c r="AJ61" s="1148"/>
      <c r="AK61" s="1148"/>
      <c r="AL61" s="1148"/>
      <c r="AM61" s="1148"/>
      <c r="AN61" s="1148"/>
      <c r="AO61" s="1148"/>
      <c r="AP61" s="1148"/>
      <c r="AQ61" s="1148"/>
      <c r="AR61" s="1148"/>
      <c r="AS61" s="1148"/>
      <c r="AT61" s="1148"/>
      <c r="AU61" s="1148"/>
      <c r="AW61" s="433"/>
      <c r="AX61" s="433" t="str">
        <f t="shared" si="3"/>
        <v>Добавить территорию для дифференциации</v>
      </c>
      <c r="AY61" s="433"/>
      <c r="AZ61" s="433"/>
      <c r="BA61" s="444">
        <v>1</v>
      </c>
    </row>
    <row r="62" spans="1:53" s="1465" customFormat="1" ht="1.1499999999999999" customHeight="1">
      <c r="A62" s="1138"/>
      <c r="B62" s="1138"/>
      <c r="C62" s="1138"/>
      <c r="D62" s="1138"/>
      <c r="E62" s="1167"/>
      <c r="F62" s="1138"/>
      <c r="G62" s="1138"/>
      <c r="H62" s="1138"/>
      <c r="I62" s="1138"/>
      <c r="J62" s="1138"/>
      <c r="K62" s="1138"/>
      <c r="L62" s="1163"/>
      <c r="M62" s="1145"/>
      <c r="N62" s="1145"/>
      <c r="P62" s="1140"/>
      <c r="Q62" s="1141"/>
      <c r="R62" s="1140"/>
      <c r="S62" s="1146"/>
      <c r="T62" s="1149" t="s">
        <v>532</v>
      </c>
      <c r="U62" s="1148"/>
      <c r="V62" s="1148"/>
      <c r="W62" s="1148"/>
      <c r="X62" s="1148"/>
      <c r="Y62" s="1148"/>
      <c r="Z62" s="1148"/>
      <c r="AA62" s="1148"/>
      <c r="AB62" s="1148"/>
      <c r="AC62" s="1148"/>
      <c r="AD62" s="1148"/>
      <c r="AE62" s="1148"/>
      <c r="AF62" s="1148"/>
      <c r="AG62" s="1148"/>
      <c r="AH62" s="1148"/>
      <c r="AI62" s="1148"/>
      <c r="AJ62" s="1148"/>
      <c r="AK62" s="1148"/>
      <c r="AL62" s="1148"/>
      <c r="AM62" s="1148"/>
      <c r="AN62" s="1148"/>
      <c r="AO62" s="1148"/>
      <c r="AP62" s="1148"/>
      <c r="AQ62" s="1148"/>
      <c r="AR62" s="1148"/>
      <c r="AS62" s="1148"/>
      <c r="AT62" s="1148"/>
      <c r="AU62" s="1148"/>
      <c r="AW62" s="659"/>
      <c r="AX62" s="659" t="str">
        <f t="shared" si="3"/>
        <v>Добавить наименование тарифа</v>
      </c>
      <c r="AY62" s="659"/>
      <c r="AZ62" s="659"/>
      <c r="BA62" s="451">
        <v>1</v>
      </c>
    </row>
    <row r="63" spans="1:53" ht="11.45" customHeight="1">
      <c r="M63" s="984"/>
      <c r="N63" s="984"/>
      <c r="O63" s="469"/>
      <c r="P63" s="984"/>
      <c r="Q63" s="984"/>
      <c r="R63" s="979"/>
      <c r="S63" s="979"/>
      <c r="AV63" s="979"/>
      <c r="AW63" s="979"/>
      <c r="AX63" s="979"/>
      <c r="AY63" s="979"/>
      <c r="AZ63" s="979"/>
      <c r="BA63" s="979">
        <v>11</v>
      </c>
    </row>
    <row r="64" spans="1:53" ht="19.899999999999999" customHeight="1">
      <c r="O64" s="469"/>
      <c r="S64" s="1077"/>
      <c r="T64" s="3859"/>
      <c r="U64" s="3859"/>
      <c r="V64" s="3859"/>
      <c r="W64" s="3859"/>
      <c r="X64" s="3859"/>
      <c r="Y64" s="3859"/>
      <c r="Z64" s="3859"/>
      <c r="AA64" s="3859"/>
      <c r="AB64" s="3859"/>
      <c r="AC64" s="3859"/>
      <c r="AD64" s="3859"/>
      <c r="AE64" s="3859"/>
      <c r="AF64" s="3859"/>
      <c r="AG64" s="3859"/>
      <c r="AH64" s="3859"/>
      <c r="AI64" s="3859"/>
      <c r="AJ64" s="3859"/>
      <c r="AK64" s="3859"/>
      <c r="AL64" s="3859"/>
      <c r="AM64" s="3859"/>
      <c r="AN64" s="3859"/>
      <c r="AO64" s="3859"/>
      <c r="AP64" s="3859"/>
      <c r="AQ64" s="3859"/>
      <c r="AR64" s="3859"/>
      <c r="AS64" s="3859"/>
      <c r="AT64" s="3859"/>
      <c r="AU64" s="3859"/>
      <c r="BA64" s="979">
        <v>19</v>
      </c>
    </row>
    <row r="65" spans="1:53" ht="21" customHeight="1">
      <c r="O65" s="469"/>
      <c r="T65" s="3859"/>
      <c r="U65" s="3859"/>
      <c r="V65" s="3859"/>
      <c r="W65" s="3859"/>
      <c r="X65" s="3859"/>
      <c r="Y65" s="3859"/>
      <c r="Z65" s="3859"/>
      <c r="AA65" s="3859"/>
      <c r="AB65" s="3859"/>
      <c r="AC65" s="3859"/>
      <c r="AD65" s="3859"/>
      <c r="AE65" s="3859"/>
      <c r="AF65" s="3859"/>
      <c r="AG65" s="3859"/>
      <c r="AH65" s="3859"/>
      <c r="AI65" s="3859"/>
      <c r="AJ65" s="3859"/>
      <c r="AK65" s="3859"/>
      <c r="AL65" s="3859"/>
      <c r="AM65" s="3859"/>
      <c r="AN65" s="3859"/>
      <c r="AO65" s="3859"/>
      <c r="AP65" s="3859"/>
      <c r="AQ65" s="3859"/>
      <c r="AR65" s="3859"/>
      <c r="AS65" s="3859"/>
      <c r="AT65" s="3859"/>
      <c r="AU65" s="3859"/>
      <c r="BA65" s="979">
        <v>20</v>
      </c>
    </row>
    <row r="66" spans="1:53" ht="14.65" customHeight="1">
      <c r="O66" s="469"/>
      <c r="T66" s="1157"/>
      <c r="U66" s="1157"/>
      <c r="V66" s="1157"/>
      <c r="W66" s="1157"/>
      <c r="X66" s="1157"/>
      <c r="Y66" s="1157"/>
      <c r="Z66" s="1157"/>
      <c r="AA66" s="1157"/>
      <c r="AB66" s="1157"/>
      <c r="AC66" s="1157"/>
      <c r="AD66" s="1157"/>
      <c r="AE66" s="1157"/>
      <c r="AF66" s="1157"/>
      <c r="AG66" s="1157"/>
      <c r="AH66" s="1157"/>
      <c r="AI66" s="1157"/>
      <c r="AJ66" s="1157"/>
      <c r="AK66" s="1157"/>
      <c r="AL66" s="1157"/>
      <c r="AM66" s="1157"/>
      <c r="AN66" s="1157"/>
      <c r="AO66" s="1157"/>
      <c r="AP66" s="1157"/>
      <c r="AQ66" s="1157"/>
      <c r="AR66" s="1157"/>
      <c r="AS66" s="1157"/>
      <c r="AT66" s="1157"/>
      <c r="AU66" s="1157"/>
      <c r="BA66" s="979">
        <v>14</v>
      </c>
    </row>
    <row r="67" spans="1:53" ht="19.899999999999999" customHeight="1">
      <c r="O67" s="469"/>
      <c r="T67" s="3859"/>
      <c r="U67" s="3859"/>
      <c r="V67" s="3859"/>
      <c r="W67" s="3859"/>
      <c r="X67" s="3859"/>
      <c r="Y67" s="3859"/>
      <c r="Z67" s="3859"/>
      <c r="AA67" s="3859"/>
      <c r="AB67" s="3859"/>
      <c r="AC67" s="3859"/>
      <c r="AD67" s="3859"/>
      <c r="AE67" s="3859"/>
      <c r="AF67" s="3859"/>
      <c r="AG67" s="3859"/>
      <c r="AH67" s="3859"/>
      <c r="AI67" s="3859"/>
      <c r="AJ67" s="3859"/>
      <c r="AK67" s="3859"/>
      <c r="AL67" s="3859"/>
      <c r="AM67" s="3859"/>
      <c r="AN67" s="3859"/>
      <c r="AO67" s="3859"/>
      <c r="AP67" s="3859"/>
      <c r="AQ67" s="3859"/>
      <c r="AR67" s="3859"/>
      <c r="AS67" s="3859"/>
      <c r="AT67" s="3859"/>
      <c r="AU67" s="3859"/>
      <c r="BA67" s="979">
        <v>19</v>
      </c>
    </row>
    <row r="68" spans="1:53" ht="16.899999999999999" customHeight="1">
      <c r="O68" s="469"/>
      <c r="T68" s="3859"/>
      <c r="U68" s="3859"/>
      <c r="V68" s="3859"/>
      <c r="W68" s="3859"/>
      <c r="X68" s="3859"/>
      <c r="Y68" s="3859"/>
      <c r="Z68" s="3859"/>
      <c r="AA68" s="3859"/>
      <c r="AB68" s="3859"/>
      <c r="AC68" s="3859"/>
      <c r="AD68" s="3859"/>
      <c r="AE68" s="3859"/>
      <c r="AF68" s="3859"/>
      <c r="AG68" s="3859"/>
      <c r="AH68" s="3859"/>
      <c r="AI68" s="3859"/>
      <c r="AJ68" s="3859"/>
      <c r="AK68" s="3859"/>
      <c r="AL68" s="3859"/>
      <c r="AM68" s="3859"/>
      <c r="AN68" s="3859"/>
      <c r="AO68" s="3859"/>
      <c r="AP68" s="3859"/>
      <c r="AQ68" s="3859"/>
      <c r="AR68" s="3859"/>
      <c r="AS68" s="3859"/>
      <c r="AT68" s="3859"/>
      <c r="AU68" s="3859"/>
      <c r="BA68" s="979">
        <v>16</v>
      </c>
    </row>
    <row r="69" spans="1:53" ht="14.65" customHeight="1">
      <c r="O69" s="469"/>
      <c r="BA69" s="979">
        <v>14</v>
      </c>
    </row>
    <row r="70" spans="1:53" ht="22.5" hidden="1" customHeight="1">
      <c r="A70" s="984" t="s">
        <v>69</v>
      </c>
      <c r="B70" s="984">
        <v>0</v>
      </c>
      <c r="C70" s="984">
        <v>0</v>
      </c>
      <c r="D70" s="984">
        <v>0</v>
      </c>
      <c r="E70" s="984">
        <v>0</v>
      </c>
      <c r="F70" s="984">
        <v>0</v>
      </c>
      <c r="G70" s="984">
        <v>0</v>
      </c>
      <c r="H70" s="984">
        <v>0</v>
      </c>
      <c r="I70" s="984">
        <v>0</v>
      </c>
      <c r="J70" s="984">
        <v>0</v>
      </c>
      <c r="K70" s="984">
        <v>0</v>
      </c>
      <c r="L70" s="1153">
        <v>0</v>
      </c>
      <c r="M70" s="1186">
        <v>0</v>
      </c>
      <c r="N70" s="1186">
        <v>0</v>
      </c>
      <c r="O70" s="1186">
        <v>0</v>
      </c>
      <c r="P70" s="1186">
        <v>3</v>
      </c>
      <c r="Q70" s="1195">
        <v>3</v>
      </c>
      <c r="R70" s="278">
        <v>3</v>
      </c>
      <c r="S70" s="495">
        <v>12</v>
      </c>
      <c r="T70" s="979">
        <v>31</v>
      </c>
      <c r="U70" s="979">
        <v>0</v>
      </c>
      <c r="V70" s="979">
        <v>0</v>
      </c>
      <c r="W70" s="979">
        <v>0</v>
      </c>
      <c r="X70" s="979">
        <v>0</v>
      </c>
      <c r="Y70" s="979">
        <v>0</v>
      </c>
      <c r="Z70" s="979">
        <v>0</v>
      </c>
      <c r="AA70" s="979">
        <v>0</v>
      </c>
      <c r="AB70" s="979">
        <v>5</v>
      </c>
      <c r="AC70" s="979">
        <v>3</v>
      </c>
      <c r="AD70" s="979">
        <v>3</v>
      </c>
      <c r="AE70" s="979">
        <v>24</v>
      </c>
      <c r="AF70" s="979">
        <v>3</v>
      </c>
      <c r="AG70" s="979">
        <v>3</v>
      </c>
      <c r="AH70" s="979">
        <v>3</v>
      </c>
      <c r="AI70" s="979">
        <v>24</v>
      </c>
      <c r="AJ70" s="979">
        <v>3</v>
      </c>
      <c r="AK70" s="979">
        <v>3</v>
      </c>
      <c r="AL70" s="979">
        <v>3</v>
      </c>
      <c r="AM70" s="979">
        <v>18</v>
      </c>
      <c r="AN70" s="979">
        <v>21</v>
      </c>
      <c r="AO70" s="979">
        <v>21</v>
      </c>
      <c r="AP70" s="979">
        <v>11</v>
      </c>
      <c r="AQ70" s="979">
        <v>3</v>
      </c>
      <c r="AR70" s="979">
        <v>11</v>
      </c>
      <c r="AS70" s="979">
        <v>8</v>
      </c>
      <c r="AT70" s="979">
        <v>4</v>
      </c>
      <c r="AU70" s="979">
        <v>115</v>
      </c>
      <c r="AV70" s="444">
        <v>10</v>
      </c>
      <c r="AW70" s="444">
        <v>10</v>
      </c>
      <c r="AX70" s="444">
        <v>10</v>
      </c>
      <c r="AY70" s="444">
        <v>10</v>
      </c>
      <c r="AZ70" s="444">
        <v>10</v>
      </c>
      <c r="BA70" s="979">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190" hidden="1"/>
    <col min="2" max="2" width="11" style="1190" hidden="1" customWidth="1"/>
    <col min="3" max="3" width="10.5703125" style="1190" hidden="1"/>
    <col min="4" max="4" width="11.85546875" style="1190" hidden="1" customWidth="1"/>
    <col min="5" max="5" width="10" style="1190" hidden="1" customWidth="1"/>
    <col min="6" max="6" width="8.7109375" style="1190" hidden="1" customWidth="1"/>
    <col min="7" max="7" width="7.5703125" style="1190" hidden="1" customWidth="1"/>
    <col min="8" max="8" width="11.42578125" style="1190" hidden="1" customWidth="1"/>
    <col min="9" max="9" width="14.140625" style="1190" hidden="1" customWidth="1"/>
    <col min="10" max="10" width="9.85546875" style="1190" hidden="1" customWidth="1"/>
    <col min="11" max="11" width="14.7109375" style="1190" hidden="1" customWidth="1"/>
    <col min="12" max="12" width="19.140625" style="1886" hidden="1" customWidth="1"/>
    <col min="13" max="14" width="12.28515625" style="1563" hidden="1" customWidth="1"/>
    <col min="15" max="15" width="23.42578125" style="1563" hidden="1" customWidth="1"/>
    <col min="16" max="16" width="3" style="1877" customWidth="1"/>
    <col min="17" max="18" width="3" style="278" customWidth="1"/>
    <col min="19" max="19" width="12" style="1878" customWidth="1"/>
    <col min="20" max="20" width="35" style="1459" customWidth="1"/>
    <col min="21" max="21" width="0.140625" style="1459" customWidth="1"/>
    <col min="22" max="24" width="24.7109375" style="1459" hidden="1" customWidth="1"/>
    <col min="25" max="25" width="11.7109375" style="1459" hidden="1" customWidth="1"/>
    <col min="26" max="26" width="3.7109375" style="1459" hidden="1" customWidth="1"/>
    <col min="27" max="27" width="11.7109375" style="1459" hidden="1" customWidth="1"/>
    <col min="28" max="28" width="8.5703125" style="1459" hidden="1" customWidth="1"/>
    <col min="29" max="29" width="24.7109375" style="1459" customWidth="1"/>
    <col min="30" max="31" width="24" style="1459" customWidth="1"/>
    <col min="32" max="32" width="11" style="1459" customWidth="1"/>
    <col min="33" max="33" width="3.7109375" style="1459" customWidth="1"/>
    <col min="34" max="34" width="11" style="1459" customWidth="1"/>
    <col min="35" max="35" width="8.5703125" style="1459" hidden="1" customWidth="1"/>
    <col min="36" max="36" width="4" style="1459" customWidth="1"/>
    <col min="37" max="37" width="115" style="1459" customWidth="1"/>
    <col min="38" max="42" width="10" style="1465" customWidth="1"/>
    <col min="43" max="43" width="10.5703125" style="1459" hidden="1"/>
  </cols>
  <sheetData>
    <row r="1" spans="1:43" ht="22.5" hidden="1" customHeight="1">
      <c r="X1" s="261"/>
      <c r="Y1" s="261"/>
      <c r="AE1" s="261"/>
      <c r="AF1" s="261"/>
      <c r="AQ1" s="979" t="s">
        <v>1</v>
      </c>
    </row>
    <row r="2" spans="1:43" ht="23.25" hidden="1" customHeight="1">
      <c r="A2" s="1187"/>
      <c r="B2" s="1187"/>
      <c r="C2" s="1187"/>
      <c r="D2" s="1187"/>
      <c r="E2" s="3860">
        <v>1</v>
      </c>
      <c r="F2" s="1187"/>
      <c r="G2" s="1187"/>
      <c r="H2" s="1187"/>
      <c r="I2" s="1187"/>
      <c r="J2" s="1187"/>
      <c r="K2" s="1187"/>
      <c r="L2" s="1188"/>
      <c r="M2" s="1189"/>
      <c r="N2" s="1189"/>
      <c r="O2" s="1189"/>
      <c r="P2" s="294"/>
      <c r="Q2" s="293"/>
      <c r="R2" s="288"/>
      <c r="S2" s="1249" t="e">
        <f>INDEX(PT_DIFFERENTIATION_NUM_NTAR,MATCH(A2,PT_DIFFERENTIATION_NTAR_ID,0))</f>
        <v>#N/A</v>
      </c>
      <c r="T2" s="232" t="s">
        <v>214</v>
      </c>
      <c r="U2" s="234"/>
      <c r="V2" s="3854"/>
      <c r="W2" s="3855"/>
      <c r="X2" s="3855"/>
      <c r="Y2" s="3855"/>
      <c r="Z2" s="3855"/>
      <c r="AA2" s="3855"/>
      <c r="AB2" s="3856"/>
      <c r="AC2" s="3854" t="e">
        <f>INDEX(PT_DIFFERENTIATION_NTAR,MATCH(A2,PT_DIFFERENTIATION_NTAR_ID,0))</f>
        <v>#N/A</v>
      </c>
      <c r="AD2" s="3855"/>
      <c r="AE2" s="3855"/>
      <c r="AF2" s="3855"/>
      <c r="AG2" s="3855"/>
      <c r="AH2" s="3855"/>
      <c r="AI2" s="3855"/>
      <c r="AJ2" s="3856"/>
      <c r="AK2" s="10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979">
        <v>0</v>
      </c>
    </row>
    <row r="3" spans="1:43" ht="23.25" hidden="1" customHeight="1">
      <c r="A3" s="1187"/>
      <c r="B3" s="1187"/>
      <c r="C3" s="1187"/>
      <c r="D3" s="1187"/>
      <c r="E3" s="3861"/>
      <c r="F3" s="3860">
        <v>1</v>
      </c>
      <c r="G3" s="1187"/>
      <c r="H3" s="1187"/>
      <c r="I3" s="1187"/>
      <c r="J3" s="1187"/>
      <c r="K3" s="1187"/>
      <c r="L3" s="1188"/>
      <c r="M3" s="1189"/>
      <c r="N3" s="1189"/>
      <c r="O3" s="1189"/>
      <c r="P3" s="1247"/>
      <c r="Q3" s="285"/>
      <c r="R3" s="286"/>
      <c r="S3" s="1249" t="e">
        <f>INDEX(PT_DIFFERENTIATION_NUM_TER,MATCH(B3,PT_DIFFERENTIATION_TER_ID,0))</f>
        <v>#N/A</v>
      </c>
      <c r="T3" s="242" t="s">
        <v>481</v>
      </c>
      <c r="U3" s="234"/>
      <c r="V3" s="3854"/>
      <c r="W3" s="3855"/>
      <c r="X3" s="3855"/>
      <c r="Y3" s="3855"/>
      <c r="Z3" s="3855"/>
      <c r="AA3" s="3855"/>
      <c r="AB3" s="3856"/>
      <c r="AC3" s="3854" t="e">
        <f>INDEX(PT_DIFFERENTIATION_TER,MATCH(B3,PT_DIFFERENTIATION_TER_ID,0))</f>
        <v>#N/A</v>
      </c>
      <c r="AD3" s="3855"/>
      <c r="AE3" s="3855"/>
      <c r="AF3" s="3855"/>
      <c r="AG3" s="3855"/>
      <c r="AH3" s="3855"/>
      <c r="AI3" s="3855"/>
      <c r="AJ3" s="3856"/>
      <c r="AK3" s="1082" t="s">
        <v>482</v>
      </c>
      <c r="AM3" s="433"/>
      <c r="AN3" s="433" t="str">
        <f t="shared" si="0"/>
        <v>Территория действия тарифа</v>
      </c>
      <c r="AO3" s="433"/>
      <c r="AP3" s="433"/>
      <c r="AQ3" s="979">
        <v>0</v>
      </c>
    </row>
    <row r="4" spans="1:43" ht="23.25" hidden="1" customHeight="1">
      <c r="A4" s="1187"/>
      <c r="B4" s="1187"/>
      <c r="C4" s="1187"/>
      <c r="D4" s="1187"/>
      <c r="E4" s="3861"/>
      <c r="F4" s="3861"/>
      <c r="G4" s="3860">
        <v>1</v>
      </c>
      <c r="H4" s="1187"/>
      <c r="I4" s="1187"/>
      <c r="J4" s="1187"/>
      <c r="K4" s="1187"/>
      <c r="L4" s="1188"/>
      <c r="M4" s="1189"/>
      <c r="N4" s="1189"/>
      <c r="O4" s="1189"/>
      <c r="P4" s="287"/>
      <c r="Q4" s="285"/>
      <c r="R4" s="286"/>
      <c r="S4" s="1249" t="e">
        <f>INDEX(PT_DIFFERENTIATION_NUM_CS,MATCH(C4,PT_DIFFERENTIATION_CS_ID,0))</f>
        <v>#N/A</v>
      </c>
      <c r="T4" s="243" t="s">
        <v>565</v>
      </c>
      <c r="U4" s="234"/>
      <c r="V4" s="3854"/>
      <c r="W4" s="3855"/>
      <c r="X4" s="3855"/>
      <c r="Y4" s="3855"/>
      <c r="Z4" s="3855"/>
      <c r="AA4" s="3855"/>
      <c r="AB4" s="3856"/>
      <c r="AC4" s="3854" t="e">
        <f>INDEX(PT_DIFFERENTIATION_CS,MATCH(C4,PT_DIFFERENTIATION_CS_ID,0))</f>
        <v>#N/A</v>
      </c>
      <c r="AD4" s="3855"/>
      <c r="AE4" s="3855"/>
      <c r="AF4" s="3855"/>
      <c r="AG4" s="3855"/>
      <c r="AH4" s="3855"/>
      <c r="AI4" s="3855"/>
      <c r="AJ4" s="3856"/>
      <c r="AK4" s="1082" t="s">
        <v>566</v>
      </c>
      <c r="AM4" s="433"/>
      <c r="AN4" s="433" t="str">
        <f t="shared" si="0"/>
        <v>Наименование централизованной системы холодного водоснабжения</v>
      </c>
      <c r="AO4" s="433"/>
      <c r="AP4" s="433"/>
      <c r="AQ4" s="979">
        <v>0</v>
      </c>
    </row>
    <row r="5" spans="1:43" ht="23.25" hidden="1" customHeight="1">
      <c r="A5" s="1187"/>
      <c r="B5" s="1187"/>
      <c r="C5" s="1187"/>
      <c r="D5" s="1187"/>
      <c r="E5" s="3861"/>
      <c r="F5" s="3861"/>
      <c r="G5" s="3861"/>
      <c r="H5" s="3861"/>
      <c r="I5" s="3862" t="e">
        <f>S4&amp;".1"</f>
        <v>#N/A</v>
      </c>
      <c r="J5" s="1187"/>
      <c r="K5" s="1187"/>
      <c r="L5" s="1188"/>
      <c r="P5" s="3864">
        <v>1</v>
      </c>
      <c r="Q5" s="1246"/>
      <c r="R5" s="289"/>
      <c r="S5" s="1249" t="e">
        <f>$I5</f>
        <v>#N/A</v>
      </c>
      <c r="T5" s="219" t="s">
        <v>567</v>
      </c>
      <c r="U5" s="234"/>
      <c r="V5" s="3928"/>
      <c r="W5" s="3929"/>
      <c r="X5" s="3929"/>
      <c r="Y5" s="3929"/>
      <c r="Z5" s="3929"/>
      <c r="AA5" s="3929"/>
      <c r="AB5" s="3930"/>
      <c r="AC5" s="3931"/>
      <c r="AD5" s="3932"/>
      <c r="AE5" s="3932"/>
      <c r="AF5" s="3932"/>
      <c r="AG5" s="3932"/>
      <c r="AH5" s="3932"/>
      <c r="AI5" s="3932"/>
      <c r="AJ5" s="3933"/>
      <c r="AK5" s="1082" t="s">
        <v>568</v>
      </c>
      <c r="AM5" s="433"/>
      <c r="AN5" s="433" t="str">
        <f t="shared" si="0"/>
        <v>Наименование признака дифференциации</v>
      </c>
      <c r="AO5" s="433"/>
      <c r="AP5" s="433"/>
      <c r="AQ5" s="979">
        <v>0</v>
      </c>
    </row>
    <row r="6" spans="1:43" ht="23.25" hidden="1" customHeight="1">
      <c r="A6" s="1187"/>
      <c r="B6" s="1187"/>
      <c r="C6" s="1187"/>
      <c r="D6" s="1187"/>
      <c r="E6" s="3861"/>
      <c r="F6" s="3861"/>
      <c r="G6" s="3861"/>
      <c r="H6" s="3861"/>
      <c r="I6" s="3863"/>
      <c r="J6" s="3862" t="e">
        <f>I5&amp;".1"</f>
        <v>#N/A</v>
      </c>
      <c r="K6" s="1187"/>
      <c r="L6" s="1188" t="s">
        <v>490</v>
      </c>
      <c r="P6" s="3864"/>
      <c r="Q6" s="3864">
        <v>1</v>
      </c>
      <c r="R6" s="290"/>
      <c r="S6" s="1249" t="e">
        <f>$J6</f>
        <v>#N/A</v>
      </c>
      <c r="T6" s="220" t="s">
        <v>491</v>
      </c>
      <c r="U6" s="234"/>
      <c r="V6" s="3848"/>
      <c r="W6" s="3849"/>
      <c r="X6" s="3849"/>
      <c r="Y6" s="3849"/>
      <c r="Z6" s="3849"/>
      <c r="AA6" s="3849"/>
      <c r="AB6" s="3850"/>
      <c r="AC6" s="3848"/>
      <c r="AD6" s="3849"/>
      <c r="AE6" s="3849"/>
      <c r="AF6" s="3849"/>
      <c r="AG6" s="3849"/>
      <c r="AH6" s="3849"/>
      <c r="AI6" s="3849"/>
      <c r="AJ6" s="3850"/>
      <c r="AK6" s="1131" t="s">
        <v>569</v>
      </c>
      <c r="AM6" s="433"/>
      <c r="AN6" s="433" t="str">
        <f t="shared" si="0"/>
        <v>Группа потребителей</v>
      </c>
      <c r="AO6" s="433"/>
      <c r="AP6" s="433"/>
      <c r="AQ6" s="979">
        <v>0</v>
      </c>
    </row>
    <row r="7" spans="1:43" ht="23.25" hidden="1" customHeight="1">
      <c r="A7" s="1187"/>
      <c r="B7" s="1187"/>
      <c r="C7" s="1187"/>
      <c r="D7" s="1187"/>
      <c r="E7" s="3861"/>
      <c r="F7" s="3861"/>
      <c r="G7" s="3861"/>
      <c r="H7" s="3861"/>
      <c r="I7" s="3863"/>
      <c r="J7" s="3863"/>
      <c r="K7" s="3862" t="e">
        <f>J6&amp;".1"</f>
        <v>#N/A</v>
      </c>
      <c r="L7" s="1188"/>
      <c r="P7" s="3864"/>
      <c r="Q7" s="3864"/>
      <c r="R7" s="290">
        <v>1</v>
      </c>
      <c r="S7" s="1249" t="e">
        <f>$K7</f>
        <v>#N/A</v>
      </c>
      <c r="T7" s="1261"/>
      <c r="U7" s="234"/>
      <c r="V7" s="627"/>
      <c r="W7" s="627"/>
      <c r="X7" s="1081"/>
      <c r="Y7" s="3865"/>
      <c r="Z7" s="3741" t="s">
        <v>52</v>
      </c>
      <c r="AA7" s="3865"/>
      <c r="AB7" s="3741" t="s">
        <v>52</v>
      </c>
      <c r="AC7" s="627"/>
      <c r="AD7" s="627"/>
      <c r="AE7" s="1081"/>
      <c r="AF7" s="3865"/>
      <c r="AG7" s="3741" t="s">
        <v>52</v>
      </c>
      <c r="AH7" s="3867"/>
      <c r="AI7" s="3741" t="s">
        <v>52</v>
      </c>
      <c r="AJ7" s="1262"/>
      <c r="AK7" s="39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979">
        <v>0</v>
      </c>
    </row>
    <row r="8" spans="1:43" ht="14.25" hidden="1" customHeight="1">
      <c r="A8" s="1187"/>
      <c r="B8" s="1187"/>
      <c r="C8" s="1187"/>
      <c r="D8" s="1187"/>
      <c r="E8" s="3861"/>
      <c r="F8" s="3861"/>
      <c r="G8" s="3861"/>
      <c r="H8" s="3861"/>
      <c r="I8" s="3863"/>
      <c r="J8" s="3863"/>
      <c r="K8" s="3862"/>
      <c r="L8" s="1188"/>
      <c r="P8" s="3864"/>
      <c r="Q8" s="3864"/>
      <c r="R8" s="290"/>
      <c r="S8" s="1248"/>
      <c r="T8" s="234"/>
      <c r="U8" s="234"/>
      <c r="V8" s="259"/>
      <c r="W8" s="259"/>
      <c r="X8" s="262" t="str">
        <f>Y7&amp;"-"&amp;AA7</f>
        <v>-</v>
      </c>
      <c r="Y8" s="3866"/>
      <c r="Z8" s="3741"/>
      <c r="AA8" s="3866"/>
      <c r="AB8" s="3741"/>
      <c r="AC8" s="259"/>
      <c r="AD8" s="259"/>
      <c r="AE8" s="262" t="str">
        <f>AF7&amp;"-"&amp;AH7</f>
        <v>-</v>
      </c>
      <c r="AF8" s="3866"/>
      <c r="AG8" s="3741"/>
      <c r="AH8" s="3868"/>
      <c r="AI8" s="3741"/>
      <c r="AJ8" s="1263"/>
      <c r="AK8" s="3934"/>
      <c r="AM8" s="433"/>
      <c r="AN8" s="433" t="str">
        <f t="shared" si="0"/>
        <v/>
      </c>
      <c r="AO8" s="433"/>
      <c r="AP8" s="433"/>
      <c r="AQ8" s="979">
        <v>0</v>
      </c>
    </row>
    <row r="9" spans="1:43" ht="21" hidden="1" customHeight="1">
      <c r="A9" s="1187"/>
      <c r="B9" s="1187"/>
      <c r="C9" s="1187"/>
      <c r="D9" s="1187"/>
      <c r="E9" s="3861"/>
      <c r="F9" s="3861"/>
      <c r="G9" s="3861"/>
      <c r="H9" s="3861"/>
      <c r="I9" s="3863"/>
      <c r="J9" s="3862"/>
      <c r="K9" s="1187"/>
      <c r="L9" s="1188"/>
      <c r="P9" s="3864"/>
      <c r="Q9" s="3864"/>
      <c r="R9" s="289"/>
      <c r="S9" s="1102"/>
      <c r="T9" s="221" t="s">
        <v>570</v>
      </c>
      <c r="U9" s="300"/>
      <c r="V9" s="300"/>
      <c r="W9" s="300"/>
      <c r="X9" s="300"/>
      <c r="Y9" s="300"/>
      <c r="Z9" s="300"/>
      <c r="AA9" s="300"/>
      <c r="AB9" s="300"/>
      <c r="AC9" s="300"/>
      <c r="AD9" s="300"/>
      <c r="AE9" s="300"/>
      <c r="AF9" s="300"/>
      <c r="AG9" s="300"/>
      <c r="AH9" s="300"/>
      <c r="AI9" s="300"/>
      <c r="AJ9" s="300"/>
      <c r="AK9" s="1082" t="s">
        <v>571</v>
      </c>
      <c r="AM9" s="433"/>
      <c r="AN9" s="433" t="str">
        <f t="shared" si="0"/>
        <v>Добавить значение признака дифференциации</v>
      </c>
      <c r="AO9" s="433"/>
      <c r="AP9" s="433"/>
      <c r="AQ9" s="979">
        <v>0</v>
      </c>
    </row>
    <row r="10" spans="1:43" ht="21" hidden="1" customHeight="1">
      <c r="A10" s="1187"/>
      <c r="B10" s="1187"/>
      <c r="C10" s="1187"/>
      <c r="D10" s="1187"/>
      <c r="E10" s="3861"/>
      <c r="F10" s="3861"/>
      <c r="G10" s="3861"/>
      <c r="H10" s="3861"/>
      <c r="I10" s="3862"/>
      <c r="J10" s="1187"/>
      <c r="K10" s="1187"/>
      <c r="L10" s="1188"/>
      <c r="P10" s="3864"/>
      <c r="Q10" s="1246"/>
      <c r="R10" s="289"/>
      <c r="S10" s="1102"/>
      <c r="T10" s="298" t="s">
        <v>496</v>
      </c>
      <c r="U10" s="300"/>
      <c r="V10" s="300"/>
      <c r="W10" s="300"/>
      <c r="X10" s="300"/>
      <c r="Y10" s="300"/>
      <c r="Z10" s="300"/>
      <c r="AA10" s="300"/>
      <c r="AB10" s="299"/>
      <c r="AC10" s="300"/>
      <c r="AD10" s="300"/>
      <c r="AE10" s="300"/>
      <c r="AF10" s="300"/>
      <c r="AG10" s="300"/>
      <c r="AH10" s="300"/>
      <c r="AI10" s="299"/>
      <c r="AJ10" s="300"/>
      <c r="AK10" s="1264"/>
      <c r="AM10" s="433"/>
      <c r="AN10" s="433" t="str">
        <f t="shared" si="0"/>
        <v>Добавить группу потребителей</v>
      </c>
      <c r="AO10" s="433"/>
      <c r="AP10" s="433"/>
      <c r="AQ10" s="979">
        <v>0</v>
      </c>
    </row>
    <row r="11" spans="1:43" ht="14.25" hidden="1" customHeight="1">
      <c r="A11" s="1187"/>
      <c r="B11" s="1187"/>
      <c r="C11" s="1187"/>
      <c r="D11" s="1187"/>
      <c r="E11" s="3861"/>
      <c r="F11" s="3861"/>
      <c r="G11" s="3861"/>
      <c r="H11" s="3860"/>
      <c r="I11" s="1187"/>
      <c r="J11" s="1187"/>
      <c r="K11" s="1187"/>
      <c r="L11" s="1188"/>
      <c r="M11" s="1189"/>
      <c r="N11" s="1189"/>
      <c r="O11" s="469"/>
      <c r="P11" s="293"/>
      <c r="Q11" s="308"/>
      <c r="R11" s="288"/>
      <c r="S11" s="1102"/>
      <c r="T11" s="305" t="s">
        <v>572</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979">
        <v>0</v>
      </c>
    </row>
    <row r="12" spans="1:43" s="1465" customFormat="1" ht="14.25" hidden="1" customHeight="1">
      <c r="A12" s="1167"/>
      <c r="B12" s="1167"/>
      <c r="C12" s="1138"/>
      <c r="D12" s="1138"/>
      <c r="E12" s="3861"/>
      <c r="F12" s="3860"/>
      <c r="G12" s="1138"/>
      <c r="H12" s="1138"/>
      <c r="I12" s="1138"/>
      <c r="J12" s="1138"/>
      <c r="K12" s="1138"/>
      <c r="L12" s="1250"/>
      <c r="M12" s="1145"/>
      <c r="N12" s="1145"/>
      <c r="P12" s="1140"/>
      <c r="Q12" s="1141"/>
      <c r="R12" s="1140"/>
      <c r="S12" s="1146"/>
      <c r="T12" s="1149" t="s">
        <v>499</v>
      </c>
      <c r="U12" s="1148"/>
      <c r="V12" s="1148"/>
      <c r="W12" s="1148"/>
      <c r="X12" s="1148"/>
      <c r="Y12" s="1148"/>
      <c r="Z12" s="1148"/>
      <c r="AA12" s="1148"/>
      <c r="AB12" s="1148"/>
      <c r="AC12" s="1148"/>
      <c r="AD12" s="1148"/>
      <c r="AE12" s="1148"/>
      <c r="AF12" s="1148"/>
      <c r="AG12" s="1148"/>
      <c r="AH12" s="1148"/>
      <c r="AI12" s="1148"/>
      <c r="AJ12" s="1148"/>
      <c r="AK12" s="1148"/>
      <c r="AM12" s="659"/>
      <c r="AN12" s="659" t="str">
        <f t="shared" si="0"/>
        <v>Добавить централизованную систему для дифференциации</v>
      </c>
      <c r="AO12" s="659"/>
      <c r="AP12" s="659"/>
      <c r="AQ12" s="451">
        <v>0</v>
      </c>
    </row>
    <row r="13" spans="1:43" s="1465" customFormat="1" ht="14.25" hidden="1" customHeight="1">
      <c r="A13" s="1167"/>
      <c r="B13" s="1167"/>
      <c r="C13" s="1167"/>
      <c r="D13" s="1167"/>
      <c r="E13" s="3860"/>
      <c r="F13" s="1167"/>
      <c r="G13" s="1167"/>
      <c r="H13" s="1167"/>
      <c r="I13" s="1167"/>
      <c r="J13" s="1167"/>
      <c r="K13" s="1167"/>
      <c r="L13" s="1170"/>
      <c r="M13" s="1145"/>
      <c r="N13" s="1145"/>
      <c r="O13" s="451"/>
      <c r="P13" s="313"/>
      <c r="Q13" s="1168"/>
      <c r="R13" s="313"/>
      <c r="S13" s="1146"/>
      <c r="T13" s="1149" t="s">
        <v>500</v>
      </c>
      <c r="U13" s="1148"/>
      <c r="V13" s="1148"/>
      <c r="W13" s="1148"/>
      <c r="X13" s="1148"/>
      <c r="Y13" s="1148"/>
      <c r="Z13" s="1148"/>
      <c r="AA13" s="1148"/>
      <c r="AB13" s="1148"/>
      <c r="AC13" s="1148"/>
      <c r="AD13" s="1148"/>
      <c r="AE13" s="1148"/>
      <c r="AF13" s="1148"/>
      <c r="AG13" s="1148"/>
      <c r="AH13" s="1148"/>
      <c r="AI13" s="1148"/>
      <c r="AJ13" s="1148"/>
      <c r="AK13" s="1148"/>
      <c r="AM13" s="433"/>
      <c r="AN13" s="433" t="str">
        <f t="shared" si="0"/>
        <v>Добавить территорию для дифференциации</v>
      </c>
      <c r="AO13" s="433"/>
      <c r="AP13" s="433"/>
      <c r="AQ13" s="444">
        <v>0</v>
      </c>
    </row>
    <row r="14" spans="1:43" ht="14.25" hidden="1" customHeight="1">
      <c r="AB14" s="261"/>
      <c r="AI14" s="261"/>
      <c r="AQ14" s="979">
        <v>0</v>
      </c>
    </row>
    <row r="15" spans="1:43" ht="14.25" hidden="1" customHeight="1">
      <c r="AC15" s="1184"/>
      <c r="AD15" s="1184"/>
      <c r="AE15" s="1185"/>
      <c r="AF15" s="3858"/>
      <c r="AG15" s="3857" t="s">
        <v>52</v>
      </c>
      <c r="AH15" s="3858"/>
      <c r="AI15" s="3857" t="s">
        <v>52</v>
      </c>
      <c r="AQ15" s="979">
        <v>0</v>
      </c>
    </row>
    <row r="16" spans="1:43" ht="14.25" hidden="1" customHeight="1">
      <c r="AC16" s="1184"/>
      <c r="AD16" s="1184"/>
      <c r="AE16" s="262" t="str">
        <f>AF15&amp;"-"&amp;AH15</f>
        <v>-</v>
      </c>
      <c r="AF16" s="3857"/>
      <c r="AG16" s="3857"/>
      <c r="AH16" s="3857"/>
      <c r="AI16" s="3857"/>
      <c r="AQ16" s="979">
        <v>0</v>
      </c>
    </row>
    <row r="17" spans="1:43" ht="14.25" hidden="1" customHeight="1">
      <c r="AI17" s="261"/>
      <c r="AQ17" s="979">
        <v>0</v>
      </c>
    </row>
    <row r="18" spans="1:43" s="1190" customFormat="1" ht="22.5" hidden="1" customHeight="1">
      <c r="L18" s="1245"/>
      <c r="M18" s="1186"/>
      <c r="N18" s="1186"/>
      <c r="O18" s="1191" t="s">
        <v>501</v>
      </c>
      <c r="P18" s="1186"/>
      <c r="Q18" s="1195"/>
      <c r="R18" s="1195"/>
      <c r="S18" s="623"/>
      <c r="Y18" s="1191"/>
      <c r="AA18" s="1191"/>
      <c r="AF18" s="1191"/>
      <c r="AH18" s="1191"/>
      <c r="AL18" s="444"/>
      <c r="AM18" s="444"/>
      <c r="AN18" s="444"/>
      <c r="AO18" s="444"/>
      <c r="AP18" s="444"/>
      <c r="AQ18" s="984">
        <v>0</v>
      </c>
    </row>
    <row r="19" spans="1:43" s="1190" customFormat="1" ht="14.25" hidden="1" customHeight="1">
      <c r="L19" s="1245"/>
      <c r="M19" s="1186"/>
      <c r="N19" s="1186"/>
      <c r="O19" s="1186"/>
      <c r="P19" s="1186"/>
      <c r="Q19" s="1195"/>
      <c r="R19" s="1195"/>
      <c r="S19" s="623"/>
      <c r="AL19" s="444"/>
      <c r="AM19" s="444"/>
      <c r="AN19" s="444"/>
      <c r="AO19" s="444"/>
      <c r="AP19" s="444"/>
      <c r="AQ19" s="984">
        <v>0</v>
      </c>
    </row>
    <row r="20" spans="1:43" s="1190" customFormat="1" ht="12" hidden="1" customHeight="1">
      <c r="L20" s="1245"/>
      <c r="M20" s="1186"/>
      <c r="N20" s="1186"/>
      <c r="O20" s="1188" t="s">
        <v>502</v>
      </c>
      <c r="P20" s="1186"/>
      <c r="Q20" s="1266"/>
      <c r="R20" s="1266"/>
      <c r="S20" s="623"/>
      <c r="T20" s="984" t="s">
        <v>503</v>
      </c>
      <c r="Z20" s="120" t="s">
        <v>504</v>
      </c>
      <c r="AB20" s="120" t="s">
        <v>505</v>
      </c>
      <c r="AC20" s="984" t="s">
        <v>503</v>
      </c>
      <c r="AG20" s="120" t="s">
        <v>506</v>
      </c>
      <c r="AI20" s="120" t="s">
        <v>505</v>
      </c>
      <c r="AQ20" s="984">
        <v>0</v>
      </c>
    </row>
    <row r="21" spans="1:43" ht="14.25" hidden="1" customHeight="1">
      <c r="O21" s="1188"/>
      <c r="AQ21" s="979">
        <v>0</v>
      </c>
    </row>
    <row r="22" spans="1:43" ht="14.25" hidden="1" customHeight="1">
      <c r="O22" s="1188"/>
      <c r="AQ22" s="979">
        <v>0</v>
      </c>
    </row>
    <row r="23" spans="1:43" ht="14.65" customHeight="1">
      <c r="Q23" s="309"/>
      <c r="R23" s="309"/>
      <c r="S23" s="1099"/>
      <c r="T23" s="296"/>
      <c r="U23" s="296"/>
      <c r="V23" s="442"/>
      <c r="W23" s="442"/>
      <c r="X23" s="442"/>
      <c r="Y23" s="442"/>
      <c r="Z23" s="442"/>
      <c r="AA23" s="442"/>
      <c r="AB23" s="442"/>
      <c r="AC23" s="442"/>
      <c r="AD23" s="442"/>
      <c r="AE23" s="442"/>
      <c r="AF23" s="442"/>
      <c r="AG23" s="442"/>
      <c r="AH23" s="442"/>
      <c r="AI23" s="442"/>
      <c r="AQ23" s="979">
        <v>14</v>
      </c>
    </row>
    <row r="24" spans="1:43" ht="14.65" customHeight="1">
      <c r="Q24" s="309"/>
      <c r="R24" s="309"/>
      <c r="S24" s="384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841"/>
      <c r="U24" s="3841"/>
      <c r="V24" s="3841"/>
      <c r="W24" s="3841"/>
      <c r="X24" s="3841"/>
      <c r="Y24" s="3841"/>
      <c r="Z24" s="3841"/>
      <c r="AA24" s="3841"/>
      <c r="AB24" s="3841"/>
      <c r="AC24" s="3841"/>
      <c r="AD24" s="3841"/>
      <c r="AE24" s="3841"/>
      <c r="AF24" s="3841"/>
      <c r="AG24" s="3841"/>
      <c r="AH24" s="3841"/>
      <c r="AI24" s="1067"/>
      <c r="AQ24" s="979">
        <v>14</v>
      </c>
    </row>
    <row r="25" spans="1:43" ht="14.65" customHeight="1">
      <c r="Q25" s="309"/>
      <c r="R25" s="309"/>
      <c r="S25" s="3814" t="str">
        <f>IF(org=0,"Не определено",org)</f>
        <v>ООО "Смоленскрегионтеплоэнерго"</v>
      </c>
      <c r="T25" s="3814"/>
      <c r="U25" s="3814"/>
      <c r="V25" s="3814"/>
      <c r="W25" s="3814"/>
      <c r="X25" s="3814"/>
      <c r="Y25" s="3814"/>
      <c r="Z25" s="3814"/>
      <c r="AA25" s="3814"/>
      <c r="AB25" s="3814"/>
      <c r="AC25" s="3814"/>
      <c r="AD25" s="3814"/>
      <c r="AE25" s="3814"/>
      <c r="AF25" s="3814"/>
      <c r="AG25" s="3814"/>
      <c r="AH25" s="3814"/>
      <c r="AI25" s="1067"/>
      <c r="AQ25" s="979">
        <v>14</v>
      </c>
    </row>
    <row r="26" spans="1:43" ht="14.25" hidden="1" customHeight="1">
      <c r="Q26" s="309"/>
      <c r="R26" s="309"/>
      <c r="S26" s="1099"/>
      <c r="T26" s="296"/>
      <c r="U26" s="296"/>
      <c r="V26" s="256"/>
      <c r="W26" s="256"/>
      <c r="X26" s="256"/>
      <c r="Y26" s="256"/>
      <c r="Z26" s="256"/>
      <c r="AA26" s="256"/>
      <c r="AB26" s="256"/>
      <c r="AC26" s="256"/>
      <c r="AD26" s="256"/>
      <c r="AE26" s="256"/>
      <c r="AF26" s="256"/>
      <c r="AG26" s="256"/>
      <c r="AH26" s="256"/>
      <c r="AI26" s="256"/>
      <c r="AJ26" s="442"/>
      <c r="AQ26" s="979">
        <v>0</v>
      </c>
    </row>
    <row r="27" spans="1:43" s="1637" customFormat="1" ht="25.5" hidden="1" customHeight="1">
      <c r="A27" s="1192"/>
      <c r="B27" s="1192"/>
      <c r="C27" s="1192"/>
      <c r="D27" s="1192"/>
      <c r="E27" s="1192"/>
      <c r="F27" s="1192"/>
      <c r="G27" s="1192"/>
      <c r="H27" s="1192"/>
      <c r="I27" s="1192"/>
      <c r="J27" s="1192"/>
      <c r="K27" s="1192"/>
      <c r="L27" s="1193"/>
      <c r="M27" s="1192"/>
      <c r="N27" s="1192"/>
      <c r="O27" s="1192"/>
      <c r="S27" s="3851" t="s">
        <v>28</v>
      </c>
      <c r="T27" s="3851"/>
      <c r="U27" s="1196"/>
      <c r="V27" s="3853" t="str">
        <f>IF(TITLE_NAME_OR_PR_CHANGE="",IF(TITLE_NAME_OR_PR="","",TITLE_NAME_OR_PR),TITLE_NAME_OR_PR_CHANGE)</f>
        <v/>
      </c>
      <c r="W27" s="3853"/>
      <c r="X27" s="3853"/>
      <c r="Y27" s="3853"/>
      <c r="Z27" s="3853"/>
      <c r="AA27" s="3853"/>
      <c r="AB27" s="260"/>
      <c r="AC27" s="3853" t="str">
        <f>IF(TITLE_NAME_OR_PR_CHANGE="",IF(TITLE_NAME_OR_PR="","",TITLE_NAME_OR_PR),TITLE_NAME_OR_PR_CHANGE)</f>
        <v/>
      </c>
      <c r="AD27" s="3853"/>
      <c r="AE27" s="3853"/>
      <c r="AF27" s="3853"/>
      <c r="AG27" s="3853"/>
      <c r="AH27" s="3853"/>
      <c r="AI27" s="260"/>
      <c r="AJ27" s="260"/>
      <c r="AK27" s="214"/>
      <c r="AL27" s="301"/>
      <c r="AM27" s="301"/>
      <c r="AN27" s="301"/>
      <c r="AO27" s="301"/>
      <c r="AP27" s="301"/>
      <c r="AQ27" s="351">
        <v>0</v>
      </c>
    </row>
    <row r="28" spans="1:43" s="1637" customFormat="1" ht="18.75" hidden="1" customHeight="1">
      <c r="A28" s="1192"/>
      <c r="B28" s="1192"/>
      <c r="C28" s="1192"/>
      <c r="D28" s="1192"/>
      <c r="E28" s="1192"/>
      <c r="F28" s="1192"/>
      <c r="G28" s="1192"/>
      <c r="H28" s="1192"/>
      <c r="I28" s="1192"/>
      <c r="J28" s="1192"/>
      <c r="K28" s="1192"/>
      <c r="L28" s="1193"/>
      <c r="M28" s="1192"/>
      <c r="N28" s="1192"/>
      <c r="O28" s="1192"/>
      <c r="S28" s="3851" t="s">
        <v>507</v>
      </c>
      <c r="T28" s="3851"/>
      <c r="U28" s="1196"/>
      <c r="V28" s="3852" t="str">
        <f>IF(TITLE_DATE_PR_CHANGE="",IF(TITLE_DATE_PR="","",TITLE_DATE_PR),TITLE_DATE_PR_CHANGE)</f>
        <v/>
      </c>
      <c r="W28" s="3852"/>
      <c r="X28" s="3852"/>
      <c r="Y28" s="3852"/>
      <c r="Z28" s="3852"/>
      <c r="AA28" s="3852"/>
      <c r="AB28" s="260"/>
      <c r="AC28" s="3852" t="str">
        <f>IF(TITLE_DATE_PR_CHANGE="",IF(TITLE_DATE_PR="","",TITLE_DATE_PR),TITLE_DATE_PR_CHANGE)</f>
        <v/>
      </c>
      <c r="AD28" s="3852"/>
      <c r="AE28" s="3852"/>
      <c r="AF28" s="3852"/>
      <c r="AG28" s="3852"/>
      <c r="AH28" s="3852"/>
      <c r="AI28" s="260"/>
      <c r="AJ28" s="260"/>
      <c r="AK28" s="214"/>
      <c r="AL28" s="301"/>
      <c r="AM28" s="301"/>
      <c r="AN28" s="301"/>
      <c r="AO28" s="301"/>
      <c r="AP28" s="301"/>
      <c r="AQ28" s="351">
        <v>0</v>
      </c>
    </row>
    <row r="29" spans="1:43" s="1637" customFormat="1" ht="18.75" hidden="1" customHeight="1">
      <c r="A29" s="1192"/>
      <c r="B29" s="1192"/>
      <c r="C29" s="1192"/>
      <c r="D29" s="1192"/>
      <c r="E29" s="1192"/>
      <c r="F29" s="1192"/>
      <c r="G29" s="1192"/>
      <c r="H29" s="1192"/>
      <c r="I29" s="1192"/>
      <c r="J29" s="1192"/>
      <c r="K29" s="1192"/>
      <c r="L29" s="1193"/>
      <c r="M29" s="1192"/>
      <c r="N29" s="1192"/>
      <c r="O29" s="1192"/>
      <c r="S29" s="3851" t="s">
        <v>508</v>
      </c>
      <c r="T29" s="3851"/>
      <c r="U29" s="1196"/>
      <c r="V29" s="3853" t="str">
        <f>IF(TITLE_NUMBER_PR_CHANGE="",IF(TITLE_NUMBER_PR="","",TITLE_NUMBER_PR),TITLE_NUMBER_PR_CHANGE)</f>
        <v/>
      </c>
      <c r="W29" s="3853"/>
      <c r="X29" s="3853"/>
      <c r="Y29" s="3853"/>
      <c r="Z29" s="3853"/>
      <c r="AA29" s="3853"/>
      <c r="AB29" s="260"/>
      <c r="AC29" s="3853" t="str">
        <f>IF(TITLE_NUMBER_PR_CHANGE="",IF(TITLE_NUMBER_PR="","",TITLE_NUMBER_PR),TITLE_NUMBER_PR_CHANGE)</f>
        <v/>
      </c>
      <c r="AD29" s="3853"/>
      <c r="AE29" s="3853"/>
      <c r="AF29" s="3853"/>
      <c r="AG29" s="3853"/>
      <c r="AH29" s="3853"/>
      <c r="AI29" s="260"/>
      <c r="AJ29" s="260"/>
      <c r="AK29" s="214"/>
      <c r="AL29" s="301"/>
      <c r="AM29" s="301"/>
      <c r="AN29" s="301"/>
      <c r="AO29" s="301"/>
      <c r="AP29" s="301"/>
      <c r="AQ29" s="351">
        <v>0</v>
      </c>
    </row>
    <row r="30" spans="1:43" s="1637" customFormat="1" ht="18.75" hidden="1" customHeight="1">
      <c r="A30" s="1192"/>
      <c r="B30" s="1192"/>
      <c r="C30" s="1192"/>
      <c r="D30" s="1192"/>
      <c r="E30" s="1192"/>
      <c r="F30" s="1192"/>
      <c r="G30" s="1192"/>
      <c r="H30" s="1192"/>
      <c r="I30" s="1192"/>
      <c r="J30" s="1192"/>
      <c r="K30" s="1192"/>
      <c r="L30" s="1193"/>
      <c r="M30" s="1192"/>
      <c r="N30" s="1192"/>
      <c r="O30" s="1192"/>
      <c r="S30" s="3851" t="s">
        <v>29</v>
      </c>
      <c r="T30" s="3851"/>
      <c r="U30" s="1196"/>
      <c r="V30" s="3853" t="str">
        <f>IF(TITLE_IST_PUB_CHANGE="",IF(TITLE_IST_PUB="","",TITLE_IST_PUB),TITLE_IST_PUB_CHANGE)</f>
        <v/>
      </c>
      <c r="W30" s="3853"/>
      <c r="X30" s="3853"/>
      <c r="Y30" s="3853"/>
      <c r="Z30" s="3853"/>
      <c r="AA30" s="3853"/>
      <c r="AB30" s="260"/>
      <c r="AC30" s="3853" t="str">
        <f>IF(TITLE_IST_PUB_CHANGE="",IF(TITLE_IST_PUB="","",TITLE_IST_PUB),TITLE_IST_PUB_CHANGE)</f>
        <v/>
      </c>
      <c r="AD30" s="3853"/>
      <c r="AE30" s="3853"/>
      <c r="AF30" s="3853"/>
      <c r="AG30" s="3853"/>
      <c r="AH30" s="3853"/>
      <c r="AI30" s="260"/>
      <c r="AJ30" s="260"/>
      <c r="AK30" s="214"/>
      <c r="AL30" s="301"/>
      <c r="AM30" s="301"/>
      <c r="AN30" s="301"/>
      <c r="AO30" s="301"/>
      <c r="AP30" s="301"/>
      <c r="AQ30" s="351">
        <v>0</v>
      </c>
    </row>
    <row r="31" spans="1:43" ht="14.25" hidden="1" customHeight="1">
      <c r="Q31" s="309"/>
      <c r="R31" s="309"/>
      <c r="S31" s="1099"/>
      <c r="T31" s="296"/>
      <c r="U31" s="296"/>
      <c r="V31" s="256"/>
      <c r="W31" s="256"/>
      <c r="X31" s="256"/>
      <c r="Y31" s="256"/>
      <c r="Z31" s="256"/>
      <c r="AA31" s="256"/>
      <c r="AB31" s="256"/>
      <c r="AC31" s="256"/>
      <c r="AD31" s="256"/>
      <c r="AE31" s="256"/>
      <c r="AF31" s="256"/>
      <c r="AG31" s="256"/>
      <c r="AH31" s="256"/>
      <c r="AI31" s="256"/>
      <c r="AJ31" s="442"/>
      <c r="AQ31" s="979">
        <v>0</v>
      </c>
    </row>
    <row r="32" spans="1:43" s="1637" customFormat="1" ht="18.75" hidden="1" customHeight="1">
      <c r="A32" s="1192"/>
      <c r="B32" s="1192"/>
      <c r="C32" s="1192"/>
      <c r="D32" s="1192"/>
      <c r="E32" s="1192"/>
      <c r="F32" s="1192"/>
      <c r="G32" s="1192"/>
      <c r="H32" s="1192"/>
      <c r="I32" s="1192"/>
      <c r="J32" s="1192"/>
      <c r="K32" s="1192"/>
      <c r="L32" s="1193"/>
      <c r="M32" s="1192"/>
      <c r="N32" s="1192"/>
      <c r="O32" s="1192"/>
      <c r="S32" s="3851" t="s">
        <v>509</v>
      </c>
      <c r="T32" s="3851"/>
      <c r="U32" s="1196"/>
      <c r="V32" s="3852" t="str">
        <f>IF(TITLE_DATE_PR_CHANGE="",IF(TITLE_DATE_PR="","",TITLE_DATE_PR),TITLE_DATE_PR_CHANGE)</f>
        <v/>
      </c>
      <c r="W32" s="3852"/>
      <c r="X32" s="3852"/>
      <c r="Y32" s="3852"/>
      <c r="Z32" s="3852"/>
      <c r="AA32" s="3852"/>
      <c r="AB32" s="260"/>
      <c r="AC32" s="3852" t="str">
        <f>IF(TITLE_DATE_PR_CHANGE="",IF(TITLE_DATE_PR="","",TITLE_DATE_PR),TITLE_DATE_PR_CHANGE)</f>
        <v/>
      </c>
      <c r="AD32" s="3852"/>
      <c r="AE32" s="3852"/>
      <c r="AF32" s="3852"/>
      <c r="AG32" s="3852"/>
      <c r="AH32" s="3852"/>
      <c r="AI32" s="260"/>
      <c r="AJ32" s="260"/>
      <c r="AK32" s="214"/>
      <c r="AL32" s="301"/>
      <c r="AM32" s="301"/>
      <c r="AN32" s="301"/>
      <c r="AO32" s="301"/>
      <c r="AP32" s="301"/>
      <c r="AQ32" s="351">
        <v>0</v>
      </c>
    </row>
    <row r="33" spans="1:43" s="1637" customFormat="1" ht="18.75" hidden="1" customHeight="1">
      <c r="A33" s="1192"/>
      <c r="B33" s="1192"/>
      <c r="C33" s="1192"/>
      <c r="D33" s="1192"/>
      <c r="E33" s="1192"/>
      <c r="F33" s="1192"/>
      <c r="G33" s="1192"/>
      <c r="H33" s="1192"/>
      <c r="I33" s="1192"/>
      <c r="J33" s="1192"/>
      <c r="K33" s="1192"/>
      <c r="L33" s="1193"/>
      <c r="M33" s="1192"/>
      <c r="N33" s="1192"/>
      <c r="O33" s="1192"/>
      <c r="S33" s="3851" t="s">
        <v>510</v>
      </c>
      <c r="T33" s="3851"/>
      <c r="U33" s="1196"/>
      <c r="V33" s="3853" t="str">
        <f>IF(TITLE_NUMBER_PR_CHANGE="",IF(TITLE_NUMBER_PR="","",TITLE_NUMBER_PR),TITLE_NUMBER_PR_CHANGE)</f>
        <v/>
      </c>
      <c r="W33" s="3853"/>
      <c r="X33" s="3853"/>
      <c r="Y33" s="3853"/>
      <c r="Z33" s="3853"/>
      <c r="AA33" s="3853"/>
      <c r="AB33" s="260"/>
      <c r="AC33" s="3853" t="str">
        <f>IF(TITLE_NUMBER_PR_CHANGE="",IF(TITLE_NUMBER_PR="","",TITLE_NUMBER_PR),TITLE_NUMBER_PR_CHANGE)</f>
        <v/>
      </c>
      <c r="AD33" s="3853"/>
      <c r="AE33" s="3853"/>
      <c r="AF33" s="3853"/>
      <c r="AG33" s="3853"/>
      <c r="AH33" s="3853"/>
      <c r="AI33" s="260"/>
      <c r="AJ33" s="260"/>
      <c r="AK33" s="214"/>
      <c r="AL33" s="301"/>
      <c r="AM33" s="301"/>
      <c r="AN33" s="301"/>
      <c r="AO33" s="301"/>
      <c r="AP33" s="301"/>
      <c r="AQ33" s="351">
        <v>0</v>
      </c>
    </row>
    <row r="34" spans="1:43" s="1637" customFormat="1" ht="1.1499999999999999" customHeight="1">
      <c r="A34" s="1192"/>
      <c r="B34" s="1192"/>
      <c r="C34" s="1192"/>
      <c r="D34" s="1192"/>
      <c r="E34" s="1192"/>
      <c r="F34" s="1192"/>
      <c r="G34" s="1192"/>
      <c r="H34" s="1192"/>
      <c r="I34" s="1192"/>
      <c r="J34" s="1192"/>
      <c r="K34" s="1192"/>
      <c r="L34" s="1193"/>
      <c r="M34" s="1192"/>
      <c r="N34" s="1192"/>
      <c r="O34" s="1192"/>
      <c r="S34" s="257"/>
      <c r="T34" s="257"/>
      <c r="U34" s="1179"/>
      <c r="V34" s="260"/>
      <c r="W34" s="260"/>
      <c r="X34" s="260"/>
      <c r="Y34" s="260"/>
      <c r="Z34" s="260"/>
      <c r="AA34" s="260"/>
      <c r="AB34" s="212" t="s">
        <v>511</v>
      </c>
      <c r="AC34" s="260"/>
      <c r="AD34" s="260"/>
      <c r="AE34" s="260"/>
      <c r="AF34" s="260"/>
      <c r="AG34" s="260"/>
      <c r="AH34" s="260"/>
      <c r="AI34" s="212" t="s">
        <v>511</v>
      </c>
      <c r="AL34" s="301"/>
      <c r="AM34" s="301"/>
      <c r="AN34" s="301"/>
      <c r="AO34" s="301"/>
      <c r="AP34" s="301"/>
      <c r="AQ34" s="351">
        <v>1</v>
      </c>
    </row>
    <row r="35" spans="1:43" ht="14.65" customHeight="1">
      <c r="Q35" s="309"/>
      <c r="R35" s="309"/>
      <c r="S35" s="1099"/>
      <c r="T35" s="296"/>
      <c r="U35" s="1068"/>
      <c r="V35" s="3872"/>
      <c r="W35" s="3872"/>
      <c r="X35" s="3872"/>
      <c r="Y35" s="3872"/>
      <c r="Z35" s="3872"/>
      <c r="AA35" s="3872"/>
      <c r="AB35" s="3872"/>
      <c r="AC35" s="3872"/>
      <c r="AD35" s="3872"/>
      <c r="AE35" s="3872"/>
      <c r="AF35" s="3872"/>
      <c r="AG35" s="3872"/>
      <c r="AH35" s="3872"/>
      <c r="AI35" s="3872"/>
      <c r="AQ35" s="979">
        <v>14</v>
      </c>
    </row>
    <row r="36" spans="1:43" ht="14.65" customHeight="1">
      <c r="Q36" s="309"/>
      <c r="R36" s="309"/>
      <c r="S36" s="3731" t="s">
        <v>384</v>
      </c>
      <c r="T36" s="3731"/>
      <c r="U36" s="3731"/>
      <c r="V36" s="3731"/>
      <c r="W36" s="3731"/>
      <c r="X36" s="3731"/>
      <c r="Y36" s="3731"/>
      <c r="Z36" s="3731"/>
      <c r="AA36" s="3731"/>
      <c r="AB36" s="3731"/>
      <c r="AC36" s="3731"/>
      <c r="AD36" s="3731"/>
      <c r="AE36" s="3731"/>
      <c r="AF36" s="3731"/>
      <c r="AG36" s="3731"/>
      <c r="AH36" s="3731"/>
      <c r="AI36" s="3731"/>
      <c r="AJ36" s="3731"/>
      <c r="AK36" s="3731" t="s">
        <v>385</v>
      </c>
      <c r="AQ36" s="979">
        <v>14</v>
      </c>
    </row>
    <row r="37" spans="1:43" ht="14.65" customHeight="1">
      <c r="Q37" s="309"/>
      <c r="R37" s="309"/>
      <c r="S37" s="3873" t="s">
        <v>75</v>
      </c>
      <c r="T37" s="3822" t="s">
        <v>512</v>
      </c>
      <c r="U37" s="235"/>
      <c r="V37" s="3874" t="s">
        <v>513</v>
      </c>
      <c r="W37" s="3875"/>
      <c r="X37" s="3875"/>
      <c r="Y37" s="3875"/>
      <c r="Z37" s="3875"/>
      <c r="AA37" s="3876"/>
      <c r="AB37" s="3877" t="s">
        <v>514</v>
      </c>
      <c r="AC37" s="3874" t="s">
        <v>513</v>
      </c>
      <c r="AD37" s="3875"/>
      <c r="AE37" s="3875"/>
      <c r="AF37" s="3875"/>
      <c r="AG37" s="3875"/>
      <c r="AH37" s="3876"/>
      <c r="AI37" s="3877" t="s">
        <v>515</v>
      </c>
      <c r="AJ37" s="3880" t="s">
        <v>516</v>
      </c>
      <c r="AK37" s="3731"/>
      <c r="AQ37" s="979">
        <v>14</v>
      </c>
    </row>
    <row r="38" spans="1:43" ht="35.65" customHeight="1">
      <c r="Q38" s="309"/>
      <c r="R38" s="309"/>
      <c r="S38" s="3873"/>
      <c r="T38" s="3822"/>
      <c r="U38" s="864"/>
      <c r="V38" s="1176" t="s">
        <v>573</v>
      </c>
      <c r="W38" s="3712" t="s">
        <v>519</v>
      </c>
      <c r="X38" s="3711"/>
      <c r="Y38" s="3712" t="s">
        <v>520</v>
      </c>
      <c r="Z38" s="3717"/>
      <c r="AA38" s="3711"/>
      <c r="AB38" s="3878"/>
      <c r="AC38" s="1176" t="s">
        <v>573</v>
      </c>
      <c r="AD38" s="3712" t="s">
        <v>519</v>
      </c>
      <c r="AE38" s="3711"/>
      <c r="AF38" s="3712" t="s">
        <v>520</v>
      </c>
      <c r="AG38" s="3717"/>
      <c r="AH38" s="3711"/>
      <c r="AI38" s="3878"/>
      <c r="AJ38" s="3881"/>
      <c r="AK38" s="3731"/>
      <c r="AQ38" s="979">
        <v>34</v>
      </c>
    </row>
    <row r="39" spans="1:43" ht="35.65" customHeight="1">
      <c r="A39" s="1194"/>
      <c r="B39" s="1194" t="s">
        <v>226</v>
      </c>
      <c r="C39" s="1194" t="s">
        <v>227</v>
      </c>
      <c r="D39" s="1194" t="s">
        <v>228</v>
      </c>
      <c r="E39" s="1188" t="s">
        <v>521</v>
      </c>
      <c r="F39" s="1188" t="s">
        <v>522</v>
      </c>
      <c r="G39" s="1188" t="s">
        <v>523</v>
      </c>
      <c r="H39" s="1188"/>
      <c r="I39" s="1188" t="s">
        <v>574</v>
      </c>
      <c r="J39" s="1188" t="s">
        <v>526</v>
      </c>
      <c r="K39" s="1188" t="s">
        <v>575</v>
      </c>
      <c r="L39" s="1188" t="s">
        <v>502</v>
      </c>
      <c r="Q39" s="309"/>
      <c r="R39" s="309"/>
      <c r="S39" s="3873"/>
      <c r="T39" s="3822"/>
      <c r="U39" s="236"/>
      <c r="V39" s="1176" t="s">
        <v>576</v>
      </c>
      <c r="W39" s="1046" t="s">
        <v>577</v>
      </c>
      <c r="X39" s="1046" t="s">
        <v>578</v>
      </c>
      <c r="Y39" s="1181" t="s">
        <v>530</v>
      </c>
      <c r="Z39" s="3827" t="s">
        <v>531</v>
      </c>
      <c r="AA39" s="3840"/>
      <c r="AB39" s="3879"/>
      <c r="AC39" s="1176" t="s">
        <v>576</v>
      </c>
      <c r="AD39" s="1046" t="s">
        <v>577</v>
      </c>
      <c r="AE39" s="1046" t="s">
        <v>578</v>
      </c>
      <c r="AF39" s="1181" t="s">
        <v>530</v>
      </c>
      <c r="AG39" s="3827" t="s">
        <v>531</v>
      </c>
      <c r="AH39" s="3840"/>
      <c r="AI39" s="3879"/>
      <c r="AJ39" s="3882"/>
      <c r="AK39" s="3731"/>
      <c r="AQ39" s="979">
        <v>34</v>
      </c>
    </row>
    <row r="40" spans="1:43" s="1464" customFormat="1" ht="11.25" hidden="1" customHeight="1">
      <c r="A40" s="1194"/>
      <c r="B40" s="1194"/>
      <c r="C40" s="1194"/>
      <c r="D40" s="1194"/>
      <c r="E40" s="1194"/>
      <c r="F40" s="1194"/>
      <c r="G40" s="1194"/>
      <c r="H40" s="1194"/>
      <c r="I40" s="1194"/>
      <c r="J40" s="1194"/>
      <c r="K40" s="1194"/>
      <c r="L40" s="1188"/>
      <c r="M40" s="1186"/>
      <c r="N40" s="1186"/>
      <c r="O40" s="1186"/>
      <c r="P40" s="1070"/>
      <c r="Q40" s="1071"/>
      <c r="R40" s="1078">
        <v>1</v>
      </c>
      <c r="S40" s="1101" t="s">
        <v>161</v>
      </c>
      <c r="T40" s="1079" t="s">
        <v>89</v>
      </c>
      <c r="U40" s="1069" t="str">
        <f ca="1">OFFSET(U40,0,-1)</f>
        <v>2</v>
      </c>
      <c r="V40" s="1177">
        <f ca="1">OFFSET(V40,0,-1)+1</f>
        <v>3</v>
      </c>
      <c r="W40" s="1177">
        <f ca="1">OFFSET(W40,0,-1)+1</f>
        <v>4</v>
      </c>
      <c r="X40" s="1177">
        <f ca="1">OFFSET(X40,0,-1)+1</f>
        <v>5</v>
      </c>
      <c r="Y40" s="1177">
        <f ca="1">OFFSET(Y40,0,-1)+1</f>
        <v>6</v>
      </c>
      <c r="Z40" s="3871">
        <f ca="1">OFFSET(Z40,0,-1)+1</f>
        <v>7</v>
      </c>
      <c r="AA40" s="3871"/>
      <c r="AB40" s="1177">
        <f ca="1">OFFSET(AB40,0,-2)+1</f>
        <v>8</v>
      </c>
      <c r="AC40" s="1177">
        <f ca="1">OFFSET(AC40,0,-1)+1</f>
        <v>9</v>
      </c>
      <c r="AD40" s="1177">
        <f ca="1">OFFSET(AD40,0,-1)+1</f>
        <v>10</v>
      </c>
      <c r="AE40" s="1177">
        <f ca="1">OFFSET(AE40,0,-1)+1</f>
        <v>11</v>
      </c>
      <c r="AF40" s="1177">
        <f ca="1">OFFSET(AF40,0,-1)+1</f>
        <v>12</v>
      </c>
      <c r="AG40" s="3871">
        <f ca="1">OFFSET(AG40,0,-1)+1</f>
        <v>13</v>
      </c>
      <c r="AH40" s="3871"/>
      <c r="AI40" s="1177">
        <f ca="1">OFFSET(AI40,0,-2)+1</f>
        <v>14</v>
      </c>
      <c r="AJ40" s="1069">
        <f ca="1">OFFSET(AJ40,0,-1)</f>
        <v>14</v>
      </c>
      <c r="AK40" s="1177">
        <f ca="1">OFFSET(AK40,0,-1)+1</f>
        <v>15</v>
      </c>
      <c r="AL40" s="444"/>
      <c r="AM40" s="444"/>
      <c r="AN40" s="444"/>
      <c r="AO40" s="444"/>
      <c r="AP40" s="444"/>
      <c r="AQ40" s="429">
        <v>0</v>
      </c>
    </row>
    <row r="41" spans="1:43" ht="24" customHeight="1">
      <c r="A41" s="1187" t="s">
        <v>310</v>
      </c>
      <c r="B41" s="1187"/>
      <c r="C41" s="1187"/>
      <c r="D41" s="1187"/>
      <c r="E41" s="3860">
        <v>1</v>
      </c>
      <c r="F41" s="1187"/>
      <c r="G41" s="1187"/>
      <c r="H41" s="1187"/>
      <c r="I41" s="1187"/>
      <c r="J41" s="1187"/>
      <c r="K41" s="1187"/>
      <c r="L41" s="1188"/>
      <c r="M41" s="1189"/>
      <c r="N41" s="1189"/>
      <c r="O41" s="1189"/>
      <c r="P41" s="294"/>
      <c r="Q41" s="293"/>
      <c r="R41" s="288"/>
      <c r="S41" s="1182">
        <f>INDEX(PT_DIFFERENTIATION_NUM_NTAR,MATCH(A41,PT_DIFFERENTIATION_NTAR_ID,0))</f>
        <v>0</v>
      </c>
      <c r="T41" s="232" t="s">
        <v>214</v>
      </c>
      <c r="U41" s="234"/>
      <c r="V41" s="3854"/>
      <c r="W41" s="3855"/>
      <c r="X41" s="3855"/>
      <c r="Y41" s="3855"/>
      <c r="Z41" s="3855"/>
      <c r="AA41" s="3855"/>
      <c r="AB41" s="3856"/>
      <c r="AC41" s="3854" t="str">
        <f>INDEX(PT_DIFFERENTIATION_NTAR,MATCH(A41,PT_DIFFERENTIATION_NTAR_ID,0))</f>
        <v/>
      </c>
      <c r="AD41" s="3855"/>
      <c r="AE41" s="3855"/>
      <c r="AF41" s="3855"/>
      <c r="AG41" s="3855"/>
      <c r="AH41" s="3855"/>
      <c r="AI41" s="3855"/>
      <c r="AJ41" s="3856"/>
      <c r="AK41" s="10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979">
        <v>23</v>
      </c>
    </row>
    <row r="42" spans="1:43" ht="24" customHeight="1">
      <c r="A42" s="1187" t="s">
        <v>310</v>
      </c>
      <c r="B42" s="1187" t="s">
        <v>311</v>
      </c>
      <c r="C42" s="1187"/>
      <c r="D42" s="1187"/>
      <c r="E42" s="3861"/>
      <c r="F42" s="3860">
        <v>1</v>
      </c>
      <c r="G42" s="1187"/>
      <c r="H42" s="1187"/>
      <c r="I42" s="1187"/>
      <c r="J42" s="1187"/>
      <c r="K42" s="1187"/>
      <c r="L42" s="1188"/>
      <c r="M42" s="1189"/>
      <c r="N42" s="1189"/>
      <c r="O42" s="1189"/>
      <c r="P42" s="1180"/>
      <c r="Q42" s="285"/>
      <c r="R42" s="286"/>
      <c r="S42" s="1182" t="str">
        <f>INDEX(PT_DIFFERENTIATION_NUM_TER,MATCH(B42,PT_DIFFERENTIATION_TER_ID,0))</f>
        <v>.</v>
      </c>
      <c r="T42" s="242" t="s">
        <v>481</v>
      </c>
      <c r="U42" s="234"/>
      <c r="V42" s="3854"/>
      <c r="W42" s="3855"/>
      <c r="X42" s="3855"/>
      <c r="Y42" s="3855"/>
      <c r="Z42" s="3855"/>
      <c r="AA42" s="3855"/>
      <c r="AB42" s="3856"/>
      <c r="AC42" s="3854" t="str">
        <f>INDEX(PT_DIFFERENTIATION_TER,MATCH(B42,PT_DIFFERENTIATION_TER_ID,0))</f>
        <v/>
      </c>
      <c r="AD42" s="3855"/>
      <c r="AE42" s="3855"/>
      <c r="AF42" s="3855"/>
      <c r="AG42" s="3855"/>
      <c r="AH42" s="3855"/>
      <c r="AI42" s="3855"/>
      <c r="AJ42" s="3856"/>
      <c r="AK42" s="1082" t="s">
        <v>482</v>
      </c>
      <c r="AM42" s="433"/>
      <c r="AN42" s="433" t="str">
        <f t="shared" si="1"/>
        <v>Территория действия тарифа</v>
      </c>
      <c r="AO42" s="433"/>
      <c r="AP42" s="433"/>
      <c r="AQ42" s="979">
        <v>23</v>
      </c>
    </row>
    <row r="43" spans="1:43" ht="24" customHeight="1">
      <c r="A43" s="1187" t="s">
        <v>310</v>
      </c>
      <c r="B43" s="1187" t="s">
        <v>311</v>
      </c>
      <c r="C43" s="1187" t="s">
        <v>312</v>
      </c>
      <c r="D43" s="1187"/>
      <c r="E43" s="3861"/>
      <c r="F43" s="3861"/>
      <c r="G43" s="3860">
        <v>1</v>
      </c>
      <c r="H43" s="1187"/>
      <c r="I43" s="1187"/>
      <c r="J43" s="1187"/>
      <c r="K43" s="1187"/>
      <c r="L43" s="1188"/>
      <c r="M43" s="1189"/>
      <c r="N43" s="1189"/>
      <c r="O43" s="1189"/>
      <c r="P43" s="287"/>
      <c r="Q43" s="285"/>
      <c r="R43" s="286"/>
      <c r="S43" s="1182" t="str">
        <f>INDEX(PT_DIFFERENTIATION_NUM_CS,MATCH(C43,PT_DIFFERENTIATION_CS_ID,0))</f>
        <v>..</v>
      </c>
      <c r="T43" s="243" t="s">
        <v>565</v>
      </c>
      <c r="U43" s="234"/>
      <c r="V43" s="3854"/>
      <c r="W43" s="3855"/>
      <c r="X43" s="3855"/>
      <c r="Y43" s="3855"/>
      <c r="Z43" s="3855"/>
      <c r="AA43" s="3855"/>
      <c r="AB43" s="3856"/>
      <c r="AC43" s="3854" t="str">
        <f>INDEX(PT_DIFFERENTIATION_CS,MATCH(C43,PT_DIFFERENTIATION_CS_ID,0))</f>
        <v/>
      </c>
      <c r="AD43" s="3855"/>
      <c r="AE43" s="3855"/>
      <c r="AF43" s="3855"/>
      <c r="AG43" s="3855"/>
      <c r="AH43" s="3855"/>
      <c r="AI43" s="3855"/>
      <c r="AJ43" s="3856"/>
      <c r="AK43" s="1082" t="s">
        <v>566</v>
      </c>
      <c r="AM43" s="433"/>
      <c r="AN43" s="433" t="str">
        <f t="shared" si="1"/>
        <v>Наименование централизованной системы холодного водоснабжения</v>
      </c>
      <c r="AO43" s="433"/>
      <c r="AP43" s="433"/>
      <c r="AQ43" s="979">
        <v>23</v>
      </c>
    </row>
    <row r="44" spans="1:43" ht="24" customHeight="1">
      <c r="A44" s="1187" t="s">
        <v>310</v>
      </c>
      <c r="B44" s="1187" t="s">
        <v>311</v>
      </c>
      <c r="C44" s="1187" t="s">
        <v>312</v>
      </c>
      <c r="D44" s="1187" t="s">
        <v>579</v>
      </c>
      <c r="E44" s="3861"/>
      <c r="F44" s="3861"/>
      <c r="G44" s="3861"/>
      <c r="H44" s="3861"/>
      <c r="I44" s="3862" t="str">
        <f>S43&amp;".1"</f>
        <v>...1</v>
      </c>
      <c r="J44" s="1187"/>
      <c r="K44" s="1187"/>
      <c r="L44" s="1188"/>
      <c r="P44" s="3864">
        <v>1</v>
      </c>
      <c r="Q44" s="1178"/>
      <c r="R44" s="289"/>
      <c r="S44" s="1182" t="str">
        <f>$I44</f>
        <v>...1</v>
      </c>
      <c r="T44" s="219" t="s">
        <v>567</v>
      </c>
      <c r="U44" s="234"/>
      <c r="V44" s="3928"/>
      <c r="W44" s="3929"/>
      <c r="X44" s="3929"/>
      <c r="Y44" s="3929"/>
      <c r="Z44" s="3929"/>
      <c r="AA44" s="3929"/>
      <c r="AB44" s="3930"/>
      <c r="AC44" s="3931"/>
      <c r="AD44" s="3932"/>
      <c r="AE44" s="3932"/>
      <c r="AF44" s="3932"/>
      <c r="AG44" s="3932"/>
      <c r="AH44" s="3932"/>
      <c r="AI44" s="3932"/>
      <c r="AJ44" s="3933"/>
      <c r="AK44" s="1082" t="s">
        <v>568</v>
      </c>
      <c r="AM44" s="433"/>
      <c r="AN44" s="433" t="str">
        <f t="shared" si="1"/>
        <v>Наименование признака дифференциации</v>
      </c>
      <c r="AO44" s="433"/>
      <c r="AP44" s="433"/>
      <c r="AQ44" s="979">
        <v>23</v>
      </c>
    </row>
    <row r="45" spans="1:43" ht="24" customHeight="1">
      <c r="A45" s="1187" t="s">
        <v>310</v>
      </c>
      <c r="B45" s="1187" t="s">
        <v>311</v>
      </c>
      <c r="C45" s="1187" t="s">
        <v>312</v>
      </c>
      <c r="D45" s="1187" t="s">
        <v>579</v>
      </c>
      <c r="E45" s="3861"/>
      <c r="F45" s="3861"/>
      <c r="G45" s="3861"/>
      <c r="H45" s="3861"/>
      <c r="I45" s="3863"/>
      <c r="J45" s="3862" t="str">
        <f>I44&amp;".1"</f>
        <v>...1.1</v>
      </c>
      <c r="K45" s="1187"/>
      <c r="L45" s="1188" t="s">
        <v>490</v>
      </c>
      <c r="P45" s="3864"/>
      <c r="Q45" s="3864">
        <v>1</v>
      </c>
      <c r="R45" s="290"/>
      <c r="S45" s="1182" t="str">
        <f>$J45</f>
        <v>...1.1</v>
      </c>
      <c r="T45" s="220" t="s">
        <v>491</v>
      </c>
      <c r="U45" s="234"/>
      <c r="V45" s="3848"/>
      <c r="W45" s="3849"/>
      <c r="X45" s="3849"/>
      <c r="Y45" s="3849"/>
      <c r="Z45" s="3849"/>
      <c r="AA45" s="3849"/>
      <c r="AB45" s="3850"/>
      <c r="AC45" s="3848"/>
      <c r="AD45" s="3849"/>
      <c r="AE45" s="3849"/>
      <c r="AF45" s="3849"/>
      <c r="AG45" s="3849"/>
      <c r="AH45" s="3849"/>
      <c r="AI45" s="3849"/>
      <c r="AJ45" s="3850"/>
      <c r="AK45" s="1131" t="s">
        <v>569</v>
      </c>
      <c r="AM45" s="433"/>
      <c r="AN45" s="433" t="str">
        <f t="shared" si="1"/>
        <v>Группа потребителей</v>
      </c>
      <c r="AO45" s="433"/>
      <c r="AP45" s="433"/>
      <c r="AQ45" s="979">
        <v>23</v>
      </c>
    </row>
    <row r="46" spans="1:43" ht="24" customHeight="1">
      <c r="A46" s="1187" t="s">
        <v>310</v>
      </c>
      <c r="B46" s="1187" t="s">
        <v>311</v>
      </c>
      <c r="C46" s="1187" t="s">
        <v>312</v>
      </c>
      <c r="D46" s="1187" t="s">
        <v>579</v>
      </c>
      <c r="E46" s="3861"/>
      <c r="F46" s="3861"/>
      <c r="G46" s="3861"/>
      <c r="H46" s="3861"/>
      <c r="I46" s="3863"/>
      <c r="J46" s="3863"/>
      <c r="K46" s="3862" t="str">
        <f>J45&amp;".1"</f>
        <v>...1.1.1</v>
      </c>
      <c r="L46" s="1188"/>
      <c r="P46" s="3864"/>
      <c r="Q46" s="3864"/>
      <c r="R46" s="290">
        <v>1</v>
      </c>
      <c r="S46" s="1182" t="str">
        <f>$K46</f>
        <v>...1.1.1</v>
      </c>
      <c r="T46" s="1261"/>
      <c r="U46" s="234"/>
      <c r="V46" s="1184"/>
      <c r="W46" s="1184"/>
      <c r="X46" s="1185"/>
      <c r="Y46" s="3858"/>
      <c r="Z46" s="3857" t="s">
        <v>52</v>
      </c>
      <c r="AA46" s="3858"/>
      <c r="AB46" s="3857" t="s">
        <v>52</v>
      </c>
      <c r="AC46" s="627"/>
      <c r="AD46" s="627"/>
      <c r="AE46" s="1081"/>
      <c r="AF46" s="3865"/>
      <c r="AG46" s="3741" t="s">
        <v>52</v>
      </c>
      <c r="AH46" s="3867"/>
      <c r="AI46" s="3741" t="s">
        <v>6</v>
      </c>
      <c r="AJ46" s="1262"/>
      <c r="AK46" s="39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979">
        <v>23</v>
      </c>
    </row>
    <row r="47" spans="1:43" ht="0" hidden="1" customHeight="1">
      <c r="A47" s="1187" t="s">
        <v>310</v>
      </c>
      <c r="B47" s="1187" t="s">
        <v>311</v>
      </c>
      <c r="C47" s="1187" t="s">
        <v>312</v>
      </c>
      <c r="D47" s="1187" t="s">
        <v>579</v>
      </c>
      <c r="E47" s="3861"/>
      <c r="F47" s="3861"/>
      <c r="G47" s="3861"/>
      <c r="H47" s="3861"/>
      <c r="I47" s="3863"/>
      <c r="J47" s="3863"/>
      <c r="K47" s="3862"/>
      <c r="L47" s="1188"/>
      <c r="P47" s="3864"/>
      <c r="Q47" s="3864"/>
      <c r="R47" s="290"/>
      <c r="S47" s="1183"/>
      <c r="T47" s="234"/>
      <c r="U47" s="234"/>
      <c r="V47" s="1184"/>
      <c r="W47" s="1184"/>
      <c r="X47" s="262" t="str">
        <f>Y46&amp;"-"&amp;AA46</f>
        <v>-</v>
      </c>
      <c r="Y47" s="3857"/>
      <c r="Z47" s="3857"/>
      <c r="AA47" s="3857"/>
      <c r="AB47" s="3857"/>
      <c r="AC47" s="259"/>
      <c r="AD47" s="259"/>
      <c r="AE47" s="262" t="str">
        <f>AF46&amp;"-"&amp;AH46</f>
        <v>-</v>
      </c>
      <c r="AF47" s="3866"/>
      <c r="AG47" s="3741"/>
      <c r="AH47" s="3868"/>
      <c r="AI47" s="3741"/>
      <c r="AJ47" s="1263"/>
      <c r="AK47" s="3934"/>
      <c r="AM47" s="433"/>
      <c r="AN47" s="433" t="str">
        <f t="shared" si="1"/>
        <v/>
      </c>
      <c r="AO47" s="433"/>
      <c r="AP47" s="433"/>
      <c r="AQ47" s="979">
        <v>0</v>
      </c>
    </row>
    <row r="48" spans="1:43" ht="21" customHeight="1">
      <c r="A48" s="1187" t="s">
        <v>310</v>
      </c>
      <c r="B48" s="1187" t="s">
        <v>311</v>
      </c>
      <c r="C48" s="1187" t="s">
        <v>312</v>
      </c>
      <c r="D48" s="1187" t="s">
        <v>579</v>
      </c>
      <c r="E48" s="3861"/>
      <c r="F48" s="3861"/>
      <c r="G48" s="3861"/>
      <c r="H48" s="3861"/>
      <c r="I48" s="3863"/>
      <c r="J48" s="3862"/>
      <c r="K48" s="1187"/>
      <c r="L48" s="1188"/>
      <c r="P48" s="3864"/>
      <c r="Q48" s="3864"/>
      <c r="R48" s="289"/>
      <c r="S48" s="1102"/>
      <c r="T48" s="221" t="s">
        <v>570</v>
      </c>
      <c r="U48" s="300"/>
      <c r="V48" s="300"/>
      <c r="W48" s="300"/>
      <c r="X48" s="300"/>
      <c r="Y48" s="300"/>
      <c r="Z48" s="300"/>
      <c r="AA48" s="300"/>
      <c r="AB48" s="300"/>
      <c r="AC48" s="300"/>
      <c r="AD48" s="300"/>
      <c r="AE48" s="300"/>
      <c r="AF48" s="300"/>
      <c r="AG48" s="300"/>
      <c r="AH48" s="300"/>
      <c r="AI48" s="300"/>
      <c r="AJ48" s="300"/>
      <c r="AK48" s="1082" t="s">
        <v>571</v>
      </c>
      <c r="AM48" s="433"/>
      <c r="AN48" s="433" t="str">
        <f t="shared" si="1"/>
        <v>Добавить значение признака дифференциации</v>
      </c>
      <c r="AO48" s="433"/>
      <c r="AP48" s="433"/>
      <c r="AQ48" s="979">
        <v>20</v>
      </c>
    </row>
    <row r="49" spans="1:43" ht="21.95" customHeight="1">
      <c r="A49" s="1187" t="s">
        <v>310</v>
      </c>
      <c r="B49" s="1187" t="s">
        <v>311</v>
      </c>
      <c r="C49" s="1187" t="s">
        <v>312</v>
      </c>
      <c r="D49" s="1187" t="s">
        <v>579</v>
      </c>
      <c r="E49" s="3861"/>
      <c r="F49" s="3861"/>
      <c r="G49" s="3861"/>
      <c r="H49" s="3861"/>
      <c r="I49" s="3862"/>
      <c r="J49" s="1187"/>
      <c r="K49" s="1187"/>
      <c r="L49" s="1188"/>
      <c r="P49" s="3864"/>
      <c r="Q49" s="1178"/>
      <c r="R49" s="289"/>
      <c r="S49" s="1102"/>
      <c r="T49" s="298" t="s">
        <v>496</v>
      </c>
      <c r="U49" s="300"/>
      <c r="V49" s="300"/>
      <c r="W49" s="300"/>
      <c r="X49" s="300"/>
      <c r="Y49" s="300"/>
      <c r="Z49" s="300"/>
      <c r="AA49" s="300"/>
      <c r="AB49" s="299"/>
      <c r="AC49" s="300"/>
      <c r="AD49" s="300"/>
      <c r="AE49" s="300"/>
      <c r="AF49" s="300"/>
      <c r="AG49" s="300"/>
      <c r="AH49" s="300"/>
      <c r="AI49" s="299"/>
      <c r="AJ49" s="300"/>
      <c r="AK49" s="1264"/>
      <c r="AM49" s="433"/>
      <c r="AN49" s="433" t="str">
        <f t="shared" si="1"/>
        <v>Добавить группу потребителей</v>
      </c>
      <c r="AO49" s="433"/>
      <c r="AP49" s="433"/>
      <c r="AQ49" s="979">
        <v>21</v>
      </c>
    </row>
    <row r="50" spans="1:43" ht="21.95" customHeight="1">
      <c r="A50" s="1187" t="s">
        <v>310</v>
      </c>
      <c r="B50" s="1187" t="s">
        <v>311</v>
      </c>
      <c r="C50" s="1187" t="s">
        <v>312</v>
      </c>
      <c r="D50" s="1187" t="s">
        <v>579</v>
      </c>
      <c r="E50" s="3861"/>
      <c r="F50" s="3861"/>
      <c r="G50" s="3861"/>
      <c r="H50" s="3860"/>
      <c r="I50" s="1187"/>
      <c r="J50" s="1187"/>
      <c r="K50" s="1187"/>
      <c r="L50" s="1188"/>
      <c r="M50" s="1189"/>
      <c r="N50" s="1189"/>
      <c r="O50" s="469"/>
      <c r="P50" s="293"/>
      <c r="Q50" s="308"/>
      <c r="R50" s="288"/>
      <c r="S50" s="1102"/>
      <c r="T50" s="305" t="s">
        <v>572</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979">
        <v>21</v>
      </c>
    </row>
    <row r="51" spans="1:43" s="1465" customFormat="1" ht="0" hidden="1" customHeight="1">
      <c r="A51" s="1167" t="s">
        <v>310</v>
      </c>
      <c r="B51" s="1167" t="s">
        <v>311</v>
      </c>
      <c r="C51" s="1138"/>
      <c r="D51" s="1138"/>
      <c r="E51" s="3861"/>
      <c r="F51" s="3860"/>
      <c r="G51" s="1138"/>
      <c r="H51" s="1138"/>
      <c r="I51" s="1138"/>
      <c r="J51" s="1138"/>
      <c r="K51" s="1138"/>
      <c r="L51" s="1250"/>
      <c r="M51" s="1145"/>
      <c r="N51" s="1145"/>
      <c r="P51" s="1140"/>
      <c r="Q51" s="1141"/>
      <c r="R51" s="1140"/>
      <c r="S51" s="1146"/>
      <c r="T51" s="1149" t="s">
        <v>499</v>
      </c>
      <c r="U51" s="1148"/>
      <c r="V51" s="1148"/>
      <c r="W51" s="1148"/>
      <c r="X51" s="1148"/>
      <c r="Y51" s="1148"/>
      <c r="Z51" s="1148"/>
      <c r="AA51" s="1148"/>
      <c r="AB51" s="1148"/>
      <c r="AC51" s="1148"/>
      <c r="AD51" s="1148"/>
      <c r="AE51" s="1148"/>
      <c r="AF51" s="1148"/>
      <c r="AG51" s="1148"/>
      <c r="AH51" s="1148"/>
      <c r="AI51" s="1148"/>
      <c r="AJ51" s="1148"/>
      <c r="AK51" s="1148"/>
      <c r="AM51" s="659"/>
      <c r="AN51" s="659" t="str">
        <f t="shared" si="1"/>
        <v>Добавить централизованную систему для дифференциации</v>
      </c>
      <c r="AO51" s="659"/>
      <c r="AP51" s="659"/>
      <c r="AQ51" s="451">
        <v>0</v>
      </c>
    </row>
    <row r="52" spans="1:43" s="1465" customFormat="1" ht="0" hidden="1" customHeight="1">
      <c r="A52" s="1167" t="s">
        <v>310</v>
      </c>
      <c r="B52" s="1167"/>
      <c r="C52" s="1167"/>
      <c r="D52" s="1167"/>
      <c r="E52" s="3860"/>
      <c r="F52" s="1167"/>
      <c r="G52" s="1167"/>
      <c r="H52" s="1167"/>
      <c r="I52" s="1167"/>
      <c r="J52" s="1167"/>
      <c r="K52" s="1167"/>
      <c r="L52" s="1170"/>
      <c r="M52" s="1145"/>
      <c r="N52" s="1145"/>
      <c r="O52" s="451"/>
      <c r="P52" s="313"/>
      <c r="Q52" s="1168"/>
      <c r="R52" s="313"/>
      <c r="S52" s="1146"/>
      <c r="T52" s="1149" t="s">
        <v>500</v>
      </c>
      <c r="U52" s="1148"/>
      <c r="V52" s="1148"/>
      <c r="W52" s="1148"/>
      <c r="X52" s="1148"/>
      <c r="Y52" s="1148"/>
      <c r="Z52" s="1148"/>
      <c r="AA52" s="1148"/>
      <c r="AB52" s="1148"/>
      <c r="AC52" s="1148"/>
      <c r="AD52" s="1148"/>
      <c r="AE52" s="1148"/>
      <c r="AF52" s="1148"/>
      <c r="AG52" s="1148"/>
      <c r="AH52" s="1148"/>
      <c r="AI52" s="1148"/>
      <c r="AJ52" s="1148"/>
      <c r="AK52" s="1148"/>
      <c r="AM52" s="433"/>
      <c r="AN52" s="433" t="str">
        <f t="shared" si="1"/>
        <v>Добавить территорию для дифференциации</v>
      </c>
      <c r="AO52" s="433"/>
      <c r="AP52" s="433"/>
      <c r="AQ52" s="444">
        <v>0</v>
      </c>
    </row>
    <row r="53" spans="1:43" s="1465" customFormat="1" ht="0" hidden="1" customHeight="1">
      <c r="A53" s="1138"/>
      <c r="B53" s="1138"/>
      <c r="C53" s="1138"/>
      <c r="D53" s="1138"/>
      <c r="E53" s="1167"/>
      <c r="F53" s="1138"/>
      <c r="G53" s="1138"/>
      <c r="H53" s="1138"/>
      <c r="I53" s="1138"/>
      <c r="J53" s="1138"/>
      <c r="K53" s="1138"/>
      <c r="L53" s="1250"/>
      <c r="M53" s="1145"/>
      <c r="N53" s="1145"/>
      <c r="P53" s="1140"/>
      <c r="Q53" s="1141"/>
      <c r="R53" s="1140"/>
      <c r="S53" s="1146"/>
      <c r="T53" s="1149" t="s">
        <v>532</v>
      </c>
      <c r="U53" s="1148"/>
      <c r="V53" s="1148"/>
      <c r="W53" s="1148"/>
      <c r="X53" s="1148"/>
      <c r="Y53" s="1148"/>
      <c r="Z53" s="1148"/>
      <c r="AA53" s="1148"/>
      <c r="AB53" s="1148"/>
      <c r="AC53" s="1148"/>
      <c r="AD53" s="1148"/>
      <c r="AE53" s="1148"/>
      <c r="AF53" s="1148"/>
      <c r="AG53" s="1148"/>
      <c r="AH53" s="1148"/>
      <c r="AI53" s="1148"/>
      <c r="AJ53" s="1148"/>
      <c r="AK53" s="1148"/>
      <c r="AM53" s="659"/>
      <c r="AN53" s="659" t="str">
        <f t="shared" si="1"/>
        <v>Добавить наименование тарифа</v>
      </c>
      <c r="AO53" s="659"/>
      <c r="AP53" s="659"/>
      <c r="AQ53" s="451">
        <v>0</v>
      </c>
    </row>
    <row r="54" spans="1:43" ht="11.45" customHeight="1">
      <c r="M54" s="984"/>
      <c r="N54" s="984"/>
      <c r="O54" s="469"/>
      <c r="P54" s="979"/>
      <c r="Q54" s="979"/>
      <c r="R54" s="979"/>
      <c r="S54" s="979"/>
      <c r="AL54" s="979"/>
      <c r="AM54" s="979"/>
      <c r="AN54" s="979"/>
      <c r="AO54" s="979"/>
      <c r="AP54" s="979"/>
      <c r="AQ54" s="979">
        <v>11</v>
      </c>
    </row>
    <row r="55" spans="1:43" ht="14.65" customHeight="1">
      <c r="O55" s="469"/>
      <c r="S55" s="1077"/>
      <c r="T55" s="3859"/>
      <c r="U55" s="3859"/>
      <c r="V55" s="3859"/>
      <c r="W55" s="3859"/>
      <c r="X55" s="3859"/>
      <c r="Y55" s="3859"/>
      <c r="Z55" s="3859"/>
      <c r="AA55" s="3859"/>
      <c r="AB55" s="3859"/>
      <c r="AC55" s="3859"/>
      <c r="AD55" s="3859"/>
      <c r="AE55" s="3859"/>
      <c r="AF55" s="3859"/>
      <c r="AG55" s="3859"/>
      <c r="AH55" s="3859"/>
      <c r="AI55" s="3859"/>
      <c r="AJ55" s="3859"/>
      <c r="AK55" s="3859"/>
      <c r="AQ55" s="979">
        <v>14</v>
      </c>
    </row>
    <row r="56" spans="1:43" ht="14.65" customHeight="1">
      <c r="O56" s="469"/>
      <c r="AQ56" s="979">
        <v>14</v>
      </c>
    </row>
    <row r="57" spans="1:43" ht="14.65" customHeight="1">
      <c r="O57" s="469"/>
      <c r="S57" s="1077"/>
      <c r="T57" s="3859"/>
      <c r="U57" s="3859"/>
      <c r="V57" s="3859"/>
      <c r="W57" s="3859"/>
      <c r="X57" s="3859"/>
      <c r="Y57" s="3859"/>
      <c r="Z57" s="3859"/>
      <c r="AA57" s="3859"/>
      <c r="AB57" s="3859"/>
      <c r="AC57" s="3859"/>
      <c r="AD57" s="3859"/>
      <c r="AE57" s="3859"/>
      <c r="AF57" s="3859"/>
      <c r="AG57" s="3859"/>
      <c r="AH57" s="3859"/>
      <c r="AI57" s="3859"/>
      <c r="AJ57" s="3859"/>
      <c r="AK57" s="3859"/>
      <c r="AQ57" s="979">
        <v>14</v>
      </c>
    </row>
    <row r="58" spans="1:43" ht="22.5" hidden="1" customHeight="1">
      <c r="A58" s="984" t="s">
        <v>69</v>
      </c>
      <c r="B58" s="984">
        <v>0</v>
      </c>
      <c r="C58" s="984">
        <v>0</v>
      </c>
      <c r="D58" s="984">
        <v>0</v>
      </c>
      <c r="E58" s="984">
        <v>0</v>
      </c>
      <c r="F58" s="984">
        <v>0</v>
      </c>
      <c r="G58" s="984">
        <v>0</v>
      </c>
      <c r="H58" s="984">
        <v>0</v>
      </c>
      <c r="I58" s="984">
        <v>0</v>
      </c>
      <c r="J58" s="984">
        <v>0</v>
      </c>
      <c r="K58" s="984">
        <v>0</v>
      </c>
      <c r="L58" s="1245">
        <v>0</v>
      </c>
      <c r="M58" s="1186">
        <v>0</v>
      </c>
      <c r="N58" s="1186">
        <v>0</v>
      </c>
      <c r="O58" s="1186">
        <v>0</v>
      </c>
      <c r="P58" s="1175">
        <v>3</v>
      </c>
      <c r="Q58" s="278">
        <v>3</v>
      </c>
      <c r="R58" s="278">
        <v>3</v>
      </c>
      <c r="S58" s="495">
        <v>12</v>
      </c>
      <c r="T58" s="979">
        <v>35</v>
      </c>
      <c r="U58" s="979">
        <v>0</v>
      </c>
      <c r="V58" s="979">
        <v>0</v>
      </c>
      <c r="W58" s="979">
        <v>0</v>
      </c>
      <c r="X58" s="979">
        <v>0</v>
      </c>
      <c r="Y58" s="979">
        <v>0</v>
      </c>
      <c r="Z58" s="979">
        <v>0</v>
      </c>
      <c r="AA58" s="979">
        <v>0</v>
      </c>
      <c r="AB58" s="979">
        <v>0</v>
      </c>
      <c r="AC58" s="979">
        <v>24</v>
      </c>
      <c r="AD58" s="979">
        <v>24</v>
      </c>
      <c r="AE58" s="979">
        <v>24</v>
      </c>
      <c r="AF58" s="979">
        <v>11</v>
      </c>
      <c r="AG58" s="979">
        <v>3</v>
      </c>
      <c r="AH58" s="979">
        <v>11</v>
      </c>
      <c r="AI58" s="979">
        <v>0</v>
      </c>
      <c r="AJ58" s="979">
        <v>4</v>
      </c>
      <c r="AK58" s="979">
        <v>115</v>
      </c>
      <c r="AL58" s="444">
        <v>10</v>
      </c>
      <c r="AM58" s="444">
        <v>10</v>
      </c>
      <c r="AN58" s="444">
        <v>10</v>
      </c>
      <c r="AO58" s="444">
        <v>10</v>
      </c>
      <c r="AP58" s="444">
        <v>10</v>
      </c>
      <c r="AQ58" s="979">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190" hidden="1"/>
    <col min="2" max="2" width="11" style="1190" hidden="1" customWidth="1"/>
    <col min="3" max="3" width="10.5703125" style="1190" hidden="1"/>
    <col min="4" max="4" width="11.85546875" style="1190" hidden="1" customWidth="1"/>
    <col min="5" max="5" width="10" style="1190" hidden="1" customWidth="1"/>
    <col min="6" max="6" width="8.7109375" style="1190" hidden="1" customWidth="1"/>
    <col min="7" max="7" width="7.5703125" style="1190" hidden="1" customWidth="1"/>
    <col min="8" max="8" width="11.42578125" style="1190" hidden="1" customWidth="1"/>
    <col min="9" max="9" width="14.140625" style="1190" hidden="1" customWidth="1"/>
    <col min="10" max="10" width="9.85546875" style="1190" hidden="1" customWidth="1"/>
    <col min="11" max="11" width="14.7109375" style="1190" hidden="1" customWidth="1"/>
    <col min="12" max="12" width="19.140625" style="1886" hidden="1" customWidth="1"/>
    <col min="13" max="14" width="12.28515625" style="1563" hidden="1" customWidth="1"/>
    <col min="15" max="15" width="23.42578125" style="1563" hidden="1" customWidth="1"/>
    <col min="16" max="16" width="3" style="1877" customWidth="1"/>
    <col min="17" max="18" width="3" style="278" customWidth="1"/>
    <col min="19" max="19" width="12" style="1878" customWidth="1"/>
    <col min="20" max="20" width="35" style="1459" customWidth="1"/>
    <col min="21" max="21" width="0.140625" style="1459" customWidth="1"/>
    <col min="22" max="24" width="24.7109375" style="1459" hidden="1" customWidth="1"/>
    <col min="25" max="25" width="11.7109375" style="1459" hidden="1" customWidth="1"/>
    <col min="26" max="26" width="3.7109375" style="1459" hidden="1" customWidth="1"/>
    <col min="27" max="27" width="11.7109375" style="1459" hidden="1" customWidth="1"/>
    <col min="28" max="28" width="8.5703125" style="1459" hidden="1" customWidth="1"/>
    <col min="29" max="29" width="24.7109375" style="1459" customWidth="1"/>
    <col min="30" max="31" width="24" style="1459" customWidth="1"/>
    <col min="32" max="32" width="11" style="1459" customWidth="1"/>
    <col min="33" max="33" width="3.7109375" style="1459" customWidth="1"/>
    <col min="34" max="34" width="11" style="1459" customWidth="1"/>
    <col min="35" max="35" width="8.5703125" style="1459" hidden="1" customWidth="1"/>
    <col min="36" max="36" width="4" style="1459" customWidth="1"/>
    <col min="37" max="37" width="115" style="1459" customWidth="1"/>
    <col min="38" max="42" width="10" style="1465" customWidth="1"/>
    <col min="43" max="43" width="10.5703125" style="1459" hidden="1"/>
  </cols>
  <sheetData>
    <row r="1" spans="1:43" ht="22.5" hidden="1" customHeight="1">
      <c r="X1" s="261"/>
      <c r="Y1" s="261"/>
      <c r="AE1" s="261"/>
      <c r="AF1" s="261"/>
      <c r="AQ1" s="979" t="s">
        <v>1</v>
      </c>
    </row>
    <row r="2" spans="1:43" ht="23.25" hidden="1" customHeight="1">
      <c r="A2" s="1187"/>
      <c r="B2" s="1187"/>
      <c r="C2" s="1187"/>
      <c r="D2" s="1187"/>
      <c r="E2" s="3860">
        <v>1</v>
      </c>
      <c r="F2" s="1187"/>
      <c r="G2" s="1187"/>
      <c r="H2" s="1187"/>
      <c r="I2" s="1187"/>
      <c r="J2" s="1187"/>
      <c r="K2" s="1187"/>
      <c r="L2" s="1188"/>
      <c r="M2" s="1189"/>
      <c r="N2" s="1189"/>
      <c r="O2" s="1189"/>
      <c r="P2" s="294"/>
      <c r="Q2" s="293"/>
      <c r="R2" s="288"/>
      <c r="S2" s="1281" t="e">
        <f>INDEX(PT_DIFFERENTIATION_NUM_NTAR,MATCH(A2,PT_DIFFERENTIATION_NTAR_ID,0))</f>
        <v>#N/A</v>
      </c>
      <c r="T2" s="232" t="s">
        <v>214</v>
      </c>
      <c r="U2" s="234"/>
      <c r="V2" s="3854"/>
      <c r="W2" s="3855"/>
      <c r="X2" s="3855"/>
      <c r="Y2" s="3855"/>
      <c r="Z2" s="3855"/>
      <c r="AA2" s="3855"/>
      <c r="AB2" s="3856"/>
      <c r="AC2" s="3854" t="e">
        <f>INDEX(PT_DIFFERENTIATION_NTAR,MATCH(A2,PT_DIFFERENTIATION_NTAR_ID,0))</f>
        <v>#N/A</v>
      </c>
      <c r="AD2" s="3855"/>
      <c r="AE2" s="3855"/>
      <c r="AF2" s="3855"/>
      <c r="AG2" s="3855"/>
      <c r="AH2" s="3855"/>
      <c r="AI2" s="3855"/>
      <c r="AJ2" s="3856"/>
      <c r="AK2" s="10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979">
        <v>0</v>
      </c>
    </row>
    <row r="3" spans="1:43" ht="23.25" hidden="1" customHeight="1">
      <c r="A3" s="1187"/>
      <c r="B3" s="1187"/>
      <c r="C3" s="1187"/>
      <c r="D3" s="1187"/>
      <c r="E3" s="3861"/>
      <c r="F3" s="3860">
        <v>1</v>
      </c>
      <c r="G3" s="1187"/>
      <c r="H3" s="1187"/>
      <c r="I3" s="1187"/>
      <c r="J3" s="1187"/>
      <c r="K3" s="1187"/>
      <c r="L3" s="1188"/>
      <c r="M3" s="1189"/>
      <c r="N3" s="1189"/>
      <c r="O3" s="1189"/>
      <c r="P3" s="1277"/>
      <c r="Q3" s="285"/>
      <c r="R3" s="286"/>
      <c r="S3" s="1281" t="e">
        <f>INDEX(PT_DIFFERENTIATION_NUM_TER,MATCH(B3,PT_DIFFERENTIATION_TER_ID,0))</f>
        <v>#N/A</v>
      </c>
      <c r="T3" s="242" t="s">
        <v>481</v>
      </c>
      <c r="U3" s="234"/>
      <c r="V3" s="3854"/>
      <c r="W3" s="3855"/>
      <c r="X3" s="3855"/>
      <c r="Y3" s="3855"/>
      <c r="Z3" s="3855"/>
      <c r="AA3" s="3855"/>
      <c r="AB3" s="3856"/>
      <c r="AC3" s="3854" t="e">
        <f>INDEX(PT_DIFFERENTIATION_TER,MATCH(B3,PT_DIFFERENTIATION_TER_ID,0))</f>
        <v>#N/A</v>
      </c>
      <c r="AD3" s="3855"/>
      <c r="AE3" s="3855"/>
      <c r="AF3" s="3855"/>
      <c r="AG3" s="3855"/>
      <c r="AH3" s="3855"/>
      <c r="AI3" s="3855"/>
      <c r="AJ3" s="3856"/>
      <c r="AK3" s="1082" t="s">
        <v>482</v>
      </c>
      <c r="AM3" s="433"/>
      <c r="AN3" s="433" t="str">
        <f t="shared" si="0"/>
        <v>Территория действия тарифа</v>
      </c>
      <c r="AO3" s="433"/>
      <c r="AP3" s="433"/>
      <c r="AQ3" s="979">
        <v>0</v>
      </c>
    </row>
    <row r="4" spans="1:43" ht="23.25" hidden="1" customHeight="1">
      <c r="A4" s="1187"/>
      <c r="B4" s="1187"/>
      <c r="C4" s="1187"/>
      <c r="D4" s="1187"/>
      <c r="E4" s="3861"/>
      <c r="F4" s="3861"/>
      <c r="G4" s="3860">
        <v>1</v>
      </c>
      <c r="H4" s="1187"/>
      <c r="I4" s="1187"/>
      <c r="J4" s="1187"/>
      <c r="K4" s="1187"/>
      <c r="L4" s="1188"/>
      <c r="M4" s="1189"/>
      <c r="N4" s="1189"/>
      <c r="O4" s="1189"/>
      <c r="P4" s="287"/>
      <c r="Q4" s="285"/>
      <c r="R4" s="286"/>
      <c r="S4" s="1281" t="e">
        <f>INDEX(PT_DIFFERENTIATION_NUM_CS,MATCH(C4,PT_DIFFERENTIATION_CS_ID,0))</f>
        <v>#N/A</v>
      </c>
      <c r="T4" s="243" t="s">
        <v>565</v>
      </c>
      <c r="U4" s="234"/>
      <c r="V4" s="3854"/>
      <c r="W4" s="3855"/>
      <c r="X4" s="3855"/>
      <c r="Y4" s="3855"/>
      <c r="Z4" s="3855"/>
      <c r="AA4" s="3855"/>
      <c r="AB4" s="3856"/>
      <c r="AC4" s="3854" t="e">
        <f>INDEX(PT_DIFFERENTIATION_CS,MATCH(C4,PT_DIFFERENTIATION_CS_ID,0))</f>
        <v>#N/A</v>
      </c>
      <c r="AD4" s="3855"/>
      <c r="AE4" s="3855"/>
      <c r="AF4" s="3855"/>
      <c r="AG4" s="3855"/>
      <c r="AH4" s="3855"/>
      <c r="AI4" s="3855"/>
      <c r="AJ4" s="3856"/>
      <c r="AK4" s="1082" t="s">
        <v>566</v>
      </c>
      <c r="AM4" s="433"/>
      <c r="AN4" s="433" t="str">
        <f t="shared" si="0"/>
        <v>Наименование централизованной системы холодного водоснабжения</v>
      </c>
      <c r="AO4" s="433"/>
      <c r="AP4" s="433"/>
      <c r="AQ4" s="979">
        <v>0</v>
      </c>
    </row>
    <row r="5" spans="1:43" ht="23.25" hidden="1" customHeight="1">
      <c r="A5" s="1187"/>
      <c r="B5" s="1187"/>
      <c r="C5" s="1187"/>
      <c r="D5" s="1187"/>
      <c r="E5" s="3861"/>
      <c r="F5" s="3861"/>
      <c r="G5" s="3861"/>
      <c r="H5" s="3861"/>
      <c r="I5" s="3862" t="e">
        <f>S4&amp;".1"</f>
        <v>#N/A</v>
      </c>
      <c r="J5" s="1187"/>
      <c r="K5" s="1187"/>
      <c r="L5" s="1188"/>
      <c r="P5" s="3864">
        <v>1</v>
      </c>
      <c r="Q5" s="1274"/>
      <c r="R5" s="289"/>
      <c r="S5" s="1281" t="e">
        <f>$I5</f>
        <v>#N/A</v>
      </c>
      <c r="T5" s="219" t="s">
        <v>567</v>
      </c>
      <c r="U5" s="234"/>
      <c r="V5" s="3928"/>
      <c r="W5" s="3929"/>
      <c r="X5" s="3929"/>
      <c r="Y5" s="3929"/>
      <c r="Z5" s="3929"/>
      <c r="AA5" s="3929"/>
      <c r="AB5" s="3930"/>
      <c r="AC5" s="3931"/>
      <c r="AD5" s="3932"/>
      <c r="AE5" s="3932"/>
      <c r="AF5" s="3932"/>
      <c r="AG5" s="3932"/>
      <c r="AH5" s="3932"/>
      <c r="AI5" s="3932"/>
      <c r="AJ5" s="3933"/>
      <c r="AK5" s="1082" t="s">
        <v>568</v>
      </c>
      <c r="AM5" s="433"/>
      <c r="AN5" s="433" t="str">
        <f t="shared" si="0"/>
        <v>Наименование признака дифференциации</v>
      </c>
      <c r="AO5" s="433"/>
      <c r="AP5" s="433"/>
      <c r="AQ5" s="979">
        <v>0</v>
      </c>
    </row>
    <row r="6" spans="1:43" ht="23.25" hidden="1" customHeight="1">
      <c r="A6" s="1187"/>
      <c r="B6" s="1187"/>
      <c r="C6" s="1187"/>
      <c r="D6" s="1187"/>
      <c r="E6" s="3861"/>
      <c r="F6" s="3861"/>
      <c r="G6" s="3861"/>
      <c r="H6" s="3861"/>
      <c r="I6" s="3863"/>
      <c r="J6" s="3862" t="e">
        <f>I5&amp;".1"</f>
        <v>#N/A</v>
      </c>
      <c r="K6" s="1187"/>
      <c r="L6" s="1188" t="s">
        <v>490</v>
      </c>
      <c r="P6" s="3864"/>
      <c r="Q6" s="3864">
        <v>1</v>
      </c>
      <c r="R6" s="290"/>
      <c r="S6" s="1281" t="e">
        <f>$J6</f>
        <v>#N/A</v>
      </c>
      <c r="T6" s="220" t="s">
        <v>491</v>
      </c>
      <c r="U6" s="234"/>
      <c r="V6" s="3848"/>
      <c r="W6" s="3849"/>
      <c r="X6" s="3849"/>
      <c r="Y6" s="3849"/>
      <c r="Z6" s="3849"/>
      <c r="AA6" s="3849"/>
      <c r="AB6" s="3850"/>
      <c r="AC6" s="3848"/>
      <c r="AD6" s="3849"/>
      <c r="AE6" s="3849"/>
      <c r="AF6" s="3849"/>
      <c r="AG6" s="3849"/>
      <c r="AH6" s="3849"/>
      <c r="AI6" s="3849"/>
      <c r="AJ6" s="3850"/>
      <c r="AK6" s="1131" t="s">
        <v>569</v>
      </c>
      <c r="AM6" s="433"/>
      <c r="AN6" s="433" t="str">
        <f t="shared" si="0"/>
        <v>Группа потребителей</v>
      </c>
      <c r="AO6" s="433"/>
      <c r="AP6" s="433"/>
      <c r="AQ6" s="979">
        <v>0</v>
      </c>
    </row>
    <row r="7" spans="1:43" ht="23.25" hidden="1" customHeight="1">
      <c r="A7" s="1187"/>
      <c r="B7" s="1187"/>
      <c r="C7" s="1187"/>
      <c r="D7" s="1187"/>
      <c r="E7" s="3861"/>
      <c r="F7" s="3861"/>
      <c r="G7" s="3861"/>
      <c r="H7" s="3861"/>
      <c r="I7" s="3863"/>
      <c r="J7" s="3863"/>
      <c r="K7" s="3862" t="e">
        <f>J6&amp;".1"</f>
        <v>#N/A</v>
      </c>
      <c r="L7" s="1188"/>
      <c r="P7" s="3864"/>
      <c r="Q7" s="3864"/>
      <c r="R7" s="290">
        <v>1</v>
      </c>
      <c r="S7" s="1281" t="e">
        <f>$K7</f>
        <v>#N/A</v>
      </c>
      <c r="T7" s="1261"/>
      <c r="U7" s="234"/>
      <c r="V7" s="627"/>
      <c r="W7" s="627"/>
      <c r="X7" s="1081"/>
      <c r="Y7" s="3865"/>
      <c r="Z7" s="3741" t="s">
        <v>52</v>
      </c>
      <c r="AA7" s="3865"/>
      <c r="AB7" s="3741" t="s">
        <v>52</v>
      </c>
      <c r="AC7" s="627"/>
      <c r="AD7" s="627"/>
      <c r="AE7" s="1081"/>
      <c r="AF7" s="3865"/>
      <c r="AG7" s="3741" t="s">
        <v>52</v>
      </c>
      <c r="AH7" s="3867"/>
      <c r="AI7" s="3741" t="s">
        <v>52</v>
      </c>
      <c r="AJ7" s="1262"/>
      <c r="AK7" s="39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979">
        <v>0</v>
      </c>
    </row>
    <row r="8" spans="1:43" ht="14.25" hidden="1" customHeight="1">
      <c r="A8" s="1187"/>
      <c r="B8" s="1187"/>
      <c r="C8" s="1187"/>
      <c r="D8" s="1187"/>
      <c r="E8" s="3861"/>
      <c r="F8" s="3861"/>
      <c r="G8" s="3861"/>
      <c r="H8" s="3861"/>
      <c r="I8" s="3863"/>
      <c r="J8" s="3863"/>
      <c r="K8" s="3862"/>
      <c r="L8" s="1188"/>
      <c r="P8" s="3864"/>
      <c r="Q8" s="3864"/>
      <c r="R8" s="290"/>
      <c r="S8" s="1280"/>
      <c r="T8" s="234"/>
      <c r="U8" s="234"/>
      <c r="V8" s="259"/>
      <c r="W8" s="259"/>
      <c r="X8" s="262" t="str">
        <f>Y7&amp;"-"&amp;AA7</f>
        <v>-</v>
      </c>
      <c r="Y8" s="3866"/>
      <c r="Z8" s="3741"/>
      <c r="AA8" s="3866"/>
      <c r="AB8" s="3741"/>
      <c r="AC8" s="259"/>
      <c r="AD8" s="259"/>
      <c r="AE8" s="262" t="str">
        <f>AF7&amp;"-"&amp;AH7</f>
        <v>-</v>
      </c>
      <c r="AF8" s="3866"/>
      <c r="AG8" s="3741"/>
      <c r="AH8" s="3868"/>
      <c r="AI8" s="3741"/>
      <c r="AJ8" s="1263"/>
      <c r="AK8" s="3934"/>
      <c r="AM8" s="433"/>
      <c r="AN8" s="433" t="str">
        <f t="shared" si="0"/>
        <v/>
      </c>
      <c r="AO8" s="433"/>
      <c r="AP8" s="433"/>
      <c r="AQ8" s="979">
        <v>0</v>
      </c>
    </row>
    <row r="9" spans="1:43" ht="21" hidden="1" customHeight="1">
      <c r="A9" s="1187"/>
      <c r="B9" s="1187"/>
      <c r="C9" s="1187"/>
      <c r="D9" s="1187"/>
      <c r="E9" s="3861"/>
      <c r="F9" s="3861"/>
      <c r="G9" s="3861"/>
      <c r="H9" s="3861"/>
      <c r="I9" s="3863"/>
      <c r="J9" s="3862"/>
      <c r="K9" s="1187"/>
      <c r="L9" s="1188"/>
      <c r="P9" s="3864"/>
      <c r="Q9" s="3864"/>
      <c r="R9" s="289"/>
      <c r="S9" s="1102"/>
      <c r="T9" s="221" t="s">
        <v>570</v>
      </c>
      <c r="U9" s="300"/>
      <c r="V9" s="300"/>
      <c r="W9" s="300"/>
      <c r="X9" s="300"/>
      <c r="Y9" s="300"/>
      <c r="Z9" s="300"/>
      <c r="AA9" s="300"/>
      <c r="AB9" s="300"/>
      <c r="AC9" s="300"/>
      <c r="AD9" s="300"/>
      <c r="AE9" s="300"/>
      <c r="AF9" s="300"/>
      <c r="AG9" s="300"/>
      <c r="AH9" s="300"/>
      <c r="AI9" s="300"/>
      <c r="AJ9" s="300"/>
      <c r="AK9" s="1082" t="s">
        <v>571</v>
      </c>
      <c r="AM9" s="433"/>
      <c r="AN9" s="433" t="str">
        <f t="shared" si="0"/>
        <v>Добавить значение признака дифференциации</v>
      </c>
      <c r="AO9" s="433"/>
      <c r="AP9" s="433"/>
      <c r="AQ9" s="979">
        <v>0</v>
      </c>
    </row>
    <row r="10" spans="1:43" ht="21" hidden="1" customHeight="1">
      <c r="A10" s="1187"/>
      <c r="B10" s="1187"/>
      <c r="C10" s="1187"/>
      <c r="D10" s="1187"/>
      <c r="E10" s="3861"/>
      <c r="F10" s="3861"/>
      <c r="G10" s="3861"/>
      <c r="H10" s="3861"/>
      <c r="I10" s="3862"/>
      <c r="J10" s="1187"/>
      <c r="K10" s="1187"/>
      <c r="L10" s="1188"/>
      <c r="P10" s="3864"/>
      <c r="Q10" s="1274"/>
      <c r="R10" s="289"/>
      <c r="S10" s="1102"/>
      <c r="T10" s="298" t="s">
        <v>496</v>
      </c>
      <c r="U10" s="300"/>
      <c r="V10" s="300"/>
      <c r="W10" s="300"/>
      <c r="X10" s="300"/>
      <c r="Y10" s="300"/>
      <c r="Z10" s="300"/>
      <c r="AA10" s="300"/>
      <c r="AB10" s="299"/>
      <c r="AC10" s="300"/>
      <c r="AD10" s="300"/>
      <c r="AE10" s="300"/>
      <c r="AF10" s="300"/>
      <c r="AG10" s="300"/>
      <c r="AH10" s="300"/>
      <c r="AI10" s="299"/>
      <c r="AJ10" s="300"/>
      <c r="AK10" s="1264"/>
      <c r="AM10" s="433"/>
      <c r="AN10" s="433" t="str">
        <f t="shared" si="0"/>
        <v>Добавить группу потребителей</v>
      </c>
      <c r="AO10" s="433"/>
      <c r="AP10" s="433"/>
      <c r="AQ10" s="979">
        <v>0</v>
      </c>
    </row>
    <row r="11" spans="1:43" ht="21" hidden="1" customHeight="1">
      <c r="A11" s="1187"/>
      <c r="B11" s="1187"/>
      <c r="C11" s="1187"/>
      <c r="D11" s="1187"/>
      <c r="E11" s="3861"/>
      <c r="F11" s="3861"/>
      <c r="G11" s="3861"/>
      <c r="H11" s="3860"/>
      <c r="I11" s="1187"/>
      <c r="J11" s="1187"/>
      <c r="K11" s="1187"/>
      <c r="L11" s="1188"/>
      <c r="M11" s="1189"/>
      <c r="N11" s="1189"/>
      <c r="O11" s="469"/>
      <c r="P11" s="293"/>
      <c r="Q11" s="308"/>
      <c r="R11" s="288"/>
      <c r="S11" s="1102"/>
      <c r="T11" s="305" t="s">
        <v>572</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979">
        <v>0</v>
      </c>
    </row>
    <row r="12" spans="1:43" s="1465" customFormat="1" ht="14.25" hidden="1" customHeight="1">
      <c r="A12" s="1167"/>
      <c r="B12" s="1167"/>
      <c r="C12" s="1138"/>
      <c r="D12" s="1138"/>
      <c r="E12" s="3861"/>
      <c r="F12" s="3860"/>
      <c r="G12" s="1138"/>
      <c r="H12" s="1138"/>
      <c r="I12" s="1138"/>
      <c r="J12" s="1138"/>
      <c r="K12" s="1138"/>
      <c r="L12" s="1282"/>
      <c r="M12" s="1145"/>
      <c r="N12" s="1145"/>
      <c r="P12" s="1140"/>
      <c r="Q12" s="1141"/>
      <c r="R12" s="1140"/>
      <c r="S12" s="1146"/>
      <c r="T12" s="1149" t="s">
        <v>499</v>
      </c>
      <c r="U12" s="1148"/>
      <c r="V12" s="1148"/>
      <c r="W12" s="1148"/>
      <c r="X12" s="1148"/>
      <c r="Y12" s="1148"/>
      <c r="Z12" s="1148"/>
      <c r="AA12" s="1148"/>
      <c r="AB12" s="1148"/>
      <c r="AC12" s="1148"/>
      <c r="AD12" s="1148"/>
      <c r="AE12" s="1148"/>
      <c r="AF12" s="1148"/>
      <c r="AG12" s="1148"/>
      <c r="AH12" s="1148"/>
      <c r="AI12" s="1148"/>
      <c r="AJ12" s="1148"/>
      <c r="AK12" s="1148"/>
      <c r="AM12" s="659"/>
      <c r="AN12" s="659" t="str">
        <f t="shared" si="0"/>
        <v>Добавить централизованную систему для дифференциации</v>
      </c>
      <c r="AO12" s="659"/>
      <c r="AP12" s="659"/>
      <c r="AQ12" s="451">
        <v>0</v>
      </c>
    </row>
    <row r="13" spans="1:43" s="1465" customFormat="1" ht="14.25" hidden="1" customHeight="1">
      <c r="A13" s="1167"/>
      <c r="B13" s="1167"/>
      <c r="C13" s="1167"/>
      <c r="D13" s="1167"/>
      <c r="E13" s="3860"/>
      <c r="F13" s="1167"/>
      <c r="G13" s="1167"/>
      <c r="H13" s="1167"/>
      <c r="I13" s="1167"/>
      <c r="J13" s="1167"/>
      <c r="K13" s="1167"/>
      <c r="L13" s="1170"/>
      <c r="M13" s="1145"/>
      <c r="N13" s="1145"/>
      <c r="O13" s="451"/>
      <c r="P13" s="313"/>
      <c r="Q13" s="1168"/>
      <c r="R13" s="313"/>
      <c r="S13" s="1146"/>
      <c r="T13" s="1149" t="s">
        <v>500</v>
      </c>
      <c r="U13" s="1148"/>
      <c r="V13" s="1148"/>
      <c r="W13" s="1148"/>
      <c r="X13" s="1148"/>
      <c r="Y13" s="1148"/>
      <c r="Z13" s="1148"/>
      <c r="AA13" s="1148"/>
      <c r="AB13" s="1148"/>
      <c r="AC13" s="1148"/>
      <c r="AD13" s="1148"/>
      <c r="AE13" s="1148"/>
      <c r="AF13" s="1148"/>
      <c r="AG13" s="1148"/>
      <c r="AH13" s="1148"/>
      <c r="AI13" s="1148"/>
      <c r="AJ13" s="1148"/>
      <c r="AK13" s="1148"/>
      <c r="AM13" s="433"/>
      <c r="AN13" s="433" t="str">
        <f t="shared" si="0"/>
        <v>Добавить территорию для дифференциации</v>
      </c>
      <c r="AO13" s="433"/>
      <c r="AP13" s="433"/>
      <c r="AQ13" s="444">
        <v>0</v>
      </c>
    </row>
    <row r="14" spans="1:43" ht="14.25" hidden="1" customHeight="1">
      <c r="AB14" s="261"/>
      <c r="AI14" s="261"/>
      <c r="AQ14" s="979">
        <v>0</v>
      </c>
    </row>
    <row r="15" spans="1:43" ht="14.25" hidden="1" customHeight="1">
      <c r="AC15" s="1184"/>
      <c r="AD15" s="1184"/>
      <c r="AE15" s="1185"/>
      <c r="AF15" s="3858"/>
      <c r="AG15" s="3857" t="s">
        <v>52</v>
      </c>
      <c r="AH15" s="3858"/>
      <c r="AI15" s="3857" t="s">
        <v>52</v>
      </c>
      <c r="AQ15" s="979">
        <v>0</v>
      </c>
    </row>
    <row r="16" spans="1:43" ht="14.25" hidden="1" customHeight="1">
      <c r="AC16" s="1184"/>
      <c r="AD16" s="1184"/>
      <c r="AE16" s="262" t="str">
        <f>AF15&amp;"-"&amp;AH15</f>
        <v>-</v>
      </c>
      <c r="AF16" s="3857"/>
      <c r="AG16" s="3857"/>
      <c r="AH16" s="3857"/>
      <c r="AI16" s="3857"/>
      <c r="AQ16" s="979">
        <v>0</v>
      </c>
    </row>
    <row r="17" spans="1:43" ht="14.25" hidden="1" customHeight="1">
      <c r="AI17" s="261"/>
      <c r="AQ17" s="979">
        <v>0</v>
      </c>
    </row>
    <row r="18" spans="1:43" s="1190" customFormat="1" ht="22.5" hidden="1" customHeight="1">
      <c r="L18" s="1271"/>
      <c r="M18" s="1186"/>
      <c r="N18" s="1186"/>
      <c r="O18" s="1191" t="s">
        <v>501</v>
      </c>
      <c r="P18" s="1186"/>
      <c r="Q18" s="1195"/>
      <c r="R18" s="1195"/>
      <c r="S18" s="623"/>
      <c r="Y18" s="1191"/>
      <c r="AA18" s="1191"/>
      <c r="AF18" s="1191"/>
      <c r="AH18" s="1191"/>
      <c r="AL18" s="444"/>
      <c r="AM18" s="444"/>
      <c r="AN18" s="444"/>
      <c r="AO18" s="444"/>
      <c r="AP18" s="444"/>
      <c r="AQ18" s="984">
        <v>0</v>
      </c>
    </row>
    <row r="19" spans="1:43" s="1190" customFormat="1" ht="14.25" hidden="1" customHeight="1">
      <c r="L19" s="1271"/>
      <c r="M19" s="1186"/>
      <c r="N19" s="1186"/>
      <c r="O19" s="1186"/>
      <c r="P19" s="1186"/>
      <c r="Q19" s="1195"/>
      <c r="R19" s="1195"/>
      <c r="S19" s="623"/>
      <c r="AL19" s="444"/>
      <c r="AM19" s="444"/>
      <c r="AN19" s="444"/>
      <c r="AO19" s="444"/>
      <c r="AP19" s="444"/>
      <c r="AQ19" s="984">
        <v>0</v>
      </c>
    </row>
    <row r="20" spans="1:43" s="1190" customFormat="1" ht="12" hidden="1" customHeight="1">
      <c r="L20" s="1271"/>
      <c r="M20" s="1186"/>
      <c r="N20" s="1186"/>
      <c r="O20" s="1188" t="s">
        <v>502</v>
      </c>
      <c r="P20" s="1186"/>
      <c r="Q20" s="1266"/>
      <c r="R20" s="1266"/>
      <c r="S20" s="623"/>
      <c r="T20" s="984" t="s">
        <v>503</v>
      </c>
      <c r="Z20" s="120" t="s">
        <v>504</v>
      </c>
      <c r="AB20" s="120" t="s">
        <v>505</v>
      </c>
      <c r="AC20" s="984" t="s">
        <v>503</v>
      </c>
      <c r="AG20" s="120" t="s">
        <v>506</v>
      </c>
      <c r="AI20" s="120" t="s">
        <v>505</v>
      </c>
      <c r="AQ20" s="984">
        <v>0</v>
      </c>
    </row>
    <row r="21" spans="1:43" ht="14.25" hidden="1" customHeight="1">
      <c r="O21" s="1188"/>
      <c r="AQ21" s="979">
        <v>0</v>
      </c>
    </row>
    <row r="22" spans="1:43" ht="14.25" hidden="1" customHeight="1">
      <c r="O22" s="1188"/>
      <c r="AQ22" s="979">
        <v>0</v>
      </c>
    </row>
    <row r="23" spans="1:43" ht="14.65" customHeight="1">
      <c r="Q23" s="309"/>
      <c r="R23" s="309"/>
      <c r="S23" s="1099"/>
      <c r="T23" s="296"/>
      <c r="U23" s="296"/>
      <c r="V23" s="442"/>
      <c r="W23" s="442"/>
      <c r="X23" s="442"/>
      <c r="Y23" s="442"/>
      <c r="Z23" s="442"/>
      <c r="AA23" s="442"/>
      <c r="AB23" s="442"/>
      <c r="AC23" s="442"/>
      <c r="AD23" s="442"/>
      <c r="AE23" s="442"/>
      <c r="AF23" s="442"/>
      <c r="AG23" s="442"/>
      <c r="AH23" s="442"/>
      <c r="AI23" s="442"/>
      <c r="AQ23" s="979">
        <v>14</v>
      </c>
    </row>
    <row r="24" spans="1:43" ht="14.65" customHeight="1">
      <c r="Q24" s="309"/>
      <c r="R24" s="309"/>
      <c r="S24" s="384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841"/>
      <c r="U24" s="3841"/>
      <c r="V24" s="3841"/>
      <c r="W24" s="3841"/>
      <c r="X24" s="3841"/>
      <c r="Y24" s="3841"/>
      <c r="Z24" s="3841"/>
      <c r="AA24" s="3841"/>
      <c r="AB24" s="3841"/>
      <c r="AC24" s="3841"/>
      <c r="AD24" s="3841"/>
      <c r="AE24" s="3841"/>
      <c r="AF24" s="3841"/>
      <c r="AG24" s="3841"/>
      <c r="AH24" s="3841"/>
      <c r="AI24" s="1067"/>
      <c r="AQ24" s="979">
        <v>14</v>
      </c>
    </row>
    <row r="25" spans="1:43" ht="14.65" customHeight="1">
      <c r="Q25" s="309"/>
      <c r="R25" s="309"/>
      <c r="S25" s="3814" t="str">
        <f>IF(org=0,"Не определено",org)</f>
        <v>ООО "Смоленскрегионтеплоэнерго"</v>
      </c>
      <c r="T25" s="3814"/>
      <c r="U25" s="3814"/>
      <c r="V25" s="3814"/>
      <c r="W25" s="3814"/>
      <c r="X25" s="3814"/>
      <c r="Y25" s="3814"/>
      <c r="Z25" s="3814"/>
      <c r="AA25" s="3814"/>
      <c r="AB25" s="3814"/>
      <c r="AC25" s="3814"/>
      <c r="AD25" s="3814"/>
      <c r="AE25" s="3814"/>
      <c r="AF25" s="3814"/>
      <c r="AG25" s="3814"/>
      <c r="AH25" s="3814"/>
      <c r="AI25" s="1067"/>
      <c r="AQ25" s="979">
        <v>14</v>
      </c>
    </row>
    <row r="26" spans="1:43" ht="14.25" hidden="1" customHeight="1">
      <c r="Q26" s="309"/>
      <c r="R26" s="309"/>
      <c r="S26" s="1099"/>
      <c r="T26" s="296"/>
      <c r="U26" s="296"/>
      <c r="V26" s="256"/>
      <c r="W26" s="256"/>
      <c r="X26" s="256"/>
      <c r="Y26" s="256"/>
      <c r="Z26" s="256"/>
      <c r="AA26" s="256"/>
      <c r="AB26" s="256"/>
      <c r="AC26" s="256"/>
      <c r="AD26" s="256"/>
      <c r="AE26" s="256"/>
      <c r="AF26" s="256"/>
      <c r="AG26" s="256"/>
      <c r="AH26" s="256"/>
      <c r="AI26" s="256"/>
      <c r="AJ26" s="442"/>
      <c r="AQ26" s="979">
        <v>0</v>
      </c>
    </row>
    <row r="27" spans="1:43" s="1637" customFormat="1" ht="25.5" hidden="1" customHeight="1">
      <c r="A27" s="1192"/>
      <c r="B27" s="1192"/>
      <c r="C27" s="1192"/>
      <c r="D27" s="1192"/>
      <c r="E27" s="1192"/>
      <c r="F27" s="1192"/>
      <c r="G27" s="1192"/>
      <c r="H27" s="1192"/>
      <c r="I27" s="1192"/>
      <c r="J27" s="1192"/>
      <c r="K27" s="1192"/>
      <c r="L27" s="1193"/>
      <c r="M27" s="1192"/>
      <c r="N27" s="1192"/>
      <c r="O27" s="1192"/>
      <c r="S27" s="3851" t="s">
        <v>28</v>
      </c>
      <c r="T27" s="3851"/>
      <c r="U27" s="1196"/>
      <c r="V27" s="3853" t="str">
        <f>IF(TITLE_NAME_OR_PR_CHANGE="",IF(TITLE_NAME_OR_PR="","",TITLE_NAME_OR_PR),TITLE_NAME_OR_PR_CHANGE)</f>
        <v/>
      </c>
      <c r="W27" s="3853"/>
      <c r="X27" s="3853"/>
      <c r="Y27" s="3853"/>
      <c r="Z27" s="3853"/>
      <c r="AA27" s="3853"/>
      <c r="AB27" s="260"/>
      <c r="AC27" s="3853" t="str">
        <f>IF(TITLE_NAME_OR_PR_CHANGE="",IF(TITLE_NAME_OR_PR="","",TITLE_NAME_OR_PR),TITLE_NAME_OR_PR_CHANGE)</f>
        <v/>
      </c>
      <c r="AD27" s="3853"/>
      <c r="AE27" s="3853"/>
      <c r="AF27" s="3853"/>
      <c r="AG27" s="3853"/>
      <c r="AH27" s="3853"/>
      <c r="AI27" s="260"/>
      <c r="AJ27" s="260"/>
      <c r="AK27" s="214"/>
      <c r="AL27" s="301"/>
      <c r="AM27" s="301"/>
      <c r="AN27" s="301"/>
      <c r="AO27" s="301"/>
      <c r="AP27" s="301"/>
      <c r="AQ27" s="351">
        <v>0</v>
      </c>
    </row>
    <row r="28" spans="1:43" s="1637" customFormat="1" ht="18.75" hidden="1" customHeight="1">
      <c r="A28" s="1192"/>
      <c r="B28" s="1192"/>
      <c r="C28" s="1192"/>
      <c r="D28" s="1192"/>
      <c r="E28" s="1192"/>
      <c r="F28" s="1192"/>
      <c r="G28" s="1192"/>
      <c r="H28" s="1192"/>
      <c r="I28" s="1192"/>
      <c r="J28" s="1192"/>
      <c r="K28" s="1192"/>
      <c r="L28" s="1193"/>
      <c r="M28" s="1192"/>
      <c r="N28" s="1192"/>
      <c r="O28" s="1192"/>
      <c r="S28" s="3851" t="s">
        <v>507</v>
      </c>
      <c r="T28" s="3851"/>
      <c r="U28" s="1196"/>
      <c r="V28" s="3852" t="str">
        <f>IF(TITLE_DATE_PR_CHANGE="",IF(TITLE_DATE_PR="","",TITLE_DATE_PR),TITLE_DATE_PR_CHANGE)</f>
        <v/>
      </c>
      <c r="W28" s="3852"/>
      <c r="X28" s="3852"/>
      <c r="Y28" s="3852"/>
      <c r="Z28" s="3852"/>
      <c r="AA28" s="3852"/>
      <c r="AB28" s="260"/>
      <c r="AC28" s="3852" t="str">
        <f>IF(TITLE_DATE_PR_CHANGE="",IF(TITLE_DATE_PR="","",TITLE_DATE_PR),TITLE_DATE_PR_CHANGE)</f>
        <v/>
      </c>
      <c r="AD28" s="3852"/>
      <c r="AE28" s="3852"/>
      <c r="AF28" s="3852"/>
      <c r="AG28" s="3852"/>
      <c r="AH28" s="3852"/>
      <c r="AI28" s="260"/>
      <c r="AJ28" s="260"/>
      <c r="AK28" s="214"/>
      <c r="AL28" s="301"/>
      <c r="AM28" s="301"/>
      <c r="AN28" s="301"/>
      <c r="AO28" s="301"/>
      <c r="AP28" s="301"/>
      <c r="AQ28" s="351">
        <v>0</v>
      </c>
    </row>
    <row r="29" spans="1:43" s="1637" customFormat="1" ht="18.75" hidden="1" customHeight="1">
      <c r="A29" s="1192"/>
      <c r="B29" s="1192"/>
      <c r="C29" s="1192"/>
      <c r="D29" s="1192"/>
      <c r="E29" s="1192"/>
      <c r="F29" s="1192"/>
      <c r="G29" s="1192"/>
      <c r="H29" s="1192"/>
      <c r="I29" s="1192"/>
      <c r="J29" s="1192"/>
      <c r="K29" s="1192"/>
      <c r="L29" s="1193"/>
      <c r="M29" s="1192"/>
      <c r="N29" s="1192"/>
      <c r="O29" s="1192"/>
      <c r="S29" s="3851" t="s">
        <v>508</v>
      </c>
      <c r="T29" s="3851"/>
      <c r="U29" s="1196"/>
      <c r="V29" s="3853" t="str">
        <f>IF(TITLE_NUMBER_PR_CHANGE="",IF(TITLE_NUMBER_PR="","",TITLE_NUMBER_PR),TITLE_NUMBER_PR_CHANGE)</f>
        <v/>
      </c>
      <c r="W29" s="3853"/>
      <c r="X29" s="3853"/>
      <c r="Y29" s="3853"/>
      <c r="Z29" s="3853"/>
      <c r="AA29" s="3853"/>
      <c r="AB29" s="260"/>
      <c r="AC29" s="3853" t="str">
        <f>IF(TITLE_NUMBER_PR_CHANGE="",IF(TITLE_NUMBER_PR="","",TITLE_NUMBER_PR),TITLE_NUMBER_PR_CHANGE)</f>
        <v/>
      </c>
      <c r="AD29" s="3853"/>
      <c r="AE29" s="3853"/>
      <c r="AF29" s="3853"/>
      <c r="AG29" s="3853"/>
      <c r="AH29" s="3853"/>
      <c r="AI29" s="260"/>
      <c r="AJ29" s="260"/>
      <c r="AK29" s="214"/>
      <c r="AL29" s="301"/>
      <c r="AM29" s="301"/>
      <c r="AN29" s="301"/>
      <c r="AO29" s="301"/>
      <c r="AP29" s="301"/>
      <c r="AQ29" s="351">
        <v>0</v>
      </c>
    </row>
    <row r="30" spans="1:43" s="1637" customFormat="1" ht="18.75" hidden="1" customHeight="1">
      <c r="A30" s="1192"/>
      <c r="B30" s="1192"/>
      <c r="C30" s="1192"/>
      <c r="D30" s="1192"/>
      <c r="E30" s="1192"/>
      <c r="F30" s="1192"/>
      <c r="G30" s="1192"/>
      <c r="H30" s="1192"/>
      <c r="I30" s="1192"/>
      <c r="J30" s="1192"/>
      <c r="K30" s="1192"/>
      <c r="L30" s="1193"/>
      <c r="M30" s="1192"/>
      <c r="N30" s="1192"/>
      <c r="O30" s="1192"/>
      <c r="S30" s="3851" t="s">
        <v>29</v>
      </c>
      <c r="T30" s="3851"/>
      <c r="U30" s="1196"/>
      <c r="V30" s="3853" t="str">
        <f>IF(TITLE_IST_PUB_CHANGE="",IF(TITLE_IST_PUB="","",TITLE_IST_PUB),TITLE_IST_PUB_CHANGE)</f>
        <v/>
      </c>
      <c r="W30" s="3853"/>
      <c r="X30" s="3853"/>
      <c r="Y30" s="3853"/>
      <c r="Z30" s="3853"/>
      <c r="AA30" s="3853"/>
      <c r="AB30" s="260"/>
      <c r="AC30" s="3853" t="str">
        <f>IF(TITLE_IST_PUB_CHANGE="",IF(TITLE_IST_PUB="","",TITLE_IST_PUB),TITLE_IST_PUB_CHANGE)</f>
        <v/>
      </c>
      <c r="AD30" s="3853"/>
      <c r="AE30" s="3853"/>
      <c r="AF30" s="3853"/>
      <c r="AG30" s="3853"/>
      <c r="AH30" s="3853"/>
      <c r="AI30" s="260"/>
      <c r="AJ30" s="260"/>
      <c r="AK30" s="214"/>
      <c r="AL30" s="301"/>
      <c r="AM30" s="301"/>
      <c r="AN30" s="301"/>
      <c r="AO30" s="301"/>
      <c r="AP30" s="301"/>
      <c r="AQ30" s="351">
        <v>0</v>
      </c>
    </row>
    <row r="31" spans="1:43" ht="14.25" hidden="1" customHeight="1">
      <c r="Q31" s="309"/>
      <c r="R31" s="309"/>
      <c r="S31" s="1099"/>
      <c r="T31" s="296"/>
      <c r="U31" s="296"/>
      <c r="V31" s="256"/>
      <c r="W31" s="256"/>
      <c r="X31" s="256"/>
      <c r="Y31" s="256"/>
      <c r="Z31" s="256"/>
      <c r="AA31" s="256"/>
      <c r="AB31" s="256"/>
      <c r="AC31" s="256"/>
      <c r="AD31" s="256"/>
      <c r="AE31" s="256"/>
      <c r="AF31" s="256"/>
      <c r="AG31" s="256"/>
      <c r="AH31" s="256"/>
      <c r="AI31" s="256"/>
      <c r="AJ31" s="442"/>
      <c r="AQ31" s="979">
        <v>0</v>
      </c>
    </row>
    <row r="32" spans="1:43" s="1637" customFormat="1" ht="18.75" hidden="1" customHeight="1">
      <c r="A32" s="1192"/>
      <c r="B32" s="1192"/>
      <c r="C32" s="1192"/>
      <c r="D32" s="1192"/>
      <c r="E32" s="1192"/>
      <c r="F32" s="1192"/>
      <c r="G32" s="1192"/>
      <c r="H32" s="1192"/>
      <c r="I32" s="1192"/>
      <c r="J32" s="1192"/>
      <c r="K32" s="1192"/>
      <c r="L32" s="1193"/>
      <c r="M32" s="1192"/>
      <c r="N32" s="1192"/>
      <c r="O32" s="1192"/>
      <c r="S32" s="3851" t="s">
        <v>509</v>
      </c>
      <c r="T32" s="3851"/>
      <c r="U32" s="1196"/>
      <c r="V32" s="3852" t="str">
        <f>IF(TITLE_DATE_PR_CHANGE="",IF(TITLE_DATE_PR="","",TITLE_DATE_PR),TITLE_DATE_PR_CHANGE)</f>
        <v/>
      </c>
      <c r="W32" s="3852"/>
      <c r="X32" s="3852"/>
      <c r="Y32" s="3852"/>
      <c r="Z32" s="3852"/>
      <c r="AA32" s="3852"/>
      <c r="AB32" s="260"/>
      <c r="AC32" s="3852" t="str">
        <f>IF(TITLE_DATE_PR_CHANGE="",IF(TITLE_DATE_PR="","",TITLE_DATE_PR),TITLE_DATE_PR_CHANGE)</f>
        <v/>
      </c>
      <c r="AD32" s="3852"/>
      <c r="AE32" s="3852"/>
      <c r="AF32" s="3852"/>
      <c r="AG32" s="3852"/>
      <c r="AH32" s="3852"/>
      <c r="AI32" s="260"/>
      <c r="AJ32" s="260"/>
      <c r="AK32" s="214"/>
      <c r="AL32" s="301"/>
      <c r="AM32" s="301"/>
      <c r="AN32" s="301"/>
      <c r="AO32" s="301"/>
      <c r="AP32" s="301"/>
      <c r="AQ32" s="351">
        <v>0</v>
      </c>
    </row>
    <row r="33" spans="1:43" s="1637" customFormat="1" ht="18.75" hidden="1" customHeight="1">
      <c r="A33" s="1192"/>
      <c r="B33" s="1192"/>
      <c r="C33" s="1192"/>
      <c r="D33" s="1192"/>
      <c r="E33" s="1192"/>
      <c r="F33" s="1192"/>
      <c r="G33" s="1192"/>
      <c r="H33" s="1192"/>
      <c r="I33" s="1192"/>
      <c r="J33" s="1192"/>
      <c r="K33" s="1192"/>
      <c r="L33" s="1193"/>
      <c r="M33" s="1192"/>
      <c r="N33" s="1192"/>
      <c r="O33" s="1192"/>
      <c r="S33" s="3851" t="s">
        <v>510</v>
      </c>
      <c r="T33" s="3851"/>
      <c r="U33" s="1196"/>
      <c r="V33" s="3853" t="str">
        <f>IF(TITLE_NUMBER_PR_CHANGE="",IF(TITLE_NUMBER_PR="","",TITLE_NUMBER_PR),TITLE_NUMBER_PR_CHANGE)</f>
        <v/>
      </c>
      <c r="W33" s="3853"/>
      <c r="X33" s="3853"/>
      <c r="Y33" s="3853"/>
      <c r="Z33" s="3853"/>
      <c r="AA33" s="3853"/>
      <c r="AB33" s="260"/>
      <c r="AC33" s="3853" t="str">
        <f>IF(TITLE_NUMBER_PR_CHANGE="",IF(TITLE_NUMBER_PR="","",TITLE_NUMBER_PR),TITLE_NUMBER_PR_CHANGE)</f>
        <v/>
      </c>
      <c r="AD33" s="3853"/>
      <c r="AE33" s="3853"/>
      <c r="AF33" s="3853"/>
      <c r="AG33" s="3853"/>
      <c r="AH33" s="3853"/>
      <c r="AI33" s="260"/>
      <c r="AJ33" s="260"/>
      <c r="AK33" s="214"/>
      <c r="AL33" s="301"/>
      <c r="AM33" s="301"/>
      <c r="AN33" s="301"/>
      <c r="AO33" s="301"/>
      <c r="AP33" s="301"/>
      <c r="AQ33" s="351">
        <v>0</v>
      </c>
    </row>
    <row r="34" spans="1:43" s="1637" customFormat="1" ht="1.1499999999999999" customHeight="1">
      <c r="A34" s="1192"/>
      <c r="B34" s="1192"/>
      <c r="C34" s="1192"/>
      <c r="D34" s="1192"/>
      <c r="E34" s="1192"/>
      <c r="F34" s="1192"/>
      <c r="G34" s="1192"/>
      <c r="H34" s="1192"/>
      <c r="I34" s="1192"/>
      <c r="J34" s="1192"/>
      <c r="K34" s="1192"/>
      <c r="L34" s="1193"/>
      <c r="M34" s="1192"/>
      <c r="N34" s="1192"/>
      <c r="O34" s="1192"/>
      <c r="S34" s="257"/>
      <c r="T34" s="257"/>
      <c r="U34" s="1278"/>
      <c r="V34" s="260"/>
      <c r="W34" s="260"/>
      <c r="X34" s="260"/>
      <c r="Y34" s="260"/>
      <c r="Z34" s="260"/>
      <c r="AA34" s="260"/>
      <c r="AB34" s="212" t="s">
        <v>511</v>
      </c>
      <c r="AC34" s="260"/>
      <c r="AD34" s="260"/>
      <c r="AE34" s="260"/>
      <c r="AF34" s="260"/>
      <c r="AG34" s="260"/>
      <c r="AH34" s="260"/>
      <c r="AI34" s="212" t="s">
        <v>511</v>
      </c>
      <c r="AL34" s="301"/>
      <c r="AM34" s="301"/>
      <c r="AN34" s="301"/>
      <c r="AO34" s="301"/>
      <c r="AP34" s="301"/>
      <c r="AQ34" s="351">
        <v>1</v>
      </c>
    </row>
    <row r="35" spans="1:43" ht="14.65" customHeight="1">
      <c r="Q35" s="309"/>
      <c r="R35" s="309"/>
      <c r="S35" s="1099"/>
      <c r="T35" s="296"/>
      <c r="U35" s="1068"/>
      <c r="V35" s="3872"/>
      <c r="W35" s="3872"/>
      <c r="X35" s="3872"/>
      <c r="Y35" s="3872"/>
      <c r="Z35" s="3872"/>
      <c r="AA35" s="3872"/>
      <c r="AB35" s="3872"/>
      <c r="AC35" s="3872"/>
      <c r="AD35" s="3872"/>
      <c r="AE35" s="3872"/>
      <c r="AF35" s="3872"/>
      <c r="AG35" s="3872"/>
      <c r="AH35" s="3872"/>
      <c r="AI35" s="3872"/>
      <c r="AQ35" s="979">
        <v>14</v>
      </c>
    </row>
    <row r="36" spans="1:43" ht="14.65" customHeight="1">
      <c r="Q36" s="309"/>
      <c r="R36" s="309"/>
      <c r="S36" s="3731" t="s">
        <v>384</v>
      </c>
      <c r="T36" s="3731"/>
      <c r="U36" s="3731"/>
      <c r="V36" s="3731"/>
      <c r="W36" s="3731"/>
      <c r="X36" s="3731"/>
      <c r="Y36" s="3731"/>
      <c r="Z36" s="3731"/>
      <c r="AA36" s="3731"/>
      <c r="AB36" s="3731"/>
      <c r="AC36" s="3731"/>
      <c r="AD36" s="3731"/>
      <c r="AE36" s="3731"/>
      <c r="AF36" s="3731"/>
      <c r="AG36" s="3731"/>
      <c r="AH36" s="3731"/>
      <c r="AI36" s="3731"/>
      <c r="AJ36" s="3731"/>
      <c r="AK36" s="3731" t="s">
        <v>385</v>
      </c>
      <c r="AQ36" s="979">
        <v>14</v>
      </c>
    </row>
    <row r="37" spans="1:43" ht="14.65" customHeight="1">
      <c r="Q37" s="309"/>
      <c r="R37" s="309"/>
      <c r="S37" s="3873" t="s">
        <v>75</v>
      </c>
      <c r="T37" s="3822" t="s">
        <v>512</v>
      </c>
      <c r="U37" s="235"/>
      <c r="V37" s="3874" t="s">
        <v>513</v>
      </c>
      <c r="W37" s="3875"/>
      <c r="X37" s="3875"/>
      <c r="Y37" s="3875"/>
      <c r="Z37" s="3875"/>
      <c r="AA37" s="3876"/>
      <c r="AB37" s="3877" t="s">
        <v>514</v>
      </c>
      <c r="AC37" s="3874" t="s">
        <v>513</v>
      </c>
      <c r="AD37" s="3875"/>
      <c r="AE37" s="3875"/>
      <c r="AF37" s="3875"/>
      <c r="AG37" s="3875"/>
      <c r="AH37" s="3876"/>
      <c r="AI37" s="3877" t="s">
        <v>515</v>
      </c>
      <c r="AJ37" s="3880" t="s">
        <v>516</v>
      </c>
      <c r="AK37" s="3731"/>
      <c r="AQ37" s="979">
        <v>14</v>
      </c>
    </row>
    <row r="38" spans="1:43" ht="35.65" customHeight="1">
      <c r="Q38" s="309"/>
      <c r="R38" s="309"/>
      <c r="S38" s="3873"/>
      <c r="T38" s="3822"/>
      <c r="U38" s="864"/>
      <c r="V38" s="1276" t="s">
        <v>573</v>
      </c>
      <c r="W38" s="3712" t="s">
        <v>519</v>
      </c>
      <c r="X38" s="3711"/>
      <c r="Y38" s="3712" t="s">
        <v>520</v>
      </c>
      <c r="Z38" s="3717"/>
      <c r="AA38" s="3711"/>
      <c r="AB38" s="3878"/>
      <c r="AC38" s="1276" t="s">
        <v>573</v>
      </c>
      <c r="AD38" s="3712" t="s">
        <v>519</v>
      </c>
      <c r="AE38" s="3711"/>
      <c r="AF38" s="3712" t="s">
        <v>520</v>
      </c>
      <c r="AG38" s="3717"/>
      <c r="AH38" s="3711"/>
      <c r="AI38" s="3878"/>
      <c r="AJ38" s="3881"/>
      <c r="AK38" s="3731"/>
      <c r="AQ38" s="979">
        <v>34</v>
      </c>
    </row>
    <row r="39" spans="1:43" ht="35.65" customHeight="1">
      <c r="A39" s="1194"/>
      <c r="B39" s="1194" t="s">
        <v>226</v>
      </c>
      <c r="C39" s="1194" t="s">
        <v>227</v>
      </c>
      <c r="D39" s="1194" t="s">
        <v>228</v>
      </c>
      <c r="E39" s="1188" t="s">
        <v>521</v>
      </c>
      <c r="F39" s="1188" t="s">
        <v>522</v>
      </c>
      <c r="G39" s="1188" t="s">
        <v>523</v>
      </c>
      <c r="H39" s="1188"/>
      <c r="I39" s="1188" t="s">
        <v>574</v>
      </c>
      <c r="J39" s="1188" t="s">
        <v>526</v>
      </c>
      <c r="K39" s="1188" t="s">
        <v>575</v>
      </c>
      <c r="L39" s="1188" t="s">
        <v>502</v>
      </c>
      <c r="Q39" s="309"/>
      <c r="R39" s="309"/>
      <c r="S39" s="3873"/>
      <c r="T39" s="3822"/>
      <c r="U39" s="236"/>
      <c r="V39" s="1276" t="s">
        <v>576</v>
      </c>
      <c r="W39" s="1046" t="s">
        <v>577</v>
      </c>
      <c r="X39" s="1046" t="s">
        <v>578</v>
      </c>
      <c r="Y39" s="1279" t="s">
        <v>530</v>
      </c>
      <c r="Z39" s="3827" t="s">
        <v>531</v>
      </c>
      <c r="AA39" s="3840"/>
      <c r="AB39" s="3879"/>
      <c r="AC39" s="1276" t="s">
        <v>576</v>
      </c>
      <c r="AD39" s="1046" t="s">
        <v>577</v>
      </c>
      <c r="AE39" s="1046" t="s">
        <v>578</v>
      </c>
      <c r="AF39" s="1279" t="s">
        <v>530</v>
      </c>
      <c r="AG39" s="3827" t="s">
        <v>531</v>
      </c>
      <c r="AH39" s="3840"/>
      <c r="AI39" s="3879"/>
      <c r="AJ39" s="3882"/>
      <c r="AK39" s="3731"/>
      <c r="AQ39" s="979">
        <v>34</v>
      </c>
    </row>
    <row r="40" spans="1:43" s="1464" customFormat="1" ht="0" hidden="1" customHeight="1">
      <c r="A40" s="1194"/>
      <c r="B40" s="1194"/>
      <c r="C40" s="1194"/>
      <c r="D40" s="1194"/>
      <c r="E40" s="1194"/>
      <c r="F40" s="1194"/>
      <c r="G40" s="1194"/>
      <c r="H40" s="1194"/>
      <c r="I40" s="1194"/>
      <c r="J40" s="1194"/>
      <c r="K40" s="1194"/>
      <c r="L40" s="1188"/>
      <c r="M40" s="1186"/>
      <c r="N40" s="1186"/>
      <c r="O40" s="1186"/>
      <c r="P40" s="1070"/>
      <c r="Q40" s="1071"/>
      <c r="R40" s="1078">
        <v>1</v>
      </c>
      <c r="S40" s="1101" t="s">
        <v>161</v>
      </c>
      <c r="T40" s="1079" t="s">
        <v>89</v>
      </c>
      <c r="U40" s="1069" t="str">
        <f ca="1">OFFSET(U40,0,-1)</f>
        <v>2</v>
      </c>
      <c r="V40" s="1275">
        <f ca="1">OFFSET(V40,0,-1)+1</f>
        <v>3</v>
      </c>
      <c r="W40" s="1275">
        <f ca="1">OFFSET(W40,0,-1)+1</f>
        <v>4</v>
      </c>
      <c r="X40" s="1275">
        <f ca="1">OFFSET(X40,0,-1)+1</f>
        <v>5</v>
      </c>
      <c r="Y40" s="1275">
        <f ca="1">OFFSET(Y40,0,-1)+1</f>
        <v>6</v>
      </c>
      <c r="Z40" s="3871">
        <f ca="1">OFFSET(Z40,0,-1)+1</f>
        <v>7</v>
      </c>
      <c r="AA40" s="3871"/>
      <c r="AB40" s="1275">
        <f ca="1">OFFSET(AB40,0,-2)+1</f>
        <v>8</v>
      </c>
      <c r="AC40" s="1275">
        <f ca="1">OFFSET(AC40,0,-1)+1</f>
        <v>9</v>
      </c>
      <c r="AD40" s="1275">
        <f ca="1">OFFSET(AD40,0,-1)+1</f>
        <v>10</v>
      </c>
      <c r="AE40" s="1275">
        <f ca="1">OFFSET(AE40,0,-1)+1</f>
        <v>11</v>
      </c>
      <c r="AF40" s="1275">
        <f ca="1">OFFSET(AF40,0,-1)+1</f>
        <v>12</v>
      </c>
      <c r="AG40" s="3871">
        <f ca="1">OFFSET(AG40,0,-1)+1</f>
        <v>13</v>
      </c>
      <c r="AH40" s="3871"/>
      <c r="AI40" s="1275">
        <f ca="1">OFFSET(AI40,0,-2)+1</f>
        <v>14</v>
      </c>
      <c r="AJ40" s="1069">
        <f ca="1">OFFSET(AJ40,0,-1)</f>
        <v>14</v>
      </c>
      <c r="AK40" s="1275">
        <f ca="1">OFFSET(AK40,0,-1)+1</f>
        <v>15</v>
      </c>
      <c r="AL40" s="444"/>
      <c r="AM40" s="444"/>
      <c r="AN40" s="444"/>
      <c r="AO40" s="444"/>
      <c r="AP40" s="444"/>
      <c r="AQ40" s="429">
        <v>0</v>
      </c>
    </row>
    <row r="41" spans="1:43" ht="24" customHeight="1">
      <c r="A41" s="1187" t="s">
        <v>315</v>
      </c>
      <c r="B41" s="1187"/>
      <c r="C41" s="1187"/>
      <c r="D41" s="1187"/>
      <c r="E41" s="3860">
        <v>1</v>
      </c>
      <c r="F41" s="1187"/>
      <c r="G41" s="1187"/>
      <c r="H41" s="1187"/>
      <c r="I41" s="1187"/>
      <c r="J41" s="1187"/>
      <c r="K41" s="1187"/>
      <c r="L41" s="1188"/>
      <c r="M41" s="1189"/>
      <c r="N41" s="1189"/>
      <c r="O41" s="1189"/>
      <c r="P41" s="294"/>
      <c r="Q41" s="293"/>
      <c r="R41" s="288"/>
      <c r="S41" s="1281">
        <f>INDEX(PT_DIFFERENTIATION_NUM_NTAR,MATCH(A41,PT_DIFFERENTIATION_NTAR_ID,0))</f>
        <v>0</v>
      </c>
      <c r="T41" s="232" t="s">
        <v>214</v>
      </c>
      <c r="U41" s="234"/>
      <c r="V41" s="3854"/>
      <c r="W41" s="3855"/>
      <c r="X41" s="3855"/>
      <c r="Y41" s="3855"/>
      <c r="Z41" s="3855"/>
      <c r="AA41" s="3855"/>
      <c r="AB41" s="3856"/>
      <c r="AC41" s="3854" t="str">
        <f>INDEX(PT_DIFFERENTIATION_NTAR,MATCH(A41,PT_DIFFERENTIATION_NTAR_ID,0))</f>
        <v/>
      </c>
      <c r="AD41" s="3855"/>
      <c r="AE41" s="3855"/>
      <c r="AF41" s="3855"/>
      <c r="AG41" s="3855"/>
      <c r="AH41" s="3855"/>
      <c r="AI41" s="3855"/>
      <c r="AJ41" s="3856"/>
      <c r="AK41" s="10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979">
        <v>23</v>
      </c>
    </row>
    <row r="42" spans="1:43" ht="24" customHeight="1">
      <c r="A42" s="1187" t="s">
        <v>315</v>
      </c>
      <c r="B42" s="1187" t="s">
        <v>316</v>
      </c>
      <c r="C42" s="1187"/>
      <c r="D42" s="1187"/>
      <c r="E42" s="3861"/>
      <c r="F42" s="3860">
        <v>1</v>
      </c>
      <c r="G42" s="1187"/>
      <c r="H42" s="1187"/>
      <c r="I42" s="1187"/>
      <c r="J42" s="1187"/>
      <c r="K42" s="1187"/>
      <c r="L42" s="1188"/>
      <c r="M42" s="1189"/>
      <c r="N42" s="1189"/>
      <c r="O42" s="1189"/>
      <c r="P42" s="1277"/>
      <c r="Q42" s="285"/>
      <c r="R42" s="286"/>
      <c r="S42" s="1281" t="str">
        <f>INDEX(PT_DIFFERENTIATION_NUM_TER,MATCH(B42,PT_DIFFERENTIATION_TER_ID,0))</f>
        <v>.</v>
      </c>
      <c r="T42" s="242" t="s">
        <v>481</v>
      </c>
      <c r="U42" s="234"/>
      <c r="V42" s="3854"/>
      <c r="W42" s="3855"/>
      <c r="X42" s="3855"/>
      <c r="Y42" s="3855"/>
      <c r="Z42" s="3855"/>
      <c r="AA42" s="3855"/>
      <c r="AB42" s="3856"/>
      <c r="AC42" s="3854" t="str">
        <f>INDEX(PT_DIFFERENTIATION_TER,MATCH(B42,PT_DIFFERENTIATION_TER_ID,0))</f>
        <v/>
      </c>
      <c r="AD42" s="3855"/>
      <c r="AE42" s="3855"/>
      <c r="AF42" s="3855"/>
      <c r="AG42" s="3855"/>
      <c r="AH42" s="3855"/>
      <c r="AI42" s="3855"/>
      <c r="AJ42" s="3856"/>
      <c r="AK42" s="1082" t="s">
        <v>482</v>
      </c>
      <c r="AM42" s="433"/>
      <c r="AN42" s="433" t="str">
        <f t="shared" si="1"/>
        <v>Территория действия тарифа</v>
      </c>
      <c r="AO42" s="433"/>
      <c r="AP42" s="433"/>
      <c r="AQ42" s="979">
        <v>23</v>
      </c>
    </row>
    <row r="43" spans="1:43" ht="24" customHeight="1">
      <c r="A43" s="1187" t="s">
        <v>315</v>
      </c>
      <c r="B43" s="1187" t="s">
        <v>316</v>
      </c>
      <c r="C43" s="1187" t="s">
        <v>317</v>
      </c>
      <c r="D43" s="1187"/>
      <c r="E43" s="3861"/>
      <c r="F43" s="3861"/>
      <c r="G43" s="3860">
        <v>1</v>
      </c>
      <c r="H43" s="1187"/>
      <c r="I43" s="1187"/>
      <c r="J43" s="1187"/>
      <c r="K43" s="1187"/>
      <c r="L43" s="1188"/>
      <c r="M43" s="1189"/>
      <c r="N43" s="1189"/>
      <c r="O43" s="1189"/>
      <c r="P43" s="287"/>
      <c r="Q43" s="285"/>
      <c r="R43" s="286"/>
      <c r="S43" s="1281" t="str">
        <f>INDEX(PT_DIFFERENTIATION_NUM_CS,MATCH(C43,PT_DIFFERENTIATION_CS_ID,0))</f>
        <v>..</v>
      </c>
      <c r="T43" s="243" t="s">
        <v>565</v>
      </c>
      <c r="U43" s="234"/>
      <c r="V43" s="3854"/>
      <c r="W43" s="3855"/>
      <c r="X43" s="3855"/>
      <c r="Y43" s="3855"/>
      <c r="Z43" s="3855"/>
      <c r="AA43" s="3855"/>
      <c r="AB43" s="3856"/>
      <c r="AC43" s="3854" t="str">
        <f>INDEX(PT_DIFFERENTIATION_CS,MATCH(C43,PT_DIFFERENTIATION_CS_ID,0))</f>
        <v/>
      </c>
      <c r="AD43" s="3855"/>
      <c r="AE43" s="3855"/>
      <c r="AF43" s="3855"/>
      <c r="AG43" s="3855"/>
      <c r="AH43" s="3855"/>
      <c r="AI43" s="3855"/>
      <c r="AJ43" s="3856"/>
      <c r="AK43" s="1082" t="s">
        <v>566</v>
      </c>
      <c r="AM43" s="433"/>
      <c r="AN43" s="433" t="str">
        <f t="shared" si="1"/>
        <v>Наименование централизованной системы холодного водоснабжения</v>
      </c>
      <c r="AO43" s="433"/>
      <c r="AP43" s="433"/>
      <c r="AQ43" s="979">
        <v>23</v>
      </c>
    </row>
    <row r="44" spans="1:43" ht="24" customHeight="1">
      <c r="A44" s="1187" t="s">
        <v>315</v>
      </c>
      <c r="B44" s="1187" t="s">
        <v>316</v>
      </c>
      <c r="C44" s="1187" t="s">
        <v>317</v>
      </c>
      <c r="D44" s="1187" t="s">
        <v>580</v>
      </c>
      <c r="E44" s="3861"/>
      <c r="F44" s="3861"/>
      <c r="G44" s="3861"/>
      <c r="H44" s="3861"/>
      <c r="I44" s="3862" t="str">
        <f>S43&amp;".1"</f>
        <v>...1</v>
      </c>
      <c r="J44" s="1187"/>
      <c r="K44" s="1187"/>
      <c r="L44" s="1188"/>
      <c r="P44" s="3864">
        <v>1</v>
      </c>
      <c r="Q44" s="1274"/>
      <c r="R44" s="289"/>
      <c r="S44" s="1281" t="str">
        <f>$I44</f>
        <v>...1</v>
      </c>
      <c r="T44" s="219" t="s">
        <v>567</v>
      </c>
      <c r="U44" s="234"/>
      <c r="V44" s="3928"/>
      <c r="W44" s="3929"/>
      <c r="X44" s="3929"/>
      <c r="Y44" s="3929"/>
      <c r="Z44" s="3929"/>
      <c r="AA44" s="3929"/>
      <c r="AB44" s="3930"/>
      <c r="AC44" s="3931"/>
      <c r="AD44" s="3932"/>
      <c r="AE44" s="3932"/>
      <c r="AF44" s="3932"/>
      <c r="AG44" s="3932"/>
      <c r="AH44" s="3932"/>
      <c r="AI44" s="3932"/>
      <c r="AJ44" s="3933"/>
      <c r="AK44" s="1082" t="s">
        <v>568</v>
      </c>
      <c r="AM44" s="433"/>
      <c r="AN44" s="433" t="str">
        <f t="shared" si="1"/>
        <v>Наименование признака дифференциации</v>
      </c>
      <c r="AO44" s="433"/>
      <c r="AP44" s="433"/>
      <c r="AQ44" s="979">
        <v>23</v>
      </c>
    </row>
    <row r="45" spans="1:43" ht="24" customHeight="1">
      <c r="A45" s="1187" t="s">
        <v>315</v>
      </c>
      <c r="B45" s="1187" t="s">
        <v>316</v>
      </c>
      <c r="C45" s="1187" t="s">
        <v>317</v>
      </c>
      <c r="D45" s="1187" t="s">
        <v>580</v>
      </c>
      <c r="E45" s="3861"/>
      <c r="F45" s="3861"/>
      <c r="G45" s="3861"/>
      <c r="H45" s="3861"/>
      <c r="I45" s="3863"/>
      <c r="J45" s="3862" t="str">
        <f>I44&amp;".1"</f>
        <v>...1.1</v>
      </c>
      <c r="K45" s="1187"/>
      <c r="L45" s="1188" t="s">
        <v>490</v>
      </c>
      <c r="P45" s="3864"/>
      <c r="Q45" s="3864">
        <v>1</v>
      </c>
      <c r="R45" s="290"/>
      <c r="S45" s="1281" t="str">
        <f>$J45</f>
        <v>...1.1</v>
      </c>
      <c r="T45" s="220" t="s">
        <v>491</v>
      </c>
      <c r="U45" s="234"/>
      <c r="V45" s="3848"/>
      <c r="W45" s="3849"/>
      <c r="X45" s="3849"/>
      <c r="Y45" s="3849"/>
      <c r="Z45" s="3849"/>
      <c r="AA45" s="3849"/>
      <c r="AB45" s="3850"/>
      <c r="AC45" s="3848"/>
      <c r="AD45" s="3849"/>
      <c r="AE45" s="3849"/>
      <c r="AF45" s="3849"/>
      <c r="AG45" s="3849"/>
      <c r="AH45" s="3849"/>
      <c r="AI45" s="3849"/>
      <c r="AJ45" s="3850"/>
      <c r="AK45" s="1131" t="s">
        <v>569</v>
      </c>
      <c r="AM45" s="433"/>
      <c r="AN45" s="433" t="str">
        <f t="shared" si="1"/>
        <v>Группа потребителей</v>
      </c>
      <c r="AO45" s="433"/>
      <c r="AP45" s="433"/>
      <c r="AQ45" s="979">
        <v>23</v>
      </c>
    </row>
    <row r="46" spans="1:43" ht="24" customHeight="1">
      <c r="A46" s="1187" t="s">
        <v>315</v>
      </c>
      <c r="B46" s="1187" t="s">
        <v>316</v>
      </c>
      <c r="C46" s="1187" t="s">
        <v>317</v>
      </c>
      <c r="D46" s="1187" t="s">
        <v>580</v>
      </c>
      <c r="E46" s="3861"/>
      <c r="F46" s="3861"/>
      <c r="G46" s="3861"/>
      <c r="H46" s="3861"/>
      <c r="I46" s="3863"/>
      <c r="J46" s="3863"/>
      <c r="K46" s="3862" t="str">
        <f>J45&amp;".1"</f>
        <v>...1.1.1</v>
      </c>
      <c r="L46" s="1188"/>
      <c r="P46" s="3864"/>
      <c r="Q46" s="3864"/>
      <c r="R46" s="290">
        <v>1</v>
      </c>
      <c r="S46" s="1281" t="str">
        <f>$K46</f>
        <v>...1.1.1</v>
      </c>
      <c r="T46" s="1261"/>
      <c r="U46" s="234"/>
      <c r="V46" s="627"/>
      <c r="W46" s="627"/>
      <c r="X46" s="1081"/>
      <c r="Y46" s="3865"/>
      <c r="Z46" s="3741" t="s">
        <v>52</v>
      </c>
      <c r="AA46" s="3865"/>
      <c r="AB46" s="3741" t="s">
        <v>52</v>
      </c>
      <c r="AC46" s="627"/>
      <c r="AD46" s="627"/>
      <c r="AE46" s="1081"/>
      <c r="AF46" s="3865"/>
      <c r="AG46" s="3741" t="s">
        <v>52</v>
      </c>
      <c r="AH46" s="3867"/>
      <c r="AI46" s="3741" t="s">
        <v>52</v>
      </c>
      <c r="AJ46" s="1262"/>
      <c r="AK46" s="39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979">
        <v>23</v>
      </c>
    </row>
    <row r="47" spans="1:43" ht="0" hidden="1" customHeight="1">
      <c r="A47" s="1187" t="s">
        <v>315</v>
      </c>
      <c r="B47" s="1187" t="s">
        <v>316</v>
      </c>
      <c r="C47" s="1187" t="s">
        <v>317</v>
      </c>
      <c r="D47" s="1187" t="s">
        <v>580</v>
      </c>
      <c r="E47" s="3861"/>
      <c r="F47" s="3861"/>
      <c r="G47" s="3861"/>
      <c r="H47" s="3861"/>
      <c r="I47" s="3863"/>
      <c r="J47" s="3863"/>
      <c r="K47" s="3862"/>
      <c r="L47" s="1188"/>
      <c r="P47" s="3864"/>
      <c r="Q47" s="3864"/>
      <c r="R47" s="290"/>
      <c r="S47" s="1280"/>
      <c r="T47" s="234"/>
      <c r="U47" s="234"/>
      <c r="V47" s="259"/>
      <c r="W47" s="259"/>
      <c r="X47" s="262" t="str">
        <f>Y46&amp;"-"&amp;AA46</f>
        <v>-</v>
      </c>
      <c r="Y47" s="3866"/>
      <c r="Z47" s="3741"/>
      <c r="AA47" s="3866"/>
      <c r="AB47" s="3741"/>
      <c r="AC47" s="259"/>
      <c r="AD47" s="259"/>
      <c r="AE47" s="262" t="str">
        <f>AF46&amp;"-"&amp;AH46</f>
        <v>-</v>
      </c>
      <c r="AF47" s="3866"/>
      <c r="AG47" s="3741"/>
      <c r="AH47" s="3868"/>
      <c r="AI47" s="3741"/>
      <c r="AJ47" s="1263"/>
      <c r="AK47" s="3934"/>
      <c r="AM47" s="433"/>
      <c r="AN47" s="433" t="str">
        <f t="shared" si="1"/>
        <v/>
      </c>
      <c r="AO47" s="433"/>
      <c r="AP47" s="433"/>
      <c r="AQ47" s="979">
        <v>0</v>
      </c>
    </row>
    <row r="48" spans="1:43" ht="21" customHeight="1">
      <c r="A48" s="1187" t="s">
        <v>315</v>
      </c>
      <c r="B48" s="1187" t="s">
        <v>316</v>
      </c>
      <c r="C48" s="1187" t="s">
        <v>317</v>
      </c>
      <c r="D48" s="1187" t="s">
        <v>580</v>
      </c>
      <c r="E48" s="3861"/>
      <c r="F48" s="3861"/>
      <c r="G48" s="3861"/>
      <c r="H48" s="3861"/>
      <c r="I48" s="3863"/>
      <c r="J48" s="3862"/>
      <c r="K48" s="1187"/>
      <c r="L48" s="1188"/>
      <c r="P48" s="3864"/>
      <c r="Q48" s="3864"/>
      <c r="R48" s="289"/>
      <c r="S48" s="1102"/>
      <c r="T48" s="221" t="s">
        <v>570</v>
      </c>
      <c r="U48" s="300"/>
      <c r="V48" s="300"/>
      <c r="W48" s="300"/>
      <c r="X48" s="300"/>
      <c r="Y48" s="300"/>
      <c r="Z48" s="300"/>
      <c r="AA48" s="300"/>
      <c r="AB48" s="300"/>
      <c r="AC48" s="300"/>
      <c r="AD48" s="300"/>
      <c r="AE48" s="300"/>
      <c r="AF48" s="300"/>
      <c r="AG48" s="300"/>
      <c r="AH48" s="300"/>
      <c r="AI48" s="300"/>
      <c r="AJ48" s="300"/>
      <c r="AK48" s="1082" t="s">
        <v>571</v>
      </c>
      <c r="AM48" s="433"/>
      <c r="AN48" s="433" t="str">
        <f t="shared" si="1"/>
        <v>Добавить значение признака дифференциации</v>
      </c>
      <c r="AO48" s="433"/>
      <c r="AP48" s="433"/>
      <c r="AQ48" s="979">
        <v>20</v>
      </c>
    </row>
    <row r="49" spans="1:43" ht="21.95" customHeight="1">
      <c r="A49" s="1187" t="s">
        <v>315</v>
      </c>
      <c r="B49" s="1187" t="s">
        <v>316</v>
      </c>
      <c r="C49" s="1187" t="s">
        <v>317</v>
      </c>
      <c r="D49" s="1187" t="s">
        <v>580</v>
      </c>
      <c r="E49" s="3861"/>
      <c r="F49" s="3861"/>
      <c r="G49" s="3861"/>
      <c r="H49" s="3861"/>
      <c r="I49" s="3862"/>
      <c r="J49" s="1187"/>
      <c r="K49" s="1187"/>
      <c r="L49" s="1188"/>
      <c r="P49" s="3864"/>
      <c r="Q49" s="1274"/>
      <c r="R49" s="289"/>
      <c r="S49" s="1102"/>
      <c r="T49" s="298" t="s">
        <v>496</v>
      </c>
      <c r="U49" s="300"/>
      <c r="V49" s="300"/>
      <c r="W49" s="300"/>
      <c r="X49" s="300"/>
      <c r="Y49" s="300"/>
      <c r="Z49" s="300"/>
      <c r="AA49" s="300"/>
      <c r="AB49" s="299"/>
      <c r="AC49" s="300"/>
      <c r="AD49" s="300"/>
      <c r="AE49" s="300"/>
      <c r="AF49" s="300"/>
      <c r="AG49" s="300"/>
      <c r="AH49" s="300"/>
      <c r="AI49" s="299"/>
      <c r="AJ49" s="300"/>
      <c r="AK49" s="1264"/>
      <c r="AM49" s="433"/>
      <c r="AN49" s="433" t="str">
        <f t="shared" si="1"/>
        <v>Добавить группу потребителей</v>
      </c>
      <c r="AO49" s="433"/>
      <c r="AP49" s="433"/>
      <c r="AQ49" s="979">
        <v>21</v>
      </c>
    </row>
    <row r="50" spans="1:43" ht="21.95" customHeight="1">
      <c r="A50" s="1187" t="s">
        <v>315</v>
      </c>
      <c r="B50" s="1187" t="s">
        <v>316</v>
      </c>
      <c r="C50" s="1187" t="s">
        <v>317</v>
      </c>
      <c r="D50" s="1187" t="s">
        <v>580</v>
      </c>
      <c r="E50" s="3861"/>
      <c r="F50" s="3861"/>
      <c r="G50" s="3861"/>
      <c r="H50" s="3860"/>
      <c r="I50" s="1187"/>
      <c r="J50" s="1187"/>
      <c r="K50" s="1187"/>
      <c r="L50" s="1188"/>
      <c r="M50" s="1189"/>
      <c r="N50" s="1189"/>
      <c r="O50" s="469"/>
      <c r="P50" s="293"/>
      <c r="Q50" s="308"/>
      <c r="R50" s="288"/>
      <c r="S50" s="1102"/>
      <c r="T50" s="305" t="s">
        <v>572</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979">
        <v>21</v>
      </c>
    </row>
    <row r="51" spans="1:43" s="1465" customFormat="1" ht="0" hidden="1" customHeight="1">
      <c r="A51" s="1167" t="s">
        <v>315</v>
      </c>
      <c r="B51" s="1167" t="s">
        <v>316</v>
      </c>
      <c r="C51" s="1138"/>
      <c r="D51" s="1138"/>
      <c r="E51" s="3861"/>
      <c r="F51" s="3860"/>
      <c r="G51" s="1138"/>
      <c r="H51" s="1138"/>
      <c r="I51" s="1138"/>
      <c r="J51" s="1138"/>
      <c r="K51" s="1138"/>
      <c r="L51" s="1282"/>
      <c r="M51" s="1145"/>
      <c r="N51" s="1145"/>
      <c r="P51" s="1140"/>
      <c r="Q51" s="1141"/>
      <c r="R51" s="1140"/>
      <c r="S51" s="1146"/>
      <c r="T51" s="1149" t="s">
        <v>499</v>
      </c>
      <c r="U51" s="1148"/>
      <c r="V51" s="1148"/>
      <c r="W51" s="1148"/>
      <c r="X51" s="1148"/>
      <c r="Y51" s="1148"/>
      <c r="Z51" s="1148"/>
      <c r="AA51" s="1148"/>
      <c r="AB51" s="1148"/>
      <c r="AC51" s="1148"/>
      <c r="AD51" s="1148"/>
      <c r="AE51" s="1148"/>
      <c r="AF51" s="1148"/>
      <c r="AG51" s="1148"/>
      <c r="AH51" s="1148"/>
      <c r="AI51" s="1148"/>
      <c r="AJ51" s="1148"/>
      <c r="AK51" s="1148"/>
      <c r="AM51" s="659"/>
      <c r="AN51" s="659" t="str">
        <f t="shared" si="1"/>
        <v>Добавить централизованную систему для дифференциации</v>
      </c>
      <c r="AO51" s="659"/>
      <c r="AP51" s="659"/>
      <c r="AQ51" s="451">
        <v>0</v>
      </c>
    </row>
    <row r="52" spans="1:43" s="1465" customFormat="1" ht="0" hidden="1" customHeight="1">
      <c r="A52" s="1167" t="s">
        <v>315</v>
      </c>
      <c r="B52" s="1167"/>
      <c r="C52" s="1167"/>
      <c r="D52" s="1167"/>
      <c r="E52" s="3860"/>
      <c r="F52" s="1167"/>
      <c r="G52" s="1167"/>
      <c r="H52" s="1167"/>
      <c r="I52" s="1167"/>
      <c r="J52" s="1167"/>
      <c r="K52" s="1167"/>
      <c r="L52" s="1170"/>
      <c r="M52" s="1145"/>
      <c r="N52" s="1145"/>
      <c r="O52" s="451"/>
      <c r="P52" s="313"/>
      <c r="Q52" s="1168"/>
      <c r="R52" s="313"/>
      <c r="S52" s="1146"/>
      <c r="T52" s="1149" t="s">
        <v>500</v>
      </c>
      <c r="U52" s="1148"/>
      <c r="V52" s="1148"/>
      <c r="W52" s="1148"/>
      <c r="X52" s="1148"/>
      <c r="Y52" s="1148"/>
      <c r="Z52" s="1148"/>
      <c r="AA52" s="1148"/>
      <c r="AB52" s="1148"/>
      <c r="AC52" s="1148"/>
      <c r="AD52" s="1148"/>
      <c r="AE52" s="1148"/>
      <c r="AF52" s="1148"/>
      <c r="AG52" s="1148"/>
      <c r="AH52" s="1148"/>
      <c r="AI52" s="1148"/>
      <c r="AJ52" s="1148"/>
      <c r="AK52" s="1148"/>
      <c r="AM52" s="433"/>
      <c r="AN52" s="433" t="str">
        <f t="shared" si="1"/>
        <v>Добавить территорию для дифференциации</v>
      </c>
      <c r="AO52" s="433"/>
      <c r="AP52" s="433"/>
      <c r="AQ52" s="444">
        <v>0</v>
      </c>
    </row>
    <row r="53" spans="1:43" s="1465" customFormat="1" ht="0" hidden="1" customHeight="1">
      <c r="A53" s="1138"/>
      <c r="B53" s="1138"/>
      <c r="C53" s="1138"/>
      <c r="D53" s="1138"/>
      <c r="E53" s="1167"/>
      <c r="F53" s="1138"/>
      <c r="G53" s="1138"/>
      <c r="H53" s="1138"/>
      <c r="I53" s="1138"/>
      <c r="J53" s="1138"/>
      <c r="K53" s="1138"/>
      <c r="L53" s="1282"/>
      <c r="M53" s="1145"/>
      <c r="N53" s="1145"/>
      <c r="P53" s="1140"/>
      <c r="Q53" s="1141"/>
      <c r="R53" s="1140"/>
      <c r="S53" s="1146"/>
      <c r="T53" s="1149" t="s">
        <v>532</v>
      </c>
      <c r="U53" s="1148"/>
      <c r="V53" s="1148"/>
      <c r="W53" s="1148"/>
      <c r="X53" s="1148"/>
      <c r="Y53" s="1148"/>
      <c r="Z53" s="1148"/>
      <c r="AA53" s="1148"/>
      <c r="AB53" s="1148"/>
      <c r="AC53" s="1148"/>
      <c r="AD53" s="1148"/>
      <c r="AE53" s="1148"/>
      <c r="AF53" s="1148"/>
      <c r="AG53" s="1148"/>
      <c r="AH53" s="1148"/>
      <c r="AI53" s="1148"/>
      <c r="AJ53" s="1148"/>
      <c r="AK53" s="1148"/>
      <c r="AM53" s="659"/>
      <c r="AN53" s="659" t="str">
        <f t="shared" si="1"/>
        <v>Добавить наименование тарифа</v>
      </c>
      <c r="AO53" s="659"/>
      <c r="AP53" s="659"/>
      <c r="AQ53" s="451">
        <v>0</v>
      </c>
    </row>
    <row r="54" spans="1:43" ht="11.45" customHeight="1">
      <c r="M54" s="984"/>
      <c r="N54" s="984"/>
      <c r="O54" s="469"/>
      <c r="P54" s="979"/>
      <c r="Q54" s="979"/>
      <c r="R54" s="979"/>
      <c r="S54" s="979"/>
      <c r="AL54" s="979"/>
      <c r="AM54" s="979"/>
      <c r="AN54" s="979"/>
      <c r="AO54" s="979"/>
      <c r="AP54" s="979"/>
      <c r="AQ54" s="979">
        <v>11</v>
      </c>
    </row>
    <row r="55" spans="1:43" ht="14.65" customHeight="1">
      <c r="O55" s="469"/>
      <c r="S55" s="1077"/>
      <c r="T55" s="3859"/>
      <c r="U55" s="3859"/>
      <c r="V55" s="3859"/>
      <c r="W55" s="3859"/>
      <c r="X55" s="3859"/>
      <c r="Y55" s="3859"/>
      <c r="Z55" s="3859"/>
      <c r="AA55" s="3859"/>
      <c r="AB55" s="3859"/>
      <c r="AC55" s="3859"/>
      <c r="AD55" s="3859"/>
      <c r="AE55" s="3859"/>
      <c r="AF55" s="3859"/>
      <c r="AG55" s="3859"/>
      <c r="AH55" s="3859"/>
      <c r="AI55" s="3859"/>
      <c r="AJ55" s="3859"/>
      <c r="AK55" s="3859"/>
      <c r="AQ55" s="979">
        <v>14</v>
      </c>
    </row>
    <row r="56" spans="1:43" ht="14.65" customHeight="1">
      <c r="O56" s="469"/>
      <c r="AQ56" s="979">
        <v>14</v>
      </c>
    </row>
    <row r="57" spans="1:43" ht="14.65" customHeight="1">
      <c r="O57" s="469"/>
      <c r="S57" s="1077"/>
      <c r="T57" s="3859"/>
      <c r="U57" s="3859"/>
      <c r="V57" s="3859"/>
      <c r="W57" s="3859"/>
      <c r="X57" s="3859"/>
      <c r="Y57" s="3859"/>
      <c r="Z57" s="3859"/>
      <c r="AA57" s="3859"/>
      <c r="AB57" s="3859"/>
      <c r="AC57" s="3859"/>
      <c r="AD57" s="3859"/>
      <c r="AE57" s="3859"/>
      <c r="AF57" s="3859"/>
      <c r="AG57" s="3859"/>
      <c r="AH57" s="3859"/>
      <c r="AI57" s="3859"/>
      <c r="AJ57" s="3859"/>
      <c r="AK57" s="3859"/>
      <c r="AQ57" s="979">
        <v>14</v>
      </c>
    </row>
    <row r="58" spans="1:43" ht="22.5" hidden="1" customHeight="1">
      <c r="A58" s="984" t="s">
        <v>69</v>
      </c>
      <c r="B58" s="984">
        <v>0</v>
      </c>
      <c r="C58" s="984">
        <v>0</v>
      </c>
      <c r="D58" s="984">
        <v>0</v>
      </c>
      <c r="E58" s="984">
        <v>0</v>
      </c>
      <c r="F58" s="984">
        <v>0</v>
      </c>
      <c r="G58" s="984">
        <v>0</v>
      </c>
      <c r="H58" s="984">
        <v>0</v>
      </c>
      <c r="I58" s="984">
        <v>0</v>
      </c>
      <c r="J58" s="984">
        <v>0</v>
      </c>
      <c r="K58" s="984">
        <v>0</v>
      </c>
      <c r="L58" s="1271">
        <v>0</v>
      </c>
      <c r="M58" s="1186">
        <v>0</v>
      </c>
      <c r="N58" s="1186">
        <v>0</v>
      </c>
      <c r="O58" s="1186">
        <v>0</v>
      </c>
      <c r="P58" s="1270">
        <v>3</v>
      </c>
      <c r="Q58" s="278">
        <v>3</v>
      </c>
      <c r="R58" s="278">
        <v>3</v>
      </c>
      <c r="S58" s="495">
        <v>12</v>
      </c>
      <c r="T58" s="979">
        <v>35</v>
      </c>
      <c r="U58" s="979">
        <v>0</v>
      </c>
      <c r="V58" s="979">
        <v>0</v>
      </c>
      <c r="W58" s="979">
        <v>0</v>
      </c>
      <c r="X58" s="979">
        <v>0</v>
      </c>
      <c r="Y58" s="979">
        <v>0</v>
      </c>
      <c r="Z58" s="979">
        <v>0</v>
      </c>
      <c r="AA58" s="979">
        <v>0</v>
      </c>
      <c r="AB58" s="979">
        <v>0</v>
      </c>
      <c r="AC58" s="979">
        <v>24</v>
      </c>
      <c r="AD58" s="979">
        <v>24</v>
      </c>
      <c r="AE58" s="979">
        <v>24</v>
      </c>
      <c r="AF58" s="979">
        <v>11</v>
      </c>
      <c r="AG58" s="979">
        <v>3</v>
      </c>
      <c r="AH58" s="979">
        <v>11</v>
      </c>
      <c r="AI58" s="979">
        <v>0</v>
      </c>
      <c r="AJ58" s="979">
        <v>4</v>
      </c>
      <c r="AK58" s="979">
        <v>115</v>
      </c>
      <c r="AL58" s="444">
        <v>10</v>
      </c>
      <c r="AM58" s="444">
        <v>10</v>
      </c>
      <c r="AN58" s="444">
        <v>10</v>
      </c>
      <c r="AO58" s="444">
        <v>10</v>
      </c>
      <c r="AP58" s="444">
        <v>10</v>
      </c>
      <c r="AQ58" s="979">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190" hidden="1"/>
    <col min="2" max="2" width="11" style="1190" hidden="1" customWidth="1"/>
    <col min="3" max="3" width="10.5703125" style="1190" hidden="1"/>
    <col min="4" max="4" width="11.85546875" style="1190" hidden="1" customWidth="1"/>
    <col min="5" max="5" width="10" style="1190" hidden="1" customWidth="1"/>
    <col min="6" max="6" width="8.7109375" style="1190" hidden="1" customWidth="1"/>
    <col min="7" max="7" width="7.5703125" style="1190" hidden="1" customWidth="1"/>
    <col min="8" max="8" width="11.42578125" style="1190" hidden="1" customWidth="1"/>
    <col min="9" max="9" width="14.140625" style="1190" hidden="1" customWidth="1"/>
    <col min="10" max="10" width="9.85546875" style="1190" hidden="1" customWidth="1"/>
    <col min="11" max="11" width="14.7109375" style="1190" hidden="1" customWidth="1"/>
    <col min="12" max="12" width="19.140625" style="1886" hidden="1" customWidth="1"/>
    <col min="13" max="14" width="12.28515625" style="1563" hidden="1" customWidth="1"/>
    <col min="15" max="15" width="23.42578125" style="1563" hidden="1" customWidth="1"/>
    <col min="16" max="16" width="3" style="1877" customWidth="1"/>
    <col min="17" max="18" width="3" style="278" customWidth="1"/>
    <col min="19" max="19" width="12" style="1878" customWidth="1"/>
    <col min="20" max="20" width="35" style="1459" customWidth="1"/>
    <col min="21" max="21" width="0.140625" style="1459" customWidth="1"/>
    <col min="22" max="24" width="24.7109375" style="1459" hidden="1" customWidth="1"/>
    <col min="25" max="25" width="11.7109375" style="1459" hidden="1" customWidth="1"/>
    <col min="26" max="26" width="3.7109375" style="1459" hidden="1" customWidth="1"/>
    <col min="27" max="27" width="11.7109375" style="1459" hidden="1" customWidth="1"/>
    <col min="28" max="28" width="8.5703125" style="1459" hidden="1" customWidth="1"/>
    <col min="29" max="29" width="24.7109375" style="1459" customWidth="1"/>
    <col min="30" max="31" width="24" style="1459" customWidth="1"/>
    <col min="32" max="32" width="11" style="1459" customWidth="1"/>
    <col min="33" max="33" width="3.7109375" style="1459" customWidth="1"/>
    <col min="34" max="34" width="11" style="1459" customWidth="1"/>
    <col min="35" max="35" width="8.5703125" style="1459" hidden="1" customWidth="1"/>
    <col min="36" max="36" width="4" style="1459" customWidth="1"/>
    <col min="37" max="37" width="115" style="1459" customWidth="1"/>
    <col min="38" max="42" width="10" style="1465" customWidth="1"/>
    <col min="43" max="43" width="10.5703125" style="1459" hidden="1"/>
  </cols>
  <sheetData>
    <row r="1" spans="1:43" ht="22.5" hidden="1" customHeight="1">
      <c r="X1" s="261"/>
      <c r="Y1" s="261"/>
      <c r="AE1" s="261"/>
      <c r="AF1" s="261"/>
      <c r="AQ1" s="979" t="s">
        <v>1</v>
      </c>
    </row>
    <row r="2" spans="1:43" ht="23.25" hidden="1" customHeight="1">
      <c r="A2" s="1187"/>
      <c r="B2" s="1187"/>
      <c r="C2" s="1187"/>
      <c r="D2" s="1187"/>
      <c r="E2" s="3860">
        <v>1</v>
      </c>
      <c r="F2" s="1187"/>
      <c r="G2" s="1187"/>
      <c r="H2" s="1187"/>
      <c r="I2" s="1187"/>
      <c r="J2" s="1187"/>
      <c r="K2" s="1187"/>
      <c r="L2" s="1188"/>
      <c r="M2" s="1189"/>
      <c r="N2" s="1189"/>
      <c r="O2" s="1189"/>
      <c r="P2" s="294"/>
      <c r="Q2" s="293"/>
      <c r="R2" s="288"/>
      <c r="S2" s="1281" t="e">
        <f>INDEX(PT_DIFFERENTIATION_NUM_NTAR,MATCH(A2,PT_DIFFERENTIATION_NTAR_ID,0))</f>
        <v>#N/A</v>
      </c>
      <c r="T2" s="232" t="s">
        <v>214</v>
      </c>
      <c r="U2" s="234"/>
      <c r="V2" s="3854"/>
      <c r="W2" s="3855"/>
      <c r="X2" s="3855"/>
      <c r="Y2" s="3855"/>
      <c r="Z2" s="3855"/>
      <c r="AA2" s="3855"/>
      <c r="AB2" s="3856"/>
      <c r="AC2" s="3854" t="e">
        <f>INDEX(PT_DIFFERENTIATION_NTAR,MATCH(A2,PT_DIFFERENTIATION_NTAR_ID,0))</f>
        <v>#N/A</v>
      </c>
      <c r="AD2" s="3855"/>
      <c r="AE2" s="3855"/>
      <c r="AF2" s="3855"/>
      <c r="AG2" s="3855"/>
      <c r="AH2" s="3855"/>
      <c r="AI2" s="3855"/>
      <c r="AJ2" s="3856"/>
      <c r="AK2" s="10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979">
        <v>0</v>
      </c>
    </row>
    <row r="3" spans="1:43" ht="23.25" hidden="1" customHeight="1">
      <c r="A3" s="1187"/>
      <c r="B3" s="1187"/>
      <c r="C3" s="1187"/>
      <c r="D3" s="1187"/>
      <c r="E3" s="3861"/>
      <c r="F3" s="3860">
        <v>1</v>
      </c>
      <c r="G3" s="1187"/>
      <c r="H3" s="1187"/>
      <c r="I3" s="1187"/>
      <c r="J3" s="1187"/>
      <c r="K3" s="1187"/>
      <c r="L3" s="1188"/>
      <c r="M3" s="1189"/>
      <c r="N3" s="1189"/>
      <c r="O3" s="1189"/>
      <c r="P3" s="1277"/>
      <c r="Q3" s="285"/>
      <c r="R3" s="286"/>
      <c r="S3" s="1281" t="e">
        <f>INDEX(PT_DIFFERENTIATION_NUM_TER,MATCH(B3,PT_DIFFERENTIATION_TER_ID,0))</f>
        <v>#N/A</v>
      </c>
      <c r="T3" s="242" t="s">
        <v>481</v>
      </c>
      <c r="U3" s="234"/>
      <c r="V3" s="3854"/>
      <c r="W3" s="3855"/>
      <c r="X3" s="3855"/>
      <c r="Y3" s="3855"/>
      <c r="Z3" s="3855"/>
      <c r="AA3" s="3855"/>
      <c r="AB3" s="3856"/>
      <c r="AC3" s="3854" t="e">
        <f>INDEX(PT_DIFFERENTIATION_TER,MATCH(B3,PT_DIFFERENTIATION_TER_ID,0))</f>
        <v>#N/A</v>
      </c>
      <c r="AD3" s="3855"/>
      <c r="AE3" s="3855"/>
      <c r="AF3" s="3855"/>
      <c r="AG3" s="3855"/>
      <c r="AH3" s="3855"/>
      <c r="AI3" s="3855"/>
      <c r="AJ3" s="3856"/>
      <c r="AK3" s="1082" t="s">
        <v>482</v>
      </c>
      <c r="AM3" s="433"/>
      <c r="AN3" s="433" t="str">
        <f t="shared" si="0"/>
        <v>Территория действия тарифа</v>
      </c>
      <c r="AO3" s="433"/>
      <c r="AP3" s="433"/>
      <c r="AQ3" s="979">
        <v>0</v>
      </c>
    </row>
    <row r="4" spans="1:43" ht="23.25" hidden="1" customHeight="1">
      <c r="A4" s="1187"/>
      <c r="B4" s="1187"/>
      <c r="C4" s="1187"/>
      <c r="D4" s="1187"/>
      <c r="E4" s="3861"/>
      <c r="F4" s="3861"/>
      <c r="G4" s="3860">
        <v>1</v>
      </c>
      <c r="H4" s="1187"/>
      <c r="I4" s="1187"/>
      <c r="J4" s="1187"/>
      <c r="K4" s="1187"/>
      <c r="L4" s="1188"/>
      <c r="M4" s="1189"/>
      <c r="N4" s="1189"/>
      <c r="O4" s="1189"/>
      <c r="P4" s="287"/>
      <c r="Q4" s="285"/>
      <c r="R4" s="286"/>
      <c r="S4" s="1281" t="e">
        <f>INDEX(PT_DIFFERENTIATION_NUM_CS,MATCH(C4,PT_DIFFERENTIATION_CS_ID,0))</f>
        <v>#N/A</v>
      </c>
      <c r="T4" s="243" t="s">
        <v>565</v>
      </c>
      <c r="U4" s="234"/>
      <c r="V4" s="3854"/>
      <c r="W4" s="3855"/>
      <c r="X4" s="3855"/>
      <c r="Y4" s="3855"/>
      <c r="Z4" s="3855"/>
      <c r="AA4" s="3855"/>
      <c r="AB4" s="3856"/>
      <c r="AC4" s="3854" t="e">
        <f>INDEX(PT_DIFFERENTIATION_CS,MATCH(C4,PT_DIFFERENTIATION_CS_ID,0))</f>
        <v>#N/A</v>
      </c>
      <c r="AD4" s="3855"/>
      <c r="AE4" s="3855"/>
      <c r="AF4" s="3855"/>
      <c r="AG4" s="3855"/>
      <c r="AH4" s="3855"/>
      <c r="AI4" s="3855"/>
      <c r="AJ4" s="3856"/>
      <c r="AK4" s="1082" t="s">
        <v>566</v>
      </c>
      <c r="AM4" s="433"/>
      <c r="AN4" s="433" t="str">
        <f t="shared" si="0"/>
        <v>Наименование централизованной системы холодного водоснабжения</v>
      </c>
      <c r="AO4" s="433"/>
      <c r="AP4" s="433"/>
      <c r="AQ4" s="979">
        <v>0</v>
      </c>
    </row>
    <row r="5" spans="1:43" ht="23.25" hidden="1" customHeight="1">
      <c r="A5" s="1187"/>
      <c r="B5" s="1187"/>
      <c r="C5" s="1187"/>
      <c r="D5" s="1187"/>
      <c r="E5" s="3861"/>
      <c r="F5" s="3861"/>
      <c r="G5" s="3861"/>
      <c r="H5" s="3861"/>
      <c r="I5" s="3862" t="e">
        <f>S4&amp;".1"</f>
        <v>#N/A</v>
      </c>
      <c r="J5" s="1187"/>
      <c r="K5" s="1187"/>
      <c r="L5" s="1188"/>
      <c r="P5" s="3864">
        <v>1</v>
      </c>
      <c r="Q5" s="1274"/>
      <c r="R5" s="289"/>
      <c r="S5" s="1281" t="e">
        <f>$I5</f>
        <v>#N/A</v>
      </c>
      <c r="T5" s="219" t="s">
        <v>567</v>
      </c>
      <c r="U5" s="234"/>
      <c r="V5" s="3928"/>
      <c r="W5" s="3929"/>
      <c r="X5" s="3929"/>
      <c r="Y5" s="3929"/>
      <c r="Z5" s="3929"/>
      <c r="AA5" s="3929"/>
      <c r="AB5" s="3930"/>
      <c r="AC5" s="3931"/>
      <c r="AD5" s="3932"/>
      <c r="AE5" s="3932"/>
      <c r="AF5" s="3932"/>
      <c r="AG5" s="3932"/>
      <c r="AH5" s="3932"/>
      <c r="AI5" s="3932"/>
      <c r="AJ5" s="3933"/>
      <c r="AK5" s="1082" t="s">
        <v>568</v>
      </c>
      <c r="AM5" s="433"/>
      <c r="AN5" s="433" t="str">
        <f t="shared" si="0"/>
        <v>Наименование признака дифференциации</v>
      </c>
      <c r="AO5" s="433"/>
      <c r="AP5" s="433"/>
      <c r="AQ5" s="979">
        <v>0</v>
      </c>
    </row>
    <row r="6" spans="1:43" ht="23.25" hidden="1" customHeight="1">
      <c r="A6" s="1187"/>
      <c r="B6" s="1187"/>
      <c r="C6" s="1187"/>
      <c r="D6" s="1187"/>
      <c r="E6" s="3861"/>
      <c r="F6" s="3861"/>
      <c r="G6" s="3861"/>
      <c r="H6" s="3861"/>
      <c r="I6" s="3863"/>
      <c r="J6" s="3862" t="e">
        <f>I5&amp;".1"</f>
        <v>#N/A</v>
      </c>
      <c r="K6" s="1187"/>
      <c r="L6" s="1188" t="s">
        <v>490</v>
      </c>
      <c r="P6" s="3864"/>
      <c r="Q6" s="3864">
        <v>1</v>
      </c>
      <c r="R6" s="290"/>
      <c r="S6" s="1281" t="e">
        <f>$J6</f>
        <v>#N/A</v>
      </c>
      <c r="T6" s="220" t="s">
        <v>491</v>
      </c>
      <c r="U6" s="234"/>
      <c r="V6" s="3848"/>
      <c r="W6" s="3849"/>
      <c r="X6" s="3849"/>
      <c r="Y6" s="3849"/>
      <c r="Z6" s="3849"/>
      <c r="AA6" s="3849"/>
      <c r="AB6" s="3850"/>
      <c r="AC6" s="3848"/>
      <c r="AD6" s="3849"/>
      <c r="AE6" s="3849"/>
      <c r="AF6" s="3849"/>
      <c r="AG6" s="3849"/>
      <c r="AH6" s="3849"/>
      <c r="AI6" s="3849"/>
      <c r="AJ6" s="3850"/>
      <c r="AK6" s="1131" t="s">
        <v>569</v>
      </c>
      <c r="AM6" s="433"/>
      <c r="AN6" s="433" t="str">
        <f t="shared" si="0"/>
        <v>Группа потребителей</v>
      </c>
      <c r="AO6" s="433"/>
      <c r="AP6" s="433"/>
      <c r="AQ6" s="979">
        <v>0</v>
      </c>
    </row>
    <row r="7" spans="1:43" ht="23.25" hidden="1" customHeight="1">
      <c r="A7" s="1187"/>
      <c r="B7" s="1187"/>
      <c r="C7" s="1187"/>
      <c r="D7" s="1187"/>
      <c r="E7" s="3861"/>
      <c r="F7" s="3861"/>
      <c r="G7" s="3861"/>
      <c r="H7" s="3861"/>
      <c r="I7" s="3863"/>
      <c r="J7" s="3863"/>
      <c r="K7" s="3862" t="e">
        <f>J6&amp;".1"</f>
        <v>#N/A</v>
      </c>
      <c r="L7" s="1188"/>
      <c r="P7" s="3864"/>
      <c r="Q7" s="3864"/>
      <c r="R7" s="290">
        <v>1</v>
      </c>
      <c r="S7" s="1281" t="e">
        <f>$K7</f>
        <v>#N/A</v>
      </c>
      <c r="T7" s="1261"/>
      <c r="U7" s="234"/>
      <c r="V7" s="627"/>
      <c r="W7" s="627"/>
      <c r="X7" s="1081"/>
      <c r="Y7" s="3865"/>
      <c r="Z7" s="3741" t="s">
        <v>52</v>
      </c>
      <c r="AA7" s="3865"/>
      <c r="AB7" s="3741" t="s">
        <v>52</v>
      </c>
      <c r="AC7" s="627"/>
      <c r="AD7" s="627"/>
      <c r="AE7" s="1081"/>
      <c r="AF7" s="3865"/>
      <c r="AG7" s="3741" t="s">
        <v>52</v>
      </c>
      <c r="AH7" s="3867"/>
      <c r="AI7" s="3741" t="s">
        <v>52</v>
      </c>
      <c r="AJ7" s="1262"/>
      <c r="AK7" s="39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979">
        <v>0</v>
      </c>
    </row>
    <row r="8" spans="1:43" ht="14.25" hidden="1" customHeight="1">
      <c r="A8" s="1187"/>
      <c r="B8" s="1187"/>
      <c r="C8" s="1187"/>
      <c r="D8" s="1187"/>
      <c r="E8" s="3861"/>
      <c r="F8" s="3861"/>
      <c r="G8" s="3861"/>
      <c r="H8" s="3861"/>
      <c r="I8" s="3863"/>
      <c r="J8" s="3863"/>
      <c r="K8" s="3862"/>
      <c r="L8" s="1188"/>
      <c r="P8" s="3864"/>
      <c r="Q8" s="3864"/>
      <c r="R8" s="290"/>
      <c r="S8" s="1280"/>
      <c r="T8" s="234"/>
      <c r="U8" s="234"/>
      <c r="V8" s="259"/>
      <c r="W8" s="259"/>
      <c r="X8" s="262" t="str">
        <f>Y7&amp;"-"&amp;AA7</f>
        <v>-</v>
      </c>
      <c r="Y8" s="3866"/>
      <c r="Z8" s="3741"/>
      <c r="AA8" s="3866"/>
      <c r="AB8" s="3741"/>
      <c r="AC8" s="259"/>
      <c r="AD8" s="259"/>
      <c r="AE8" s="262" t="str">
        <f>AF7&amp;"-"&amp;AH7</f>
        <v>-</v>
      </c>
      <c r="AF8" s="3866"/>
      <c r="AG8" s="3741"/>
      <c r="AH8" s="3868"/>
      <c r="AI8" s="3741"/>
      <c r="AJ8" s="1263"/>
      <c r="AK8" s="3934"/>
      <c r="AM8" s="433"/>
      <c r="AN8" s="433" t="str">
        <f t="shared" si="0"/>
        <v/>
      </c>
      <c r="AO8" s="433"/>
      <c r="AP8" s="433"/>
      <c r="AQ8" s="979">
        <v>0</v>
      </c>
    </row>
    <row r="9" spans="1:43" ht="21" hidden="1" customHeight="1">
      <c r="A9" s="1187"/>
      <c r="B9" s="1187"/>
      <c r="C9" s="1187"/>
      <c r="D9" s="1187"/>
      <c r="E9" s="3861"/>
      <c r="F9" s="3861"/>
      <c r="G9" s="3861"/>
      <c r="H9" s="3861"/>
      <c r="I9" s="3863"/>
      <c r="J9" s="3862"/>
      <c r="K9" s="1187"/>
      <c r="L9" s="1188"/>
      <c r="P9" s="3864"/>
      <c r="Q9" s="3864"/>
      <c r="R9" s="289"/>
      <c r="S9" s="1102"/>
      <c r="T9" s="221" t="s">
        <v>570</v>
      </c>
      <c r="U9" s="300"/>
      <c r="V9" s="300"/>
      <c r="W9" s="300"/>
      <c r="X9" s="300"/>
      <c r="Y9" s="300"/>
      <c r="Z9" s="300"/>
      <c r="AA9" s="300"/>
      <c r="AB9" s="300"/>
      <c r="AC9" s="300"/>
      <c r="AD9" s="300"/>
      <c r="AE9" s="300"/>
      <c r="AF9" s="300"/>
      <c r="AG9" s="300"/>
      <c r="AH9" s="300"/>
      <c r="AI9" s="300"/>
      <c r="AJ9" s="300"/>
      <c r="AK9" s="1082" t="s">
        <v>571</v>
      </c>
      <c r="AM9" s="433"/>
      <c r="AN9" s="433" t="str">
        <f t="shared" si="0"/>
        <v>Добавить значение признака дифференциации</v>
      </c>
      <c r="AO9" s="433"/>
      <c r="AP9" s="433"/>
      <c r="AQ9" s="979">
        <v>0</v>
      </c>
    </row>
    <row r="10" spans="1:43" ht="21" hidden="1" customHeight="1">
      <c r="A10" s="1187"/>
      <c r="B10" s="1187"/>
      <c r="C10" s="1187"/>
      <c r="D10" s="1187"/>
      <c r="E10" s="3861"/>
      <c r="F10" s="3861"/>
      <c r="G10" s="3861"/>
      <c r="H10" s="3861"/>
      <c r="I10" s="3862"/>
      <c r="J10" s="1187"/>
      <c r="K10" s="1187"/>
      <c r="L10" s="1188"/>
      <c r="P10" s="3864"/>
      <c r="Q10" s="1274"/>
      <c r="R10" s="289"/>
      <c r="S10" s="1102"/>
      <c r="T10" s="298" t="s">
        <v>496</v>
      </c>
      <c r="U10" s="300"/>
      <c r="V10" s="300"/>
      <c r="W10" s="300"/>
      <c r="X10" s="300"/>
      <c r="Y10" s="300"/>
      <c r="Z10" s="300"/>
      <c r="AA10" s="300"/>
      <c r="AB10" s="299"/>
      <c r="AC10" s="300"/>
      <c r="AD10" s="300"/>
      <c r="AE10" s="300"/>
      <c r="AF10" s="300"/>
      <c r="AG10" s="300"/>
      <c r="AH10" s="300"/>
      <c r="AI10" s="299"/>
      <c r="AJ10" s="300"/>
      <c r="AK10" s="1264"/>
      <c r="AM10" s="433"/>
      <c r="AN10" s="433" t="str">
        <f t="shared" si="0"/>
        <v>Добавить группу потребителей</v>
      </c>
      <c r="AO10" s="433"/>
      <c r="AP10" s="433"/>
      <c r="AQ10" s="979">
        <v>0</v>
      </c>
    </row>
    <row r="11" spans="1:43" ht="21" hidden="1" customHeight="1">
      <c r="A11" s="1187"/>
      <c r="B11" s="1187"/>
      <c r="C11" s="1187"/>
      <c r="D11" s="1187"/>
      <c r="E11" s="3861"/>
      <c r="F11" s="3861"/>
      <c r="G11" s="3861"/>
      <c r="H11" s="3860"/>
      <c r="I11" s="1187"/>
      <c r="J11" s="1187"/>
      <c r="K11" s="1187"/>
      <c r="L11" s="1188"/>
      <c r="M11" s="1189"/>
      <c r="N11" s="1189"/>
      <c r="O11" s="469"/>
      <c r="P11" s="293"/>
      <c r="Q11" s="308"/>
      <c r="R11" s="288"/>
      <c r="S11" s="1102"/>
      <c r="T11" s="305" t="s">
        <v>572</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979">
        <v>0</v>
      </c>
    </row>
    <row r="12" spans="1:43" s="1465" customFormat="1" ht="14.25" hidden="1" customHeight="1">
      <c r="A12" s="1167"/>
      <c r="B12" s="1167"/>
      <c r="C12" s="1138"/>
      <c r="D12" s="1138"/>
      <c r="E12" s="3861"/>
      <c r="F12" s="3860"/>
      <c r="G12" s="1138"/>
      <c r="H12" s="1138"/>
      <c r="I12" s="1138"/>
      <c r="J12" s="1138"/>
      <c r="K12" s="1138"/>
      <c r="L12" s="1282"/>
      <c r="M12" s="1145"/>
      <c r="N12" s="1145"/>
      <c r="P12" s="1140"/>
      <c r="Q12" s="1141"/>
      <c r="R12" s="1140"/>
      <c r="S12" s="1146"/>
      <c r="T12" s="1149" t="s">
        <v>499</v>
      </c>
      <c r="U12" s="1148"/>
      <c r="V12" s="1148"/>
      <c r="W12" s="1148"/>
      <c r="X12" s="1148"/>
      <c r="Y12" s="1148"/>
      <c r="Z12" s="1148"/>
      <c r="AA12" s="1148"/>
      <c r="AB12" s="1148"/>
      <c r="AC12" s="1148"/>
      <c r="AD12" s="1148"/>
      <c r="AE12" s="1148"/>
      <c r="AF12" s="1148"/>
      <c r="AG12" s="1148"/>
      <c r="AH12" s="1148"/>
      <c r="AI12" s="1148"/>
      <c r="AJ12" s="1148"/>
      <c r="AK12" s="1148"/>
      <c r="AM12" s="659"/>
      <c r="AN12" s="659" t="str">
        <f t="shared" si="0"/>
        <v>Добавить централизованную систему для дифференциации</v>
      </c>
      <c r="AO12" s="659"/>
      <c r="AP12" s="659"/>
      <c r="AQ12" s="451">
        <v>0</v>
      </c>
    </row>
    <row r="13" spans="1:43" s="1465" customFormat="1" ht="14.25" hidden="1" customHeight="1">
      <c r="A13" s="1167"/>
      <c r="B13" s="1167"/>
      <c r="C13" s="1167"/>
      <c r="D13" s="1167"/>
      <c r="E13" s="3860"/>
      <c r="F13" s="1167"/>
      <c r="G13" s="1167"/>
      <c r="H13" s="1167"/>
      <c r="I13" s="1167"/>
      <c r="J13" s="1167"/>
      <c r="K13" s="1167"/>
      <c r="L13" s="1170"/>
      <c r="M13" s="1145"/>
      <c r="N13" s="1145"/>
      <c r="O13" s="451"/>
      <c r="P13" s="313"/>
      <c r="Q13" s="1168"/>
      <c r="R13" s="313"/>
      <c r="S13" s="1146"/>
      <c r="T13" s="1149" t="s">
        <v>500</v>
      </c>
      <c r="U13" s="1148"/>
      <c r="V13" s="1148"/>
      <c r="W13" s="1148"/>
      <c r="X13" s="1148"/>
      <c r="Y13" s="1148"/>
      <c r="Z13" s="1148"/>
      <c r="AA13" s="1148"/>
      <c r="AB13" s="1148"/>
      <c r="AC13" s="1148"/>
      <c r="AD13" s="1148"/>
      <c r="AE13" s="1148"/>
      <c r="AF13" s="1148"/>
      <c r="AG13" s="1148"/>
      <c r="AH13" s="1148"/>
      <c r="AI13" s="1148"/>
      <c r="AJ13" s="1148"/>
      <c r="AK13" s="1148"/>
      <c r="AM13" s="433"/>
      <c r="AN13" s="433" t="str">
        <f t="shared" si="0"/>
        <v>Добавить территорию для дифференциации</v>
      </c>
      <c r="AO13" s="433"/>
      <c r="AP13" s="433"/>
      <c r="AQ13" s="444">
        <v>0</v>
      </c>
    </row>
    <row r="14" spans="1:43" ht="14.25" hidden="1" customHeight="1">
      <c r="AB14" s="261"/>
      <c r="AI14" s="261"/>
      <c r="AQ14" s="979">
        <v>0</v>
      </c>
    </row>
    <row r="15" spans="1:43" ht="14.25" hidden="1" customHeight="1">
      <c r="AC15" s="1184"/>
      <c r="AD15" s="1184"/>
      <c r="AE15" s="1185"/>
      <c r="AF15" s="3858"/>
      <c r="AG15" s="3857" t="s">
        <v>52</v>
      </c>
      <c r="AH15" s="3858"/>
      <c r="AI15" s="3857" t="s">
        <v>52</v>
      </c>
      <c r="AQ15" s="979">
        <v>0</v>
      </c>
    </row>
    <row r="16" spans="1:43" ht="14.25" hidden="1" customHeight="1">
      <c r="AC16" s="1184"/>
      <c r="AD16" s="1184"/>
      <c r="AE16" s="262" t="str">
        <f>AF15&amp;"-"&amp;AH15</f>
        <v>-</v>
      </c>
      <c r="AF16" s="3857"/>
      <c r="AG16" s="3857"/>
      <c r="AH16" s="3857"/>
      <c r="AI16" s="3857"/>
      <c r="AQ16" s="979">
        <v>0</v>
      </c>
    </row>
    <row r="17" spans="1:43" ht="14.25" hidden="1" customHeight="1">
      <c r="AI17" s="261"/>
      <c r="AQ17" s="979">
        <v>0</v>
      </c>
    </row>
    <row r="18" spans="1:43" s="1190" customFormat="1" ht="22.5" hidden="1" customHeight="1">
      <c r="L18" s="1271"/>
      <c r="M18" s="1186"/>
      <c r="N18" s="1186"/>
      <c r="O18" s="1191" t="s">
        <v>501</v>
      </c>
      <c r="P18" s="1186"/>
      <c r="Q18" s="1195"/>
      <c r="R18" s="1195"/>
      <c r="S18" s="623"/>
      <c r="Y18" s="1191"/>
      <c r="AA18" s="1191"/>
      <c r="AF18" s="1191"/>
      <c r="AH18" s="1191"/>
      <c r="AL18" s="444"/>
      <c r="AM18" s="444"/>
      <c r="AN18" s="444"/>
      <c r="AO18" s="444"/>
      <c r="AP18" s="444"/>
      <c r="AQ18" s="984">
        <v>0</v>
      </c>
    </row>
    <row r="19" spans="1:43" s="1190" customFormat="1" ht="14.25" hidden="1" customHeight="1">
      <c r="L19" s="1271"/>
      <c r="M19" s="1186"/>
      <c r="N19" s="1186"/>
      <c r="O19" s="1186"/>
      <c r="P19" s="1186"/>
      <c r="Q19" s="1195"/>
      <c r="R19" s="1195"/>
      <c r="S19" s="623"/>
      <c r="AL19" s="444"/>
      <c r="AM19" s="444"/>
      <c r="AN19" s="444"/>
      <c r="AO19" s="444"/>
      <c r="AP19" s="444"/>
      <c r="AQ19" s="984">
        <v>0</v>
      </c>
    </row>
    <row r="20" spans="1:43" s="1190" customFormat="1" ht="12" hidden="1" customHeight="1">
      <c r="L20" s="1271"/>
      <c r="M20" s="1186"/>
      <c r="N20" s="1186"/>
      <c r="O20" s="1188" t="s">
        <v>502</v>
      </c>
      <c r="P20" s="1186"/>
      <c r="Q20" s="1266"/>
      <c r="R20" s="1266"/>
      <c r="S20" s="623"/>
      <c r="T20" s="984" t="s">
        <v>503</v>
      </c>
      <c r="Z20" s="120" t="s">
        <v>504</v>
      </c>
      <c r="AB20" s="120" t="s">
        <v>505</v>
      </c>
      <c r="AC20" s="984" t="s">
        <v>503</v>
      </c>
      <c r="AG20" s="120" t="s">
        <v>506</v>
      </c>
      <c r="AI20" s="120" t="s">
        <v>505</v>
      </c>
      <c r="AQ20" s="984">
        <v>0</v>
      </c>
    </row>
    <row r="21" spans="1:43" ht="14.25" hidden="1" customHeight="1">
      <c r="O21" s="1188"/>
      <c r="AQ21" s="979">
        <v>0</v>
      </c>
    </row>
    <row r="22" spans="1:43" ht="14.25" hidden="1" customHeight="1">
      <c r="O22" s="1188"/>
      <c r="AQ22" s="979">
        <v>0</v>
      </c>
    </row>
    <row r="23" spans="1:43" ht="14.65" customHeight="1">
      <c r="Q23" s="309"/>
      <c r="R23" s="309"/>
      <c r="S23" s="1099"/>
      <c r="T23" s="296"/>
      <c r="U23" s="296"/>
      <c r="V23" s="442"/>
      <c r="W23" s="442"/>
      <c r="X23" s="442"/>
      <c r="Y23" s="442"/>
      <c r="Z23" s="442"/>
      <c r="AA23" s="442"/>
      <c r="AB23" s="442"/>
      <c r="AC23" s="442"/>
      <c r="AD23" s="442"/>
      <c r="AE23" s="442"/>
      <c r="AF23" s="442"/>
      <c r="AG23" s="442"/>
      <c r="AH23" s="442"/>
      <c r="AI23" s="442"/>
      <c r="AQ23" s="979">
        <v>14</v>
      </c>
    </row>
    <row r="24" spans="1:43" ht="14.65" customHeight="1">
      <c r="Q24" s="309"/>
      <c r="R24" s="309"/>
      <c r="S24" s="384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841"/>
      <c r="U24" s="3841"/>
      <c r="V24" s="3841"/>
      <c r="W24" s="3841"/>
      <c r="X24" s="3841"/>
      <c r="Y24" s="3841"/>
      <c r="Z24" s="3841"/>
      <c r="AA24" s="3841"/>
      <c r="AB24" s="3841"/>
      <c r="AC24" s="3841"/>
      <c r="AD24" s="3841"/>
      <c r="AE24" s="3841"/>
      <c r="AF24" s="3841"/>
      <c r="AG24" s="3841"/>
      <c r="AH24" s="3841"/>
      <c r="AI24" s="1067"/>
      <c r="AQ24" s="979">
        <v>14</v>
      </c>
    </row>
    <row r="25" spans="1:43" ht="14.65" customHeight="1">
      <c r="Q25" s="309"/>
      <c r="R25" s="309"/>
      <c r="S25" s="3814" t="str">
        <f>IF(org=0,"Не определено",org)</f>
        <v>ООО "Смоленскрегионтеплоэнерго"</v>
      </c>
      <c r="T25" s="3814"/>
      <c r="U25" s="3814"/>
      <c r="V25" s="3814"/>
      <c r="W25" s="3814"/>
      <c r="X25" s="3814"/>
      <c r="Y25" s="3814"/>
      <c r="Z25" s="3814"/>
      <c r="AA25" s="3814"/>
      <c r="AB25" s="3814"/>
      <c r="AC25" s="3814"/>
      <c r="AD25" s="3814"/>
      <c r="AE25" s="3814"/>
      <c r="AF25" s="3814"/>
      <c r="AG25" s="3814"/>
      <c r="AH25" s="3814"/>
      <c r="AI25" s="1067"/>
      <c r="AQ25" s="979">
        <v>14</v>
      </c>
    </row>
    <row r="26" spans="1:43" ht="14.25" hidden="1" customHeight="1">
      <c r="Q26" s="309"/>
      <c r="R26" s="309"/>
      <c r="S26" s="1099"/>
      <c r="T26" s="296"/>
      <c r="U26" s="296"/>
      <c r="V26" s="256"/>
      <c r="W26" s="256"/>
      <c r="X26" s="256"/>
      <c r="Y26" s="256"/>
      <c r="Z26" s="256"/>
      <c r="AA26" s="256"/>
      <c r="AB26" s="256"/>
      <c r="AC26" s="256"/>
      <c r="AD26" s="256"/>
      <c r="AE26" s="256"/>
      <c r="AF26" s="256"/>
      <c r="AG26" s="256"/>
      <c r="AH26" s="256"/>
      <c r="AI26" s="256"/>
      <c r="AJ26" s="442"/>
      <c r="AQ26" s="979">
        <v>0</v>
      </c>
    </row>
    <row r="27" spans="1:43" s="1637" customFormat="1" ht="25.5" hidden="1" customHeight="1">
      <c r="A27" s="1192"/>
      <c r="B27" s="1192"/>
      <c r="C27" s="1192"/>
      <c r="D27" s="1192"/>
      <c r="E27" s="1192"/>
      <c r="F27" s="1192"/>
      <c r="G27" s="1192"/>
      <c r="H27" s="1192"/>
      <c r="I27" s="1192"/>
      <c r="J27" s="1192"/>
      <c r="K27" s="1192"/>
      <c r="L27" s="1193"/>
      <c r="M27" s="1192"/>
      <c r="N27" s="1192"/>
      <c r="O27" s="1192"/>
      <c r="S27" s="3851" t="s">
        <v>28</v>
      </c>
      <c r="T27" s="3851"/>
      <c r="U27" s="1196"/>
      <c r="V27" s="3853" t="str">
        <f>IF(TITLE_NAME_OR_PR_CHANGE="",IF(TITLE_NAME_OR_PR="","",TITLE_NAME_OR_PR),TITLE_NAME_OR_PR_CHANGE)</f>
        <v/>
      </c>
      <c r="W27" s="3853"/>
      <c r="X27" s="3853"/>
      <c r="Y27" s="3853"/>
      <c r="Z27" s="3853"/>
      <c r="AA27" s="3853"/>
      <c r="AB27" s="260"/>
      <c r="AC27" s="3853" t="str">
        <f>IF(TITLE_NAME_OR_PR_CHANGE="",IF(TITLE_NAME_OR_PR="","",TITLE_NAME_OR_PR),TITLE_NAME_OR_PR_CHANGE)</f>
        <v/>
      </c>
      <c r="AD27" s="3853"/>
      <c r="AE27" s="3853"/>
      <c r="AF27" s="3853"/>
      <c r="AG27" s="3853"/>
      <c r="AH27" s="3853"/>
      <c r="AI27" s="260"/>
      <c r="AJ27" s="260"/>
      <c r="AK27" s="214"/>
      <c r="AL27" s="301"/>
      <c r="AM27" s="301"/>
      <c r="AN27" s="301"/>
      <c r="AO27" s="301"/>
      <c r="AP27" s="301"/>
      <c r="AQ27" s="351">
        <v>0</v>
      </c>
    </row>
    <row r="28" spans="1:43" s="1637" customFormat="1" ht="18.75" hidden="1" customHeight="1">
      <c r="A28" s="1192"/>
      <c r="B28" s="1192"/>
      <c r="C28" s="1192"/>
      <c r="D28" s="1192"/>
      <c r="E28" s="1192"/>
      <c r="F28" s="1192"/>
      <c r="G28" s="1192"/>
      <c r="H28" s="1192"/>
      <c r="I28" s="1192"/>
      <c r="J28" s="1192"/>
      <c r="K28" s="1192"/>
      <c r="L28" s="1193"/>
      <c r="M28" s="1192"/>
      <c r="N28" s="1192"/>
      <c r="O28" s="1192"/>
      <c r="S28" s="3851" t="s">
        <v>507</v>
      </c>
      <c r="T28" s="3851"/>
      <c r="U28" s="1196"/>
      <c r="V28" s="3852" t="str">
        <f>IF(TITLE_DATE_PR_CHANGE="",IF(TITLE_DATE_PR="","",TITLE_DATE_PR),TITLE_DATE_PR_CHANGE)</f>
        <v/>
      </c>
      <c r="W28" s="3852"/>
      <c r="X28" s="3852"/>
      <c r="Y28" s="3852"/>
      <c r="Z28" s="3852"/>
      <c r="AA28" s="3852"/>
      <c r="AB28" s="260"/>
      <c r="AC28" s="3852" t="str">
        <f>IF(TITLE_DATE_PR_CHANGE="",IF(TITLE_DATE_PR="","",TITLE_DATE_PR),TITLE_DATE_PR_CHANGE)</f>
        <v/>
      </c>
      <c r="AD28" s="3852"/>
      <c r="AE28" s="3852"/>
      <c r="AF28" s="3852"/>
      <c r="AG28" s="3852"/>
      <c r="AH28" s="3852"/>
      <c r="AI28" s="260"/>
      <c r="AJ28" s="260"/>
      <c r="AK28" s="214"/>
      <c r="AL28" s="301"/>
      <c r="AM28" s="301"/>
      <c r="AN28" s="301"/>
      <c r="AO28" s="301"/>
      <c r="AP28" s="301"/>
      <c r="AQ28" s="351">
        <v>0</v>
      </c>
    </row>
    <row r="29" spans="1:43" s="1637" customFormat="1" ht="18.75" hidden="1" customHeight="1">
      <c r="A29" s="1192"/>
      <c r="B29" s="1192"/>
      <c r="C29" s="1192"/>
      <c r="D29" s="1192"/>
      <c r="E29" s="1192"/>
      <c r="F29" s="1192"/>
      <c r="G29" s="1192"/>
      <c r="H29" s="1192"/>
      <c r="I29" s="1192"/>
      <c r="J29" s="1192"/>
      <c r="K29" s="1192"/>
      <c r="L29" s="1193"/>
      <c r="M29" s="1192"/>
      <c r="N29" s="1192"/>
      <c r="O29" s="1192"/>
      <c r="S29" s="3851" t="s">
        <v>508</v>
      </c>
      <c r="T29" s="3851"/>
      <c r="U29" s="1196"/>
      <c r="V29" s="3853" t="str">
        <f>IF(TITLE_NUMBER_PR_CHANGE="",IF(TITLE_NUMBER_PR="","",TITLE_NUMBER_PR),TITLE_NUMBER_PR_CHANGE)</f>
        <v/>
      </c>
      <c r="W29" s="3853"/>
      <c r="X29" s="3853"/>
      <c r="Y29" s="3853"/>
      <c r="Z29" s="3853"/>
      <c r="AA29" s="3853"/>
      <c r="AB29" s="260"/>
      <c r="AC29" s="3853" t="str">
        <f>IF(TITLE_NUMBER_PR_CHANGE="",IF(TITLE_NUMBER_PR="","",TITLE_NUMBER_PR),TITLE_NUMBER_PR_CHANGE)</f>
        <v/>
      </c>
      <c r="AD29" s="3853"/>
      <c r="AE29" s="3853"/>
      <c r="AF29" s="3853"/>
      <c r="AG29" s="3853"/>
      <c r="AH29" s="3853"/>
      <c r="AI29" s="260"/>
      <c r="AJ29" s="260"/>
      <c r="AK29" s="214"/>
      <c r="AL29" s="301"/>
      <c r="AM29" s="301"/>
      <c r="AN29" s="301"/>
      <c r="AO29" s="301"/>
      <c r="AP29" s="301"/>
      <c r="AQ29" s="351">
        <v>0</v>
      </c>
    </row>
    <row r="30" spans="1:43" s="1637" customFormat="1" ht="18.75" hidden="1" customHeight="1">
      <c r="A30" s="1192"/>
      <c r="B30" s="1192"/>
      <c r="C30" s="1192"/>
      <c r="D30" s="1192"/>
      <c r="E30" s="1192"/>
      <c r="F30" s="1192"/>
      <c r="G30" s="1192"/>
      <c r="H30" s="1192"/>
      <c r="I30" s="1192"/>
      <c r="J30" s="1192"/>
      <c r="K30" s="1192"/>
      <c r="L30" s="1193"/>
      <c r="M30" s="1192"/>
      <c r="N30" s="1192"/>
      <c r="O30" s="1192"/>
      <c r="S30" s="3851" t="s">
        <v>29</v>
      </c>
      <c r="T30" s="3851"/>
      <c r="U30" s="1196"/>
      <c r="V30" s="3853" t="str">
        <f>IF(TITLE_IST_PUB_CHANGE="",IF(TITLE_IST_PUB="","",TITLE_IST_PUB),TITLE_IST_PUB_CHANGE)</f>
        <v/>
      </c>
      <c r="W30" s="3853"/>
      <c r="X30" s="3853"/>
      <c r="Y30" s="3853"/>
      <c r="Z30" s="3853"/>
      <c r="AA30" s="3853"/>
      <c r="AB30" s="260"/>
      <c r="AC30" s="3853" t="str">
        <f>IF(TITLE_IST_PUB_CHANGE="",IF(TITLE_IST_PUB="","",TITLE_IST_PUB),TITLE_IST_PUB_CHANGE)</f>
        <v/>
      </c>
      <c r="AD30" s="3853"/>
      <c r="AE30" s="3853"/>
      <c r="AF30" s="3853"/>
      <c r="AG30" s="3853"/>
      <c r="AH30" s="3853"/>
      <c r="AI30" s="260"/>
      <c r="AJ30" s="260"/>
      <c r="AK30" s="214"/>
      <c r="AL30" s="301"/>
      <c r="AM30" s="301"/>
      <c r="AN30" s="301"/>
      <c r="AO30" s="301"/>
      <c r="AP30" s="301"/>
      <c r="AQ30" s="351">
        <v>0</v>
      </c>
    </row>
    <row r="31" spans="1:43" ht="14.25" hidden="1" customHeight="1">
      <c r="Q31" s="309"/>
      <c r="R31" s="309"/>
      <c r="S31" s="1099"/>
      <c r="T31" s="296"/>
      <c r="U31" s="296"/>
      <c r="V31" s="256"/>
      <c r="W31" s="256"/>
      <c r="X31" s="256"/>
      <c r="Y31" s="256"/>
      <c r="Z31" s="256"/>
      <c r="AA31" s="256"/>
      <c r="AB31" s="256"/>
      <c r="AC31" s="256"/>
      <c r="AD31" s="256"/>
      <c r="AE31" s="256"/>
      <c r="AF31" s="256"/>
      <c r="AG31" s="256"/>
      <c r="AH31" s="256"/>
      <c r="AI31" s="256"/>
      <c r="AJ31" s="442"/>
      <c r="AQ31" s="979">
        <v>0</v>
      </c>
    </row>
    <row r="32" spans="1:43" s="1637" customFormat="1" ht="18.75" hidden="1" customHeight="1">
      <c r="A32" s="1192"/>
      <c r="B32" s="1192"/>
      <c r="C32" s="1192"/>
      <c r="D32" s="1192"/>
      <c r="E32" s="1192"/>
      <c r="F32" s="1192"/>
      <c r="G32" s="1192"/>
      <c r="H32" s="1192"/>
      <c r="I32" s="1192"/>
      <c r="J32" s="1192"/>
      <c r="K32" s="1192"/>
      <c r="L32" s="1193"/>
      <c r="M32" s="1192"/>
      <c r="N32" s="1192"/>
      <c r="O32" s="1192"/>
      <c r="S32" s="3851" t="s">
        <v>509</v>
      </c>
      <c r="T32" s="3851"/>
      <c r="U32" s="1196"/>
      <c r="V32" s="3852" t="str">
        <f>IF(TITLE_DATE_PR_CHANGE="",IF(TITLE_DATE_PR="","",TITLE_DATE_PR),TITLE_DATE_PR_CHANGE)</f>
        <v/>
      </c>
      <c r="W32" s="3852"/>
      <c r="X32" s="3852"/>
      <c r="Y32" s="3852"/>
      <c r="Z32" s="3852"/>
      <c r="AA32" s="3852"/>
      <c r="AB32" s="260"/>
      <c r="AC32" s="3852" t="str">
        <f>IF(TITLE_DATE_PR_CHANGE="",IF(TITLE_DATE_PR="","",TITLE_DATE_PR),TITLE_DATE_PR_CHANGE)</f>
        <v/>
      </c>
      <c r="AD32" s="3852"/>
      <c r="AE32" s="3852"/>
      <c r="AF32" s="3852"/>
      <c r="AG32" s="3852"/>
      <c r="AH32" s="3852"/>
      <c r="AI32" s="260"/>
      <c r="AJ32" s="260"/>
      <c r="AK32" s="214"/>
      <c r="AL32" s="301"/>
      <c r="AM32" s="301"/>
      <c r="AN32" s="301"/>
      <c r="AO32" s="301"/>
      <c r="AP32" s="301"/>
      <c r="AQ32" s="351">
        <v>0</v>
      </c>
    </row>
    <row r="33" spans="1:43" s="1637" customFormat="1" ht="18.75" hidden="1" customHeight="1">
      <c r="A33" s="1192"/>
      <c r="B33" s="1192"/>
      <c r="C33" s="1192"/>
      <c r="D33" s="1192"/>
      <c r="E33" s="1192"/>
      <c r="F33" s="1192"/>
      <c r="G33" s="1192"/>
      <c r="H33" s="1192"/>
      <c r="I33" s="1192"/>
      <c r="J33" s="1192"/>
      <c r="K33" s="1192"/>
      <c r="L33" s="1193"/>
      <c r="M33" s="1192"/>
      <c r="N33" s="1192"/>
      <c r="O33" s="1192"/>
      <c r="S33" s="3851" t="s">
        <v>510</v>
      </c>
      <c r="T33" s="3851"/>
      <c r="U33" s="1196"/>
      <c r="V33" s="3853" t="str">
        <f>IF(TITLE_NUMBER_PR_CHANGE="",IF(TITLE_NUMBER_PR="","",TITLE_NUMBER_PR),TITLE_NUMBER_PR_CHANGE)</f>
        <v/>
      </c>
      <c r="W33" s="3853"/>
      <c r="X33" s="3853"/>
      <c r="Y33" s="3853"/>
      <c r="Z33" s="3853"/>
      <c r="AA33" s="3853"/>
      <c r="AB33" s="260"/>
      <c r="AC33" s="3853" t="str">
        <f>IF(TITLE_NUMBER_PR_CHANGE="",IF(TITLE_NUMBER_PR="","",TITLE_NUMBER_PR),TITLE_NUMBER_PR_CHANGE)</f>
        <v/>
      </c>
      <c r="AD33" s="3853"/>
      <c r="AE33" s="3853"/>
      <c r="AF33" s="3853"/>
      <c r="AG33" s="3853"/>
      <c r="AH33" s="3853"/>
      <c r="AI33" s="260"/>
      <c r="AJ33" s="260"/>
      <c r="AK33" s="214"/>
      <c r="AL33" s="301"/>
      <c r="AM33" s="301"/>
      <c r="AN33" s="301"/>
      <c r="AO33" s="301"/>
      <c r="AP33" s="301"/>
      <c r="AQ33" s="351">
        <v>0</v>
      </c>
    </row>
    <row r="34" spans="1:43" s="1637" customFormat="1" ht="1.1499999999999999" customHeight="1">
      <c r="A34" s="1192"/>
      <c r="B34" s="1192"/>
      <c r="C34" s="1192"/>
      <c r="D34" s="1192"/>
      <c r="E34" s="1192"/>
      <c r="F34" s="1192"/>
      <c r="G34" s="1192"/>
      <c r="H34" s="1192"/>
      <c r="I34" s="1192"/>
      <c r="J34" s="1192"/>
      <c r="K34" s="1192"/>
      <c r="L34" s="1193"/>
      <c r="M34" s="1192"/>
      <c r="N34" s="1192"/>
      <c r="O34" s="1192"/>
      <c r="S34" s="257"/>
      <c r="T34" s="257"/>
      <c r="U34" s="1278"/>
      <c r="V34" s="260"/>
      <c r="W34" s="260"/>
      <c r="X34" s="260"/>
      <c r="Y34" s="260"/>
      <c r="Z34" s="260"/>
      <c r="AA34" s="260"/>
      <c r="AB34" s="212" t="s">
        <v>511</v>
      </c>
      <c r="AC34" s="260"/>
      <c r="AD34" s="260"/>
      <c r="AE34" s="260"/>
      <c r="AF34" s="260"/>
      <c r="AG34" s="260"/>
      <c r="AH34" s="260"/>
      <c r="AI34" s="212" t="s">
        <v>511</v>
      </c>
      <c r="AL34" s="301"/>
      <c r="AM34" s="301"/>
      <c r="AN34" s="301"/>
      <c r="AO34" s="301"/>
      <c r="AP34" s="301"/>
      <c r="AQ34" s="351">
        <v>1</v>
      </c>
    </row>
    <row r="35" spans="1:43" ht="14.65" customHeight="1">
      <c r="Q35" s="309"/>
      <c r="R35" s="309"/>
      <c r="S35" s="1099"/>
      <c r="T35" s="296"/>
      <c r="U35" s="1068"/>
      <c r="V35" s="3872"/>
      <c r="W35" s="3872"/>
      <c r="X35" s="3872"/>
      <c r="Y35" s="3872"/>
      <c r="Z35" s="3872"/>
      <c r="AA35" s="3872"/>
      <c r="AB35" s="3872"/>
      <c r="AC35" s="3872"/>
      <c r="AD35" s="3872"/>
      <c r="AE35" s="3872"/>
      <c r="AF35" s="3872"/>
      <c r="AG35" s="3872"/>
      <c r="AH35" s="3872"/>
      <c r="AI35" s="3872"/>
      <c r="AQ35" s="979">
        <v>14</v>
      </c>
    </row>
    <row r="36" spans="1:43" ht="14.65" customHeight="1">
      <c r="Q36" s="309"/>
      <c r="R36" s="309"/>
      <c r="S36" s="3731" t="s">
        <v>384</v>
      </c>
      <c r="T36" s="3731"/>
      <c r="U36" s="3731"/>
      <c r="V36" s="3731"/>
      <c r="W36" s="3731"/>
      <c r="X36" s="3731"/>
      <c r="Y36" s="3731"/>
      <c r="Z36" s="3731"/>
      <c r="AA36" s="3731"/>
      <c r="AB36" s="3731"/>
      <c r="AC36" s="3731"/>
      <c r="AD36" s="3731"/>
      <c r="AE36" s="3731"/>
      <c r="AF36" s="3731"/>
      <c r="AG36" s="3731"/>
      <c r="AH36" s="3731"/>
      <c r="AI36" s="3731"/>
      <c r="AJ36" s="3731"/>
      <c r="AK36" s="3731" t="s">
        <v>385</v>
      </c>
      <c r="AQ36" s="979">
        <v>14</v>
      </c>
    </row>
    <row r="37" spans="1:43" ht="14.65" customHeight="1">
      <c r="Q37" s="309"/>
      <c r="R37" s="309"/>
      <c r="S37" s="3873" t="s">
        <v>75</v>
      </c>
      <c r="T37" s="3822" t="s">
        <v>512</v>
      </c>
      <c r="U37" s="235"/>
      <c r="V37" s="3874" t="s">
        <v>513</v>
      </c>
      <c r="W37" s="3875"/>
      <c r="X37" s="3875"/>
      <c r="Y37" s="3875"/>
      <c r="Z37" s="3875"/>
      <c r="AA37" s="3876"/>
      <c r="AB37" s="3877" t="s">
        <v>514</v>
      </c>
      <c r="AC37" s="3874" t="s">
        <v>513</v>
      </c>
      <c r="AD37" s="3875"/>
      <c r="AE37" s="3875"/>
      <c r="AF37" s="3875"/>
      <c r="AG37" s="3875"/>
      <c r="AH37" s="3876"/>
      <c r="AI37" s="3877" t="s">
        <v>515</v>
      </c>
      <c r="AJ37" s="3880" t="s">
        <v>516</v>
      </c>
      <c r="AK37" s="3731"/>
      <c r="AQ37" s="979">
        <v>14</v>
      </c>
    </row>
    <row r="38" spans="1:43" ht="35.65" customHeight="1">
      <c r="Q38" s="309"/>
      <c r="R38" s="309"/>
      <c r="S38" s="3873"/>
      <c r="T38" s="3822"/>
      <c r="U38" s="864"/>
      <c r="V38" s="1276" t="s">
        <v>573</v>
      </c>
      <c r="W38" s="3712" t="s">
        <v>519</v>
      </c>
      <c r="X38" s="3711"/>
      <c r="Y38" s="3712" t="s">
        <v>520</v>
      </c>
      <c r="Z38" s="3717"/>
      <c r="AA38" s="3711"/>
      <c r="AB38" s="3878"/>
      <c r="AC38" s="1276" t="s">
        <v>573</v>
      </c>
      <c r="AD38" s="3712" t="s">
        <v>519</v>
      </c>
      <c r="AE38" s="3711"/>
      <c r="AF38" s="3712" t="s">
        <v>520</v>
      </c>
      <c r="AG38" s="3717"/>
      <c r="AH38" s="3711"/>
      <c r="AI38" s="3878"/>
      <c r="AJ38" s="3881"/>
      <c r="AK38" s="3731"/>
      <c r="AQ38" s="979">
        <v>34</v>
      </c>
    </row>
    <row r="39" spans="1:43" ht="35.65" customHeight="1">
      <c r="A39" s="1194"/>
      <c r="B39" s="1194" t="s">
        <v>226</v>
      </c>
      <c r="C39" s="1194" t="s">
        <v>227</v>
      </c>
      <c r="D39" s="1194" t="s">
        <v>228</v>
      </c>
      <c r="E39" s="1188" t="s">
        <v>521</v>
      </c>
      <c r="F39" s="1188" t="s">
        <v>522</v>
      </c>
      <c r="G39" s="1188" t="s">
        <v>523</v>
      </c>
      <c r="H39" s="1188"/>
      <c r="I39" s="1188" t="s">
        <v>574</v>
      </c>
      <c r="J39" s="1188" t="s">
        <v>526</v>
      </c>
      <c r="K39" s="1188" t="s">
        <v>575</v>
      </c>
      <c r="L39" s="1188" t="s">
        <v>502</v>
      </c>
      <c r="Q39" s="309"/>
      <c r="R39" s="309"/>
      <c r="S39" s="3873"/>
      <c r="T39" s="3822"/>
      <c r="U39" s="236"/>
      <c r="V39" s="1276" t="s">
        <v>576</v>
      </c>
      <c r="W39" s="1046" t="s">
        <v>577</v>
      </c>
      <c r="X39" s="1046" t="s">
        <v>578</v>
      </c>
      <c r="Y39" s="1279" t="s">
        <v>530</v>
      </c>
      <c r="Z39" s="3827" t="s">
        <v>531</v>
      </c>
      <c r="AA39" s="3840"/>
      <c r="AB39" s="3879"/>
      <c r="AC39" s="1276" t="s">
        <v>576</v>
      </c>
      <c r="AD39" s="1046" t="s">
        <v>577</v>
      </c>
      <c r="AE39" s="1046" t="s">
        <v>578</v>
      </c>
      <c r="AF39" s="1279" t="s">
        <v>530</v>
      </c>
      <c r="AG39" s="3827" t="s">
        <v>531</v>
      </c>
      <c r="AH39" s="3840"/>
      <c r="AI39" s="3879"/>
      <c r="AJ39" s="3882"/>
      <c r="AK39" s="3731"/>
      <c r="AQ39" s="979">
        <v>34</v>
      </c>
    </row>
    <row r="40" spans="1:43" s="1464" customFormat="1" ht="0" hidden="1" customHeight="1">
      <c r="A40" s="1194"/>
      <c r="B40" s="1194"/>
      <c r="C40" s="1194"/>
      <c r="D40" s="1194"/>
      <c r="E40" s="1194"/>
      <c r="F40" s="1194"/>
      <c r="G40" s="1194"/>
      <c r="H40" s="1194"/>
      <c r="I40" s="1194"/>
      <c r="J40" s="1194"/>
      <c r="K40" s="1194"/>
      <c r="L40" s="1188"/>
      <c r="M40" s="1186"/>
      <c r="N40" s="1186"/>
      <c r="O40" s="1186"/>
      <c r="P40" s="1070"/>
      <c r="Q40" s="1071"/>
      <c r="R40" s="1078">
        <v>1</v>
      </c>
      <c r="S40" s="1101" t="s">
        <v>161</v>
      </c>
      <c r="T40" s="1079" t="s">
        <v>89</v>
      </c>
      <c r="U40" s="1069" t="str">
        <f ca="1">OFFSET(U40,0,-1)</f>
        <v>2</v>
      </c>
      <c r="V40" s="1275">
        <f ca="1">OFFSET(V40,0,-1)+1</f>
        <v>3</v>
      </c>
      <c r="W40" s="1275">
        <f ca="1">OFFSET(W40,0,-1)+1</f>
        <v>4</v>
      </c>
      <c r="X40" s="1275">
        <f ca="1">OFFSET(X40,0,-1)+1</f>
        <v>5</v>
      </c>
      <c r="Y40" s="1275">
        <f ca="1">OFFSET(Y40,0,-1)+1</f>
        <v>6</v>
      </c>
      <c r="Z40" s="3871">
        <f ca="1">OFFSET(Z40,0,-1)+1</f>
        <v>7</v>
      </c>
      <c r="AA40" s="3871"/>
      <c r="AB40" s="1275">
        <f ca="1">OFFSET(AB40,0,-2)+1</f>
        <v>8</v>
      </c>
      <c r="AC40" s="1275">
        <f ca="1">OFFSET(AC40,0,-1)+1</f>
        <v>9</v>
      </c>
      <c r="AD40" s="1275">
        <f ca="1">OFFSET(AD40,0,-1)+1</f>
        <v>10</v>
      </c>
      <c r="AE40" s="1275">
        <f ca="1">OFFSET(AE40,0,-1)+1</f>
        <v>11</v>
      </c>
      <c r="AF40" s="1275">
        <f ca="1">OFFSET(AF40,0,-1)+1</f>
        <v>12</v>
      </c>
      <c r="AG40" s="3871">
        <f ca="1">OFFSET(AG40,0,-1)+1</f>
        <v>13</v>
      </c>
      <c r="AH40" s="3871"/>
      <c r="AI40" s="1275">
        <f ca="1">OFFSET(AI40,0,-2)+1</f>
        <v>14</v>
      </c>
      <c r="AJ40" s="1069">
        <f ca="1">OFFSET(AJ40,0,-1)</f>
        <v>14</v>
      </c>
      <c r="AK40" s="1275">
        <f ca="1">OFFSET(AK40,0,-1)+1</f>
        <v>15</v>
      </c>
      <c r="AL40" s="444"/>
      <c r="AM40" s="444"/>
      <c r="AN40" s="444"/>
      <c r="AO40" s="444"/>
      <c r="AP40" s="444"/>
      <c r="AQ40" s="429">
        <v>0</v>
      </c>
    </row>
    <row r="41" spans="1:43" ht="24" customHeight="1">
      <c r="A41" s="1187" t="s">
        <v>320</v>
      </c>
      <c r="B41" s="1187"/>
      <c r="C41" s="1187"/>
      <c r="D41" s="1187"/>
      <c r="E41" s="3860">
        <v>1</v>
      </c>
      <c r="F41" s="1187"/>
      <c r="G41" s="1187"/>
      <c r="H41" s="1187"/>
      <c r="I41" s="1187"/>
      <c r="J41" s="1187"/>
      <c r="K41" s="1187"/>
      <c r="L41" s="1188"/>
      <c r="M41" s="1189"/>
      <c r="N41" s="1189"/>
      <c r="O41" s="1189"/>
      <c r="P41" s="294"/>
      <c r="Q41" s="293"/>
      <c r="R41" s="288"/>
      <c r="S41" s="1281">
        <f>INDEX(PT_DIFFERENTIATION_NUM_NTAR,MATCH(A41,PT_DIFFERENTIATION_NTAR_ID,0))</f>
        <v>0</v>
      </c>
      <c r="T41" s="232" t="s">
        <v>214</v>
      </c>
      <c r="U41" s="234"/>
      <c r="V41" s="3854"/>
      <c r="W41" s="3855"/>
      <c r="X41" s="3855"/>
      <c r="Y41" s="3855"/>
      <c r="Z41" s="3855"/>
      <c r="AA41" s="3855"/>
      <c r="AB41" s="3856"/>
      <c r="AC41" s="3854" t="str">
        <f>INDEX(PT_DIFFERENTIATION_NTAR,MATCH(A41,PT_DIFFERENTIATION_NTAR_ID,0))</f>
        <v/>
      </c>
      <c r="AD41" s="3855"/>
      <c r="AE41" s="3855"/>
      <c r="AF41" s="3855"/>
      <c r="AG41" s="3855"/>
      <c r="AH41" s="3855"/>
      <c r="AI41" s="3855"/>
      <c r="AJ41" s="3856"/>
      <c r="AK41" s="10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979">
        <v>23</v>
      </c>
    </row>
    <row r="42" spans="1:43" ht="24" customHeight="1">
      <c r="A42" s="1187" t="s">
        <v>320</v>
      </c>
      <c r="B42" s="1187" t="s">
        <v>321</v>
      </c>
      <c r="C42" s="1187"/>
      <c r="D42" s="1187"/>
      <c r="E42" s="3861"/>
      <c r="F42" s="3860">
        <v>1</v>
      </c>
      <c r="G42" s="1187"/>
      <c r="H42" s="1187"/>
      <c r="I42" s="1187"/>
      <c r="J42" s="1187"/>
      <c r="K42" s="1187"/>
      <c r="L42" s="1188"/>
      <c r="M42" s="1189"/>
      <c r="N42" s="1189"/>
      <c r="O42" s="1189"/>
      <c r="P42" s="1277"/>
      <c r="Q42" s="285"/>
      <c r="R42" s="286"/>
      <c r="S42" s="1281" t="str">
        <f>INDEX(PT_DIFFERENTIATION_NUM_TER,MATCH(B42,PT_DIFFERENTIATION_TER_ID,0))</f>
        <v>.</v>
      </c>
      <c r="T42" s="242" t="s">
        <v>481</v>
      </c>
      <c r="U42" s="234"/>
      <c r="V42" s="3854"/>
      <c r="W42" s="3855"/>
      <c r="X42" s="3855"/>
      <c r="Y42" s="3855"/>
      <c r="Z42" s="3855"/>
      <c r="AA42" s="3855"/>
      <c r="AB42" s="3856"/>
      <c r="AC42" s="3854" t="str">
        <f>INDEX(PT_DIFFERENTIATION_TER,MATCH(B42,PT_DIFFERENTIATION_TER_ID,0))</f>
        <v/>
      </c>
      <c r="AD42" s="3855"/>
      <c r="AE42" s="3855"/>
      <c r="AF42" s="3855"/>
      <c r="AG42" s="3855"/>
      <c r="AH42" s="3855"/>
      <c r="AI42" s="3855"/>
      <c r="AJ42" s="3856"/>
      <c r="AK42" s="1082" t="s">
        <v>482</v>
      </c>
      <c r="AM42" s="433"/>
      <c r="AN42" s="433" t="str">
        <f t="shared" si="1"/>
        <v>Территория действия тарифа</v>
      </c>
      <c r="AO42" s="433"/>
      <c r="AP42" s="433"/>
      <c r="AQ42" s="979">
        <v>23</v>
      </c>
    </row>
    <row r="43" spans="1:43" ht="24" customHeight="1">
      <c r="A43" s="1187" t="s">
        <v>320</v>
      </c>
      <c r="B43" s="1187" t="s">
        <v>321</v>
      </c>
      <c r="C43" s="1187" t="s">
        <v>322</v>
      </c>
      <c r="D43" s="1187"/>
      <c r="E43" s="3861"/>
      <c r="F43" s="3861"/>
      <c r="G43" s="3860">
        <v>1</v>
      </c>
      <c r="H43" s="1187"/>
      <c r="I43" s="1187"/>
      <c r="J43" s="1187"/>
      <c r="K43" s="1187"/>
      <c r="L43" s="1188"/>
      <c r="M43" s="1189"/>
      <c r="N43" s="1189"/>
      <c r="O43" s="1189"/>
      <c r="P43" s="287"/>
      <c r="Q43" s="285"/>
      <c r="R43" s="286"/>
      <c r="S43" s="1281" t="str">
        <f>INDEX(PT_DIFFERENTIATION_NUM_CS,MATCH(C43,PT_DIFFERENTIATION_CS_ID,0))</f>
        <v>..</v>
      </c>
      <c r="T43" s="243" t="s">
        <v>565</v>
      </c>
      <c r="U43" s="234"/>
      <c r="V43" s="3854"/>
      <c r="W43" s="3855"/>
      <c r="X43" s="3855"/>
      <c r="Y43" s="3855"/>
      <c r="Z43" s="3855"/>
      <c r="AA43" s="3855"/>
      <c r="AB43" s="3856"/>
      <c r="AC43" s="3854" t="str">
        <f>INDEX(PT_DIFFERENTIATION_CS,MATCH(C43,PT_DIFFERENTIATION_CS_ID,0))</f>
        <v/>
      </c>
      <c r="AD43" s="3855"/>
      <c r="AE43" s="3855"/>
      <c r="AF43" s="3855"/>
      <c r="AG43" s="3855"/>
      <c r="AH43" s="3855"/>
      <c r="AI43" s="3855"/>
      <c r="AJ43" s="3856"/>
      <c r="AK43" s="1082" t="s">
        <v>566</v>
      </c>
      <c r="AM43" s="433"/>
      <c r="AN43" s="433" t="str">
        <f t="shared" si="1"/>
        <v>Наименование централизованной системы холодного водоснабжения</v>
      </c>
      <c r="AO43" s="433"/>
      <c r="AP43" s="433"/>
      <c r="AQ43" s="979">
        <v>23</v>
      </c>
    </row>
    <row r="44" spans="1:43" ht="24" customHeight="1">
      <c r="A44" s="1187" t="s">
        <v>320</v>
      </c>
      <c r="B44" s="1187" t="s">
        <v>321</v>
      </c>
      <c r="C44" s="1187" t="s">
        <v>322</v>
      </c>
      <c r="D44" s="1187" t="s">
        <v>581</v>
      </c>
      <c r="E44" s="3861"/>
      <c r="F44" s="3861"/>
      <c r="G44" s="3861"/>
      <c r="H44" s="3861"/>
      <c r="I44" s="3862" t="str">
        <f>S43&amp;".1"</f>
        <v>...1</v>
      </c>
      <c r="J44" s="1187"/>
      <c r="K44" s="1187"/>
      <c r="L44" s="1188"/>
      <c r="P44" s="3864">
        <v>1</v>
      </c>
      <c r="Q44" s="1274"/>
      <c r="R44" s="289"/>
      <c r="S44" s="1281" t="str">
        <f>$I44</f>
        <v>...1</v>
      </c>
      <c r="T44" s="219" t="s">
        <v>567</v>
      </c>
      <c r="U44" s="234"/>
      <c r="V44" s="3928"/>
      <c r="W44" s="3929"/>
      <c r="X44" s="3929"/>
      <c r="Y44" s="3929"/>
      <c r="Z44" s="3929"/>
      <c r="AA44" s="3929"/>
      <c r="AB44" s="3930"/>
      <c r="AC44" s="3931"/>
      <c r="AD44" s="3932"/>
      <c r="AE44" s="3932"/>
      <c r="AF44" s="3932"/>
      <c r="AG44" s="3932"/>
      <c r="AH44" s="3932"/>
      <c r="AI44" s="3932"/>
      <c r="AJ44" s="3933"/>
      <c r="AK44" s="1082" t="s">
        <v>568</v>
      </c>
      <c r="AM44" s="433"/>
      <c r="AN44" s="433" t="str">
        <f t="shared" si="1"/>
        <v>Наименование признака дифференциации</v>
      </c>
      <c r="AO44" s="433"/>
      <c r="AP44" s="433"/>
      <c r="AQ44" s="979">
        <v>23</v>
      </c>
    </row>
    <row r="45" spans="1:43" ht="24" customHeight="1">
      <c r="A45" s="1187" t="s">
        <v>320</v>
      </c>
      <c r="B45" s="1187" t="s">
        <v>321</v>
      </c>
      <c r="C45" s="1187" t="s">
        <v>322</v>
      </c>
      <c r="D45" s="1187" t="s">
        <v>581</v>
      </c>
      <c r="E45" s="3861"/>
      <c r="F45" s="3861"/>
      <c r="G45" s="3861"/>
      <c r="H45" s="3861"/>
      <c r="I45" s="3863"/>
      <c r="J45" s="3862" t="str">
        <f>I44&amp;".1"</f>
        <v>...1.1</v>
      </c>
      <c r="K45" s="1187"/>
      <c r="L45" s="1188" t="s">
        <v>490</v>
      </c>
      <c r="P45" s="3864"/>
      <c r="Q45" s="3864">
        <v>1</v>
      </c>
      <c r="R45" s="290"/>
      <c r="S45" s="1281" t="str">
        <f>$J45</f>
        <v>...1.1</v>
      </c>
      <c r="T45" s="220" t="s">
        <v>491</v>
      </c>
      <c r="U45" s="234"/>
      <c r="V45" s="3848"/>
      <c r="W45" s="3849"/>
      <c r="X45" s="3849"/>
      <c r="Y45" s="3849"/>
      <c r="Z45" s="3849"/>
      <c r="AA45" s="3849"/>
      <c r="AB45" s="3850"/>
      <c r="AC45" s="3848"/>
      <c r="AD45" s="3849"/>
      <c r="AE45" s="3849"/>
      <c r="AF45" s="3849"/>
      <c r="AG45" s="3849"/>
      <c r="AH45" s="3849"/>
      <c r="AI45" s="3849"/>
      <c r="AJ45" s="3850"/>
      <c r="AK45" s="1131" t="s">
        <v>569</v>
      </c>
      <c r="AM45" s="433"/>
      <c r="AN45" s="433" t="str">
        <f t="shared" si="1"/>
        <v>Группа потребителей</v>
      </c>
      <c r="AO45" s="433"/>
      <c r="AP45" s="433"/>
      <c r="AQ45" s="979">
        <v>23</v>
      </c>
    </row>
    <row r="46" spans="1:43" ht="24" customHeight="1">
      <c r="A46" s="1187" t="s">
        <v>320</v>
      </c>
      <c r="B46" s="1187" t="s">
        <v>321</v>
      </c>
      <c r="C46" s="1187" t="s">
        <v>322</v>
      </c>
      <c r="D46" s="1187" t="s">
        <v>581</v>
      </c>
      <c r="E46" s="3861"/>
      <c r="F46" s="3861"/>
      <c r="G46" s="3861"/>
      <c r="H46" s="3861"/>
      <c r="I46" s="3863"/>
      <c r="J46" s="3863"/>
      <c r="K46" s="3862" t="str">
        <f>J45&amp;".1"</f>
        <v>...1.1.1</v>
      </c>
      <c r="L46" s="1188"/>
      <c r="P46" s="3864"/>
      <c r="Q46" s="3864"/>
      <c r="R46" s="290">
        <v>1</v>
      </c>
      <c r="S46" s="1281" t="str">
        <f>$K46</f>
        <v>...1.1.1</v>
      </c>
      <c r="T46" s="1261"/>
      <c r="U46" s="234"/>
      <c r="V46" s="627"/>
      <c r="W46" s="627"/>
      <c r="X46" s="1081"/>
      <c r="Y46" s="3865"/>
      <c r="Z46" s="3741" t="s">
        <v>52</v>
      </c>
      <c r="AA46" s="3865"/>
      <c r="AB46" s="3741" t="s">
        <v>52</v>
      </c>
      <c r="AC46" s="627"/>
      <c r="AD46" s="627"/>
      <c r="AE46" s="1081"/>
      <c r="AF46" s="3865"/>
      <c r="AG46" s="3741" t="s">
        <v>52</v>
      </c>
      <c r="AH46" s="3867"/>
      <c r="AI46" s="3741" t="s">
        <v>52</v>
      </c>
      <c r="AJ46" s="1262"/>
      <c r="AK46" s="39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979">
        <v>23</v>
      </c>
    </row>
    <row r="47" spans="1:43" ht="0" hidden="1" customHeight="1">
      <c r="A47" s="1187" t="s">
        <v>320</v>
      </c>
      <c r="B47" s="1187" t="s">
        <v>321</v>
      </c>
      <c r="C47" s="1187" t="s">
        <v>322</v>
      </c>
      <c r="D47" s="1187" t="s">
        <v>581</v>
      </c>
      <c r="E47" s="3861"/>
      <c r="F47" s="3861"/>
      <c r="G47" s="3861"/>
      <c r="H47" s="3861"/>
      <c r="I47" s="3863"/>
      <c r="J47" s="3863"/>
      <c r="K47" s="3862"/>
      <c r="L47" s="1188"/>
      <c r="P47" s="3864"/>
      <c r="Q47" s="3864"/>
      <c r="R47" s="290"/>
      <c r="S47" s="1280"/>
      <c r="T47" s="234"/>
      <c r="U47" s="234"/>
      <c r="V47" s="259"/>
      <c r="W47" s="259"/>
      <c r="X47" s="262" t="str">
        <f>Y46&amp;"-"&amp;AA46</f>
        <v>-</v>
      </c>
      <c r="Y47" s="3866"/>
      <c r="Z47" s="3741"/>
      <c r="AA47" s="3866"/>
      <c r="AB47" s="3741"/>
      <c r="AC47" s="259"/>
      <c r="AD47" s="259"/>
      <c r="AE47" s="262" t="str">
        <f>AF46&amp;"-"&amp;AH46</f>
        <v>-</v>
      </c>
      <c r="AF47" s="3866"/>
      <c r="AG47" s="3741"/>
      <c r="AH47" s="3868"/>
      <c r="AI47" s="3741"/>
      <c r="AJ47" s="1263"/>
      <c r="AK47" s="3934"/>
      <c r="AM47" s="433"/>
      <c r="AN47" s="433" t="str">
        <f t="shared" si="1"/>
        <v/>
      </c>
      <c r="AO47" s="433"/>
      <c r="AP47" s="433"/>
      <c r="AQ47" s="979">
        <v>0</v>
      </c>
    </row>
    <row r="48" spans="1:43" ht="21" customHeight="1">
      <c r="A48" s="1187" t="s">
        <v>320</v>
      </c>
      <c r="B48" s="1187" t="s">
        <v>321</v>
      </c>
      <c r="C48" s="1187" t="s">
        <v>322</v>
      </c>
      <c r="D48" s="1187" t="s">
        <v>581</v>
      </c>
      <c r="E48" s="3861"/>
      <c r="F48" s="3861"/>
      <c r="G48" s="3861"/>
      <c r="H48" s="3861"/>
      <c r="I48" s="3863"/>
      <c r="J48" s="3862"/>
      <c r="K48" s="1187"/>
      <c r="L48" s="1188"/>
      <c r="P48" s="3864"/>
      <c r="Q48" s="3864"/>
      <c r="R48" s="289"/>
      <c r="S48" s="1102"/>
      <c r="T48" s="221" t="s">
        <v>570</v>
      </c>
      <c r="U48" s="300"/>
      <c r="V48" s="300"/>
      <c r="W48" s="300"/>
      <c r="X48" s="300"/>
      <c r="Y48" s="300"/>
      <c r="Z48" s="300"/>
      <c r="AA48" s="300"/>
      <c r="AB48" s="300"/>
      <c r="AC48" s="300"/>
      <c r="AD48" s="300"/>
      <c r="AE48" s="300"/>
      <c r="AF48" s="300"/>
      <c r="AG48" s="300"/>
      <c r="AH48" s="300"/>
      <c r="AI48" s="300"/>
      <c r="AJ48" s="300"/>
      <c r="AK48" s="1082" t="s">
        <v>571</v>
      </c>
      <c r="AM48" s="433"/>
      <c r="AN48" s="433" t="str">
        <f t="shared" si="1"/>
        <v>Добавить значение признака дифференциации</v>
      </c>
      <c r="AO48" s="433"/>
      <c r="AP48" s="433"/>
      <c r="AQ48" s="979">
        <v>20</v>
      </c>
    </row>
    <row r="49" spans="1:43" ht="21.95" customHeight="1">
      <c r="A49" s="1187" t="s">
        <v>320</v>
      </c>
      <c r="B49" s="1187" t="s">
        <v>321</v>
      </c>
      <c r="C49" s="1187" t="s">
        <v>322</v>
      </c>
      <c r="D49" s="1187" t="s">
        <v>581</v>
      </c>
      <c r="E49" s="3861"/>
      <c r="F49" s="3861"/>
      <c r="G49" s="3861"/>
      <c r="H49" s="3861"/>
      <c r="I49" s="3862"/>
      <c r="J49" s="1187"/>
      <c r="K49" s="1187"/>
      <c r="L49" s="1188"/>
      <c r="P49" s="3864"/>
      <c r="Q49" s="1274"/>
      <c r="R49" s="289"/>
      <c r="S49" s="1102"/>
      <c r="T49" s="298" t="s">
        <v>496</v>
      </c>
      <c r="U49" s="300"/>
      <c r="V49" s="300"/>
      <c r="W49" s="300"/>
      <c r="X49" s="300"/>
      <c r="Y49" s="300"/>
      <c r="Z49" s="300"/>
      <c r="AA49" s="300"/>
      <c r="AB49" s="299"/>
      <c r="AC49" s="300"/>
      <c r="AD49" s="300"/>
      <c r="AE49" s="300"/>
      <c r="AF49" s="300"/>
      <c r="AG49" s="300"/>
      <c r="AH49" s="300"/>
      <c r="AI49" s="299"/>
      <c r="AJ49" s="300"/>
      <c r="AK49" s="1264"/>
      <c r="AM49" s="433"/>
      <c r="AN49" s="433" t="str">
        <f t="shared" si="1"/>
        <v>Добавить группу потребителей</v>
      </c>
      <c r="AO49" s="433"/>
      <c r="AP49" s="433"/>
      <c r="AQ49" s="979">
        <v>21</v>
      </c>
    </row>
    <row r="50" spans="1:43" ht="21.95" customHeight="1">
      <c r="A50" s="1187" t="s">
        <v>320</v>
      </c>
      <c r="B50" s="1187" t="s">
        <v>321</v>
      </c>
      <c r="C50" s="1187" t="s">
        <v>322</v>
      </c>
      <c r="D50" s="1187" t="s">
        <v>581</v>
      </c>
      <c r="E50" s="3861"/>
      <c r="F50" s="3861"/>
      <c r="G50" s="3861"/>
      <c r="H50" s="3860"/>
      <c r="I50" s="1187"/>
      <c r="J50" s="1187"/>
      <c r="K50" s="1187"/>
      <c r="L50" s="1188"/>
      <c r="M50" s="1189"/>
      <c r="N50" s="1189"/>
      <c r="O50" s="469"/>
      <c r="P50" s="293"/>
      <c r="Q50" s="308"/>
      <c r="R50" s="288"/>
      <c r="S50" s="1102"/>
      <c r="T50" s="305" t="s">
        <v>572</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979">
        <v>21</v>
      </c>
    </row>
    <row r="51" spans="1:43" s="1465" customFormat="1" ht="0" hidden="1" customHeight="1">
      <c r="A51" s="1167" t="s">
        <v>320</v>
      </c>
      <c r="B51" s="1167" t="s">
        <v>321</v>
      </c>
      <c r="C51" s="1138"/>
      <c r="D51" s="1138"/>
      <c r="E51" s="3861"/>
      <c r="F51" s="3860"/>
      <c r="G51" s="1138"/>
      <c r="H51" s="1138"/>
      <c r="I51" s="1138"/>
      <c r="J51" s="1138"/>
      <c r="K51" s="1138"/>
      <c r="L51" s="1282"/>
      <c r="M51" s="1145"/>
      <c r="N51" s="1145"/>
      <c r="P51" s="1140"/>
      <c r="Q51" s="1141"/>
      <c r="R51" s="1140"/>
      <c r="S51" s="1146"/>
      <c r="T51" s="1149" t="s">
        <v>499</v>
      </c>
      <c r="U51" s="1148"/>
      <c r="V51" s="1148"/>
      <c r="W51" s="1148"/>
      <c r="X51" s="1148"/>
      <c r="Y51" s="1148"/>
      <c r="Z51" s="1148"/>
      <c r="AA51" s="1148"/>
      <c r="AB51" s="1148"/>
      <c r="AC51" s="1148"/>
      <c r="AD51" s="1148"/>
      <c r="AE51" s="1148"/>
      <c r="AF51" s="1148"/>
      <c r="AG51" s="1148"/>
      <c r="AH51" s="1148"/>
      <c r="AI51" s="1148"/>
      <c r="AJ51" s="1148"/>
      <c r="AK51" s="1148"/>
      <c r="AM51" s="659"/>
      <c r="AN51" s="659" t="str">
        <f t="shared" si="1"/>
        <v>Добавить централизованную систему для дифференциации</v>
      </c>
      <c r="AO51" s="659"/>
      <c r="AP51" s="659"/>
      <c r="AQ51" s="451">
        <v>0</v>
      </c>
    </row>
    <row r="52" spans="1:43" s="1465" customFormat="1" ht="0" hidden="1" customHeight="1">
      <c r="A52" s="1167" t="s">
        <v>320</v>
      </c>
      <c r="B52" s="1167"/>
      <c r="C52" s="1167"/>
      <c r="D52" s="1167"/>
      <c r="E52" s="3860"/>
      <c r="F52" s="1167"/>
      <c r="G52" s="1167"/>
      <c r="H52" s="1167"/>
      <c r="I52" s="1167"/>
      <c r="J52" s="1167"/>
      <c r="K52" s="1167"/>
      <c r="L52" s="1170"/>
      <c r="M52" s="1145"/>
      <c r="N52" s="1145"/>
      <c r="O52" s="451"/>
      <c r="P52" s="313"/>
      <c r="Q52" s="1168"/>
      <c r="R52" s="313"/>
      <c r="S52" s="1146"/>
      <c r="T52" s="1149" t="s">
        <v>500</v>
      </c>
      <c r="U52" s="1148"/>
      <c r="V52" s="1148"/>
      <c r="W52" s="1148"/>
      <c r="X52" s="1148"/>
      <c r="Y52" s="1148"/>
      <c r="Z52" s="1148"/>
      <c r="AA52" s="1148"/>
      <c r="AB52" s="1148"/>
      <c r="AC52" s="1148"/>
      <c r="AD52" s="1148"/>
      <c r="AE52" s="1148"/>
      <c r="AF52" s="1148"/>
      <c r="AG52" s="1148"/>
      <c r="AH52" s="1148"/>
      <c r="AI52" s="1148"/>
      <c r="AJ52" s="1148"/>
      <c r="AK52" s="1148"/>
      <c r="AM52" s="433"/>
      <c r="AN52" s="433" t="str">
        <f t="shared" si="1"/>
        <v>Добавить территорию для дифференциации</v>
      </c>
      <c r="AO52" s="433"/>
      <c r="AP52" s="433"/>
      <c r="AQ52" s="444">
        <v>0</v>
      </c>
    </row>
    <row r="53" spans="1:43" s="1465" customFormat="1" ht="0" hidden="1" customHeight="1">
      <c r="A53" s="1138"/>
      <c r="B53" s="1138"/>
      <c r="C53" s="1138"/>
      <c r="D53" s="1138"/>
      <c r="E53" s="1167"/>
      <c r="F53" s="1138"/>
      <c r="G53" s="1138"/>
      <c r="H53" s="1138"/>
      <c r="I53" s="1138"/>
      <c r="J53" s="1138"/>
      <c r="K53" s="1138"/>
      <c r="L53" s="1282"/>
      <c r="M53" s="1145"/>
      <c r="N53" s="1145"/>
      <c r="P53" s="1140"/>
      <c r="Q53" s="1141"/>
      <c r="R53" s="1140"/>
      <c r="S53" s="1146"/>
      <c r="T53" s="1149" t="s">
        <v>532</v>
      </c>
      <c r="U53" s="1148"/>
      <c r="V53" s="1148"/>
      <c r="W53" s="1148"/>
      <c r="X53" s="1148"/>
      <c r="Y53" s="1148"/>
      <c r="Z53" s="1148"/>
      <c r="AA53" s="1148"/>
      <c r="AB53" s="1148"/>
      <c r="AC53" s="1148"/>
      <c r="AD53" s="1148"/>
      <c r="AE53" s="1148"/>
      <c r="AF53" s="1148"/>
      <c r="AG53" s="1148"/>
      <c r="AH53" s="1148"/>
      <c r="AI53" s="1148"/>
      <c r="AJ53" s="1148"/>
      <c r="AK53" s="1148"/>
      <c r="AM53" s="659"/>
      <c r="AN53" s="659" t="str">
        <f t="shared" si="1"/>
        <v>Добавить наименование тарифа</v>
      </c>
      <c r="AO53" s="659"/>
      <c r="AP53" s="659"/>
      <c r="AQ53" s="451">
        <v>0</v>
      </c>
    </row>
    <row r="54" spans="1:43" ht="11.45" customHeight="1">
      <c r="M54" s="984"/>
      <c r="N54" s="984"/>
      <c r="O54" s="469"/>
      <c r="P54" s="979"/>
      <c r="Q54" s="979"/>
      <c r="R54" s="979"/>
      <c r="S54" s="979"/>
      <c r="AL54" s="979"/>
      <c r="AM54" s="979"/>
      <c r="AN54" s="979"/>
      <c r="AO54" s="979"/>
      <c r="AP54" s="979"/>
      <c r="AQ54" s="979">
        <v>11</v>
      </c>
    </row>
    <row r="55" spans="1:43" ht="14.65" customHeight="1">
      <c r="O55" s="469"/>
      <c r="S55" s="1077"/>
      <c r="T55" s="3859"/>
      <c r="U55" s="3859"/>
      <c r="V55" s="3859"/>
      <c r="W55" s="3859"/>
      <c r="X55" s="3859"/>
      <c r="Y55" s="3859"/>
      <c r="Z55" s="3859"/>
      <c r="AA55" s="3859"/>
      <c r="AB55" s="3859"/>
      <c r="AC55" s="3859"/>
      <c r="AD55" s="3859"/>
      <c r="AE55" s="3859"/>
      <c r="AF55" s="3859"/>
      <c r="AG55" s="3859"/>
      <c r="AH55" s="3859"/>
      <c r="AI55" s="3859"/>
      <c r="AJ55" s="3859"/>
      <c r="AK55" s="3859"/>
      <c r="AQ55" s="979">
        <v>14</v>
      </c>
    </row>
    <row r="56" spans="1:43" ht="14.65" customHeight="1">
      <c r="O56" s="469"/>
      <c r="AQ56" s="979">
        <v>14</v>
      </c>
    </row>
    <row r="57" spans="1:43" ht="14.65" customHeight="1">
      <c r="O57" s="469"/>
      <c r="S57" s="1077"/>
      <c r="T57" s="3859"/>
      <c r="U57" s="3859"/>
      <c r="V57" s="3859"/>
      <c r="W57" s="3859"/>
      <c r="X57" s="3859"/>
      <c r="Y57" s="3859"/>
      <c r="Z57" s="3859"/>
      <c r="AA57" s="3859"/>
      <c r="AB57" s="3859"/>
      <c r="AC57" s="3859"/>
      <c r="AD57" s="3859"/>
      <c r="AE57" s="3859"/>
      <c r="AF57" s="3859"/>
      <c r="AG57" s="3859"/>
      <c r="AH57" s="3859"/>
      <c r="AI57" s="3859"/>
      <c r="AJ57" s="3859"/>
      <c r="AK57" s="3859"/>
      <c r="AQ57" s="979">
        <v>14</v>
      </c>
    </row>
    <row r="58" spans="1:43" ht="22.5" hidden="1" customHeight="1">
      <c r="A58" s="984" t="s">
        <v>69</v>
      </c>
      <c r="B58" s="984">
        <v>0</v>
      </c>
      <c r="C58" s="984">
        <v>0</v>
      </c>
      <c r="D58" s="984">
        <v>0</v>
      </c>
      <c r="E58" s="984">
        <v>0</v>
      </c>
      <c r="F58" s="984">
        <v>0</v>
      </c>
      <c r="G58" s="984">
        <v>0</v>
      </c>
      <c r="H58" s="984">
        <v>0</v>
      </c>
      <c r="I58" s="984">
        <v>0</v>
      </c>
      <c r="J58" s="984">
        <v>0</v>
      </c>
      <c r="K58" s="984">
        <v>0</v>
      </c>
      <c r="L58" s="1271">
        <v>0</v>
      </c>
      <c r="M58" s="1186">
        <v>0</v>
      </c>
      <c r="N58" s="1186">
        <v>0</v>
      </c>
      <c r="O58" s="1186">
        <v>0</v>
      </c>
      <c r="P58" s="1270">
        <v>3</v>
      </c>
      <c r="Q58" s="278">
        <v>3</v>
      </c>
      <c r="R58" s="278">
        <v>3</v>
      </c>
      <c r="S58" s="495">
        <v>12</v>
      </c>
      <c r="T58" s="979">
        <v>35</v>
      </c>
      <c r="U58" s="979">
        <v>0</v>
      </c>
      <c r="V58" s="979">
        <v>0</v>
      </c>
      <c r="W58" s="979">
        <v>0</v>
      </c>
      <c r="X58" s="979">
        <v>0</v>
      </c>
      <c r="Y58" s="979">
        <v>0</v>
      </c>
      <c r="Z58" s="979">
        <v>0</v>
      </c>
      <c r="AA58" s="979">
        <v>0</v>
      </c>
      <c r="AB58" s="979">
        <v>0</v>
      </c>
      <c r="AC58" s="979">
        <v>24</v>
      </c>
      <c r="AD58" s="979">
        <v>24</v>
      </c>
      <c r="AE58" s="979">
        <v>24</v>
      </c>
      <c r="AF58" s="979">
        <v>11</v>
      </c>
      <c r="AG58" s="979">
        <v>3</v>
      </c>
      <c r="AH58" s="979">
        <v>11</v>
      </c>
      <c r="AI58" s="979">
        <v>0</v>
      </c>
      <c r="AJ58" s="979">
        <v>4</v>
      </c>
      <c r="AK58" s="979">
        <v>115</v>
      </c>
      <c r="AL58" s="444">
        <v>10</v>
      </c>
      <c r="AM58" s="444">
        <v>10</v>
      </c>
      <c r="AN58" s="444">
        <v>10</v>
      </c>
      <c r="AO58" s="444">
        <v>10</v>
      </c>
      <c r="AP58" s="444">
        <v>10</v>
      </c>
      <c r="AQ58" s="979">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190" hidden="1"/>
    <col min="2" max="2" width="11" style="1190" hidden="1" customWidth="1"/>
    <col min="3" max="3" width="10.5703125" style="1190" hidden="1"/>
    <col min="4" max="4" width="11.85546875" style="1190" hidden="1" customWidth="1"/>
    <col min="5" max="5" width="10" style="1190" hidden="1" customWidth="1"/>
    <col min="6" max="6" width="8.7109375" style="1190" hidden="1" customWidth="1"/>
    <col min="7" max="7" width="7.5703125" style="1190" hidden="1" customWidth="1"/>
    <col min="8" max="8" width="11.42578125" style="1190" hidden="1" customWidth="1"/>
    <col min="9" max="9" width="14.140625" style="1190" hidden="1" customWidth="1"/>
    <col min="10" max="10" width="9.85546875" style="1190" hidden="1" customWidth="1"/>
    <col min="11" max="11" width="14.7109375" style="1190" hidden="1" customWidth="1"/>
    <col min="12" max="12" width="19.140625" style="1886" hidden="1" customWidth="1"/>
    <col min="13" max="14" width="12.28515625" style="1563" hidden="1" customWidth="1"/>
    <col min="15" max="15" width="23.42578125" style="1563" hidden="1" customWidth="1"/>
    <col min="16" max="16" width="3" style="1877" customWidth="1"/>
    <col min="17" max="18" width="3" style="278" customWidth="1"/>
    <col min="19" max="19" width="12" style="1878" customWidth="1"/>
    <col min="20" max="20" width="35" style="1459" customWidth="1"/>
    <col min="21" max="21" width="0.140625" style="1459" customWidth="1"/>
    <col min="22" max="24" width="24.7109375" style="1459" hidden="1" customWidth="1"/>
    <col min="25" max="25" width="11.7109375" style="1459" hidden="1" customWidth="1"/>
    <col min="26" max="26" width="3.7109375" style="1459" hidden="1" customWidth="1"/>
    <col min="27" max="27" width="11.7109375" style="1459" hidden="1" customWidth="1"/>
    <col min="28" max="28" width="8.5703125" style="1459" hidden="1" customWidth="1"/>
    <col min="29" max="29" width="24.7109375" style="1459" customWidth="1"/>
    <col min="30" max="31" width="24" style="1459" customWidth="1"/>
    <col min="32" max="32" width="11" style="1459" customWidth="1"/>
    <col min="33" max="33" width="3.7109375" style="1459" customWidth="1"/>
    <col min="34" max="34" width="11" style="1459" customWidth="1"/>
    <col min="35" max="35" width="8.5703125" style="1459" hidden="1" customWidth="1"/>
    <col min="36" max="36" width="4" style="1459" customWidth="1"/>
    <col min="37" max="37" width="115" style="1459" customWidth="1"/>
    <col min="38" max="42" width="10" style="1465" customWidth="1"/>
    <col min="43" max="43" width="10.5703125" style="1459" hidden="1"/>
  </cols>
  <sheetData>
    <row r="1" spans="1:43" ht="22.5" hidden="1" customHeight="1">
      <c r="X1" s="261"/>
      <c r="Y1" s="261"/>
      <c r="AE1" s="261"/>
      <c r="AF1" s="261"/>
      <c r="AQ1" s="979" t="s">
        <v>1</v>
      </c>
    </row>
    <row r="2" spans="1:43" ht="23.25" hidden="1" customHeight="1">
      <c r="A2" s="1187"/>
      <c r="B2" s="1187"/>
      <c r="C2" s="1187"/>
      <c r="D2" s="1187"/>
      <c r="E2" s="3860">
        <v>1</v>
      </c>
      <c r="F2" s="1187"/>
      <c r="G2" s="1187"/>
      <c r="H2" s="1187"/>
      <c r="I2" s="1187"/>
      <c r="J2" s="1187"/>
      <c r="K2" s="1187"/>
      <c r="L2" s="1188"/>
      <c r="M2" s="1189"/>
      <c r="N2" s="1189"/>
      <c r="O2" s="1189"/>
      <c r="P2" s="294"/>
      <c r="Q2" s="293"/>
      <c r="R2" s="288"/>
      <c r="S2" s="1281" t="e">
        <f>INDEX(PT_DIFFERENTIATION_NUM_NTAR,MATCH(A2,PT_DIFFERENTIATION_NTAR_ID,0))</f>
        <v>#N/A</v>
      </c>
      <c r="T2" s="232" t="s">
        <v>214</v>
      </c>
      <c r="U2" s="234"/>
      <c r="V2" s="3854"/>
      <c r="W2" s="3855"/>
      <c r="X2" s="3855"/>
      <c r="Y2" s="3855"/>
      <c r="Z2" s="3855"/>
      <c r="AA2" s="3855"/>
      <c r="AB2" s="3856"/>
      <c r="AC2" s="3854" t="e">
        <f>INDEX(PT_DIFFERENTIATION_NTAR,MATCH(A2,PT_DIFFERENTIATION_NTAR_ID,0))</f>
        <v>#N/A</v>
      </c>
      <c r="AD2" s="3855"/>
      <c r="AE2" s="3855"/>
      <c r="AF2" s="3855"/>
      <c r="AG2" s="3855"/>
      <c r="AH2" s="3855"/>
      <c r="AI2" s="3855"/>
      <c r="AJ2" s="3856"/>
      <c r="AK2" s="10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979">
        <v>0</v>
      </c>
    </row>
    <row r="3" spans="1:43" ht="23.25" hidden="1" customHeight="1">
      <c r="A3" s="1187"/>
      <c r="B3" s="1187"/>
      <c r="C3" s="1187"/>
      <c r="D3" s="1187"/>
      <c r="E3" s="3861"/>
      <c r="F3" s="3860">
        <v>1</v>
      </c>
      <c r="G3" s="1187"/>
      <c r="H3" s="1187"/>
      <c r="I3" s="1187"/>
      <c r="J3" s="1187"/>
      <c r="K3" s="1187"/>
      <c r="L3" s="1188"/>
      <c r="M3" s="1189"/>
      <c r="N3" s="1189"/>
      <c r="O3" s="1189"/>
      <c r="P3" s="1277"/>
      <c r="Q3" s="285"/>
      <c r="R3" s="286"/>
      <c r="S3" s="1281" t="e">
        <f>INDEX(PT_DIFFERENTIATION_NUM_TER,MATCH(B3,PT_DIFFERENTIATION_TER_ID,0))</f>
        <v>#N/A</v>
      </c>
      <c r="T3" s="242" t="s">
        <v>481</v>
      </c>
      <c r="U3" s="234"/>
      <c r="V3" s="3854"/>
      <c r="W3" s="3855"/>
      <c r="X3" s="3855"/>
      <c r="Y3" s="3855"/>
      <c r="Z3" s="3855"/>
      <c r="AA3" s="3855"/>
      <c r="AB3" s="3856"/>
      <c r="AC3" s="3854" t="e">
        <f>INDEX(PT_DIFFERENTIATION_TER,MATCH(B3,PT_DIFFERENTIATION_TER_ID,0))</f>
        <v>#N/A</v>
      </c>
      <c r="AD3" s="3855"/>
      <c r="AE3" s="3855"/>
      <c r="AF3" s="3855"/>
      <c r="AG3" s="3855"/>
      <c r="AH3" s="3855"/>
      <c r="AI3" s="3855"/>
      <c r="AJ3" s="3856"/>
      <c r="AK3" s="1082" t="s">
        <v>482</v>
      </c>
      <c r="AM3" s="433"/>
      <c r="AN3" s="433" t="str">
        <f t="shared" si="0"/>
        <v>Территория действия тарифа</v>
      </c>
      <c r="AO3" s="433"/>
      <c r="AP3" s="433"/>
      <c r="AQ3" s="979">
        <v>0</v>
      </c>
    </row>
    <row r="4" spans="1:43" ht="23.25" hidden="1" customHeight="1">
      <c r="A4" s="1187"/>
      <c r="B4" s="1187"/>
      <c r="C4" s="1187"/>
      <c r="D4" s="1187"/>
      <c r="E4" s="3861"/>
      <c r="F4" s="3861"/>
      <c r="G4" s="3860">
        <v>1</v>
      </c>
      <c r="H4" s="1187"/>
      <c r="I4" s="1187"/>
      <c r="J4" s="1187"/>
      <c r="K4" s="1187"/>
      <c r="L4" s="1188"/>
      <c r="M4" s="1189"/>
      <c r="N4" s="1189"/>
      <c r="O4" s="1189"/>
      <c r="P4" s="287"/>
      <c r="Q4" s="285"/>
      <c r="R4" s="286"/>
      <c r="S4" s="1281" t="e">
        <f>INDEX(PT_DIFFERENTIATION_NUM_CS,MATCH(C4,PT_DIFFERENTIATION_CS_ID,0))</f>
        <v>#N/A</v>
      </c>
      <c r="T4" s="243" t="s">
        <v>565</v>
      </c>
      <c r="U4" s="234"/>
      <c r="V4" s="3854"/>
      <c r="W4" s="3855"/>
      <c r="X4" s="3855"/>
      <c r="Y4" s="3855"/>
      <c r="Z4" s="3855"/>
      <c r="AA4" s="3855"/>
      <c r="AB4" s="3856"/>
      <c r="AC4" s="3854" t="e">
        <f>INDEX(PT_DIFFERENTIATION_CS,MATCH(C4,PT_DIFFERENTIATION_CS_ID,0))</f>
        <v>#N/A</v>
      </c>
      <c r="AD4" s="3855"/>
      <c r="AE4" s="3855"/>
      <c r="AF4" s="3855"/>
      <c r="AG4" s="3855"/>
      <c r="AH4" s="3855"/>
      <c r="AI4" s="3855"/>
      <c r="AJ4" s="3856"/>
      <c r="AK4" s="1082" t="s">
        <v>566</v>
      </c>
      <c r="AM4" s="433"/>
      <c r="AN4" s="433" t="str">
        <f t="shared" si="0"/>
        <v>Наименование централизованной системы холодного водоснабжения</v>
      </c>
      <c r="AO4" s="433"/>
      <c r="AP4" s="433"/>
      <c r="AQ4" s="979">
        <v>0</v>
      </c>
    </row>
    <row r="5" spans="1:43" ht="23.25" hidden="1" customHeight="1">
      <c r="A5" s="1187"/>
      <c r="B5" s="1187"/>
      <c r="C5" s="1187"/>
      <c r="D5" s="1187"/>
      <c r="E5" s="3861"/>
      <c r="F5" s="3861"/>
      <c r="G5" s="3861"/>
      <c r="H5" s="3861"/>
      <c r="I5" s="3862" t="e">
        <f>S4&amp;".1"</f>
        <v>#N/A</v>
      </c>
      <c r="J5" s="1187"/>
      <c r="K5" s="1187"/>
      <c r="L5" s="1188"/>
      <c r="P5" s="3864">
        <v>1</v>
      </c>
      <c r="Q5" s="1274"/>
      <c r="R5" s="289"/>
      <c r="S5" s="1281" t="e">
        <f>$I5</f>
        <v>#N/A</v>
      </c>
      <c r="T5" s="219" t="s">
        <v>567</v>
      </c>
      <c r="U5" s="234"/>
      <c r="V5" s="3928"/>
      <c r="W5" s="3929"/>
      <c r="X5" s="3929"/>
      <c r="Y5" s="3929"/>
      <c r="Z5" s="3929"/>
      <c r="AA5" s="3929"/>
      <c r="AB5" s="3930"/>
      <c r="AC5" s="3931"/>
      <c r="AD5" s="3932"/>
      <c r="AE5" s="3932"/>
      <c r="AF5" s="3932"/>
      <c r="AG5" s="3932"/>
      <c r="AH5" s="3932"/>
      <c r="AI5" s="3932"/>
      <c r="AJ5" s="3933"/>
      <c r="AK5" s="1082" t="s">
        <v>568</v>
      </c>
      <c r="AM5" s="433"/>
      <c r="AN5" s="433" t="str">
        <f t="shared" si="0"/>
        <v>Наименование признака дифференциации</v>
      </c>
      <c r="AO5" s="433"/>
      <c r="AP5" s="433"/>
      <c r="AQ5" s="979">
        <v>0</v>
      </c>
    </row>
    <row r="6" spans="1:43" ht="23.25" hidden="1" customHeight="1">
      <c r="A6" s="1187"/>
      <c r="B6" s="1187"/>
      <c r="C6" s="1187"/>
      <c r="D6" s="1187"/>
      <c r="E6" s="3861"/>
      <c r="F6" s="3861"/>
      <c r="G6" s="3861"/>
      <c r="H6" s="3861"/>
      <c r="I6" s="3863"/>
      <c r="J6" s="3862" t="e">
        <f>I5&amp;".1"</f>
        <v>#N/A</v>
      </c>
      <c r="K6" s="1187"/>
      <c r="L6" s="1188" t="s">
        <v>490</v>
      </c>
      <c r="P6" s="3864"/>
      <c r="Q6" s="3864">
        <v>1</v>
      </c>
      <c r="R6" s="290"/>
      <c r="S6" s="1281" t="e">
        <f>$J6</f>
        <v>#N/A</v>
      </c>
      <c r="T6" s="220" t="s">
        <v>491</v>
      </c>
      <c r="U6" s="234"/>
      <c r="V6" s="3848"/>
      <c r="W6" s="3849"/>
      <c r="X6" s="3849"/>
      <c r="Y6" s="3849"/>
      <c r="Z6" s="3849"/>
      <c r="AA6" s="3849"/>
      <c r="AB6" s="3850"/>
      <c r="AC6" s="3848"/>
      <c r="AD6" s="3849"/>
      <c r="AE6" s="3849"/>
      <c r="AF6" s="3849"/>
      <c r="AG6" s="3849"/>
      <c r="AH6" s="3849"/>
      <c r="AI6" s="3849"/>
      <c r="AJ6" s="3850"/>
      <c r="AK6" s="1131" t="s">
        <v>569</v>
      </c>
      <c r="AM6" s="433"/>
      <c r="AN6" s="433" t="str">
        <f t="shared" si="0"/>
        <v>Группа потребителей</v>
      </c>
      <c r="AO6" s="433"/>
      <c r="AP6" s="433"/>
      <c r="AQ6" s="979">
        <v>0</v>
      </c>
    </row>
    <row r="7" spans="1:43" ht="23.25" hidden="1" customHeight="1">
      <c r="A7" s="1187"/>
      <c r="B7" s="1187"/>
      <c r="C7" s="1187"/>
      <c r="D7" s="1187"/>
      <c r="E7" s="3861"/>
      <c r="F7" s="3861"/>
      <c r="G7" s="3861"/>
      <c r="H7" s="3861"/>
      <c r="I7" s="3863"/>
      <c r="J7" s="3863"/>
      <c r="K7" s="3862" t="e">
        <f>J6&amp;".1"</f>
        <v>#N/A</v>
      </c>
      <c r="L7" s="1188"/>
      <c r="P7" s="3864"/>
      <c r="Q7" s="3864"/>
      <c r="R7" s="290">
        <v>1</v>
      </c>
      <c r="S7" s="1281" t="e">
        <f>$K7</f>
        <v>#N/A</v>
      </c>
      <c r="T7" s="1261"/>
      <c r="U7" s="234"/>
      <c r="V7" s="627"/>
      <c r="W7" s="627"/>
      <c r="X7" s="1081"/>
      <c r="Y7" s="3865"/>
      <c r="Z7" s="3741" t="s">
        <v>52</v>
      </c>
      <c r="AA7" s="3865"/>
      <c r="AB7" s="3741" t="s">
        <v>52</v>
      </c>
      <c r="AC7" s="627"/>
      <c r="AD7" s="627"/>
      <c r="AE7" s="1081"/>
      <c r="AF7" s="3865"/>
      <c r="AG7" s="3741" t="s">
        <v>52</v>
      </c>
      <c r="AH7" s="3867"/>
      <c r="AI7" s="3741" t="s">
        <v>52</v>
      </c>
      <c r="AJ7" s="1262"/>
      <c r="AK7" s="39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979">
        <v>0</v>
      </c>
    </row>
    <row r="8" spans="1:43" ht="14.25" hidden="1" customHeight="1">
      <c r="A8" s="1187"/>
      <c r="B8" s="1187"/>
      <c r="C8" s="1187"/>
      <c r="D8" s="1187"/>
      <c r="E8" s="3861"/>
      <c r="F8" s="3861"/>
      <c r="G8" s="3861"/>
      <c r="H8" s="3861"/>
      <c r="I8" s="3863"/>
      <c r="J8" s="3863"/>
      <c r="K8" s="3862"/>
      <c r="L8" s="1188"/>
      <c r="P8" s="3864"/>
      <c r="Q8" s="3864"/>
      <c r="R8" s="290"/>
      <c r="S8" s="1280"/>
      <c r="T8" s="234"/>
      <c r="U8" s="234"/>
      <c r="V8" s="259"/>
      <c r="W8" s="259"/>
      <c r="X8" s="262" t="str">
        <f>Y7&amp;"-"&amp;AA7</f>
        <v>-</v>
      </c>
      <c r="Y8" s="3866"/>
      <c r="Z8" s="3741"/>
      <c r="AA8" s="3866"/>
      <c r="AB8" s="3741"/>
      <c r="AC8" s="259"/>
      <c r="AD8" s="259"/>
      <c r="AE8" s="262" t="str">
        <f>AF7&amp;"-"&amp;AH7</f>
        <v>-</v>
      </c>
      <c r="AF8" s="3866"/>
      <c r="AG8" s="3741"/>
      <c r="AH8" s="3868"/>
      <c r="AI8" s="3741"/>
      <c r="AJ8" s="1263"/>
      <c r="AK8" s="3934"/>
      <c r="AM8" s="433"/>
      <c r="AN8" s="433" t="str">
        <f t="shared" si="0"/>
        <v/>
      </c>
      <c r="AO8" s="433"/>
      <c r="AP8" s="433"/>
      <c r="AQ8" s="979">
        <v>0</v>
      </c>
    </row>
    <row r="9" spans="1:43" ht="21" hidden="1" customHeight="1">
      <c r="A9" s="1187"/>
      <c r="B9" s="1187"/>
      <c r="C9" s="1187"/>
      <c r="D9" s="1187"/>
      <c r="E9" s="3861"/>
      <c r="F9" s="3861"/>
      <c r="G9" s="3861"/>
      <c r="H9" s="3861"/>
      <c r="I9" s="3863"/>
      <c r="J9" s="3862"/>
      <c r="K9" s="1187"/>
      <c r="L9" s="1188"/>
      <c r="P9" s="3864"/>
      <c r="Q9" s="3864"/>
      <c r="R9" s="289"/>
      <c r="S9" s="1102"/>
      <c r="T9" s="221" t="s">
        <v>570</v>
      </c>
      <c r="U9" s="300"/>
      <c r="V9" s="300"/>
      <c r="W9" s="300"/>
      <c r="X9" s="300"/>
      <c r="Y9" s="300"/>
      <c r="Z9" s="300"/>
      <c r="AA9" s="300"/>
      <c r="AB9" s="300"/>
      <c r="AC9" s="300"/>
      <c r="AD9" s="300"/>
      <c r="AE9" s="300"/>
      <c r="AF9" s="300"/>
      <c r="AG9" s="300"/>
      <c r="AH9" s="300"/>
      <c r="AI9" s="300"/>
      <c r="AJ9" s="300"/>
      <c r="AK9" s="1082" t="s">
        <v>571</v>
      </c>
      <c r="AM9" s="433"/>
      <c r="AN9" s="433" t="str">
        <f t="shared" si="0"/>
        <v>Добавить значение признака дифференциации</v>
      </c>
      <c r="AO9" s="433"/>
      <c r="AP9" s="433"/>
      <c r="AQ9" s="979">
        <v>0</v>
      </c>
    </row>
    <row r="10" spans="1:43" ht="21" hidden="1" customHeight="1">
      <c r="A10" s="1187"/>
      <c r="B10" s="1187"/>
      <c r="C10" s="1187"/>
      <c r="D10" s="1187"/>
      <c r="E10" s="3861"/>
      <c r="F10" s="3861"/>
      <c r="G10" s="3861"/>
      <c r="H10" s="3861"/>
      <c r="I10" s="3862"/>
      <c r="J10" s="1187"/>
      <c r="K10" s="1187"/>
      <c r="L10" s="1188"/>
      <c r="P10" s="3864"/>
      <c r="Q10" s="1274"/>
      <c r="R10" s="289"/>
      <c r="S10" s="1102"/>
      <c r="T10" s="298" t="s">
        <v>496</v>
      </c>
      <c r="U10" s="300"/>
      <c r="V10" s="300"/>
      <c r="W10" s="300"/>
      <c r="X10" s="300"/>
      <c r="Y10" s="300"/>
      <c r="Z10" s="300"/>
      <c r="AA10" s="300"/>
      <c r="AB10" s="299"/>
      <c r="AC10" s="300"/>
      <c r="AD10" s="300"/>
      <c r="AE10" s="300"/>
      <c r="AF10" s="300"/>
      <c r="AG10" s="300"/>
      <c r="AH10" s="300"/>
      <c r="AI10" s="299"/>
      <c r="AJ10" s="300"/>
      <c r="AK10" s="1264"/>
      <c r="AM10" s="433"/>
      <c r="AN10" s="433" t="str">
        <f t="shared" si="0"/>
        <v>Добавить группу потребителей</v>
      </c>
      <c r="AO10" s="433"/>
      <c r="AP10" s="433"/>
      <c r="AQ10" s="979">
        <v>0</v>
      </c>
    </row>
    <row r="11" spans="1:43" ht="21" hidden="1" customHeight="1">
      <c r="A11" s="1187"/>
      <c r="B11" s="1187"/>
      <c r="C11" s="1187"/>
      <c r="D11" s="1187"/>
      <c r="E11" s="3861"/>
      <c r="F11" s="3861"/>
      <c r="G11" s="3861"/>
      <c r="H11" s="3860"/>
      <c r="I11" s="1187"/>
      <c r="J11" s="1187"/>
      <c r="K11" s="1187"/>
      <c r="L11" s="1188"/>
      <c r="M11" s="1189"/>
      <c r="N11" s="1189"/>
      <c r="O11" s="469"/>
      <c r="P11" s="293"/>
      <c r="Q11" s="308"/>
      <c r="R11" s="288"/>
      <c r="S11" s="1102"/>
      <c r="T11" s="305" t="s">
        <v>572</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979">
        <v>0</v>
      </c>
    </row>
    <row r="12" spans="1:43" s="1465" customFormat="1" ht="14.25" hidden="1" customHeight="1">
      <c r="A12" s="1167"/>
      <c r="B12" s="1167"/>
      <c r="C12" s="1138"/>
      <c r="D12" s="1138"/>
      <c r="E12" s="3861"/>
      <c r="F12" s="3860"/>
      <c r="G12" s="1138"/>
      <c r="H12" s="1138"/>
      <c r="I12" s="1138"/>
      <c r="J12" s="1138"/>
      <c r="K12" s="1138"/>
      <c r="L12" s="1282"/>
      <c r="M12" s="1145"/>
      <c r="N12" s="1145"/>
      <c r="P12" s="1140"/>
      <c r="Q12" s="1141"/>
      <c r="R12" s="1140"/>
      <c r="S12" s="1146"/>
      <c r="T12" s="1149" t="s">
        <v>499</v>
      </c>
      <c r="U12" s="1148"/>
      <c r="V12" s="1148"/>
      <c r="W12" s="1148"/>
      <c r="X12" s="1148"/>
      <c r="Y12" s="1148"/>
      <c r="Z12" s="1148"/>
      <c r="AA12" s="1148"/>
      <c r="AB12" s="1148"/>
      <c r="AC12" s="1148"/>
      <c r="AD12" s="1148"/>
      <c r="AE12" s="1148"/>
      <c r="AF12" s="1148"/>
      <c r="AG12" s="1148"/>
      <c r="AH12" s="1148"/>
      <c r="AI12" s="1148"/>
      <c r="AJ12" s="1148"/>
      <c r="AK12" s="1148"/>
      <c r="AM12" s="659"/>
      <c r="AN12" s="659" t="str">
        <f t="shared" si="0"/>
        <v>Добавить централизованную систему для дифференциации</v>
      </c>
      <c r="AO12" s="659"/>
      <c r="AP12" s="659"/>
      <c r="AQ12" s="451">
        <v>0</v>
      </c>
    </row>
    <row r="13" spans="1:43" s="1465" customFormat="1" ht="14.25" hidden="1" customHeight="1">
      <c r="A13" s="1167"/>
      <c r="B13" s="1167"/>
      <c r="C13" s="1167"/>
      <c r="D13" s="1167"/>
      <c r="E13" s="3860"/>
      <c r="F13" s="1167"/>
      <c r="G13" s="1167"/>
      <c r="H13" s="1167"/>
      <c r="I13" s="1167"/>
      <c r="J13" s="1167"/>
      <c r="K13" s="1167"/>
      <c r="L13" s="1170"/>
      <c r="M13" s="1145"/>
      <c r="N13" s="1145"/>
      <c r="O13" s="451"/>
      <c r="P13" s="313"/>
      <c r="Q13" s="1168"/>
      <c r="R13" s="313"/>
      <c r="S13" s="1146"/>
      <c r="T13" s="1149" t="s">
        <v>500</v>
      </c>
      <c r="U13" s="1148"/>
      <c r="V13" s="1148"/>
      <c r="W13" s="1148"/>
      <c r="X13" s="1148"/>
      <c r="Y13" s="1148"/>
      <c r="Z13" s="1148"/>
      <c r="AA13" s="1148"/>
      <c r="AB13" s="1148"/>
      <c r="AC13" s="1148"/>
      <c r="AD13" s="1148"/>
      <c r="AE13" s="1148"/>
      <c r="AF13" s="1148"/>
      <c r="AG13" s="1148"/>
      <c r="AH13" s="1148"/>
      <c r="AI13" s="1148"/>
      <c r="AJ13" s="1148"/>
      <c r="AK13" s="1148"/>
      <c r="AM13" s="433"/>
      <c r="AN13" s="433" t="str">
        <f t="shared" si="0"/>
        <v>Добавить территорию для дифференциации</v>
      </c>
      <c r="AO13" s="433"/>
      <c r="AP13" s="433"/>
      <c r="AQ13" s="444">
        <v>0</v>
      </c>
    </row>
    <row r="14" spans="1:43" ht="14.25" hidden="1" customHeight="1">
      <c r="AB14" s="261"/>
      <c r="AI14" s="261"/>
      <c r="AQ14" s="979">
        <v>0</v>
      </c>
    </row>
    <row r="15" spans="1:43" ht="14.25" hidden="1" customHeight="1">
      <c r="AC15" s="1184"/>
      <c r="AD15" s="1184"/>
      <c r="AE15" s="1185"/>
      <c r="AF15" s="3858"/>
      <c r="AG15" s="3857" t="s">
        <v>52</v>
      </c>
      <c r="AH15" s="3858"/>
      <c r="AI15" s="3857" t="s">
        <v>52</v>
      </c>
      <c r="AQ15" s="979">
        <v>0</v>
      </c>
    </row>
    <row r="16" spans="1:43" ht="14.25" hidden="1" customHeight="1">
      <c r="AC16" s="1184"/>
      <c r="AD16" s="1184"/>
      <c r="AE16" s="262" t="str">
        <f>AF15&amp;"-"&amp;AH15</f>
        <v>-</v>
      </c>
      <c r="AF16" s="3857"/>
      <c r="AG16" s="3857"/>
      <c r="AH16" s="3857"/>
      <c r="AI16" s="3857"/>
      <c r="AQ16" s="979">
        <v>0</v>
      </c>
    </row>
    <row r="17" spans="1:43" ht="14.25" hidden="1" customHeight="1">
      <c r="AI17" s="261"/>
      <c r="AQ17" s="979">
        <v>0</v>
      </c>
    </row>
    <row r="18" spans="1:43" s="1190" customFormat="1" ht="22.5" hidden="1" customHeight="1">
      <c r="L18" s="1271"/>
      <c r="M18" s="1186"/>
      <c r="N18" s="1186"/>
      <c r="O18" s="1191" t="s">
        <v>501</v>
      </c>
      <c r="P18" s="1186"/>
      <c r="Q18" s="1195"/>
      <c r="R18" s="1195"/>
      <c r="S18" s="623"/>
      <c r="Y18" s="1191"/>
      <c r="AA18" s="1191"/>
      <c r="AF18" s="1191"/>
      <c r="AH18" s="1191"/>
      <c r="AL18" s="444"/>
      <c r="AM18" s="444"/>
      <c r="AN18" s="444"/>
      <c r="AO18" s="444"/>
      <c r="AP18" s="444"/>
      <c r="AQ18" s="984">
        <v>0</v>
      </c>
    </row>
    <row r="19" spans="1:43" s="1190" customFormat="1" ht="14.25" hidden="1" customHeight="1">
      <c r="L19" s="1271"/>
      <c r="M19" s="1186"/>
      <c r="N19" s="1186"/>
      <c r="O19" s="1186"/>
      <c r="P19" s="1186"/>
      <c r="Q19" s="1195"/>
      <c r="R19" s="1195"/>
      <c r="S19" s="623"/>
      <c r="AL19" s="444"/>
      <c r="AM19" s="444"/>
      <c r="AN19" s="444"/>
      <c r="AO19" s="444"/>
      <c r="AP19" s="444"/>
      <c r="AQ19" s="984">
        <v>0</v>
      </c>
    </row>
    <row r="20" spans="1:43" s="1190" customFormat="1" ht="12" hidden="1" customHeight="1">
      <c r="L20" s="1271"/>
      <c r="M20" s="1186"/>
      <c r="N20" s="1186"/>
      <c r="O20" s="1188" t="s">
        <v>502</v>
      </c>
      <c r="P20" s="1186"/>
      <c r="Q20" s="1266"/>
      <c r="R20" s="1266"/>
      <c r="S20" s="623"/>
      <c r="T20" s="984" t="s">
        <v>503</v>
      </c>
      <c r="Z20" s="120" t="s">
        <v>504</v>
      </c>
      <c r="AB20" s="120" t="s">
        <v>505</v>
      </c>
      <c r="AC20" s="984" t="s">
        <v>503</v>
      </c>
      <c r="AG20" s="120" t="s">
        <v>506</v>
      </c>
      <c r="AI20" s="120" t="s">
        <v>505</v>
      </c>
      <c r="AQ20" s="984">
        <v>0</v>
      </c>
    </row>
    <row r="21" spans="1:43" ht="14.25" hidden="1" customHeight="1">
      <c r="O21" s="1188"/>
      <c r="AQ21" s="979">
        <v>0</v>
      </c>
    </row>
    <row r="22" spans="1:43" ht="14.25" hidden="1" customHeight="1">
      <c r="O22" s="1188"/>
      <c r="AQ22" s="979">
        <v>0</v>
      </c>
    </row>
    <row r="23" spans="1:43" ht="14.65" customHeight="1">
      <c r="Q23" s="309"/>
      <c r="R23" s="309"/>
      <c r="S23" s="1099"/>
      <c r="T23" s="296"/>
      <c r="U23" s="296"/>
      <c r="V23" s="442"/>
      <c r="W23" s="442"/>
      <c r="X23" s="442"/>
      <c r="Y23" s="442"/>
      <c r="Z23" s="442"/>
      <c r="AA23" s="442"/>
      <c r="AB23" s="442"/>
      <c r="AC23" s="442"/>
      <c r="AD23" s="442"/>
      <c r="AE23" s="442"/>
      <c r="AF23" s="442"/>
      <c r="AG23" s="442"/>
      <c r="AH23" s="442"/>
      <c r="AI23" s="442"/>
      <c r="AQ23" s="979">
        <v>14</v>
      </c>
    </row>
    <row r="24" spans="1:43" ht="14.65" customHeight="1">
      <c r="Q24" s="309"/>
      <c r="R24" s="309"/>
      <c r="S24" s="384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841"/>
      <c r="U24" s="3841"/>
      <c r="V24" s="3841"/>
      <c r="W24" s="3841"/>
      <c r="X24" s="3841"/>
      <c r="Y24" s="3841"/>
      <c r="Z24" s="3841"/>
      <c r="AA24" s="3841"/>
      <c r="AB24" s="3841"/>
      <c r="AC24" s="3841"/>
      <c r="AD24" s="3841"/>
      <c r="AE24" s="3841"/>
      <c r="AF24" s="3841"/>
      <c r="AG24" s="3841"/>
      <c r="AH24" s="3841"/>
      <c r="AI24" s="1067"/>
      <c r="AQ24" s="979">
        <v>14</v>
      </c>
    </row>
    <row r="25" spans="1:43" ht="14.65" customHeight="1">
      <c r="Q25" s="309"/>
      <c r="R25" s="309"/>
      <c r="S25" s="3814" t="str">
        <f>IF(org=0,"Не определено",org)</f>
        <v>ООО "Смоленскрегионтеплоэнерго"</v>
      </c>
      <c r="T25" s="3814"/>
      <c r="U25" s="3814"/>
      <c r="V25" s="3814"/>
      <c r="W25" s="3814"/>
      <c r="X25" s="3814"/>
      <c r="Y25" s="3814"/>
      <c r="Z25" s="3814"/>
      <c r="AA25" s="3814"/>
      <c r="AB25" s="3814"/>
      <c r="AC25" s="3814"/>
      <c r="AD25" s="3814"/>
      <c r="AE25" s="3814"/>
      <c r="AF25" s="3814"/>
      <c r="AG25" s="3814"/>
      <c r="AH25" s="3814"/>
      <c r="AI25" s="1067"/>
      <c r="AQ25" s="979">
        <v>14</v>
      </c>
    </row>
    <row r="26" spans="1:43" ht="14.25" hidden="1" customHeight="1">
      <c r="Q26" s="309"/>
      <c r="R26" s="309"/>
      <c r="S26" s="1099"/>
      <c r="T26" s="296"/>
      <c r="U26" s="296"/>
      <c r="V26" s="256"/>
      <c r="W26" s="256"/>
      <c r="X26" s="256"/>
      <c r="Y26" s="256"/>
      <c r="Z26" s="256"/>
      <c r="AA26" s="256"/>
      <c r="AB26" s="256"/>
      <c r="AC26" s="256"/>
      <c r="AD26" s="256"/>
      <c r="AE26" s="256"/>
      <c r="AF26" s="256"/>
      <c r="AG26" s="256"/>
      <c r="AH26" s="256"/>
      <c r="AI26" s="256"/>
      <c r="AJ26" s="442"/>
      <c r="AQ26" s="979">
        <v>0</v>
      </c>
    </row>
    <row r="27" spans="1:43" s="1637" customFormat="1" ht="25.5" hidden="1" customHeight="1">
      <c r="A27" s="1192"/>
      <c r="B27" s="1192"/>
      <c r="C27" s="1192"/>
      <c r="D27" s="1192"/>
      <c r="E27" s="1192"/>
      <c r="F27" s="1192"/>
      <c r="G27" s="1192"/>
      <c r="H27" s="1192"/>
      <c r="I27" s="1192"/>
      <c r="J27" s="1192"/>
      <c r="K27" s="1192"/>
      <c r="L27" s="1193"/>
      <c r="M27" s="1192"/>
      <c r="N27" s="1192"/>
      <c r="O27" s="1192"/>
      <c r="S27" s="3851" t="s">
        <v>28</v>
      </c>
      <c r="T27" s="3851"/>
      <c r="U27" s="1196"/>
      <c r="V27" s="3853" t="str">
        <f>IF(TITLE_NAME_OR_PR_CHANGE="",IF(TITLE_NAME_OR_PR="","",TITLE_NAME_OR_PR),TITLE_NAME_OR_PR_CHANGE)</f>
        <v/>
      </c>
      <c r="W27" s="3853"/>
      <c r="X27" s="3853"/>
      <c r="Y27" s="3853"/>
      <c r="Z27" s="3853"/>
      <c r="AA27" s="3853"/>
      <c r="AB27" s="260"/>
      <c r="AC27" s="3853" t="str">
        <f>IF(TITLE_NAME_OR_PR_CHANGE="",IF(TITLE_NAME_OR_PR="","",TITLE_NAME_OR_PR),TITLE_NAME_OR_PR_CHANGE)</f>
        <v/>
      </c>
      <c r="AD27" s="3853"/>
      <c r="AE27" s="3853"/>
      <c r="AF27" s="3853"/>
      <c r="AG27" s="3853"/>
      <c r="AH27" s="3853"/>
      <c r="AI27" s="260"/>
      <c r="AJ27" s="260"/>
      <c r="AK27" s="214"/>
      <c r="AL27" s="301"/>
      <c r="AM27" s="301"/>
      <c r="AN27" s="301"/>
      <c r="AO27" s="301"/>
      <c r="AP27" s="301"/>
      <c r="AQ27" s="351">
        <v>0</v>
      </c>
    </row>
    <row r="28" spans="1:43" s="1637" customFormat="1" ht="18.75" hidden="1" customHeight="1">
      <c r="A28" s="1192"/>
      <c r="B28" s="1192"/>
      <c r="C28" s="1192"/>
      <c r="D28" s="1192"/>
      <c r="E28" s="1192"/>
      <c r="F28" s="1192"/>
      <c r="G28" s="1192"/>
      <c r="H28" s="1192"/>
      <c r="I28" s="1192"/>
      <c r="J28" s="1192"/>
      <c r="K28" s="1192"/>
      <c r="L28" s="1193"/>
      <c r="M28" s="1192"/>
      <c r="N28" s="1192"/>
      <c r="O28" s="1192"/>
      <c r="S28" s="3851" t="s">
        <v>507</v>
      </c>
      <c r="T28" s="3851"/>
      <c r="U28" s="1196"/>
      <c r="V28" s="3852" t="str">
        <f>IF(TITLE_DATE_PR_CHANGE="",IF(TITLE_DATE_PR="","",TITLE_DATE_PR),TITLE_DATE_PR_CHANGE)</f>
        <v/>
      </c>
      <c r="W28" s="3852"/>
      <c r="X28" s="3852"/>
      <c r="Y28" s="3852"/>
      <c r="Z28" s="3852"/>
      <c r="AA28" s="3852"/>
      <c r="AB28" s="260"/>
      <c r="AC28" s="3852" t="str">
        <f>IF(TITLE_DATE_PR_CHANGE="",IF(TITLE_DATE_PR="","",TITLE_DATE_PR),TITLE_DATE_PR_CHANGE)</f>
        <v/>
      </c>
      <c r="AD28" s="3852"/>
      <c r="AE28" s="3852"/>
      <c r="AF28" s="3852"/>
      <c r="AG28" s="3852"/>
      <c r="AH28" s="3852"/>
      <c r="AI28" s="260"/>
      <c r="AJ28" s="260"/>
      <c r="AK28" s="214"/>
      <c r="AL28" s="301"/>
      <c r="AM28" s="301"/>
      <c r="AN28" s="301"/>
      <c r="AO28" s="301"/>
      <c r="AP28" s="301"/>
      <c r="AQ28" s="351">
        <v>0</v>
      </c>
    </row>
    <row r="29" spans="1:43" s="1637" customFormat="1" ht="18.75" hidden="1" customHeight="1">
      <c r="A29" s="1192"/>
      <c r="B29" s="1192"/>
      <c r="C29" s="1192"/>
      <c r="D29" s="1192"/>
      <c r="E29" s="1192"/>
      <c r="F29" s="1192"/>
      <c r="G29" s="1192"/>
      <c r="H29" s="1192"/>
      <c r="I29" s="1192"/>
      <c r="J29" s="1192"/>
      <c r="K29" s="1192"/>
      <c r="L29" s="1193"/>
      <c r="M29" s="1192"/>
      <c r="N29" s="1192"/>
      <c r="O29" s="1192"/>
      <c r="S29" s="3851" t="s">
        <v>508</v>
      </c>
      <c r="T29" s="3851"/>
      <c r="U29" s="1196"/>
      <c r="V29" s="3853" t="str">
        <f>IF(TITLE_NUMBER_PR_CHANGE="",IF(TITLE_NUMBER_PR="","",TITLE_NUMBER_PR),TITLE_NUMBER_PR_CHANGE)</f>
        <v/>
      </c>
      <c r="W29" s="3853"/>
      <c r="X29" s="3853"/>
      <c r="Y29" s="3853"/>
      <c r="Z29" s="3853"/>
      <c r="AA29" s="3853"/>
      <c r="AB29" s="260"/>
      <c r="AC29" s="3853" t="str">
        <f>IF(TITLE_NUMBER_PR_CHANGE="",IF(TITLE_NUMBER_PR="","",TITLE_NUMBER_PR),TITLE_NUMBER_PR_CHANGE)</f>
        <v/>
      </c>
      <c r="AD29" s="3853"/>
      <c r="AE29" s="3853"/>
      <c r="AF29" s="3853"/>
      <c r="AG29" s="3853"/>
      <c r="AH29" s="3853"/>
      <c r="AI29" s="260"/>
      <c r="AJ29" s="260"/>
      <c r="AK29" s="214"/>
      <c r="AL29" s="301"/>
      <c r="AM29" s="301"/>
      <c r="AN29" s="301"/>
      <c r="AO29" s="301"/>
      <c r="AP29" s="301"/>
      <c r="AQ29" s="351">
        <v>0</v>
      </c>
    </row>
    <row r="30" spans="1:43" s="1637" customFormat="1" ht="18.75" hidden="1" customHeight="1">
      <c r="A30" s="1192"/>
      <c r="B30" s="1192"/>
      <c r="C30" s="1192"/>
      <c r="D30" s="1192"/>
      <c r="E30" s="1192"/>
      <c r="F30" s="1192"/>
      <c r="G30" s="1192"/>
      <c r="H30" s="1192"/>
      <c r="I30" s="1192"/>
      <c r="J30" s="1192"/>
      <c r="K30" s="1192"/>
      <c r="L30" s="1193"/>
      <c r="M30" s="1192"/>
      <c r="N30" s="1192"/>
      <c r="O30" s="1192"/>
      <c r="S30" s="3851" t="s">
        <v>29</v>
      </c>
      <c r="T30" s="3851"/>
      <c r="U30" s="1196"/>
      <c r="V30" s="3853" t="str">
        <f>IF(TITLE_IST_PUB_CHANGE="",IF(TITLE_IST_PUB="","",TITLE_IST_PUB),TITLE_IST_PUB_CHANGE)</f>
        <v/>
      </c>
      <c r="W30" s="3853"/>
      <c r="X30" s="3853"/>
      <c r="Y30" s="3853"/>
      <c r="Z30" s="3853"/>
      <c r="AA30" s="3853"/>
      <c r="AB30" s="260"/>
      <c r="AC30" s="3853" t="str">
        <f>IF(TITLE_IST_PUB_CHANGE="",IF(TITLE_IST_PUB="","",TITLE_IST_PUB),TITLE_IST_PUB_CHANGE)</f>
        <v/>
      </c>
      <c r="AD30" s="3853"/>
      <c r="AE30" s="3853"/>
      <c r="AF30" s="3853"/>
      <c r="AG30" s="3853"/>
      <c r="AH30" s="3853"/>
      <c r="AI30" s="260"/>
      <c r="AJ30" s="260"/>
      <c r="AK30" s="214"/>
      <c r="AL30" s="301"/>
      <c r="AM30" s="301"/>
      <c r="AN30" s="301"/>
      <c r="AO30" s="301"/>
      <c r="AP30" s="301"/>
      <c r="AQ30" s="351">
        <v>0</v>
      </c>
    </row>
    <row r="31" spans="1:43" ht="14.25" hidden="1" customHeight="1">
      <c r="Q31" s="309"/>
      <c r="R31" s="309"/>
      <c r="S31" s="1099"/>
      <c r="T31" s="296"/>
      <c r="U31" s="296"/>
      <c r="V31" s="256"/>
      <c r="W31" s="256"/>
      <c r="X31" s="256"/>
      <c r="Y31" s="256"/>
      <c r="Z31" s="256"/>
      <c r="AA31" s="256"/>
      <c r="AB31" s="256"/>
      <c r="AC31" s="256"/>
      <c r="AD31" s="256"/>
      <c r="AE31" s="256"/>
      <c r="AF31" s="256"/>
      <c r="AG31" s="256"/>
      <c r="AH31" s="256"/>
      <c r="AI31" s="256"/>
      <c r="AJ31" s="442"/>
      <c r="AQ31" s="979">
        <v>0</v>
      </c>
    </row>
    <row r="32" spans="1:43" s="1637" customFormat="1" ht="18.75" hidden="1" customHeight="1">
      <c r="A32" s="1192"/>
      <c r="B32" s="1192"/>
      <c r="C32" s="1192"/>
      <c r="D32" s="1192"/>
      <c r="E32" s="1192"/>
      <c r="F32" s="1192"/>
      <c r="G32" s="1192"/>
      <c r="H32" s="1192"/>
      <c r="I32" s="1192"/>
      <c r="J32" s="1192"/>
      <c r="K32" s="1192"/>
      <c r="L32" s="1193"/>
      <c r="M32" s="1192"/>
      <c r="N32" s="1192"/>
      <c r="O32" s="1192"/>
      <c r="S32" s="3851" t="s">
        <v>509</v>
      </c>
      <c r="T32" s="3851"/>
      <c r="U32" s="1196"/>
      <c r="V32" s="3852" t="str">
        <f>IF(TITLE_DATE_PR_CHANGE="",IF(TITLE_DATE_PR="","",TITLE_DATE_PR),TITLE_DATE_PR_CHANGE)</f>
        <v/>
      </c>
      <c r="W32" s="3852"/>
      <c r="X32" s="3852"/>
      <c r="Y32" s="3852"/>
      <c r="Z32" s="3852"/>
      <c r="AA32" s="3852"/>
      <c r="AB32" s="260"/>
      <c r="AC32" s="3852" t="str">
        <f>IF(TITLE_DATE_PR_CHANGE="",IF(TITLE_DATE_PR="","",TITLE_DATE_PR),TITLE_DATE_PR_CHANGE)</f>
        <v/>
      </c>
      <c r="AD32" s="3852"/>
      <c r="AE32" s="3852"/>
      <c r="AF32" s="3852"/>
      <c r="AG32" s="3852"/>
      <c r="AH32" s="3852"/>
      <c r="AI32" s="260"/>
      <c r="AJ32" s="260"/>
      <c r="AK32" s="214"/>
      <c r="AL32" s="301"/>
      <c r="AM32" s="301"/>
      <c r="AN32" s="301"/>
      <c r="AO32" s="301"/>
      <c r="AP32" s="301"/>
      <c r="AQ32" s="351">
        <v>0</v>
      </c>
    </row>
    <row r="33" spans="1:43" s="1637" customFormat="1" ht="18.75" hidden="1" customHeight="1">
      <c r="A33" s="1192"/>
      <c r="B33" s="1192"/>
      <c r="C33" s="1192"/>
      <c r="D33" s="1192"/>
      <c r="E33" s="1192"/>
      <c r="F33" s="1192"/>
      <c r="G33" s="1192"/>
      <c r="H33" s="1192"/>
      <c r="I33" s="1192"/>
      <c r="J33" s="1192"/>
      <c r="K33" s="1192"/>
      <c r="L33" s="1193"/>
      <c r="M33" s="1192"/>
      <c r="N33" s="1192"/>
      <c r="O33" s="1192"/>
      <c r="S33" s="3851" t="s">
        <v>510</v>
      </c>
      <c r="T33" s="3851"/>
      <c r="U33" s="1196"/>
      <c r="V33" s="3853" t="str">
        <f>IF(TITLE_NUMBER_PR_CHANGE="",IF(TITLE_NUMBER_PR="","",TITLE_NUMBER_PR),TITLE_NUMBER_PR_CHANGE)</f>
        <v/>
      </c>
      <c r="W33" s="3853"/>
      <c r="X33" s="3853"/>
      <c r="Y33" s="3853"/>
      <c r="Z33" s="3853"/>
      <c r="AA33" s="3853"/>
      <c r="AB33" s="260"/>
      <c r="AC33" s="3853" t="str">
        <f>IF(TITLE_NUMBER_PR_CHANGE="",IF(TITLE_NUMBER_PR="","",TITLE_NUMBER_PR),TITLE_NUMBER_PR_CHANGE)</f>
        <v/>
      </c>
      <c r="AD33" s="3853"/>
      <c r="AE33" s="3853"/>
      <c r="AF33" s="3853"/>
      <c r="AG33" s="3853"/>
      <c r="AH33" s="3853"/>
      <c r="AI33" s="260"/>
      <c r="AJ33" s="260"/>
      <c r="AK33" s="214"/>
      <c r="AL33" s="301"/>
      <c r="AM33" s="301"/>
      <c r="AN33" s="301"/>
      <c r="AO33" s="301"/>
      <c r="AP33" s="301"/>
      <c r="AQ33" s="351">
        <v>0</v>
      </c>
    </row>
    <row r="34" spans="1:43" s="1637" customFormat="1" ht="1.1499999999999999" customHeight="1">
      <c r="A34" s="1192"/>
      <c r="B34" s="1192"/>
      <c r="C34" s="1192"/>
      <c r="D34" s="1192"/>
      <c r="E34" s="1192"/>
      <c r="F34" s="1192"/>
      <c r="G34" s="1192"/>
      <c r="H34" s="1192"/>
      <c r="I34" s="1192"/>
      <c r="J34" s="1192"/>
      <c r="K34" s="1192"/>
      <c r="L34" s="1193"/>
      <c r="M34" s="1192"/>
      <c r="N34" s="1192"/>
      <c r="O34" s="1192"/>
      <c r="S34" s="257"/>
      <c r="T34" s="257"/>
      <c r="U34" s="1278"/>
      <c r="V34" s="260"/>
      <c r="W34" s="260"/>
      <c r="X34" s="260"/>
      <c r="Y34" s="260"/>
      <c r="Z34" s="260"/>
      <c r="AA34" s="260"/>
      <c r="AB34" s="212" t="s">
        <v>511</v>
      </c>
      <c r="AC34" s="260"/>
      <c r="AD34" s="260"/>
      <c r="AE34" s="260"/>
      <c r="AF34" s="260"/>
      <c r="AG34" s="260"/>
      <c r="AH34" s="260"/>
      <c r="AI34" s="212" t="s">
        <v>511</v>
      </c>
      <c r="AL34" s="301"/>
      <c r="AM34" s="301"/>
      <c r="AN34" s="301"/>
      <c r="AO34" s="301"/>
      <c r="AP34" s="301"/>
      <c r="AQ34" s="351">
        <v>1</v>
      </c>
    </row>
    <row r="35" spans="1:43" ht="14.65" customHeight="1">
      <c r="Q35" s="309"/>
      <c r="R35" s="309"/>
      <c r="S35" s="1099"/>
      <c r="T35" s="296"/>
      <c r="U35" s="1068"/>
      <c r="V35" s="3872"/>
      <c r="W35" s="3872"/>
      <c r="X35" s="3872"/>
      <c r="Y35" s="3872"/>
      <c r="Z35" s="3872"/>
      <c r="AA35" s="3872"/>
      <c r="AB35" s="3872"/>
      <c r="AC35" s="3872"/>
      <c r="AD35" s="3872"/>
      <c r="AE35" s="3872"/>
      <c r="AF35" s="3872"/>
      <c r="AG35" s="3872"/>
      <c r="AH35" s="3872"/>
      <c r="AI35" s="3872"/>
      <c r="AQ35" s="979">
        <v>14</v>
      </c>
    </row>
    <row r="36" spans="1:43" ht="14.65" customHeight="1">
      <c r="Q36" s="309"/>
      <c r="R36" s="309"/>
      <c r="S36" s="3731" t="s">
        <v>384</v>
      </c>
      <c r="T36" s="3731"/>
      <c r="U36" s="3731"/>
      <c r="V36" s="3731"/>
      <c r="W36" s="3731"/>
      <c r="X36" s="3731"/>
      <c r="Y36" s="3731"/>
      <c r="Z36" s="3731"/>
      <c r="AA36" s="3731"/>
      <c r="AB36" s="3731"/>
      <c r="AC36" s="3731"/>
      <c r="AD36" s="3731"/>
      <c r="AE36" s="3731"/>
      <c r="AF36" s="3731"/>
      <c r="AG36" s="3731"/>
      <c r="AH36" s="3731"/>
      <c r="AI36" s="3731"/>
      <c r="AJ36" s="3731"/>
      <c r="AK36" s="3731" t="s">
        <v>385</v>
      </c>
      <c r="AQ36" s="979">
        <v>14</v>
      </c>
    </row>
    <row r="37" spans="1:43" ht="14.65" customHeight="1">
      <c r="Q37" s="309"/>
      <c r="R37" s="309"/>
      <c r="S37" s="3873" t="s">
        <v>75</v>
      </c>
      <c r="T37" s="3822" t="s">
        <v>512</v>
      </c>
      <c r="U37" s="235"/>
      <c r="V37" s="3874" t="s">
        <v>513</v>
      </c>
      <c r="W37" s="3875"/>
      <c r="X37" s="3875"/>
      <c r="Y37" s="3875"/>
      <c r="Z37" s="3875"/>
      <c r="AA37" s="3876"/>
      <c r="AB37" s="3877" t="s">
        <v>514</v>
      </c>
      <c r="AC37" s="3874" t="s">
        <v>513</v>
      </c>
      <c r="AD37" s="3875"/>
      <c r="AE37" s="3875"/>
      <c r="AF37" s="3875"/>
      <c r="AG37" s="3875"/>
      <c r="AH37" s="3876"/>
      <c r="AI37" s="3877" t="s">
        <v>515</v>
      </c>
      <c r="AJ37" s="3880" t="s">
        <v>516</v>
      </c>
      <c r="AK37" s="3731"/>
      <c r="AQ37" s="979">
        <v>14</v>
      </c>
    </row>
    <row r="38" spans="1:43" ht="35.65" customHeight="1">
      <c r="Q38" s="309"/>
      <c r="R38" s="309"/>
      <c r="S38" s="3873"/>
      <c r="T38" s="3822"/>
      <c r="U38" s="864"/>
      <c r="V38" s="1276" t="s">
        <v>573</v>
      </c>
      <c r="W38" s="3712" t="s">
        <v>519</v>
      </c>
      <c r="X38" s="3711"/>
      <c r="Y38" s="3712" t="s">
        <v>520</v>
      </c>
      <c r="Z38" s="3717"/>
      <c r="AA38" s="3711"/>
      <c r="AB38" s="3878"/>
      <c r="AC38" s="1276" t="s">
        <v>573</v>
      </c>
      <c r="AD38" s="3712" t="s">
        <v>519</v>
      </c>
      <c r="AE38" s="3711"/>
      <c r="AF38" s="3712" t="s">
        <v>520</v>
      </c>
      <c r="AG38" s="3717"/>
      <c r="AH38" s="3711"/>
      <c r="AI38" s="3878"/>
      <c r="AJ38" s="3881"/>
      <c r="AK38" s="3731"/>
      <c r="AQ38" s="979">
        <v>34</v>
      </c>
    </row>
    <row r="39" spans="1:43" ht="35.65" customHeight="1">
      <c r="A39" s="1194"/>
      <c r="B39" s="1194" t="s">
        <v>226</v>
      </c>
      <c r="C39" s="1194" t="s">
        <v>227</v>
      </c>
      <c r="D39" s="1194" t="s">
        <v>228</v>
      </c>
      <c r="E39" s="1188" t="s">
        <v>521</v>
      </c>
      <c r="F39" s="1188" t="s">
        <v>522</v>
      </c>
      <c r="G39" s="1188" t="s">
        <v>523</v>
      </c>
      <c r="H39" s="1188"/>
      <c r="I39" s="1188" t="s">
        <v>574</v>
      </c>
      <c r="J39" s="1188" t="s">
        <v>526</v>
      </c>
      <c r="K39" s="1188" t="s">
        <v>575</v>
      </c>
      <c r="L39" s="1188" t="s">
        <v>502</v>
      </c>
      <c r="Q39" s="309"/>
      <c r="R39" s="309"/>
      <c r="S39" s="3873"/>
      <c r="T39" s="3822"/>
      <c r="U39" s="236"/>
      <c r="V39" s="1276" t="s">
        <v>576</v>
      </c>
      <c r="W39" s="1046" t="s">
        <v>577</v>
      </c>
      <c r="X39" s="1046" t="s">
        <v>578</v>
      </c>
      <c r="Y39" s="1279" t="s">
        <v>530</v>
      </c>
      <c r="Z39" s="3827" t="s">
        <v>531</v>
      </c>
      <c r="AA39" s="3840"/>
      <c r="AB39" s="3879"/>
      <c r="AC39" s="1276" t="s">
        <v>576</v>
      </c>
      <c r="AD39" s="1046" t="s">
        <v>577</v>
      </c>
      <c r="AE39" s="1046" t="s">
        <v>578</v>
      </c>
      <c r="AF39" s="1279" t="s">
        <v>530</v>
      </c>
      <c r="AG39" s="3827" t="s">
        <v>531</v>
      </c>
      <c r="AH39" s="3840"/>
      <c r="AI39" s="3879"/>
      <c r="AJ39" s="3882"/>
      <c r="AK39" s="3731"/>
      <c r="AQ39" s="979">
        <v>34</v>
      </c>
    </row>
    <row r="40" spans="1:43" s="1464" customFormat="1" ht="0" hidden="1" customHeight="1">
      <c r="A40" s="1194"/>
      <c r="B40" s="1194"/>
      <c r="C40" s="1194"/>
      <c r="D40" s="1194"/>
      <c r="E40" s="1194"/>
      <c r="F40" s="1194"/>
      <c r="G40" s="1194"/>
      <c r="H40" s="1194"/>
      <c r="I40" s="1194"/>
      <c r="J40" s="1194"/>
      <c r="K40" s="1194"/>
      <c r="L40" s="1188"/>
      <c r="M40" s="1186"/>
      <c r="N40" s="1186"/>
      <c r="O40" s="1186"/>
      <c r="P40" s="1070"/>
      <c r="Q40" s="1071"/>
      <c r="R40" s="1078">
        <v>1</v>
      </c>
      <c r="S40" s="1101" t="s">
        <v>161</v>
      </c>
      <c r="T40" s="1079" t="s">
        <v>89</v>
      </c>
      <c r="U40" s="1069" t="str">
        <f ca="1">OFFSET(U40,0,-1)</f>
        <v>2</v>
      </c>
      <c r="V40" s="1275">
        <f ca="1">OFFSET(V40,0,-1)+1</f>
        <v>3</v>
      </c>
      <c r="W40" s="1275">
        <f ca="1">OFFSET(W40,0,-1)+1</f>
        <v>4</v>
      </c>
      <c r="X40" s="1275">
        <f ca="1">OFFSET(X40,0,-1)+1</f>
        <v>5</v>
      </c>
      <c r="Y40" s="1275">
        <f ca="1">OFFSET(Y40,0,-1)+1</f>
        <v>6</v>
      </c>
      <c r="Z40" s="3871">
        <f ca="1">OFFSET(Z40,0,-1)+1</f>
        <v>7</v>
      </c>
      <c r="AA40" s="3871"/>
      <c r="AB40" s="1275">
        <f ca="1">OFFSET(AB40,0,-2)+1</f>
        <v>8</v>
      </c>
      <c r="AC40" s="1275">
        <f ca="1">OFFSET(AC40,0,-1)+1</f>
        <v>9</v>
      </c>
      <c r="AD40" s="1275">
        <f ca="1">OFFSET(AD40,0,-1)+1</f>
        <v>10</v>
      </c>
      <c r="AE40" s="1275">
        <f ca="1">OFFSET(AE40,0,-1)+1</f>
        <v>11</v>
      </c>
      <c r="AF40" s="1275">
        <f ca="1">OFFSET(AF40,0,-1)+1</f>
        <v>12</v>
      </c>
      <c r="AG40" s="3871">
        <f ca="1">OFFSET(AG40,0,-1)+1</f>
        <v>13</v>
      </c>
      <c r="AH40" s="3871"/>
      <c r="AI40" s="1275">
        <f ca="1">OFFSET(AI40,0,-2)+1</f>
        <v>14</v>
      </c>
      <c r="AJ40" s="1069">
        <f ca="1">OFFSET(AJ40,0,-1)</f>
        <v>14</v>
      </c>
      <c r="AK40" s="1275">
        <f ca="1">OFFSET(AK40,0,-1)+1</f>
        <v>15</v>
      </c>
      <c r="AL40" s="444"/>
      <c r="AM40" s="444"/>
      <c r="AN40" s="444"/>
      <c r="AO40" s="444"/>
      <c r="AP40" s="444"/>
      <c r="AQ40" s="429">
        <v>0</v>
      </c>
    </row>
    <row r="41" spans="1:43" ht="24" customHeight="1">
      <c r="A41" s="1187" t="s">
        <v>325</v>
      </c>
      <c r="B41" s="1187"/>
      <c r="C41" s="1187"/>
      <c r="D41" s="1187"/>
      <c r="E41" s="3860">
        <v>1</v>
      </c>
      <c r="F41" s="1187"/>
      <c r="G41" s="1187"/>
      <c r="H41" s="1187"/>
      <c r="I41" s="1187"/>
      <c r="J41" s="1187"/>
      <c r="K41" s="1187"/>
      <c r="L41" s="1188"/>
      <c r="M41" s="1189"/>
      <c r="N41" s="1189"/>
      <c r="O41" s="1189"/>
      <c r="P41" s="294"/>
      <c r="Q41" s="293"/>
      <c r="R41" s="288"/>
      <c r="S41" s="1281">
        <f>INDEX(PT_DIFFERENTIATION_NUM_NTAR,MATCH(A41,PT_DIFFERENTIATION_NTAR_ID,0))</f>
        <v>0</v>
      </c>
      <c r="T41" s="232" t="s">
        <v>214</v>
      </c>
      <c r="U41" s="234"/>
      <c r="V41" s="3854"/>
      <c r="W41" s="3855"/>
      <c r="X41" s="3855"/>
      <c r="Y41" s="3855"/>
      <c r="Z41" s="3855"/>
      <c r="AA41" s="3855"/>
      <c r="AB41" s="3856"/>
      <c r="AC41" s="3854" t="str">
        <f>INDEX(PT_DIFFERENTIATION_NTAR,MATCH(A41,PT_DIFFERENTIATION_NTAR_ID,0))</f>
        <v/>
      </c>
      <c r="AD41" s="3855"/>
      <c r="AE41" s="3855"/>
      <c r="AF41" s="3855"/>
      <c r="AG41" s="3855"/>
      <c r="AH41" s="3855"/>
      <c r="AI41" s="3855"/>
      <c r="AJ41" s="3856"/>
      <c r="AK41" s="10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979">
        <v>23</v>
      </c>
    </row>
    <row r="42" spans="1:43" ht="24" customHeight="1">
      <c r="A42" s="1187" t="s">
        <v>325</v>
      </c>
      <c r="B42" s="1187" t="s">
        <v>326</v>
      </c>
      <c r="C42" s="1187"/>
      <c r="D42" s="1187"/>
      <c r="E42" s="3861"/>
      <c r="F42" s="3860">
        <v>1</v>
      </c>
      <c r="G42" s="1187"/>
      <c r="H42" s="1187"/>
      <c r="I42" s="1187"/>
      <c r="J42" s="1187"/>
      <c r="K42" s="1187"/>
      <c r="L42" s="1188"/>
      <c r="M42" s="1189"/>
      <c r="N42" s="1189"/>
      <c r="O42" s="1189"/>
      <c r="P42" s="1277"/>
      <c r="Q42" s="285"/>
      <c r="R42" s="286"/>
      <c r="S42" s="1281" t="str">
        <f>INDEX(PT_DIFFERENTIATION_NUM_TER,MATCH(B42,PT_DIFFERENTIATION_TER_ID,0))</f>
        <v>.</v>
      </c>
      <c r="T42" s="242" t="s">
        <v>481</v>
      </c>
      <c r="U42" s="234"/>
      <c r="V42" s="3854"/>
      <c r="W42" s="3855"/>
      <c r="X42" s="3855"/>
      <c r="Y42" s="3855"/>
      <c r="Z42" s="3855"/>
      <c r="AA42" s="3855"/>
      <c r="AB42" s="3856"/>
      <c r="AC42" s="3854" t="str">
        <f>INDEX(PT_DIFFERENTIATION_TER,MATCH(B42,PT_DIFFERENTIATION_TER_ID,0))</f>
        <v/>
      </c>
      <c r="AD42" s="3855"/>
      <c r="AE42" s="3855"/>
      <c r="AF42" s="3855"/>
      <c r="AG42" s="3855"/>
      <c r="AH42" s="3855"/>
      <c r="AI42" s="3855"/>
      <c r="AJ42" s="3856"/>
      <c r="AK42" s="1082" t="s">
        <v>482</v>
      </c>
      <c r="AM42" s="433"/>
      <c r="AN42" s="433" t="str">
        <f t="shared" si="1"/>
        <v>Территория действия тарифа</v>
      </c>
      <c r="AO42" s="433"/>
      <c r="AP42" s="433"/>
      <c r="AQ42" s="979">
        <v>23</v>
      </c>
    </row>
    <row r="43" spans="1:43" ht="24" customHeight="1">
      <c r="A43" s="1187" t="s">
        <v>325</v>
      </c>
      <c r="B43" s="1187" t="s">
        <v>326</v>
      </c>
      <c r="C43" s="1187" t="s">
        <v>327</v>
      </c>
      <c r="D43" s="1187"/>
      <c r="E43" s="3861"/>
      <c r="F43" s="3861"/>
      <c r="G43" s="3860">
        <v>1</v>
      </c>
      <c r="H43" s="1187"/>
      <c r="I43" s="1187"/>
      <c r="J43" s="1187"/>
      <c r="K43" s="1187"/>
      <c r="L43" s="1188"/>
      <c r="M43" s="1189"/>
      <c r="N43" s="1189"/>
      <c r="O43" s="1189"/>
      <c r="P43" s="287"/>
      <c r="Q43" s="285"/>
      <c r="R43" s="286"/>
      <c r="S43" s="1281" t="str">
        <f>INDEX(PT_DIFFERENTIATION_NUM_CS,MATCH(C43,PT_DIFFERENTIATION_CS_ID,0))</f>
        <v>..</v>
      </c>
      <c r="T43" s="243" t="s">
        <v>565</v>
      </c>
      <c r="U43" s="234"/>
      <c r="V43" s="3854"/>
      <c r="W43" s="3855"/>
      <c r="X43" s="3855"/>
      <c r="Y43" s="3855"/>
      <c r="Z43" s="3855"/>
      <c r="AA43" s="3855"/>
      <c r="AB43" s="3856"/>
      <c r="AC43" s="3854" t="str">
        <f>INDEX(PT_DIFFERENTIATION_CS,MATCH(C43,PT_DIFFERENTIATION_CS_ID,0))</f>
        <v/>
      </c>
      <c r="AD43" s="3855"/>
      <c r="AE43" s="3855"/>
      <c r="AF43" s="3855"/>
      <c r="AG43" s="3855"/>
      <c r="AH43" s="3855"/>
      <c r="AI43" s="3855"/>
      <c r="AJ43" s="3856"/>
      <c r="AK43" s="1082" t="s">
        <v>566</v>
      </c>
      <c r="AM43" s="433"/>
      <c r="AN43" s="433" t="str">
        <f t="shared" si="1"/>
        <v>Наименование централизованной системы холодного водоснабжения</v>
      </c>
      <c r="AO43" s="433"/>
      <c r="AP43" s="433"/>
      <c r="AQ43" s="979">
        <v>23</v>
      </c>
    </row>
    <row r="44" spans="1:43" ht="24" customHeight="1">
      <c r="A44" s="1187" t="s">
        <v>325</v>
      </c>
      <c r="B44" s="1187" t="s">
        <v>326</v>
      </c>
      <c r="C44" s="1187" t="s">
        <v>327</v>
      </c>
      <c r="D44" s="1187" t="s">
        <v>582</v>
      </c>
      <c r="E44" s="3861"/>
      <c r="F44" s="3861"/>
      <c r="G44" s="3861"/>
      <c r="H44" s="3861"/>
      <c r="I44" s="3862" t="str">
        <f>S43&amp;".1"</f>
        <v>...1</v>
      </c>
      <c r="J44" s="1187"/>
      <c r="K44" s="1187"/>
      <c r="L44" s="1188"/>
      <c r="P44" s="3864">
        <v>1</v>
      </c>
      <c r="Q44" s="1274"/>
      <c r="R44" s="289"/>
      <c r="S44" s="1281" t="str">
        <f>$I44</f>
        <v>...1</v>
      </c>
      <c r="T44" s="219" t="s">
        <v>567</v>
      </c>
      <c r="U44" s="234"/>
      <c r="V44" s="3928"/>
      <c r="W44" s="3929"/>
      <c r="X44" s="3929"/>
      <c r="Y44" s="3929"/>
      <c r="Z44" s="3929"/>
      <c r="AA44" s="3929"/>
      <c r="AB44" s="3930"/>
      <c r="AC44" s="3931"/>
      <c r="AD44" s="3932"/>
      <c r="AE44" s="3932"/>
      <c r="AF44" s="3932"/>
      <c r="AG44" s="3932"/>
      <c r="AH44" s="3932"/>
      <c r="AI44" s="3932"/>
      <c r="AJ44" s="3933"/>
      <c r="AK44" s="1082" t="s">
        <v>568</v>
      </c>
      <c r="AM44" s="433"/>
      <c r="AN44" s="433" t="str">
        <f t="shared" si="1"/>
        <v>Наименование признака дифференциации</v>
      </c>
      <c r="AO44" s="433"/>
      <c r="AP44" s="433"/>
      <c r="AQ44" s="979">
        <v>23</v>
      </c>
    </row>
    <row r="45" spans="1:43" ht="24" customHeight="1">
      <c r="A45" s="1187" t="s">
        <v>325</v>
      </c>
      <c r="B45" s="1187" t="s">
        <v>326</v>
      </c>
      <c r="C45" s="1187" t="s">
        <v>327</v>
      </c>
      <c r="D45" s="1187" t="s">
        <v>582</v>
      </c>
      <c r="E45" s="3861"/>
      <c r="F45" s="3861"/>
      <c r="G45" s="3861"/>
      <c r="H45" s="3861"/>
      <c r="I45" s="3863"/>
      <c r="J45" s="3862" t="str">
        <f>I44&amp;".1"</f>
        <v>...1.1</v>
      </c>
      <c r="K45" s="1187"/>
      <c r="L45" s="1188" t="s">
        <v>490</v>
      </c>
      <c r="P45" s="3864"/>
      <c r="Q45" s="3864">
        <v>1</v>
      </c>
      <c r="R45" s="290"/>
      <c r="S45" s="1281" t="str">
        <f>$J45</f>
        <v>...1.1</v>
      </c>
      <c r="T45" s="220" t="s">
        <v>491</v>
      </c>
      <c r="U45" s="234"/>
      <c r="V45" s="3848"/>
      <c r="W45" s="3849"/>
      <c r="X45" s="3849"/>
      <c r="Y45" s="3849"/>
      <c r="Z45" s="3849"/>
      <c r="AA45" s="3849"/>
      <c r="AB45" s="3850"/>
      <c r="AC45" s="3848"/>
      <c r="AD45" s="3849"/>
      <c r="AE45" s="3849"/>
      <c r="AF45" s="3849"/>
      <c r="AG45" s="3849"/>
      <c r="AH45" s="3849"/>
      <c r="AI45" s="3849"/>
      <c r="AJ45" s="3850"/>
      <c r="AK45" s="1131" t="s">
        <v>569</v>
      </c>
      <c r="AM45" s="433"/>
      <c r="AN45" s="433" t="str">
        <f t="shared" si="1"/>
        <v>Группа потребителей</v>
      </c>
      <c r="AO45" s="433"/>
      <c r="AP45" s="433"/>
      <c r="AQ45" s="979">
        <v>23</v>
      </c>
    </row>
    <row r="46" spans="1:43" ht="24" customHeight="1">
      <c r="A46" s="1187" t="s">
        <v>325</v>
      </c>
      <c r="B46" s="1187" t="s">
        <v>326</v>
      </c>
      <c r="C46" s="1187" t="s">
        <v>327</v>
      </c>
      <c r="D46" s="1187" t="s">
        <v>582</v>
      </c>
      <c r="E46" s="3861"/>
      <c r="F46" s="3861"/>
      <c r="G46" s="3861"/>
      <c r="H46" s="3861"/>
      <c r="I46" s="3863"/>
      <c r="J46" s="3863"/>
      <c r="K46" s="3862" t="str">
        <f>J45&amp;".1"</f>
        <v>...1.1.1</v>
      </c>
      <c r="L46" s="1188"/>
      <c r="P46" s="3864"/>
      <c r="Q46" s="3864"/>
      <c r="R46" s="290">
        <v>1</v>
      </c>
      <c r="S46" s="1281" t="str">
        <f>$K46</f>
        <v>...1.1.1</v>
      </c>
      <c r="T46" s="1261"/>
      <c r="U46" s="234"/>
      <c r="V46" s="627"/>
      <c r="W46" s="627"/>
      <c r="X46" s="1081"/>
      <c r="Y46" s="3865"/>
      <c r="Z46" s="3741" t="s">
        <v>52</v>
      </c>
      <c r="AA46" s="3865"/>
      <c r="AB46" s="3741" t="s">
        <v>52</v>
      </c>
      <c r="AC46" s="627"/>
      <c r="AD46" s="627"/>
      <c r="AE46" s="1081"/>
      <c r="AF46" s="3865"/>
      <c r="AG46" s="3741" t="s">
        <v>52</v>
      </c>
      <c r="AH46" s="3867"/>
      <c r="AI46" s="3741" t="s">
        <v>52</v>
      </c>
      <c r="AJ46" s="1262"/>
      <c r="AK46" s="39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979">
        <v>23</v>
      </c>
    </row>
    <row r="47" spans="1:43" ht="0" hidden="1" customHeight="1">
      <c r="A47" s="1187" t="s">
        <v>325</v>
      </c>
      <c r="B47" s="1187" t="s">
        <v>326</v>
      </c>
      <c r="C47" s="1187" t="s">
        <v>327</v>
      </c>
      <c r="D47" s="1187" t="s">
        <v>582</v>
      </c>
      <c r="E47" s="3861"/>
      <c r="F47" s="3861"/>
      <c r="G47" s="3861"/>
      <c r="H47" s="3861"/>
      <c r="I47" s="3863"/>
      <c r="J47" s="3863"/>
      <c r="K47" s="3862"/>
      <c r="L47" s="1188"/>
      <c r="P47" s="3864"/>
      <c r="Q47" s="3864"/>
      <c r="R47" s="290"/>
      <c r="S47" s="1280"/>
      <c r="T47" s="234"/>
      <c r="U47" s="234"/>
      <c r="V47" s="259"/>
      <c r="W47" s="259"/>
      <c r="X47" s="262" t="str">
        <f>Y46&amp;"-"&amp;AA46</f>
        <v>-</v>
      </c>
      <c r="Y47" s="3866"/>
      <c r="Z47" s="3741"/>
      <c r="AA47" s="3866"/>
      <c r="AB47" s="3741"/>
      <c r="AC47" s="259"/>
      <c r="AD47" s="259"/>
      <c r="AE47" s="262" t="str">
        <f>AF46&amp;"-"&amp;AH46</f>
        <v>-</v>
      </c>
      <c r="AF47" s="3866"/>
      <c r="AG47" s="3741"/>
      <c r="AH47" s="3868"/>
      <c r="AI47" s="3741"/>
      <c r="AJ47" s="1263"/>
      <c r="AK47" s="3934"/>
      <c r="AM47" s="433"/>
      <c r="AN47" s="433" t="str">
        <f t="shared" si="1"/>
        <v/>
      </c>
      <c r="AO47" s="433"/>
      <c r="AP47" s="433"/>
      <c r="AQ47" s="979">
        <v>0</v>
      </c>
    </row>
    <row r="48" spans="1:43" ht="21" customHeight="1">
      <c r="A48" s="1187" t="s">
        <v>325</v>
      </c>
      <c r="B48" s="1187" t="s">
        <v>326</v>
      </c>
      <c r="C48" s="1187" t="s">
        <v>327</v>
      </c>
      <c r="D48" s="1187" t="s">
        <v>582</v>
      </c>
      <c r="E48" s="3861"/>
      <c r="F48" s="3861"/>
      <c r="G48" s="3861"/>
      <c r="H48" s="3861"/>
      <c r="I48" s="3863"/>
      <c r="J48" s="3862"/>
      <c r="K48" s="1187"/>
      <c r="L48" s="1188"/>
      <c r="P48" s="3864"/>
      <c r="Q48" s="3864"/>
      <c r="R48" s="289"/>
      <c r="S48" s="1102"/>
      <c r="T48" s="221" t="s">
        <v>570</v>
      </c>
      <c r="U48" s="300"/>
      <c r="V48" s="300"/>
      <c r="W48" s="300"/>
      <c r="X48" s="300"/>
      <c r="Y48" s="300"/>
      <c r="Z48" s="300"/>
      <c r="AA48" s="300"/>
      <c r="AB48" s="300"/>
      <c r="AC48" s="300"/>
      <c r="AD48" s="300"/>
      <c r="AE48" s="300"/>
      <c r="AF48" s="300"/>
      <c r="AG48" s="300"/>
      <c r="AH48" s="300"/>
      <c r="AI48" s="300"/>
      <c r="AJ48" s="300"/>
      <c r="AK48" s="1082" t="s">
        <v>571</v>
      </c>
      <c r="AM48" s="433"/>
      <c r="AN48" s="433" t="str">
        <f t="shared" si="1"/>
        <v>Добавить значение признака дифференциации</v>
      </c>
      <c r="AO48" s="433"/>
      <c r="AP48" s="433"/>
      <c r="AQ48" s="979">
        <v>20</v>
      </c>
    </row>
    <row r="49" spans="1:43" ht="21.95" customHeight="1">
      <c r="A49" s="1187" t="s">
        <v>325</v>
      </c>
      <c r="B49" s="1187" t="s">
        <v>326</v>
      </c>
      <c r="C49" s="1187" t="s">
        <v>327</v>
      </c>
      <c r="D49" s="1187" t="s">
        <v>582</v>
      </c>
      <c r="E49" s="3861"/>
      <c r="F49" s="3861"/>
      <c r="G49" s="3861"/>
      <c r="H49" s="3861"/>
      <c r="I49" s="3862"/>
      <c r="J49" s="1187"/>
      <c r="K49" s="1187"/>
      <c r="L49" s="1188"/>
      <c r="P49" s="3864"/>
      <c r="Q49" s="1274"/>
      <c r="R49" s="289"/>
      <c r="S49" s="1102"/>
      <c r="T49" s="298" t="s">
        <v>496</v>
      </c>
      <c r="U49" s="300"/>
      <c r="V49" s="300"/>
      <c r="W49" s="300"/>
      <c r="X49" s="300"/>
      <c r="Y49" s="300"/>
      <c r="Z49" s="300"/>
      <c r="AA49" s="300"/>
      <c r="AB49" s="299"/>
      <c r="AC49" s="300"/>
      <c r="AD49" s="300"/>
      <c r="AE49" s="300"/>
      <c r="AF49" s="300"/>
      <c r="AG49" s="300"/>
      <c r="AH49" s="300"/>
      <c r="AI49" s="299"/>
      <c r="AJ49" s="300"/>
      <c r="AK49" s="1264"/>
      <c r="AM49" s="433"/>
      <c r="AN49" s="433" t="str">
        <f t="shared" si="1"/>
        <v>Добавить группу потребителей</v>
      </c>
      <c r="AO49" s="433"/>
      <c r="AP49" s="433"/>
      <c r="AQ49" s="979">
        <v>21</v>
      </c>
    </row>
    <row r="50" spans="1:43" ht="21.95" customHeight="1">
      <c r="A50" s="1187" t="s">
        <v>325</v>
      </c>
      <c r="B50" s="1187" t="s">
        <v>326</v>
      </c>
      <c r="C50" s="1187" t="s">
        <v>327</v>
      </c>
      <c r="D50" s="1187" t="s">
        <v>582</v>
      </c>
      <c r="E50" s="3861"/>
      <c r="F50" s="3861"/>
      <c r="G50" s="3861"/>
      <c r="H50" s="3860"/>
      <c r="I50" s="1187"/>
      <c r="J50" s="1187"/>
      <c r="K50" s="1187"/>
      <c r="L50" s="1188"/>
      <c r="M50" s="1189"/>
      <c r="N50" s="1189"/>
      <c r="O50" s="469"/>
      <c r="P50" s="293"/>
      <c r="Q50" s="308"/>
      <c r="R50" s="288"/>
      <c r="S50" s="1102"/>
      <c r="T50" s="305" t="s">
        <v>572</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979">
        <v>21</v>
      </c>
    </row>
    <row r="51" spans="1:43" s="1465" customFormat="1" ht="0" hidden="1" customHeight="1">
      <c r="A51" s="1167" t="s">
        <v>325</v>
      </c>
      <c r="B51" s="1167" t="s">
        <v>326</v>
      </c>
      <c r="C51" s="1138"/>
      <c r="D51" s="1138"/>
      <c r="E51" s="3861"/>
      <c r="F51" s="3860"/>
      <c r="G51" s="1138"/>
      <c r="H51" s="1138"/>
      <c r="I51" s="1138"/>
      <c r="J51" s="1138"/>
      <c r="K51" s="1138"/>
      <c r="L51" s="1282"/>
      <c r="M51" s="1145"/>
      <c r="N51" s="1145"/>
      <c r="P51" s="1140"/>
      <c r="Q51" s="1141"/>
      <c r="R51" s="1140"/>
      <c r="S51" s="1146"/>
      <c r="T51" s="1149" t="s">
        <v>499</v>
      </c>
      <c r="U51" s="1148"/>
      <c r="V51" s="1148"/>
      <c r="W51" s="1148"/>
      <c r="X51" s="1148"/>
      <c r="Y51" s="1148"/>
      <c r="Z51" s="1148"/>
      <c r="AA51" s="1148"/>
      <c r="AB51" s="1148"/>
      <c r="AC51" s="1148"/>
      <c r="AD51" s="1148"/>
      <c r="AE51" s="1148"/>
      <c r="AF51" s="1148"/>
      <c r="AG51" s="1148"/>
      <c r="AH51" s="1148"/>
      <c r="AI51" s="1148"/>
      <c r="AJ51" s="1148"/>
      <c r="AK51" s="1148"/>
      <c r="AM51" s="659"/>
      <c r="AN51" s="659" t="str">
        <f t="shared" si="1"/>
        <v>Добавить централизованную систему для дифференциации</v>
      </c>
      <c r="AO51" s="659"/>
      <c r="AP51" s="659"/>
      <c r="AQ51" s="451">
        <v>0</v>
      </c>
    </row>
    <row r="52" spans="1:43" s="1465" customFormat="1" ht="0" hidden="1" customHeight="1">
      <c r="A52" s="1167" t="s">
        <v>325</v>
      </c>
      <c r="B52" s="1167"/>
      <c r="C52" s="1167"/>
      <c r="D52" s="1167"/>
      <c r="E52" s="3860"/>
      <c r="F52" s="1167"/>
      <c r="G52" s="1167"/>
      <c r="H52" s="1167"/>
      <c r="I52" s="1167"/>
      <c r="J52" s="1167"/>
      <c r="K52" s="1167"/>
      <c r="L52" s="1170"/>
      <c r="M52" s="1145"/>
      <c r="N52" s="1145"/>
      <c r="O52" s="451"/>
      <c r="P52" s="313"/>
      <c r="Q52" s="1168"/>
      <c r="R52" s="313"/>
      <c r="S52" s="1146"/>
      <c r="T52" s="1149" t="s">
        <v>500</v>
      </c>
      <c r="U52" s="1148"/>
      <c r="V52" s="1148"/>
      <c r="W52" s="1148"/>
      <c r="X52" s="1148"/>
      <c r="Y52" s="1148"/>
      <c r="Z52" s="1148"/>
      <c r="AA52" s="1148"/>
      <c r="AB52" s="1148"/>
      <c r="AC52" s="1148"/>
      <c r="AD52" s="1148"/>
      <c r="AE52" s="1148"/>
      <c r="AF52" s="1148"/>
      <c r="AG52" s="1148"/>
      <c r="AH52" s="1148"/>
      <c r="AI52" s="1148"/>
      <c r="AJ52" s="1148"/>
      <c r="AK52" s="1148"/>
      <c r="AM52" s="433"/>
      <c r="AN52" s="433" t="str">
        <f t="shared" si="1"/>
        <v>Добавить территорию для дифференциации</v>
      </c>
      <c r="AO52" s="433"/>
      <c r="AP52" s="433"/>
      <c r="AQ52" s="444">
        <v>0</v>
      </c>
    </row>
    <row r="53" spans="1:43" s="1465" customFormat="1" ht="0" hidden="1" customHeight="1">
      <c r="A53" s="1138"/>
      <c r="B53" s="1138"/>
      <c r="C53" s="1138"/>
      <c r="D53" s="1138"/>
      <c r="E53" s="1167"/>
      <c r="F53" s="1138"/>
      <c r="G53" s="1138"/>
      <c r="H53" s="1138"/>
      <c r="I53" s="1138"/>
      <c r="J53" s="1138"/>
      <c r="K53" s="1138"/>
      <c r="L53" s="1282"/>
      <c r="M53" s="1145"/>
      <c r="N53" s="1145"/>
      <c r="P53" s="1140"/>
      <c r="Q53" s="1141"/>
      <c r="R53" s="1140"/>
      <c r="S53" s="1146"/>
      <c r="T53" s="1149" t="s">
        <v>532</v>
      </c>
      <c r="U53" s="1148"/>
      <c r="V53" s="1148"/>
      <c r="W53" s="1148"/>
      <c r="X53" s="1148"/>
      <c r="Y53" s="1148"/>
      <c r="Z53" s="1148"/>
      <c r="AA53" s="1148"/>
      <c r="AB53" s="1148"/>
      <c r="AC53" s="1148"/>
      <c r="AD53" s="1148"/>
      <c r="AE53" s="1148"/>
      <c r="AF53" s="1148"/>
      <c r="AG53" s="1148"/>
      <c r="AH53" s="1148"/>
      <c r="AI53" s="1148"/>
      <c r="AJ53" s="1148"/>
      <c r="AK53" s="1148"/>
      <c r="AM53" s="659"/>
      <c r="AN53" s="659" t="str">
        <f t="shared" si="1"/>
        <v>Добавить наименование тарифа</v>
      </c>
      <c r="AO53" s="659"/>
      <c r="AP53" s="659"/>
      <c r="AQ53" s="451">
        <v>0</v>
      </c>
    </row>
    <row r="54" spans="1:43" ht="11.45" customHeight="1">
      <c r="M54" s="984"/>
      <c r="N54" s="984"/>
      <c r="O54" s="469"/>
      <c r="P54" s="979"/>
      <c r="Q54" s="979"/>
      <c r="R54" s="979"/>
      <c r="S54" s="979"/>
      <c r="AL54" s="979"/>
      <c r="AM54" s="979"/>
      <c r="AN54" s="979"/>
      <c r="AO54" s="979"/>
      <c r="AP54" s="979"/>
      <c r="AQ54" s="979">
        <v>11</v>
      </c>
    </row>
    <row r="55" spans="1:43" ht="14.65" customHeight="1">
      <c r="O55" s="469"/>
      <c r="S55" s="1077"/>
      <c r="T55" s="3859"/>
      <c r="U55" s="3859"/>
      <c r="V55" s="3859"/>
      <c r="W55" s="3859"/>
      <c r="X55" s="3859"/>
      <c r="Y55" s="3859"/>
      <c r="Z55" s="3859"/>
      <c r="AA55" s="3859"/>
      <c r="AB55" s="3859"/>
      <c r="AC55" s="3859"/>
      <c r="AD55" s="3859"/>
      <c r="AE55" s="3859"/>
      <c r="AF55" s="3859"/>
      <c r="AG55" s="3859"/>
      <c r="AH55" s="3859"/>
      <c r="AI55" s="3859"/>
      <c r="AJ55" s="3859"/>
      <c r="AK55" s="3859"/>
      <c r="AQ55" s="979">
        <v>14</v>
      </c>
    </row>
    <row r="56" spans="1:43" ht="14.65" customHeight="1">
      <c r="O56" s="469"/>
      <c r="AQ56" s="979">
        <v>14</v>
      </c>
    </row>
    <row r="57" spans="1:43" ht="14.65" customHeight="1">
      <c r="O57" s="469"/>
      <c r="S57" s="1077"/>
      <c r="T57" s="3859"/>
      <c r="U57" s="3859"/>
      <c r="V57" s="3859"/>
      <c r="W57" s="3859"/>
      <c r="X57" s="3859"/>
      <c r="Y57" s="3859"/>
      <c r="Z57" s="3859"/>
      <c r="AA57" s="3859"/>
      <c r="AB57" s="3859"/>
      <c r="AC57" s="3859"/>
      <c r="AD57" s="3859"/>
      <c r="AE57" s="3859"/>
      <c r="AF57" s="3859"/>
      <c r="AG57" s="3859"/>
      <c r="AH57" s="3859"/>
      <c r="AI57" s="3859"/>
      <c r="AJ57" s="3859"/>
      <c r="AK57" s="3859"/>
      <c r="AQ57" s="979">
        <v>14</v>
      </c>
    </row>
    <row r="58" spans="1:43" ht="22.5" hidden="1" customHeight="1">
      <c r="A58" s="984" t="s">
        <v>69</v>
      </c>
      <c r="B58" s="984">
        <v>0</v>
      </c>
      <c r="C58" s="984">
        <v>0</v>
      </c>
      <c r="D58" s="984">
        <v>0</v>
      </c>
      <c r="E58" s="984">
        <v>0</v>
      </c>
      <c r="F58" s="984">
        <v>0</v>
      </c>
      <c r="G58" s="984">
        <v>0</v>
      </c>
      <c r="H58" s="984">
        <v>0</v>
      </c>
      <c r="I58" s="984">
        <v>0</v>
      </c>
      <c r="J58" s="984">
        <v>0</v>
      </c>
      <c r="K58" s="984">
        <v>0</v>
      </c>
      <c r="L58" s="1271">
        <v>0</v>
      </c>
      <c r="M58" s="1186">
        <v>0</v>
      </c>
      <c r="N58" s="1186">
        <v>0</v>
      </c>
      <c r="O58" s="1186">
        <v>0</v>
      </c>
      <c r="P58" s="1270">
        <v>3</v>
      </c>
      <c r="Q58" s="278">
        <v>3</v>
      </c>
      <c r="R58" s="278">
        <v>3</v>
      </c>
      <c r="S58" s="495">
        <v>12</v>
      </c>
      <c r="T58" s="979">
        <v>35</v>
      </c>
      <c r="U58" s="979">
        <v>0</v>
      </c>
      <c r="V58" s="979">
        <v>0</v>
      </c>
      <c r="W58" s="979">
        <v>0</v>
      </c>
      <c r="X58" s="979">
        <v>0</v>
      </c>
      <c r="Y58" s="979">
        <v>0</v>
      </c>
      <c r="Z58" s="979">
        <v>0</v>
      </c>
      <c r="AA58" s="979">
        <v>0</v>
      </c>
      <c r="AB58" s="979">
        <v>0</v>
      </c>
      <c r="AC58" s="979">
        <v>24</v>
      </c>
      <c r="AD58" s="979">
        <v>24</v>
      </c>
      <c r="AE58" s="979">
        <v>24</v>
      </c>
      <c r="AF58" s="979">
        <v>11</v>
      </c>
      <c r="AG58" s="979">
        <v>3</v>
      </c>
      <c r="AH58" s="979">
        <v>11</v>
      </c>
      <c r="AI58" s="979">
        <v>0</v>
      </c>
      <c r="AJ58" s="979">
        <v>4</v>
      </c>
      <c r="AK58" s="979">
        <v>115</v>
      </c>
      <c r="AL58" s="444">
        <v>10</v>
      </c>
      <c r="AM58" s="444">
        <v>10</v>
      </c>
      <c r="AN58" s="444">
        <v>10</v>
      </c>
      <c r="AO58" s="444">
        <v>10</v>
      </c>
      <c r="AP58" s="444">
        <v>10</v>
      </c>
      <c r="AQ58" s="979">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459" hidden="1" customWidth="1"/>
    <col min="4" max="4" width="11.85546875" style="1459" hidden="1" customWidth="1"/>
    <col min="5" max="11" width="10.140625" style="1459" hidden="1" customWidth="1"/>
    <col min="12" max="12" width="10.140625" style="1863" hidden="1" customWidth="1"/>
    <col min="13" max="15" width="10.140625" style="1877" hidden="1" customWidth="1"/>
    <col min="16" max="16" width="3" style="1563" customWidth="1"/>
    <col min="17" max="17" width="3" style="1195" customWidth="1"/>
    <col min="18" max="18" width="3" style="278" customWidth="1"/>
    <col min="19" max="19" width="12" style="1878" customWidth="1"/>
    <col min="20" max="20" width="31" style="1459" customWidth="1"/>
    <col min="21" max="21" width="0.140625" style="1459" customWidth="1"/>
    <col min="22" max="23" width="21.7109375" style="1459" hidden="1" customWidth="1"/>
    <col min="24" max="24" width="11.7109375" style="1459" hidden="1" customWidth="1"/>
    <col min="25" max="25" width="3.7109375" style="1459" hidden="1" customWidth="1"/>
    <col min="26" max="26" width="11.7109375" style="1459" hidden="1" customWidth="1"/>
    <col min="27" max="27" width="8.5703125" style="1459" hidden="1" customWidth="1"/>
    <col min="28" max="28" width="27" style="1459" customWidth="1"/>
    <col min="29" max="29" width="24.5703125" style="1459" customWidth="1"/>
    <col min="30" max="31" width="21" style="1459" customWidth="1"/>
    <col min="32" max="32" width="11" style="1459" customWidth="1"/>
    <col min="33" max="33" width="3.7109375" style="1459" customWidth="1"/>
    <col min="34" max="34" width="11" style="1459" customWidth="1"/>
    <col min="35" max="35" width="8.5703125" style="1459" hidden="1" customWidth="1"/>
    <col min="36" max="36" width="4" style="1459" customWidth="1"/>
    <col min="37" max="37" width="115" style="1459" customWidth="1"/>
    <col min="38" max="42" width="10" style="1465" customWidth="1"/>
    <col min="43" max="43" width="10.5703125" style="1459" hidden="1"/>
  </cols>
  <sheetData>
    <row r="1" spans="1:43" ht="0.75" hidden="1" customHeight="1">
      <c r="AQ1" s="1455" t="s">
        <v>1</v>
      </c>
    </row>
    <row r="2" spans="1:43" ht="21" hidden="1" customHeight="1">
      <c r="A2" s="1091"/>
      <c r="B2" s="1091"/>
      <c r="C2" s="1091"/>
      <c r="D2" s="1091"/>
      <c r="E2" s="3886">
        <v>1</v>
      </c>
      <c r="F2" s="1091"/>
      <c r="G2" s="1091"/>
      <c r="H2" s="1091"/>
      <c r="I2" s="1091"/>
      <c r="J2" s="1091"/>
      <c r="K2" s="1091"/>
      <c r="L2" s="1134"/>
      <c r="M2" s="1434"/>
      <c r="N2" s="1434"/>
      <c r="O2" s="1434"/>
      <c r="P2" s="1233"/>
      <c r="Q2" s="743"/>
      <c r="R2" s="288"/>
      <c r="S2" s="1733" t="e">
        <f>INDEX(PT_DIFFERENTIATION_NUM_NTAR,MATCH(A2,PT_DIFFERENTIATION_NTAR_ID,0))</f>
        <v>#N/A</v>
      </c>
      <c r="T2" s="1349" t="s">
        <v>214</v>
      </c>
      <c r="U2" s="234"/>
      <c r="V2" s="3855"/>
      <c r="W2" s="3855"/>
      <c r="X2" s="3855"/>
      <c r="Y2" s="3855"/>
      <c r="Z2" s="3855"/>
      <c r="AA2" s="3856"/>
      <c r="AB2" s="1727"/>
      <c r="AC2" s="3855" t="e">
        <f>INDEX(PT_DIFFERENTIATION_NTAR,MATCH(A2,PT_DIFFERENTIATION_NTAR_ID,0))</f>
        <v>#N/A</v>
      </c>
      <c r="AD2" s="3855"/>
      <c r="AE2" s="3855"/>
      <c r="AF2" s="3855"/>
      <c r="AG2" s="3855"/>
      <c r="AH2" s="3855"/>
      <c r="AI2" s="3855"/>
      <c r="AJ2" s="3856"/>
      <c r="AK2" s="1082" t="s">
        <v>480</v>
      </c>
      <c r="AM2" s="1448"/>
      <c r="AN2" s="1448" t="str">
        <f t="shared" ref="AN2:AN14" si="0">IF(T2="","",T2)</f>
        <v>Наименование тарифа</v>
      </c>
      <c r="AO2" s="1448"/>
      <c r="AP2" s="1448"/>
      <c r="AQ2" s="1455">
        <v>0</v>
      </c>
    </row>
    <row r="3" spans="1:43" ht="21" hidden="1" customHeight="1">
      <c r="A3" s="1091"/>
      <c r="B3" s="1091"/>
      <c r="C3" s="1091"/>
      <c r="D3" s="1091"/>
      <c r="E3" s="3887"/>
      <c r="F3" s="3886">
        <v>1</v>
      </c>
      <c r="G3" s="1091"/>
      <c r="H3" s="1091"/>
      <c r="I3" s="1091"/>
      <c r="J3" s="1091"/>
      <c r="K3" s="1091"/>
      <c r="L3" s="1134"/>
      <c r="M3" s="1434"/>
      <c r="N3" s="1434"/>
      <c r="O3" s="1434"/>
      <c r="P3" s="1744"/>
      <c r="Q3" s="1235"/>
      <c r="R3" s="286"/>
      <c r="S3" s="1733" t="e">
        <f>INDEX(PT_DIFFERENTIATION_NUM_TER,MATCH(B3,PT_DIFFERENTIATION_TER_ID,0))</f>
        <v>#N/A</v>
      </c>
      <c r="T3" s="1346" t="s">
        <v>481</v>
      </c>
      <c r="U3" s="234"/>
      <c r="V3" s="3855"/>
      <c r="W3" s="3855"/>
      <c r="X3" s="3855"/>
      <c r="Y3" s="3855"/>
      <c r="Z3" s="3855"/>
      <c r="AA3" s="3856"/>
      <c r="AB3" s="1727"/>
      <c r="AC3" s="3855" t="e">
        <f>INDEX(PT_DIFFERENTIATION_TER,MATCH(B3,PT_DIFFERENTIATION_TER_ID,0))</f>
        <v>#N/A</v>
      </c>
      <c r="AD3" s="3855"/>
      <c r="AE3" s="3855"/>
      <c r="AF3" s="3855"/>
      <c r="AG3" s="3855"/>
      <c r="AH3" s="3855"/>
      <c r="AI3" s="3855"/>
      <c r="AJ3" s="3856"/>
      <c r="AK3" s="1082" t="s">
        <v>482</v>
      </c>
      <c r="AM3" s="1448"/>
      <c r="AN3" s="1448" t="str">
        <f t="shared" si="0"/>
        <v>Территория действия тарифа</v>
      </c>
      <c r="AO3" s="1448"/>
      <c r="AP3" s="1448"/>
      <c r="AQ3" s="1455">
        <v>0</v>
      </c>
    </row>
    <row r="4" spans="1:43" ht="22.5" hidden="1" customHeight="1">
      <c r="A4" s="1091"/>
      <c r="B4" s="1091"/>
      <c r="C4" s="1091"/>
      <c r="D4" s="1091"/>
      <c r="E4" s="3887"/>
      <c r="F4" s="3887"/>
      <c r="G4" s="3886">
        <v>1</v>
      </c>
      <c r="H4" s="1091"/>
      <c r="I4" s="1091"/>
      <c r="J4" s="1091"/>
      <c r="K4" s="1091"/>
      <c r="L4" s="1134"/>
      <c r="M4" s="1434"/>
      <c r="N4" s="1434"/>
      <c r="O4" s="1434"/>
      <c r="P4" s="1236"/>
      <c r="Q4" s="1235"/>
      <c r="R4" s="286"/>
      <c r="S4" s="1733" t="e">
        <f>INDEX(PT_DIFFERENTIATION_NUM_CS,MATCH(C4,PT_DIFFERENTIATION_CS_ID,0))</f>
        <v>#N/A</v>
      </c>
      <c r="T4" s="243" t="s">
        <v>483</v>
      </c>
      <c r="U4" s="234"/>
      <c r="V4" s="3855"/>
      <c r="W4" s="3855"/>
      <c r="X4" s="3855"/>
      <c r="Y4" s="3855"/>
      <c r="Z4" s="3855"/>
      <c r="AA4" s="3856"/>
      <c r="AB4" s="1727"/>
      <c r="AC4" s="3855" t="e">
        <f>INDEX(PT_DIFFERENTIATION_CS,MATCH(C4,PT_DIFFERENTIATION_CS_ID,0))</f>
        <v>#N/A</v>
      </c>
      <c r="AD4" s="3855"/>
      <c r="AE4" s="3855"/>
      <c r="AF4" s="3855"/>
      <c r="AG4" s="3855"/>
      <c r="AH4" s="3855"/>
      <c r="AI4" s="3855"/>
      <c r="AJ4" s="3856"/>
      <c r="AK4" s="1082" t="s">
        <v>484</v>
      </c>
      <c r="AM4" s="1448"/>
      <c r="AN4" s="1448" t="str">
        <f t="shared" si="0"/>
        <v xml:space="preserve">Наименование системы теплоснабжения </v>
      </c>
      <c r="AO4" s="1448"/>
      <c r="AP4" s="1448"/>
      <c r="AQ4" s="1455">
        <v>0</v>
      </c>
    </row>
    <row r="5" spans="1:43" ht="21" hidden="1" customHeight="1">
      <c r="A5" s="1091"/>
      <c r="B5" s="1091"/>
      <c r="C5" s="1091"/>
      <c r="D5" s="1091"/>
      <c r="E5" s="3887"/>
      <c r="F5" s="3887"/>
      <c r="G5" s="3887"/>
      <c r="H5" s="3886">
        <v>1</v>
      </c>
      <c r="I5" s="1091"/>
      <c r="J5" s="1091"/>
      <c r="K5" s="1091"/>
      <c r="L5" s="1134"/>
      <c r="M5" s="1434"/>
      <c r="N5" s="1434"/>
      <c r="O5" s="1434"/>
      <c r="P5" s="1236"/>
      <c r="Q5" s="1235"/>
      <c r="R5" s="286"/>
      <c r="S5" s="1733" t="e">
        <f>INDEX(PT_DIFFERENTIATION_NUM_IST_TE,MATCH(D5,PT_DIFFERENTIATION_IST_TE_ID,0))</f>
        <v>#N/A</v>
      </c>
      <c r="T5" s="244" t="s">
        <v>485</v>
      </c>
      <c r="U5" s="234"/>
      <c r="V5" s="3855"/>
      <c r="W5" s="3855"/>
      <c r="X5" s="3855"/>
      <c r="Y5" s="3855"/>
      <c r="Z5" s="3855"/>
      <c r="AA5" s="3856"/>
      <c r="AB5" s="1727"/>
      <c r="AC5" s="3855" t="e">
        <f>INDEX(PT_DIFFERENTIATION_IST_TE,MATCH(D5,PT_DIFFERENTIATION_IST_TE_ID,0))</f>
        <v>#N/A</v>
      </c>
      <c r="AD5" s="3855"/>
      <c r="AE5" s="3855"/>
      <c r="AF5" s="3855"/>
      <c r="AG5" s="3855"/>
      <c r="AH5" s="3855"/>
      <c r="AI5" s="3855"/>
      <c r="AJ5" s="3856"/>
      <c r="AK5" s="1082" t="s">
        <v>486</v>
      </c>
      <c r="AM5" s="1448"/>
      <c r="AN5" s="1448" t="str">
        <f t="shared" si="0"/>
        <v xml:space="preserve">Источник тепловой энергии  </v>
      </c>
      <c r="AO5" s="1448"/>
      <c r="AP5" s="1448"/>
      <c r="AQ5" s="1455">
        <v>0</v>
      </c>
    </row>
    <row r="6" spans="1:43" s="1465" customFormat="1" ht="0.75" hidden="1" customHeight="1">
      <c r="A6" s="1199"/>
      <c r="B6" s="1199"/>
      <c r="C6" s="1199"/>
      <c r="D6" s="1199"/>
      <c r="E6" s="3887"/>
      <c r="F6" s="3887"/>
      <c r="G6" s="3887"/>
      <c r="H6" s="3887"/>
      <c r="I6" s="3731" t="e">
        <f>S5&amp;".1"</f>
        <v>#N/A</v>
      </c>
      <c r="J6" s="1199"/>
      <c r="K6" s="1199"/>
      <c r="L6" s="1205" t="s">
        <v>487</v>
      </c>
      <c r="M6" s="1070"/>
      <c r="N6" s="1070"/>
      <c r="O6" s="1070"/>
      <c r="P6" s="3864">
        <v>1</v>
      </c>
      <c r="Q6" s="1729"/>
      <c r="R6" s="289"/>
      <c r="S6" s="871"/>
      <c r="T6" s="1207"/>
      <c r="U6" s="1208"/>
      <c r="V6" s="3892"/>
      <c r="W6" s="3892"/>
      <c r="X6" s="3892"/>
      <c r="Y6" s="3892"/>
      <c r="Z6" s="3892"/>
      <c r="AA6" s="3893"/>
      <c r="AB6" s="1735"/>
      <c r="AC6" s="3892"/>
      <c r="AD6" s="3892"/>
      <c r="AE6" s="3892"/>
      <c r="AF6" s="3892"/>
      <c r="AG6" s="3892"/>
      <c r="AH6" s="3892"/>
      <c r="AI6" s="3892"/>
      <c r="AJ6" s="3893"/>
      <c r="AK6" s="1209"/>
      <c r="AM6" s="1448"/>
      <c r="AN6" s="1448" t="str">
        <f t="shared" si="0"/>
        <v/>
      </c>
      <c r="AO6" s="1448"/>
      <c r="AP6" s="1448"/>
      <c r="AQ6" s="1460">
        <v>0</v>
      </c>
    </row>
    <row r="7" spans="1:43" s="1465" customFormat="1" ht="0.75" hidden="1" customHeight="1">
      <c r="A7" s="1199"/>
      <c r="B7" s="1199"/>
      <c r="C7" s="1199"/>
      <c r="D7" s="1199"/>
      <c r="E7" s="3887"/>
      <c r="F7" s="3887"/>
      <c r="G7" s="3887"/>
      <c r="H7" s="3887"/>
      <c r="I7" s="3712"/>
      <c r="J7" s="3731" t="e">
        <f>S5&amp;".1"</f>
        <v>#N/A</v>
      </c>
      <c r="K7" s="1199"/>
      <c r="L7" s="1205"/>
      <c r="M7" s="1070"/>
      <c r="N7" s="1070"/>
      <c r="O7" s="1070"/>
      <c r="P7" s="3864"/>
      <c r="Q7" s="3864">
        <v>1</v>
      </c>
      <c r="R7" s="290"/>
      <c r="S7" s="871"/>
      <c r="T7" s="1223"/>
      <c r="U7" s="1208"/>
      <c r="V7" s="3892"/>
      <c r="W7" s="3892"/>
      <c r="X7" s="3892"/>
      <c r="Y7" s="3892"/>
      <c r="Z7" s="3892"/>
      <c r="AA7" s="3893"/>
      <c r="AB7" s="1735"/>
      <c r="AC7" s="3892"/>
      <c r="AD7" s="3892"/>
      <c r="AE7" s="3892"/>
      <c r="AF7" s="3892"/>
      <c r="AG7" s="3892"/>
      <c r="AH7" s="3892"/>
      <c r="AI7" s="3892"/>
      <c r="AJ7" s="3893"/>
      <c r="AK7" s="1209"/>
      <c r="AM7" s="1448"/>
      <c r="AN7" s="1448" t="str">
        <f t="shared" si="0"/>
        <v/>
      </c>
      <c r="AO7" s="1448"/>
      <c r="AP7" s="1448"/>
      <c r="AQ7" s="1460">
        <v>0</v>
      </c>
    </row>
    <row r="8" spans="1:43" ht="21" hidden="1" customHeight="1">
      <c r="A8" s="1091"/>
      <c r="B8" s="1091"/>
      <c r="C8" s="1091"/>
      <c r="D8" s="1091"/>
      <c r="E8" s="3887"/>
      <c r="F8" s="3887"/>
      <c r="G8" s="3887"/>
      <c r="H8" s="3887"/>
      <c r="I8" s="3712"/>
      <c r="J8" s="3712"/>
      <c r="K8" s="1766" t="e">
        <f>S5&amp;".1"</f>
        <v>#N/A</v>
      </c>
      <c r="L8" s="1134"/>
      <c r="P8" s="3864"/>
      <c r="Q8" s="3864"/>
      <c r="R8" s="1770">
        <v>1</v>
      </c>
      <c r="S8" s="1768" t="e">
        <f>$K8</f>
        <v>#N/A</v>
      </c>
      <c r="T8" s="1769"/>
      <c r="U8" s="234"/>
      <c r="V8" s="627"/>
      <c r="W8" s="1081"/>
      <c r="X8" s="1767"/>
      <c r="Y8" s="1765" t="s">
        <v>52</v>
      </c>
      <c r="Z8" s="1767"/>
      <c r="AA8" s="1765" t="s">
        <v>52</v>
      </c>
      <c r="AB8" s="1771"/>
      <c r="AC8" s="1772" t="s">
        <v>9</v>
      </c>
      <c r="AD8" s="627"/>
      <c r="AE8" s="1081"/>
      <c r="AF8" s="1730"/>
      <c r="AG8" s="1717" t="s">
        <v>52</v>
      </c>
      <c r="AH8" s="1730"/>
      <c r="AI8" s="1717" t="s">
        <v>52</v>
      </c>
      <c r="AJ8" s="1172"/>
      <c r="AK8" s="3883" t="s">
        <v>548</v>
      </c>
      <c r="AL8" s="1460" t="e">
        <f ca="1">STRCHECKDATE(#REF!)</f>
        <v>#NAME?</v>
      </c>
      <c r="AM8" s="1448"/>
      <c r="AN8" s="1448" t="str">
        <f t="shared" si="0"/>
        <v/>
      </c>
      <c r="AO8" s="1448"/>
      <c r="AP8" s="1448"/>
      <c r="AQ8" s="1455">
        <v>0</v>
      </c>
    </row>
    <row r="9" spans="1:43" ht="11.25" hidden="1" customHeight="1">
      <c r="A9" s="1091"/>
      <c r="B9" s="1091"/>
      <c r="C9" s="1091"/>
      <c r="D9" s="1091"/>
      <c r="E9" s="3887"/>
      <c r="F9" s="3887"/>
      <c r="G9" s="3887"/>
      <c r="H9" s="3887"/>
      <c r="I9" s="3712"/>
      <c r="J9" s="3731"/>
      <c r="K9" s="1091"/>
      <c r="L9" s="1134"/>
      <c r="P9" s="3864"/>
      <c r="Q9" s="3864"/>
      <c r="R9" s="289"/>
      <c r="S9" s="1102"/>
      <c r="T9" s="221" t="s">
        <v>552</v>
      </c>
      <c r="U9" s="514"/>
      <c r="V9" s="514"/>
      <c r="W9" s="514"/>
      <c r="X9" s="514"/>
      <c r="Y9" s="514"/>
      <c r="Z9" s="514"/>
      <c r="AA9" s="514"/>
      <c r="AB9" s="514"/>
      <c r="AC9" s="514"/>
      <c r="AD9" s="514"/>
      <c r="AE9" s="514"/>
      <c r="AF9" s="514"/>
      <c r="AG9" s="514"/>
      <c r="AH9" s="514"/>
      <c r="AI9" s="514"/>
      <c r="AJ9" s="258"/>
      <c r="AK9" s="3885"/>
      <c r="AM9" s="1448"/>
      <c r="AN9" s="1448" t="str">
        <f t="shared" si="0"/>
        <v>Добавить строку</v>
      </c>
      <c r="AO9" s="1448"/>
      <c r="AP9" s="1448"/>
      <c r="AQ9" s="1455">
        <v>0</v>
      </c>
    </row>
    <row r="10" spans="1:43" s="1465" customFormat="1" ht="0.75" hidden="1" customHeight="1">
      <c r="A10" s="1199"/>
      <c r="B10" s="1199"/>
      <c r="C10" s="1199"/>
      <c r="D10" s="1199"/>
      <c r="E10" s="3887"/>
      <c r="F10" s="3887"/>
      <c r="G10" s="3887"/>
      <c r="H10" s="3887"/>
      <c r="I10" s="3731"/>
      <c r="J10" s="1199"/>
      <c r="K10" s="1199"/>
      <c r="L10" s="1205"/>
      <c r="M10" s="1070"/>
      <c r="N10" s="1070"/>
      <c r="O10" s="1070"/>
      <c r="P10" s="3864"/>
      <c r="Q10" s="1729"/>
      <c r="R10" s="289"/>
      <c r="S10" s="1210"/>
      <c r="T10" s="1211"/>
      <c r="U10" s="1212"/>
      <c r="V10" s="1212"/>
      <c r="W10" s="1212"/>
      <c r="X10" s="1212"/>
      <c r="Y10" s="1212"/>
      <c r="Z10" s="1212"/>
      <c r="AA10" s="1212"/>
      <c r="AB10" s="1212"/>
      <c r="AC10" s="1212"/>
      <c r="AD10" s="1212"/>
      <c r="AE10" s="1212"/>
      <c r="AF10" s="1212"/>
      <c r="AG10" s="1212"/>
      <c r="AH10" s="1212"/>
      <c r="AI10" s="1212"/>
      <c r="AJ10" s="1212"/>
      <c r="AK10" s="1213"/>
      <c r="AM10" s="1448"/>
      <c r="AN10" s="1448" t="str">
        <f t="shared" si="0"/>
        <v/>
      </c>
      <c r="AO10" s="1448"/>
      <c r="AP10" s="1448"/>
      <c r="AQ10" s="1460">
        <v>0</v>
      </c>
    </row>
    <row r="11" spans="1:43" s="1465" customFormat="1" ht="0.75" hidden="1" customHeight="1">
      <c r="A11" s="1199"/>
      <c r="B11" s="1199"/>
      <c r="C11" s="1199"/>
      <c r="D11" s="1199"/>
      <c r="E11" s="3887"/>
      <c r="F11" s="3887"/>
      <c r="G11" s="3887"/>
      <c r="H11" s="3886"/>
      <c r="I11" s="1199"/>
      <c r="J11" s="1199"/>
      <c r="K11" s="1199"/>
      <c r="L11" s="1205"/>
      <c r="M11" s="1202"/>
      <c r="N11" s="1202"/>
      <c r="O11" s="284"/>
      <c r="P11" s="313"/>
      <c r="Q11" s="1168"/>
      <c r="R11" s="1225"/>
      <c r="S11" s="1210"/>
      <c r="T11" s="1211"/>
      <c r="U11" s="1212"/>
      <c r="V11" s="1212"/>
      <c r="W11" s="1212"/>
      <c r="X11" s="1212"/>
      <c r="Y11" s="1212"/>
      <c r="Z11" s="1212"/>
      <c r="AA11" s="1212"/>
      <c r="AB11" s="1212"/>
      <c r="AC11" s="1212"/>
      <c r="AD11" s="1212"/>
      <c r="AE11" s="1212"/>
      <c r="AF11" s="1212"/>
      <c r="AG11" s="1212"/>
      <c r="AH11" s="1212"/>
      <c r="AI11" s="1212"/>
      <c r="AJ11" s="1212"/>
      <c r="AK11" s="1213"/>
      <c r="AM11" s="1448"/>
      <c r="AN11" s="1448" t="str">
        <f t="shared" si="0"/>
        <v/>
      </c>
      <c r="AO11" s="1448"/>
      <c r="AP11" s="1448"/>
      <c r="AQ11" s="1460">
        <v>0</v>
      </c>
    </row>
    <row r="12" spans="1:43" s="1465" customFormat="1" ht="0.75" hidden="1" customHeight="1">
      <c r="A12" s="1199"/>
      <c r="B12" s="1199"/>
      <c r="C12" s="1199"/>
      <c r="D12" s="1198"/>
      <c r="E12" s="3887"/>
      <c r="F12" s="3887"/>
      <c r="G12" s="3886"/>
      <c r="H12" s="1198"/>
      <c r="I12" s="1198"/>
      <c r="J12" s="1198"/>
      <c r="K12" s="1198"/>
      <c r="L12" s="1201"/>
      <c r="M12" s="1202"/>
      <c r="N12" s="1202"/>
      <c r="O12" s="284"/>
      <c r="P12" s="1140"/>
      <c r="Q12" s="1141"/>
      <c r="R12" s="1140"/>
      <c r="S12" s="1146"/>
      <c r="T12" s="1149" t="s">
        <v>498</v>
      </c>
      <c r="U12" s="1148"/>
      <c r="V12" s="1148"/>
      <c r="W12" s="1148"/>
      <c r="X12" s="1148"/>
      <c r="Y12" s="1148"/>
      <c r="Z12" s="1148"/>
      <c r="AA12" s="1148"/>
      <c r="AB12" s="1148"/>
      <c r="AC12" s="1148"/>
      <c r="AD12" s="1148"/>
      <c r="AE12" s="1148"/>
      <c r="AF12" s="1148"/>
      <c r="AG12" s="1148"/>
      <c r="AH12" s="1148"/>
      <c r="AI12" s="1148"/>
      <c r="AJ12" s="1148"/>
      <c r="AK12" s="1148"/>
      <c r="AM12" s="1075"/>
      <c r="AN12" s="1075" t="str">
        <f t="shared" si="0"/>
        <v>Добавить источник для дифференциации</v>
      </c>
      <c r="AO12" s="1075"/>
      <c r="AP12" s="1075"/>
      <c r="AQ12" s="1465">
        <v>0</v>
      </c>
    </row>
    <row r="13" spans="1:43" s="1465" customFormat="1" ht="0.75" hidden="1" customHeight="1">
      <c r="A13" s="1199"/>
      <c r="B13" s="1199"/>
      <c r="C13" s="1198"/>
      <c r="D13" s="1198"/>
      <c r="E13" s="3887"/>
      <c r="F13" s="3886"/>
      <c r="G13" s="1198"/>
      <c r="H13" s="1198"/>
      <c r="I13" s="1198"/>
      <c r="J13" s="1198"/>
      <c r="K13" s="1198"/>
      <c r="L13" s="1201"/>
      <c r="M13" s="1203"/>
      <c r="N13" s="1203"/>
      <c r="O13" s="284"/>
      <c r="P13" s="1140"/>
      <c r="Q13" s="1141"/>
      <c r="R13" s="1140"/>
      <c r="S13" s="1146"/>
      <c r="T13" s="1149" t="s">
        <v>499</v>
      </c>
      <c r="U13" s="1148"/>
      <c r="V13" s="1148"/>
      <c r="W13" s="1148"/>
      <c r="X13" s="1148"/>
      <c r="Y13" s="1148"/>
      <c r="Z13" s="1148"/>
      <c r="AA13" s="1148"/>
      <c r="AB13" s="1148"/>
      <c r="AC13" s="1148"/>
      <c r="AD13" s="1148"/>
      <c r="AE13" s="1148"/>
      <c r="AF13" s="1148"/>
      <c r="AG13" s="1148"/>
      <c r="AH13" s="1148"/>
      <c r="AI13" s="1148"/>
      <c r="AJ13" s="1148"/>
      <c r="AK13" s="1148"/>
      <c r="AM13" s="1075"/>
      <c r="AN13" s="1075" t="str">
        <f t="shared" si="0"/>
        <v>Добавить централизованную систему для дифференциации</v>
      </c>
      <c r="AO13" s="1075"/>
      <c r="AP13" s="1075"/>
      <c r="AQ13" s="1465">
        <v>0</v>
      </c>
    </row>
    <row r="14" spans="1:43" s="1465" customFormat="1" ht="0.75" hidden="1" customHeight="1">
      <c r="A14" s="1199"/>
      <c r="B14" s="1199"/>
      <c r="C14" s="1199"/>
      <c r="D14" s="1199"/>
      <c r="E14" s="3886"/>
      <c r="F14" s="1199"/>
      <c r="G14" s="1199"/>
      <c r="H14" s="1199"/>
      <c r="I14" s="1199"/>
      <c r="J14" s="1199"/>
      <c r="K14" s="1199"/>
      <c r="L14" s="1205"/>
      <c r="M14" s="1203"/>
      <c r="N14" s="1203"/>
      <c r="O14" s="284"/>
      <c r="P14" s="313"/>
      <c r="Q14" s="1168"/>
      <c r="R14" s="313"/>
      <c r="S14" s="1146"/>
      <c r="T14" s="1149" t="s">
        <v>500</v>
      </c>
      <c r="U14" s="1148"/>
      <c r="V14" s="1148"/>
      <c r="W14" s="1148"/>
      <c r="X14" s="1148"/>
      <c r="Y14" s="1148"/>
      <c r="Z14" s="1148"/>
      <c r="AA14" s="1148"/>
      <c r="AB14" s="1148"/>
      <c r="AC14" s="1148"/>
      <c r="AD14" s="1148"/>
      <c r="AE14" s="1148"/>
      <c r="AF14" s="1148"/>
      <c r="AG14" s="1148"/>
      <c r="AH14" s="1148"/>
      <c r="AI14" s="1148"/>
      <c r="AJ14" s="1148"/>
      <c r="AK14" s="1148"/>
      <c r="AM14" s="1448"/>
      <c r="AN14" s="1448" t="str">
        <f t="shared" si="0"/>
        <v>Добавить территорию для дифференциации</v>
      </c>
      <c r="AO14" s="1448"/>
      <c r="AP14" s="1448"/>
      <c r="AQ14" s="1460">
        <v>0</v>
      </c>
    </row>
    <row r="15" spans="1:43" ht="14.25" hidden="1" customHeight="1">
      <c r="AQ15" s="1455">
        <v>0</v>
      </c>
    </row>
    <row r="16" spans="1:43" ht="14.25" hidden="1" customHeight="1">
      <c r="AC16" s="1326"/>
      <c r="AD16" s="1227"/>
      <c r="AE16" s="1228"/>
      <c r="AF16" s="1523"/>
      <c r="AG16" s="1741" t="s">
        <v>52</v>
      </c>
      <c r="AH16" s="1523"/>
      <c r="AI16" s="1741" t="s">
        <v>52</v>
      </c>
      <c r="AQ16" s="1455">
        <v>0</v>
      </c>
    </row>
    <row r="17" spans="1:43" ht="14.25" hidden="1" customHeight="1">
      <c r="AL17" s="1464"/>
      <c r="AM17" s="1464"/>
      <c r="AN17" s="1464"/>
      <c r="AO17" s="1464"/>
      <c r="AP17" s="1464"/>
      <c r="AQ17" s="1455">
        <v>0</v>
      </c>
    </row>
    <row r="18" spans="1:43" ht="14.25" hidden="1" customHeight="1">
      <c r="O18" s="1169" t="s">
        <v>501</v>
      </c>
      <c r="X18" s="1169"/>
      <c r="Z18" s="1169"/>
      <c r="AF18" s="1169"/>
      <c r="AH18" s="1169"/>
      <c r="AL18" s="1464"/>
      <c r="AM18" s="1464"/>
      <c r="AN18" s="1464"/>
      <c r="AO18" s="1464"/>
      <c r="AP18" s="1464"/>
      <c r="AQ18" s="1455">
        <v>0</v>
      </c>
    </row>
    <row r="19" spans="1:43" ht="14.25" hidden="1" customHeight="1">
      <c r="AL19" s="1464"/>
      <c r="AM19" s="1464"/>
      <c r="AN19" s="1464"/>
      <c r="AO19" s="1464"/>
      <c r="AP19" s="1464"/>
      <c r="AQ19" s="1455">
        <v>0</v>
      </c>
    </row>
    <row r="20" spans="1:43" s="1333" customFormat="1" ht="14.25" hidden="1" customHeight="1">
      <c r="A20" s="1746"/>
      <c r="B20" s="1746"/>
      <c r="C20" s="1746"/>
      <c r="D20" s="1746"/>
      <c r="E20" s="1746"/>
      <c r="F20" s="1746"/>
      <c r="G20" s="1746"/>
      <c r="H20" s="1746"/>
      <c r="I20" s="1746"/>
      <c r="J20" s="1746"/>
      <c r="K20" s="1746"/>
      <c r="L20" s="1746"/>
      <c r="M20" s="1747"/>
      <c r="N20" s="1747"/>
      <c r="O20" s="1748" t="s">
        <v>502</v>
      </c>
      <c r="P20" s="1332"/>
      <c r="Q20" s="1334"/>
      <c r="R20" s="1334"/>
      <c r="Y20" s="1331" t="s">
        <v>504</v>
      </c>
      <c r="AA20" s="1331" t="s">
        <v>505</v>
      </c>
      <c r="AC20" s="1331" t="s">
        <v>554</v>
      </c>
      <c r="AG20" s="1331" t="s">
        <v>504</v>
      </c>
      <c r="AI20" s="1331" t="s">
        <v>505</v>
      </c>
      <c r="AL20" s="1335"/>
      <c r="AM20" s="1335"/>
      <c r="AN20" s="1335"/>
      <c r="AO20" s="1335"/>
      <c r="AP20" s="1335"/>
      <c r="AQ20" s="1331">
        <v>0</v>
      </c>
    </row>
    <row r="21" spans="1:43" ht="14.25" hidden="1" customHeight="1">
      <c r="O21" s="1134"/>
      <c r="AL21" s="1464"/>
      <c r="AM21" s="1464"/>
      <c r="AN21" s="1464"/>
      <c r="AO21" s="1464"/>
      <c r="AP21" s="1464"/>
      <c r="AQ21" s="1455">
        <v>0</v>
      </c>
    </row>
    <row r="22" spans="1:43" ht="14.25" hidden="1" customHeight="1">
      <c r="O22" s="1134"/>
      <c r="AL22" s="1464"/>
      <c r="AM22" s="1464"/>
      <c r="AN22" s="1464"/>
      <c r="AO22" s="1464"/>
      <c r="AP22" s="1464"/>
      <c r="AQ22" s="1455">
        <v>0</v>
      </c>
    </row>
    <row r="23" spans="1:43" ht="14.65" customHeight="1">
      <c r="Q23" s="225"/>
      <c r="R23" s="309"/>
      <c r="S23" s="1099"/>
      <c r="T23" s="390"/>
      <c r="U23" s="390"/>
      <c r="AQ23" s="1455">
        <v>14</v>
      </c>
    </row>
    <row r="24" spans="1:43" ht="39.75" customHeight="1">
      <c r="Q24" s="225"/>
      <c r="R24" s="309"/>
      <c r="S24" s="384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3841"/>
      <c r="U24" s="3841"/>
      <c r="V24" s="3841"/>
      <c r="W24" s="3841"/>
      <c r="X24" s="3841"/>
      <c r="Y24" s="3841"/>
      <c r="Z24" s="3841"/>
      <c r="AA24" s="3841"/>
      <c r="AB24" s="3841"/>
      <c r="AC24" s="3841"/>
      <c r="AD24" s="3841"/>
      <c r="AE24" s="3841"/>
      <c r="AF24" s="3841"/>
      <c r="AG24" s="3841"/>
      <c r="AH24" s="3841"/>
      <c r="AI24" s="1067"/>
      <c r="AQ24" s="1455">
        <v>38</v>
      </c>
    </row>
    <row r="25" spans="1:43" ht="14.65" customHeight="1">
      <c r="Q25" s="225"/>
      <c r="R25" s="309"/>
      <c r="S25" s="3814" t="str">
        <f>IF(org=0,"Не определено",org)</f>
        <v>ООО "Смоленскрегионтеплоэнерго"</v>
      </c>
      <c r="T25" s="3814"/>
      <c r="U25" s="3814"/>
      <c r="V25" s="3814"/>
      <c r="W25" s="3814"/>
      <c r="X25" s="3814"/>
      <c r="Y25" s="3814"/>
      <c r="Z25" s="3814"/>
      <c r="AA25" s="3814"/>
      <c r="AB25" s="3814"/>
      <c r="AC25" s="3814"/>
      <c r="AD25" s="3814"/>
      <c r="AE25" s="3814"/>
      <c r="AF25" s="3814"/>
      <c r="AG25" s="3814"/>
      <c r="AH25" s="3814"/>
      <c r="AI25" s="1067"/>
      <c r="AQ25" s="1455">
        <v>14</v>
      </c>
    </row>
    <row r="26" spans="1:43" ht="14.25" hidden="1" customHeight="1">
      <c r="Q26" s="225"/>
      <c r="R26" s="309"/>
      <c r="S26" s="1099"/>
      <c r="T26" s="390"/>
      <c r="U26" s="390"/>
      <c r="V26" s="256"/>
      <c r="W26" s="256"/>
      <c r="X26" s="256"/>
      <c r="Y26" s="256"/>
      <c r="Z26" s="256"/>
      <c r="AA26" s="256"/>
      <c r="AB26" s="256"/>
      <c r="AC26" s="256"/>
      <c r="AD26" s="256"/>
      <c r="AE26" s="256"/>
      <c r="AF26" s="256"/>
      <c r="AG26" s="256"/>
      <c r="AH26" s="256"/>
      <c r="AI26" s="256"/>
      <c r="AQ26" s="1455">
        <v>0</v>
      </c>
    </row>
    <row r="27" spans="1:43" s="1637" customFormat="1" ht="25.5" hidden="1" customHeight="1">
      <c r="A27" s="1072"/>
      <c r="B27" s="1072"/>
      <c r="C27" s="1072"/>
      <c r="D27" s="1072"/>
      <c r="E27" s="1072"/>
      <c r="F27" s="1072"/>
      <c r="G27" s="1072"/>
      <c r="H27" s="1072"/>
      <c r="I27" s="1072"/>
      <c r="J27" s="1072"/>
      <c r="K27" s="1072"/>
      <c r="L27" s="1204"/>
      <c r="M27" s="1072"/>
      <c r="N27" s="1072"/>
      <c r="O27" s="1072"/>
      <c r="P27" s="1192"/>
      <c r="Q27" s="1192"/>
      <c r="S27" s="3851" t="s">
        <v>28</v>
      </c>
      <c r="T27" s="3851"/>
      <c r="U27" s="1196"/>
      <c r="V27" s="3853" t="str">
        <f>IF(TITLE_NAME_OR_PR_CHANGE="",IF(TITLE_NAME_OR_PR="","",TITLE_NAME_OR_PR),TITLE_NAME_OR_PR_CHANGE)</f>
        <v/>
      </c>
      <c r="W27" s="3853"/>
      <c r="X27" s="3853"/>
      <c r="Y27" s="3853"/>
      <c r="Z27" s="3853"/>
      <c r="AA27" s="1459"/>
      <c r="AB27" s="1459"/>
      <c r="AC27" s="3853"/>
      <c r="AD27" s="3853"/>
      <c r="AE27" s="3853"/>
      <c r="AF27" s="3853"/>
      <c r="AG27" s="3853"/>
      <c r="AH27" s="3853"/>
      <c r="AI27" s="1459"/>
      <c r="AJ27" s="1459"/>
      <c r="AK27" s="214"/>
      <c r="AL27" s="301"/>
      <c r="AM27" s="301"/>
      <c r="AN27" s="301"/>
      <c r="AO27" s="301"/>
      <c r="AP27" s="301"/>
      <c r="AQ27" s="351">
        <v>0</v>
      </c>
    </row>
    <row r="28" spans="1:43" s="1637" customFormat="1" ht="18.75" hidden="1" customHeight="1">
      <c r="A28" s="1072"/>
      <c r="B28" s="1072"/>
      <c r="C28" s="1072"/>
      <c r="D28" s="1072"/>
      <c r="E28" s="1072"/>
      <c r="F28" s="1072"/>
      <c r="G28" s="1072"/>
      <c r="H28" s="1072"/>
      <c r="I28" s="1072"/>
      <c r="J28" s="1072"/>
      <c r="K28" s="1072"/>
      <c r="L28" s="1204"/>
      <c r="M28" s="1072"/>
      <c r="N28" s="1072"/>
      <c r="O28" s="1072"/>
      <c r="P28" s="1192"/>
      <c r="Q28" s="1192"/>
      <c r="S28" s="3851" t="s">
        <v>507</v>
      </c>
      <c r="T28" s="3851"/>
      <c r="U28" s="1196"/>
      <c r="V28" s="3852" t="str">
        <f>IF(TITLE_DATE_PR_CHANGE="",IF(TITLE_DATE_PR="","",TITLE_DATE_PR),TITLE_DATE_PR_CHANGE)</f>
        <v/>
      </c>
      <c r="W28" s="3852"/>
      <c r="X28" s="3852"/>
      <c r="Y28" s="3852"/>
      <c r="Z28" s="3852"/>
      <c r="AA28" s="1459"/>
      <c r="AB28" s="1459"/>
      <c r="AC28" s="3852"/>
      <c r="AD28" s="3852"/>
      <c r="AE28" s="3852"/>
      <c r="AF28" s="3852"/>
      <c r="AG28" s="3852"/>
      <c r="AH28" s="3852"/>
      <c r="AI28" s="1459"/>
      <c r="AJ28" s="1459"/>
      <c r="AK28" s="214"/>
      <c r="AL28" s="301"/>
      <c r="AM28" s="301"/>
      <c r="AN28" s="301"/>
      <c r="AO28" s="301"/>
      <c r="AP28" s="301"/>
      <c r="AQ28" s="351">
        <v>0</v>
      </c>
    </row>
    <row r="29" spans="1:43" s="1637" customFormat="1" ht="18.75" hidden="1" customHeight="1">
      <c r="A29" s="1072"/>
      <c r="B29" s="1072"/>
      <c r="C29" s="1072"/>
      <c r="D29" s="1072"/>
      <c r="E29" s="1072"/>
      <c r="F29" s="1072"/>
      <c r="G29" s="1072"/>
      <c r="H29" s="1072"/>
      <c r="I29" s="1072"/>
      <c r="J29" s="1072"/>
      <c r="K29" s="1072"/>
      <c r="L29" s="1204"/>
      <c r="M29" s="1072"/>
      <c r="N29" s="1072"/>
      <c r="O29" s="1072"/>
      <c r="P29" s="1192"/>
      <c r="Q29" s="1192"/>
      <c r="S29" s="3851" t="s">
        <v>508</v>
      </c>
      <c r="T29" s="3851"/>
      <c r="U29" s="1196"/>
      <c r="V29" s="3853" t="str">
        <f>IF(TITLE_NUMBER_PR_CHANGE="",IF(TITLE_NUMBER_PR="","",TITLE_NUMBER_PR),TITLE_NUMBER_PR_CHANGE)</f>
        <v/>
      </c>
      <c r="W29" s="3853"/>
      <c r="X29" s="3853"/>
      <c r="Y29" s="3853"/>
      <c r="Z29" s="3853"/>
      <c r="AA29" s="1459"/>
      <c r="AB29" s="1459"/>
      <c r="AC29" s="3853"/>
      <c r="AD29" s="3853"/>
      <c r="AE29" s="3853"/>
      <c r="AF29" s="3853"/>
      <c r="AG29" s="3853"/>
      <c r="AH29" s="3853"/>
      <c r="AI29" s="1459"/>
      <c r="AJ29" s="1459"/>
      <c r="AK29" s="214"/>
      <c r="AL29" s="301"/>
      <c r="AM29" s="301"/>
      <c r="AN29" s="301"/>
      <c r="AO29" s="301"/>
      <c r="AP29" s="301"/>
      <c r="AQ29" s="351">
        <v>0</v>
      </c>
    </row>
    <row r="30" spans="1:43" s="1637" customFormat="1" ht="18.75" hidden="1" customHeight="1">
      <c r="A30" s="1072"/>
      <c r="B30" s="1072"/>
      <c r="C30" s="1072"/>
      <c r="D30" s="1072"/>
      <c r="E30" s="1072"/>
      <c r="F30" s="1072"/>
      <c r="G30" s="1072"/>
      <c r="H30" s="1072"/>
      <c r="I30" s="1072"/>
      <c r="J30" s="1072"/>
      <c r="K30" s="1072"/>
      <c r="L30" s="1204"/>
      <c r="M30" s="1072"/>
      <c r="N30" s="1072"/>
      <c r="O30" s="1072"/>
      <c r="P30" s="1192"/>
      <c r="Q30" s="1192"/>
      <c r="S30" s="3851" t="s">
        <v>29</v>
      </c>
      <c r="T30" s="3851"/>
      <c r="U30" s="1196"/>
      <c r="V30" s="3853" t="str">
        <f>IF(TITLE_IST_PUB_CHANGE="",IF(TITLE_IST_PUB="","",TITLE_IST_PUB),TITLE_IST_PUB_CHANGE)</f>
        <v/>
      </c>
      <c r="W30" s="3853"/>
      <c r="X30" s="3853"/>
      <c r="Y30" s="3853"/>
      <c r="Z30" s="3853"/>
      <c r="AA30" s="1459"/>
      <c r="AB30" s="1459"/>
      <c r="AC30" s="3853"/>
      <c r="AD30" s="3853"/>
      <c r="AE30" s="3853"/>
      <c r="AF30" s="3853"/>
      <c r="AG30" s="3853"/>
      <c r="AH30" s="3853"/>
      <c r="AI30" s="1459"/>
      <c r="AJ30" s="1459"/>
      <c r="AK30" s="214"/>
      <c r="AL30" s="301"/>
      <c r="AM30" s="301"/>
      <c r="AN30" s="301"/>
      <c r="AO30" s="301"/>
      <c r="AP30" s="301"/>
      <c r="AQ30" s="351">
        <v>0</v>
      </c>
    </row>
    <row r="31" spans="1:43" ht="14.25" hidden="1" customHeight="1">
      <c r="Q31" s="225"/>
      <c r="R31" s="309"/>
      <c r="S31" s="1099"/>
      <c r="T31" s="390"/>
      <c r="U31" s="390"/>
      <c r="V31" s="256"/>
      <c r="W31" s="256"/>
      <c r="X31" s="256"/>
      <c r="Y31" s="256"/>
      <c r="Z31" s="256"/>
      <c r="AA31" s="256"/>
      <c r="AB31" s="256"/>
      <c r="AC31" s="256"/>
      <c r="AD31" s="256"/>
      <c r="AE31" s="256"/>
      <c r="AF31" s="256"/>
      <c r="AG31" s="256"/>
      <c r="AH31" s="256"/>
      <c r="AI31" s="256"/>
      <c r="AQ31" s="1455">
        <v>0</v>
      </c>
    </row>
    <row r="32" spans="1:43" s="1637" customFormat="1" ht="18.75" hidden="1" customHeight="1">
      <c r="A32" s="1072"/>
      <c r="B32" s="1072"/>
      <c r="C32" s="1072"/>
      <c r="D32" s="1072"/>
      <c r="E32" s="1072"/>
      <c r="F32" s="1072"/>
      <c r="G32" s="1072"/>
      <c r="H32" s="1072"/>
      <c r="I32" s="1072"/>
      <c r="J32" s="1072"/>
      <c r="K32" s="1072"/>
      <c r="L32" s="1204"/>
      <c r="M32" s="1072"/>
      <c r="N32" s="1072"/>
      <c r="O32" s="1072"/>
      <c r="P32" s="1192"/>
      <c r="Q32" s="1192"/>
      <c r="S32" s="3851" t="s">
        <v>507</v>
      </c>
      <c r="T32" s="3851"/>
      <c r="U32" s="1196"/>
      <c r="V32" s="3852" t="str">
        <f>IF(TITLE_DATE_PR_CHANGE="",IF(TITLE_DATE_PR="","",TITLE_DATE_PR),TITLE_DATE_PR_CHANGE)</f>
        <v/>
      </c>
      <c r="W32" s="3852"/>
      <c r="X32" s="3852"/>
      <c r="Y32" s="3852"/>
      <c r="Z32" s="3852"/>
      <c r="AA32" s="1459"/>
      <c r="AB32" s="1459"/>
      <c r="AC32" s="3852"/>
      <c r="AD32" s="3852"/>
      <c r="AE32" s="3852"/>
      <c r="AF32" s="3852"/>
      <c r="AG32" s="3852"/>
      <c r="AH32" s="3852"/>
      <c r="AI32" s="1459"/>
      <c r="AJ32" s="1459"/>
      <c r="AK32" s="214"/>
      <c r="AL32" s="301"/>
      <c r="AM32" s="301"/>
      <c r="AN32" s="301"/>
      <c r="AO32" s="301"/>
      <c r="AP32" s="301"/>
      <c r="AQ32" s="351">
        <v>0</v>
      </c>
    </row>
    <row r="33" spans="1:43" s="1637" customFormat="1" ht="18" hidden="1" customHeight="1">
      <c r="A33" s="1072"/>
      <c r="B33" s="1072"/>
      <c r="C33" s="1072"/>
      <c r="D33" s="1072"/>
      <c r="E33" s="1072"/>
      <c r="F33" s="1072"/>
      <c r="G33" s="1072"/>
      <c r="H33" s="1072"/>
      <c r="I33" s="1072"/>
      <c r="J33" s="1072"/>
      <c r="K33" s="1072"/>
      <c r="L33" s="1204"/>
      <c r="M33" s="1072"/>
      <c r="N33" s="1072"/>
      <c r="O33" s="1072"/>
      <c r="P33" s="1192"/>
      <c r="Q33" s="1192"/>
      <c r="S33" s="3851" t="s">
        <v>508</v>
      </c>
      <c r="T33" s="3851"/>
      <c r="U33" s="1196"/>
      <c r="V33" s="3853" t="str">
        <f>IF(TITLE_NUMBER_PR_CHANGE="",IF(TITLE_NUMBER_PR="","",TITLE_NUMBER_PR),TITLE_NUMBER_PR_CHANGE)</f>
        <v/>
      </c>
      <c r="W33" s="3853"/>
      <c r="X33" s="3853"/>
      <c r="Y33" s="3853"/>
      <c r="Z33" s="3853"/>
      <c r="AA33" s="1459"/>
      <c r="AB33" s="1459"/>
      <c r="AC33" s="3853"/>
      <c r="AD33" s="3853"/>
      <c r="AE33" s="3853"/>
      <c r="AF33" s="3853"/>
      <c r="AG33" s="3853"/>
      <c r="AH33" s="3853"/>
      <c r="AI33" s="1459"/>
      <c r="AJ33" s="1459"/>
      <c r="AK33" s="214"/>
      <c r="AL33" s="301"/>
      <c r="AM33" s="301"/>
      <c r="AN33" s="301"/>
      <c r="AO33" s="301"/>
      <c r="AP33" s="301"/>
      <c r="AQ33" s="351">
        <v>0</v>
      </c>
    </row>
    <row r="34" spans="1:43" s="1637" customFormat="1" ht="1.1499999999999999" customHeight="1">
      <c r="A34" s="1072"/>
      <c r="B34" s="1072"/>
      <c r="C34" s="1072"/>
      <c r="D34" s="1072"/>
      <c r="E34" s="1072"/>
      <c r="F34" s="1072"/>
      <c r="G34" s="1072"/>
      <c r="H34" s="1072"/>
      <c r="I34" s="1072"/>
      <c r="J34" s="1072"/>
      <c r="K34" s="1072"/>
      <c r="L34" s="1204"/>
      <c r="M34" s="1072"/>
      <c r="N34" s="1072"/>
      <c r="O34" s="1072"/>
      <c r="P34" s="1192"/>
      <c r="Q34" s="1192"/>
      <c r="S34" s="1459"/>
      <c r="T34" s="1459"/>
      <c r="U34" s="1745"/>
      <c r="V34" s="1459"/>
      <c r="W34" s="1459"/>
      <c r="X34" s="1459"/>
      <c r="Y34" s="1459"/>
      <c r="Z34" s="1459"/>
      <c r="AA34" s="1465" t="s">
        <v>511</v>
      </c>
      <c r="AB34" s="1465"/>
      <c r="AC34" s="1459"/>
      <c r="AD34" s="1459"/>
      <c r="AE34" s="1459"/>
      <c r="AF34" s="1459"/>
      <c r="AG34" s="1459"/>
      <c r="AH34" s="1459"/>
      <c r="AI34" s="1465" t="s">
        <v>511</v>
      </c>
      <c r="AL34" s="301"/>
      <c r="AM34" s="301"/>
      <c r="AN34" s="301"/>
      <c r="AO34" s="301"/>
      <c r="AP34" s="301"/>
      <c r="AQ34" s="351">
        <v>1</v>
      </c>
    </row>
    <row r="35" spans="1:43" ht="14.65" customHeight="1">
      <c r="Q35" s="225"/>
      <c r="R35" s="309"/>
      <c r="S35" s="1099"/>
      <c r="T35" s="390"/>
      <c r="U35" s="1068"/>
      <c r="V35" s="3872"/>
      <c r="W35" s="3872"/>
      <c r="X35" s="3872"/>
      <c r="Y35" s="3872"/>
      <c r="Z35" s="3872"/>
      <c r="AA35" s="3872"/>
      <c r="AB35" s="1732"/>
      <c r="AC35" s="3872"/>
      <c r="AD35" s="3872"/>
      <c r="AE35" s="3872"/>
      <c r="AF35" s="3872"/>
      <c r="AG35" s="3872"/>
      <c r="AH35" s="3872"/>
      <c r="AI35" s="3872"/>
      <c r="AQ35" s="1455">
        <v>14</v>
      </c>
    </row>
    <row r="36" spans="1:43" ht="14.65" customHeight="1">
      <c r="Q36" s="225"/>
      <c r="R36" s="309"/>
      <c r="S36" s="3731" t="s">
        <v>384</v>
      </c>
      <c r="T36" s="3731"/>
      <c r="U36" s="3731"/>
      <c r="V36" s="3731"/>
      <c r="W36" s="3731"/>
      <c r="X36" s="3731"/>
      <c r="Y36" s="3731"/>
      <c r="Z36" s="3731"/>
      <c r="AA36" s="3792"/>
      <c r="AB36" s="3792"/>
      <c r="AC36" s="3792"/>
      <c r="AD36" s="3731"/>
      <c r="AE36" s="3731"/>
      <c r="AF36" s="3731"/>
      <c r="AG36" s="3731"/>
      <c r="AH36" s="3731"/>
      <c r="AI36" s="3731"/>
      <c r="AJ36" s="3731"/>
      <c r="AK36" s="3731" t="s">
        <v>385</v>
      </c>
      <c r="AQ36" s="1455">
        <v>14</v>
      </c>
    </row>
    <row r="37" spans="1:43" ht="14.65" customHeight="1">
      <c r="Q37" s="225"/>
      <c r="R37" s="309"/>
      <c r="S37" s="3873" t="s">
        <v>75</v>
      </c>
      <c r="T37" s="3822" t="s">
        <v>583</v>
      </c>
      <c r="U37" s="271"/>
      <c r="V37" s="3875"/>
      <c r="W37" s="3875"/>
      <c r="X37" s="3875"/>
      <c r="Y37" s="3875"/>
      <c r="Z37" s="3875"/>
      <c r="AA37" s="3822" t="s">
        <v>514</v>
      </c>
      <c r="AB37" s="3821" t="s">
        <v>584</v>
      </c>
      <c r="AC37" s="3821" t="s">
        <v>558</v>
      </c>
      <c r="AD37" s="3890" t="s">
        <v>513</v>
      </c>
      <c r="AE37" s="3890"/>
      <c r="AF37" s="3875"/>
      <c r="AG37" s="3875"/>
      <c r="AH37" s="3876"/>
      <c r="AI37" s="3877" t="s">
        <v>514</v>
      </c>
      <c r="AJ37" s="3880" t="s">
        <v>516</v>
      </c>
      <c r="AK37" s="3731"/>
      <c r="AQ37" s="1455">
        <v>14</v>
      </c>
    </row>
    <row r="38" spans="1:43" ht="35.65" customHeight="1">
      <c r="Q38" s="225"/>
      <c r="R38" s="309"/>
      <c r="S38" s="3873"/>
      <c r="T38" s="3822"/>
      <c r="U38" s="864"/>
      <c r="V38" s="3711" t="s">
        <v>561</v>
      </c>
      <c r="W38" s="3731"/>
      <c r="X38" s="3793" t="s">
        <v>520</v>
      </c>
      <c r="Y38" s="3902"/>
      <c r="Z38" s="3902"/>
      <c r="AA38" s="3822"/>
      <c r="AB38" s="3821"/>
      <c r="AC38" s="3821"/>
      <c r="AD38" s="3711" t="s">
        <v>561</v>
      </c>
      <c r="AE38" s="3731"/>
      <c r="AF38" s="3902" t="s">
        <v>520</v>
      </c>
      <c r="AG38" s="3902"/>
      <c r="AH38" s="3794"/>
      <c r="AI38" s="3878"/>
      <c r="AJ38" s="3881"/>
      <c r="AK38" s="3731"/>
      <c r="AQ38" s="1455">
        <v>34</v>
      </c>
    </row>
    <row r="39" spans="1:43" ht="14.65" customHeight="1">
      <c r="Q39" s="225"/>
      <c r="R39" s="309"/>
      <c r="S39" s="3873"/>
      <c r="T39" s="3822"/>
      <c r="U39" s="864"/>
      <c r="V39" s="3926" t="str">
        <f>IF($AD$39&lt;&gt;"",$AD$39,"")</f>
        <v/>
      </c>
      <c r="W39" s="3926"/>
      <c r="X39" s="3798"/>
      <c r="Y39" s="3903"/>
      <c r="Z39" s="3903"/>
      <c r="AA39" s="3822"/>
      <c r="AB39" s="3821"/>
      <c r="AC39" s="3821"/>
      <c r="AD39" s="3935"/>
      <c r="AE39" s="3925"/>
      <c r="AF39" s="3903"/>
      <c r="AG39" s="3903"/>
      <c r="AH39" s="3799"/>
      <c r="AI39" s="3878"/>
      <c r="AJ39" s="3881"/>
      <c r="AK39" s="3731"/>
      <c r="AQ39" s="1455">
        <v>14</v>
      </c>
    </row>
    <row r="40" spans="1:43" ht="14.65" customHeight="1">
      <c r="A40" s="1090"/>
      <c r="B40" s="1090" t="s">
        <v>226</v>
      </c>
      <c r="C40" s="1090" t="s">
        <v>227</v>
      </c>
      <c r="D40" s="1090" t="s">
        <v>228</v>
      </c>
      <c r="E40" s="1134" t="s">
        <v>521</v>
      </c>
      <c r="F40" s="1134" t="s">
        <v>522</v>
      </c>
      <c r="G40" s="1134" t="s">
        <v>523</v>
      </c>
      <c r="H40" s="1134" t="s">
        <v>524</v>
      </c>
      <c r="I40" s="1134" t="s">
        <v>525</v>
      </c>
      <c r="J40" s="1134" t="s">
        <v>526</v>
      </c>
      <c r="K40" s="1134" t="s">
        <v>527</v>
      </c>
      <c r="L40" s="1134" t="s">
        <v>502</v>
      </c>
      <c r="Q40" s="225"/>
      <c r="R40" s="309"/>
      <c r="S40" s="3873"/>
      <c r="T40" s="3822"/>
      <c r="U40" s="236"/>
      <c r="V40" s="1725" t="s">
        <v>562</v>
      </c>
      <c r="W40" s="1725" t="s">
        <v>563</v>
      </c>
      <c r="X40" s="1713" t="s">
        <v>530</v>
      </c>
      <c r="Y40" s="3827" t="s">
        <v>531</v>
      </c>
      <c r="Z40" s="3839"/>
      <c r="AA40" s="3822"/>
      <c r="AB40" s="3821"/>
      <c r="AC40" s="3821"/>
      <c r="AD40" s="1743" t="s">
        <v>562</v>
      </c>
      <c r="AE40" s="1734" t="s">
        <v>563</v>
      </c>
      <c r="AF40" s="1713" t="s">
        <v>530</v>
      </c>
      <c r="AG40" s="3827" t="s">
        <v>531</v>
      </c>
      <c r="AH40" s="3840"/>
      <c r="AI40" s="3879"/>
      <c r="AJ40" s="3882"/>
      <c r="AK40" s="3731"/>
      <c r="AQ40" s="1455">
        <v>14</v>
      </c>
    </row>
    <row r="41" spans="1:43" s="1464" customFormat="1" ht="11.25" hidden="1" customHeight="1">
      <c r="A41" s="1090"/>
      <c r="B41" s="1090"/>
      <c r="C41" s="1090"/>
      <c r="D41" s="1090"/>
      <c r="E41" s="1090"/>
      <c r="F41" s="1090"/>
      <c r="G41" s="1090"/>
      <c r="H41" s="1090"/>
      <c r="I41" s="1090"/>
      <c r="J41" s="1090"/>
      <c r="K41" s="1090"/>
      <c r="L41" s="1134"/>
      <c r="M41" s="1740"/>
      <c r="N41" s="1740"/>
      <c r="O41" s="1740"/>
      <c r="P41" s="443"/>
      <c r="Q41" s="1078"/>
      <c r="R41" s="1078">
        <v>1</v>
      </c>
      <c r="S41" s="1101" t="s">
        <v>161</v>
      </c>
      <c r="T41" s="1079" t="s">
        <v>89</v>
      </c>
      <c r="U41" s="1069" t="str">
        <f ca="1">OFFSET(U41,0,-1)</f>
        <v>2</v>
      </c>
      <c r="V41" s="1731">
        <f ca="1">OFFSET(V41,0,-1)+1</f>
        <v>3</v>
      </c>
      <c r="W41" s="1731">
        <f ca="1">OFFSET(W41,0,-1)+1</f>
        <v>4</v>
      </c>
      <c r="X41" s="1731">
        <f ca="1">OFFSET(X41,0,-1)+1</f>
        <v>5</v>
      </c>
      <c r="Y41" s="3871">
        <f ca="1">OFFSET(Y41,0,-1)+1</f>
        <v>6</v>
      </c>
      <c r="Z41" s="3871"/>
      <c r="AA41" s="1165">
        <f ca="1">OFFSET(AA41,0,-2)+1</f>
        <v>7</v>
      </c>
      <c r="AB41" s="1165"/>
      <c r="AC41" s="1165"/>
      <c r="AD41" s="1731">
        <f ca="1">OFFSET(AD41,0,-1)+1</f>
        <v>1</v>
      </c>
      <c r="AE41" s="1731">
        <f ca="1">OFFSET(AE41,0,-1)+1</f>
        <v>2</v>
      </c>
      <c r="AF41" s="1731">
        <f ca="1">OFFSET(AF41,0,-1)+1</f>
        <v>3</v>
      </c>
      <c r="AG41" s="3871">
        <f ca="1">OFFSET(AG41,0,-1)+1</f>
        <v>4</v>
      </c>
      <c r="AH41" s="3871"/>
      <c r="AI41" s="1731">
        <f ca="1">OFFSET(AI41,0,-2)+1</f>
        <v>5</v>
      </c>
      <c r="AJ41" s="1069">
        <f ca="1">OFFSET(AJ41,0,-1)</f>
        <v>5</v>
      </c>
      <c r="AK41" s="1731">
        <f ca="1">OFFSET(AK41,0,-1)+1</f>
        <v>6</v>
      </c>
      <c r="AL41" s="1460"/>
      <c r="AM41" s="1460"/>
      <c r="AN41" s="1460"/>
      <c r="AO41" s="1460"/>
      <c r="AP41" s="1460"/>
      <c r="AQ41" s="1464">
        <v>0</v>
      </c>
    </row>
    <row r="42" spans="1:43" ht="107.25" customHeight="1">
      <c r="A42" s="1091" t="s">
        <v>290</v>
      </c>
      <c r="B42" s="1091"/>
      <c r="C42" s="1091"/>
      <c r="D42" s="1091"/>
      <c r="E42" s="3886">
        <v>1</v>
      </c>
      <c r="F42" s="1091"/>
      <c r="G42" s="1091"/>
      <c r="H42" s="1091"/>
      <c r="I42" s="1091"/>
      <c r="J42" s="1091"/>
      <c r="K42" s="1091"/>
      <c r="L42" s="1134"/>
      <c r="M42" s="1434"/>
      <c r="N42" s="1434"/>
      <c r="O42" s="1434"/>
      <c r="P42" s="1233"/>
      <c r="Q42" s="743"/>
      <c r="R42" s="288"/>
      <c r="S42" s="1733">
        <f>INDEX(PT_DIFFERENTIATION_NUM_NTAR,MATCH(A42,PT_DIFFERENTIATION_NTAR_ID,0))</f>
        <v>0</v>
      </c>
      <c r="T42" s="1349" t="s">
        <v>214</v>
      </c>
      <c r="U42" s="234"/>
      <c r="V42" s="3855"/>
      <c r="W42" s="3855"/>
      <c r="X42" s="3855"/>
      <c r="Y42" s="3855"/>
      <c r="Z42" s="3855"/>
      <c r="AA42" s="3856"/>
      <c r="AB42" s="1727"/>
      <c r="AC42" s="3855" t="str">
        <f>INDEX(PT_DIFFERENTIATION_NTAR,MATCH(A42,PT_DIFFERENTIATION_NTAR_ID,0))</f>
        <v/>
      </c>
      <c r="AD42" s="3855"/>
      <c r="AE42" s="3855"/>
      <c r="AF42" s="3855"/>
      <c r="AG42" s="3855"/>
      <c r="AH42" s="3855"/>
      <c r="AI42" s="3855"/>
      <c r="AJ42" s="3856"/>
      <c r="AK42" s="10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448"/>
      <c r="AN42" s="1448" t="str">
        <f t="shared" ref="AN42:AN56" si="1">IF(T42="","",T42)</f>
        <v>Наименование тарифа</v>
      </c>
      <c r="AO42" s="1448"/>
      <c r="AP42" s="1448"/>
      <c r="AQ42" s="1455">
        <v>102</v>
      </c>
    </row>
    <row r="43" spans="1:43" ht="21.95" customHeight="1">
      <c r="A43" s="1091" t="s">
        <v>290</v>
      </c>
      <c r="B43" s="1091" t="s">
        <v>291</v>
      </c>
      <c r="C43" s="1091"/>
      <c r="D43" s="1091"/>
      <c r="E43" s="3887"/>
      <c r="F43" s="3886">
        <v>1</v>
      </c>
      <c r="G43" s="1091"/>
      <c r="H43" s="1091"/>
      <c r="I43" s="1091"/>
      <c r="J43" s="1091"/>
      <c r="K43" s="1091"/>
      <c r="L43" s="1134"/>
      <c r="M43" s="1434"/>
      <c r="N43" s="1434"/>
      <c r="O43" s="1434"/>
      <c r="P43" s="1744"/>
      <c r="Q43" s="1235"/>
      <c r="R43" s="286"/>
      <c r="S43" s="1733" t="str">
        <f>INDEX(PT_DIFFERENTIATION_NUM_TER,MATCH(B43,PT_DIFFERENTIATION_TER_ID,0))</f>
        <v>.</v>
      </c>
      <c r="T43" s="1346" t="s">
        <v>481</v>
      </c>
      <c r="U43" s="234"/>
      <c r="V43" s="3855"/>
      <c r="W43" s="3855"/>
      <c r="X43" s="3855"/>
      <c r="Y43" s="3855"/>
      <c r="Z43" s="3855"/>
      <c r="AA43" s="3856"/>
      <c r="AB43" s="1727"/>
      <c r="AC43" s="3855" t="str">
        <f>INDEX(PT_DIFFERENTIATION_TER,MATCH(B43,PT_DIFFERENTIATION_TER_ID,0))</f>
        <v/>
      </c>
      <c r="AD43" s="3855"/>
      <c r="AE43" s="3855"/>
      <c r="AF43" s="3855"/>
      <c r="AG43" s="3855"/>
      <c r="AH43" s="3855"/>
      <c r="AI43" s="3855"/>
      <c r="AJ43" s="3856"/>
      <c r="AK43" s="1082" t="s">
        <v>482</v>
      </c>
      <c r="AM43" s="1448"/>
      <c r="AN43" s="1448" t="str">
        <f t="shared" si="1"/>
        <v>Территория действия тарифа</v>
      </c>
      <c r="AO43" s="1448"/>
      <c r="AP43" s="1448"/>
      <c r="AQ43" s="1455">
        <v>21</v>
      </c>
    </row>
    <row r="44" spans="1:43" ht="24" customHeight="1">
      <c r="A44" s="1091" t="s">
        <v>290</v>
      </c>
      <c r="B44" s="1091" t="s">
        <v>291</v>
      </c>
      <c r="C44" s="1091" t="s">
        <v>292</v>
      </c>
      <c r="D44" s="1091"/>
      <c r="E44" s="3887"/>
      <c r="F44" s="3887"/>
      <c r="G44" s="3886">
        <v>1</v>
      </c>
      <c r="H44" s="1091"/>
      <c r="I44" s="1091"/>
      <c r="J44" s="1091"/>
      <c r="K44" s="1091"/>
      <c r="L44" s="1134"/>
      <c r="M44" s="1434"/>
      <c r="N44" s="1434"/>
      <c r="O44" s="1434"/>
      <c r="P44" s="1236"/>
      <c r="Q44" s="1235"/>
      <c r="R44" s="286"/>
      <c r="S44" s="1733" t="str">
        <f>INDEX(PT_DIFFERENTIATION_NUM_CS,MATCH(C44,PT_DIFFERENTIATION_CS_ID,0))</f>
        <v>..</v>
      </c>
      <c r="T44" s="243" t="s">
        <v>483</v>
      </c>
      <c r="U44" s="234"/>
      <c r="V44" s="3855"/>
      <c r="W44" s="3855"/>
      <c r="X44" s="3855"/>
      <c r="Y44" s="3855"/>
      <c r="Z44" s="3855"/>
      <c r="AA44" s="3856"/>
      <c r="AB44" s="1727"/>
      <c r="AC44" s="3855" t="str">
        <f>INDEX(PT_DIFFERENTIATION_CS,MATCH(C44,PT_DIFFERENTIATION_CS_ID,0))</f>
        <v/>
      </c>
      <c r="AD44" s="3855"/>
      <c r="AE44" s="3855"/>
      <c r="AF44" s="3855"/>
      <c r="AG44" s="3855"/>
      <c r="AH44" s="3855"/>
      <c r="AI44" s="3855"/>
      <c r="AJ44" s="3856"/>
      <c r="AK44" s="1082" t="s">
        <v>484</v>
      </c>
      <c r="AM44" s="1448"/>
      <c r="AN44" s="1448" t="str">
        <f t="shared" si="1"/>
        <v xml:space="preserve">Наименование системы теплоснабжения </v>
      </c>
      <c r="AO44" s="1448"/>
      <c r="AP44" s="1448"/>
      <c r="AQ44" s="1455">
        <v>23</v>
      </c>
    </row>
    <row r="45" spans="1:43" ht="21.95" customHeight="1">
      <c r="A45" s="1091" t="s">
        <v>290</v>
      </c>
      <c r="B45" s="1091" t="s">
        <v>291</v>
      </c>
      <c r="C45" s="1091" t="s">
        <v>292</v>
      </c>
      <c r="D45" s="1091" t="s">
        <v>293</v>
      </c>
      <c r="E45" s="3887"/>
      <c r="F45" s="3887"/>
      <c r="G45" s="3887"/>
      <c r="H45" s="3886">
        <v>1</v>
      </c>
      <c r="I45" s="1091"/>
      <c r="J45" s="1091"/>
      <c r="K45" s="1091"/>
      <c r="L45" s="1134"/>
      <c r="M45" s="1434"/>
      <c r="N45" s="1434"/>
      <c r="O45" s="1434"/>
      <c r="P45" s="1236"/>
      <c r="Q45" s="1235"/>
      <c r="R45" s="286"/>
      <c r="S45" s="1733" t="str">
        <f>INDEX(PT_DIFFERENTIATION_NUM_IST_TE,MATCH(D45,PT_DIFFERENTIATION_IST_TE_ID,0))</f>
        <v>...</v>
      </c>
      <c r="T45" s="244" t="s">
        <v>485</v>
      </c>
      <c r="U45" s="234"/>
      <c r="V45" s="3855"/>
      <c r="W45" s="3855"/>
      <c r="X45" s="3855"/>
      <c r="Y45" s="3855"/>
      <c r="Z45" s="3855"/>
      <c r="AA45" s="3856"/>
      <c r="AB45" s="1727"/>
      <c r="AC45" s="3855" t="str">
        <f>INDEX(PT_DIFFERENTIATION_IST_TE,MATCH(D45,PT_DIFFERENTIATION_IST_TE_ID,0))</f>
        <v/>
      </c>
      <c r="AD45" s="3855"/>
      <c r="AE45" s="3855"/>
      <c r="AF45" s="3855"/>
      <c r="AG45" s="3855"/>
      <c r="AH45" s="3855"/>
      <c r="AI45" s="3855"/>
      <c r="AJ45" s="3856"/>
      <c r="AK45" s="1082" t="s">
        <v>486</v>
      </c>
      <c r="AM45" s="1448"/>
      <c r="AN45" s="1448" t="str">
        <f t="shared" si="1"/>
        <v xml:space="preserve">Источник тепловой энергии  </v>
      </c>
      <c r="AO45" s="1448"/>
      <c r="AP45" s="1448"/>
      <c r="AQ45" s="1455">
        <v>21</v>
      </c>
    </row>
    <row r="46" spans="1:43" s="1465" customFormat="1" ht="0" hidden="1" customHeight="1">
      <c r="A46" s="1199" t="s">
        <v>290</v>
      </c>
      <c r="B46" s="1199" t="s">
        <v>291</v>
      </c>
      <c r="C46" s="1199" t="s">
        <v>292</v>
      </c>
      <c r="D46" s="1199" t="s">
        <v>293</v>
      </c>
      <c r="E46" s="3887"/>
      <c r="F46" s="3887"/>
      <c r="G46" s="3887"/>
      <c r="H46" s="3887"/>
      <c r="I46" s="3731" t="str">
        <f>S45&amp;".1"</f>
        <v>....1</v>
      </c>
      <c r="J46" s="1199"/>
      <c r="K46" s="1199"/>
      <c r="L46" s="1205" t="s">
        <v>487</v>
      </c>
      <c r="M46" s="1070"/>
      <c r="N46" s="1070"/>
      <c r="O46" s="1070"/>
      <c r="P46" s="3864">
        <v>1</v>
      </c>
      <c r="Q46" s="1729"/>
      <c r="R46" s="289"/>
      <c r="S46" s="871"/>
      <c r="T46" s="1207"/>
      <c r="U46" s="1208"/>
      <c r="V46" s="3892"/>
      <c r="W46" s="3892"/>
      <c r="X46" s="3892"/>
      <c r="Y46" s="3892"/>
      <c r="Z46" s="3892"/>
      <c r="AA46" s="3893"/>
      <c r="AB46" s="1735"/>
      <c r="AC46" s="3892"/>
      <c r="AD46" s="3892"/>
      <c r="AE46" s="3892"/>
      <c r="AF46" s="3892"/>
      <c r="AG46" s="3892"/>
      <c r="AH46" s="3892"/>
      <c r="AI46" s="3892"/>
      <c r="AJ46" s="3893"/>
      <c r="AK46" s="1209"/>
      <c r="AM46" s="1448"/>
      <c r="AN46" s="1448" t="str">
        <f t="shared" si="1"/>
        <v/>
      </c>
      <c r="AO46" s="1448"/>
      <c r="AP46" s="1448"/>
      <c r="AQ46" s="1460">
        <v>0</v>
      </c>
    </row>
    <row r="47" spans="1:43" s="1465" customFormat="1" ht="0" hidden="1" customHeight="1">
      <c r="A47" s="1199" t="s">
        <v>290</v>
      </c>
      <c r="B47" s="1199" t="s">
        <v>291</v>
      </c>
      <c r="C47" s="1199" t="s">
        <v>292</v>
      </c>
      <c r="D47" s="1199" t="s">
        <v>293</v>
      </c>
      <c r="E47" s="3887"/>
      <c r="F47" s="3887"/>
      <c r="G47" s="3887"/>
      <c r="H47" s="3887"/>
      <c r="I47" s="3712"/>
      <c r="J47" s="3731" t="str">
        <f>S45&amp;".1"</f>
        <v>....1</v>
      </c>
      <c r="K47" s="1199"/>
      <c r="L47" s="1205"/>
      <c r="M47" s="1070"/>
      <c r="N47" s="1070"/>
      <c r="O47" s="1070"/>
      <c r="P47" s="3864"/>
      <c r="Q47" s="3864">
        <v>1</v>
      </c>
      <c r="R47" s="290"/>
      <c r="S47" s="871"/>
      <c r="T47" s="1223"/>
      <c r="U47" s="1208"/>
      <c r="V47" s="3892"/>
      <c r="W47" s="3892"/>
      <c r="X47" s="3892"/>
      <c r="Y47" s="3892"/>
      <c r="Z47" s="3892"/>
      <c r="AA47" s="3893"/>
      <c r="AB47" s="1735"/>
      <c r="AC47" s="3892"/>
      <c r="AD47" s="3892"/>
      <c r="AE47" s="3892"/>
      <c r="AF47" s="3892"/>
      <c r="AG47" s="3892"/>
      <c r="AH47" s="3892"/>
      <c r="AI47" s="3892"/>
      <c r="AJ47" s="3893"/>
      <c r="AK47" s="1209"/>
      <c r="AM47" s="1448"/>
      <c r="AN47" s="1448" t="str">
        <f t="shared" si="1"/>
        <v/>
      </c>
      <c r="AO47" s="1448"/>
      <c r="AP47" s="1448"/>
      <c r="AQ47" s="1460">
        <v>0</v>
      </c>
    </row>
    <row r="48" spans="1:43" ht="21.95" customHeight="1">
      <c r="A48" s="1091" t="s">
        <v>290</v>
      </c>
      <c r="B48" s="1091" t="s">
        <v>291</v>
      </c>
      <c r="C48" s="1091" t="s">
        <v>292</v>
      </c>
      <c r="D48" s="1091" t="s">
        <v>293</v>
      </c>
      <c r="E48" s="3887"/>
      <c r="F48" s="3887"/>
      <c r="G48" s="3887"/>
      <c r="H48" s="3887"/>
      <c r="I48" s="3712"/>
      <c r="J48" s="3712"/>
      <c r="K48" s="1716" t="str">
        <f>S45&amp;".1"</f>
        <v>....1</v>
      </c>
      <c r="L48" s="1134"/>
      <c r="P48" s="3864"/>
      <c r="Q48" s="3864"/>
      <c r="R48" s="290">
        <v>1</v>
      </c>
      <c r="S48" s="1737" t="str">
        <f>$K48</f>
        <v>....1</v>
      </c>
      <c r="T48" s="1736"/>
      <c r="U48" s="234"/>
      <c r="V48" s="627"/>
      <c r="W48" s="1081"/>
      <c r="X48" s="1730"/>
      <c r="Y48" s="1717" t="s">
        <v>52</v>
      </c>
      <c r="Z48" s="1730"/>
      <c r="AA48" s="1717" t="s">
        <v>52</v>
      </c>
      <c r="AB48" s="1739"/>
      <c r="AC48" s="1738" t="s">
        <v>9</v>
      </c>
      <c r="AD48" s="627"/>
      <c r="AE48" s="1081"/>
      <c r="AF48" s="1730"/>
      <c r="AG48" s="1717" t="s">
        <v>52</v>
      </c>
      <c r="AH48" s="1730"/>
      <c r="AI48" s="1717" t="s">
        <v>52</v>
      </c>
      <c r="AJ48" s="1172"/>
      <c r="AK48" s="3883" t="s">
        <v>564</v>
      </c>
      <c r="AL48" s="1460" t="e">
        <f ca="1">STRCHECKDATE(#REF!)</f>
        <v>#NAME?</v>
      </c>
      <c r="AM48" s="1448"/>
      <c r="AN48" s="1448" t="str">
        <f t="shared" si="1"/>
        <v/>
      </c>
      <c r="AO48" s="1448"/>
      <c r="AP48" s="1448"/>
      <c r="AQ48" s="1455">
        <v>21</v>
      </c>
    </row>
    <row r="49" spans="1:43" ht="11.45" customHeight="1">
      <c r="A49" s="1091" t="s">
        <v>290</v>
      </c>
      <c r="B49" s="1091" t="s">
        <v>291</v>
      </c>
      <c r="C49" s="1091" t="s">
        <v>292</v>
      </c>
      <c r="D49" s="1091" t="s">
        <v>293</v>
      </c>
      <c r="E49" s="3887"/>
      <c r="F49" s="3887"/>
      <c r="G49" s="3887"/>
      <c r="H49" s="3887"/>
      <c r="I49" s="3712"/>
      <c r="J49" s="3731"/>
      <c r="K49" s="1091"/>
      <c r="L49" s="1134"/>
      <c r="P49" s="3864"/>
      <c r="Q49" s="3864"/>
      <c r="R49" s="289"/>
      <c r="S49" s="1102"/>
      <c r="T49" s="221" t="s">
        <v>552</v>
      </c>
      <c r="U49" s="514"/>
      <c r="V49" s="514"/>
      <c r="W49" s="514"/>
      <c r="X49" s="514"/>
      <c r="Y49" s="514"/>
      <c r="Z49" s="514"/>
      <c r="AA49" s="258"/>
      <c r="AB49" s="514"/>
      <c r="AC49" s="514"/>
      <c r="AD49" s="514"/>
      <c r="AE49" s="514"/>
      <c r="AF49" s="514"/>
      <c r="AG49" s="514"/>
      <c r="AH49" s="514"/>
      <c r="AI49" s="514"/>
      <c r="AJ49" s="258"/>
      <c r="AK49" s="3885"/>
      <c r="AM49" s="1448"/>
      <c r="AN49" s="1448" t="str">
        <f t="shared" si="1"/>
        <v>Добавить строку</v>
      </c>
      <c r="AO49" s="1448"/>
      <c r="AP49" s="1448"/>
      <c r="AQ49" s="1455">
        <v>11</v>
      </c>
    </row>
    <row r="50" spans="1:43" s="1465" customFormat="1" ht="1.1499999999999999" customHeight="1">
      <c r="A50" s="1199" t="s">
        <v>290</v>
      </c>
      <c r="B50" s="1199" t="s">
        <v>291</v>
      </c>
      <c r="C50" s="1199" t="s">
        <v>292</v>
      </c>
      <c r="D50" s="1199" t="s">
        <v>293</v>
      </c>
      <c r="E50" s="3887"/>
      <c r="F50" s="3887"/>
      <c r="G50" s="3887"/>
      <c r="H50" s="3887"/>
      <c r="I50" s="3731"/>
      <c r="J50" s="1199"/>
      <c r="K50" s="1199"/>
      <c r="L50" s="1205"/>
      <c r="M50" s="1070"/>
      <c r="N50" s="1070"/>
      <c r="O50" s="1070"/>
      <c r="P50" s="3864"/>
      <c r="Q50" s="1729"/>
      <c r="R50" s="289"/>
      <c r="S50" s="1210"/>
      <c r="T50" s="1211" t="s">
        <v>496</v>
      </c>
      <c r="U50" s="1212"/>
      <c r="V50" s="1212"/>
      <c r="W50" s="1212"/>
      <c r="X50" s="1212"/>
      <c r="Y50" s="1212"/>
      <c r="Z50" s="1212"/>
      <c r="AA50" s="1212"/>
      <c r="AB50" s="1212"/>
      <c r="AC50" s="1212"/>
      <c r="AD50" s="1212"/>
      <c r="AE50" s="1212"/>
      <c r="AF50" s="1212"/>
      <c r="AG50" s="1212"/>
      <c r="AH50" s="1212"/>
      <c r="AI50" s="1212"/>
      <c r="AJ50" s="1212"/>
      <c r="AK50" s="1213"/>
      <c r="AM50" s="1448"/>
      <c r="AN50" s="1448" t="str">
        <f t="shared" si="1"/>
        <v>Добавить группу потребителей</v>
      </c>
      <c r="AO50" s="1448"/>
      <c r="AP50" s="1448"/>
      <c r="AQ50" s="1460">
        <v>1</v>
      </c>
    </row>
    <row r="51" spans="1:43" s="1464" customFormat="1" ht="1.1499999999999999" customHeight="1">
      <c r="A51" s="1199" t="s">
        <v>290</v>
      </c>
      <c r="B51" s="1199" t="s">
        <v>291</v>
      </c>
      <c r="C51" s="1199" t="s">
        <v>292</v>
      </c>
      <c r="D51" s="1199" t="s">
        <v>293</v>
      </c>
      <c r="E51" s="3887"/>
      <c r="F51" s="3887"/>
      <c r="G51" s="3887"/>
      <c r="H51" s="3886"/>
      <c r="I51" s="1199"/>
      <c r="J51" s="1199"/>
      <c r="K51" s="1199"/>
      <c r="L51" s="1205"/>
      <c r="M51" s="1202"/>
      <c r="N51" s="1202"/>
      <c r="O51" s="284"/>
      <c r="P51" s="313"/>
      <c r="Q51" s="1168"/>
      <c r="R51" s="1224"/>
      <c r="S51" s="1210"/>
      <c r="T51" s="1211"/>
      <c r="U51" s="1212"/>
      <c r="V51" s="1212"/>
      <c r="W51" s="1212"/>
      <c r="X51" s="1212"/>
      <c r="Y51" s="1212"/>
      <c r="Z51" s="1212"/>
      <c r="AA51" s="1212"/>
      <c r="AB51" s="1212"/>
      <c r="AC51" s="1212"/>
      <c r="AD51" s="1212"/>
      <c r="AE51" s="1212"/>
      <c r="AF51" s="1212"/>
      <c r="AG51" s="1212"/>
      <c r="AH51" s="1212"/>
      <c r="AI51" s="1212"/>
      <c r="AJ51" s="1212"/>
      <c r="AK51" s="1213"/>
      <c r="AL51" s="1460"/>
      <c r="AM51" s="1448"/>
      <c r="AN51" s="1448" t="str">
        <f t="shared" si="1"/>
        <v/>
      </c>
      <c r="AO51" s="1448"/>
      <c r="AP51" s="1448"/>
      <c r="AQ51" s="1464">
        <v>1</v>
      </c>
    </row>
    <row r="52" spans="1:43" s="1465" customFormat="1" ht="1.1499999999999999" customHeight="1">
      <c r="A52" s="1199" t="s">
        <v>290</v>
      </c>
      <c r="B52" s="1199" t="s">
        <v>291</v>
      </c>
      <c r="C52" s="1199" t="s">
        <v>292</v>
      </c>
      <c r="D52" s="1198"/>
      <c r="E52" s="3887"/>
      <c r="F52" s="3887"/>
      <c r="G52" s="3886"/>
      <c r="H52" s="1198"/>
      <c r="I52" s="1198"/>
      <c r="J52" s="1198"/>
      <c r="K52" s="1198"/>
      <c r="L52" s="1201"/>
      <c r="M52" s="1202"/>
      <c r="N52" s="1202"/>
      <c r="O52" s="284"/>
      <c r="P52" s="1140"/>
      <c r="Q52" s="1141"/>
      <c r="R52" s="1140"/>
      <c r="S52" s="1146"/>
      <c r="T52" s="1149" t="s">
        <v>498</v>
      </c>
      <c r="U52" s="1148"/>
      <c r="V52" s="1148"/>
      <c r="W52" s="1148"/>
      <c r="X52" s="1148"/>
      <c r="Y52" s="1148"/>
      <c r="Z52" s="1148"/>
      <c r="AA52" s="1148"/>
      <c r="AB52" s="1148"/>
      <c r="AC52" s="1148"/>
      <c r="AD52" s="1148"/>
      <c r="AE52" s="1148"/>
      <c r="AF52" s="1148"/>
      <c r="AG52" s="1148"/>
      <c r="AH52" s="1148"/>
      <c r="AI52" s="1148"/>
      <c r="AJ52" s="1148"/>
      <c r="AK52" s="1148"/>
      <c r="AM52" s="1075"/>
      <c r="AN52" s="1075" t="str">
        <f t="shared" si="1"/>
        <v>Добавить источник для дифференциации</v>
      </c>
      <c r="AO52" s="1075"/>
      <c r="AP52" s="1075"/>
      <c r="AQ52" s="1465">
        <v>1</v>
      </c>
    </row>
    <row r="53" spans="1:43" s="1465" customFormat="1" ht="1.1499999999999999" customHeight="1">
      <c r="A53" s="1199" t="s">
        <v>290</v>
      </c>
      <c r="B53" s="1199" t="s">
        <v>291</v>
      </c>
      <c r="C53" s="1198"/>
      <c r="D53" s="1198"/>
      <c r="E53" s="3887"/>
      <c r="F53" s="3886"/>
      <c r="G53" s="1198"/>
      <c r="H53" s="1198"/>
      <c r="I53" s="1198"/>
      <c r="J53" s="1198"/>
      <c r="K53" s="1198"/>
      <c r="L53" s="1201"/>
      <c r="M53" s="1203"/>
      <c r="N53" s="1203"/>
      <c r="O53" s="284"/>
      <c r="P53" s="1140"/>
      <c r="Q53" s="1141"/>
      <c r="R53" s="1140"/>
      <c r="S53" s="1146"/>
      <c r="T53" s="1149" t="s">
        <v>499</v>
      </c>
      <c r="U53" s="1148"/>
      <c r="V53" s="1148"/>
      <c r="W53" s="1148"/>
      <c r="X53" s="1148"/>
      <c r="Y53" s="1148"/>
      <c r="Z53" s="1148"/>
      <c r="AA53" s="1148"/>
      <c r="AB53" s="1148"/>
      <c r="AC53" s="1148"/>
      <c r="AD53" s="1148"/>
      <c r="AE53" s="1148"/>
      <c r="AF53" s="1148"/>
      <c r="AG53" s="1148"/>
      <c r="AH53" s="1148"/>
      <c r="AI53" s="1148"/>
      <c r="AJ53" s="1148"/>
      <c r="AK53" s="1148"/>
      <c r="AM53" s="1075"/>
      <c r="AN53" s="1075" t="str">
        <f t="shared" si="1"/>
        <v>Добавить централизованную систему для дифференциации</v>
      </c>
      <c r="AO53" s="1075"/>
      <c r="AP53" s="1075"/>
      <c r="AQ53" s="1465">
        <v>1</v>
      </c>
    </row>
    <row r="54" spans="1:43" s="1465" customFormat="1" ht="1.1499999999999999" customHeight="1">
      <c r="A54" s="1199" t="s">
        <v>290</v>
      </c>
      <c r="B54" s="1199"/>
      <c r="C54" s="1199"/>
      <c r="D54" s="1199"/>
      <c r="E54" s="3887"/>
      <c r="F54" s="1199"/>
      <c r="G54" s="1199"/>
      <c r="H54" s="1199"/>
      <c r="I54" s="1199"/>
      <c r="J54" s="1199"/>
      <c r="K54" s="1199"/>
      <c r="L54" s="1205"/>
      <c r="M54" s="1203"/>
      <c r="N54" s="1203"/>
      <c r="O54" s="284"/>
      <c r="P54" s="313"/>
      <c r="Q54" s="1168"/>
      <c r="R54" s="313"/>
      <c r="S54" s="1146"/>
      <c r="T54" s="1149" t="s">
        <v>500</v>
      </c>
      <c r="U54" s="1148"/>
      <c r="V54" s="1148"/>
      <c r="W54" s="1148"/>
      <c r="X54" s="1148"/>
      <c r="Y54" s="1148"/>
      <c r="Z54" s="1148"/>
      <c r="AA54" s="1148"/>
      <c r="AB54" s="1148"/>
      <c r="AC54" s="1148"/>
      <c r="AD54" s="1148"/>
      <c r="AE54" s="1148"/>
      <c r="AF54" s="1148"/>
      <c r="AG54" s="1148"/>
      <c r="AH54" s="1148"/>
      <c r="AI54" s="1148"/>
      <c r="AJ54" s="1148"/>
      <c r="AK54" s="1148"/>
      <c r="AM54" s="1448"/>
      <c r="AN54" s="1448" t="str">
        <f t="shared" si="1"/>
        <v>Добавить территорию для дифференциации</v>
      </c>
      <c r="AO54" s="1448"/>
      <c r="AP54" s="1448"/>
      <c r="AQ54" s="1460">
        <v>1</v>
      </c>
    </row>
    <row r="55" spans="1:43" s="1465" customFormat="1" ht="1.1499999999999999" customHeight="1">
      <c r="A55" s="1199" t="s">
        <v>290</v>
      </c>
      <c r="B55" s="1199"/>
      <c r="C55" s="1199"/>
      <c r="D55" s="1199"/>
      <c r="E55" s="3886"/>
      <c r="F55" s="1199"/>
      <c r="G55" s="1199"/>
      <c r="H55" s="1199"/>
      <c r="I55" s="1199"/>
      <c r="J55" s="1199"/>
      <c r="K55" s="1199"/>
      <c r="L55" s="1205"/>
      <c r="M55" s="1203"/>
      <c r="N55" s="1203"/>
      <c r="O55" s="284"/>
      <c r="P55" s="313"/>
      <c r="Q55" s="1168"/>
      <c r="R55" s="313"/>
      <c r="S55" s="1146"/>
      <c r="T55" s="1149" t="s">
        <v>500</v>
      </c>
      <c r="U55" s="1148"/>
      <c r="V55" s="1148"/>
      <c r="W55" s="1148"/>
      <c r="X55" s="1148"/>
      <c r="Y55" s="1148"/>
      <c r="Z55" s="1148"/>
      <c r="AA55" s="1148"/>
      <c r="AB55" s="1148"/>
      <c r="AC55" s="1148"/>
      <c r="AD55" s="1148"/>
      <c r="AE55" s="1148"/>
      <c r="AF55" s="1148"/>
      <c r="AG55" s="1148"/>
      <c r="AH55" s="1148"/>
      <c r="AI55" s="1148"/>
      <c r="AJ55" s="1148"/>
      <c r="AK55" s="1148"/>
      <c r="AM55" s="1448"/>
      <c r="AN55" s="1448" t="str">
        <f t="shared" si="1"/>
        <v>Добавить территорию для дифференциации</v>
      </c>
      <c r="AO55" s="1448"/>
      <c r="AP55" s="1448"/>
      <c r="AQ55" s="1460">
        <v>1</v>
      </c>
    </row>
    <row r="56" spans="1:43" s="1465" customFormat="1" ht="1.1499999999999999" customHeight="1">
      <c r="A56" s="1198"/>
      <c r="B56" s="1198"/>
      <c r="C56" s="1198"/>
      <c r="D56" s="1198"/>
      <c r="E56" s="1199"/>
      <c r="F56" s="1198"/>
      <c r="G56" s="1198"/>
      <c r="H56" s="1198"/>
      <c r="I56" s="1198"/>
      <c r="J56" s="1198"/>
      <c r="K56" s="1198"/>
      <c r="L56" s="1201"/>
      <c r="M56" s="1203"/>
      <c r="N56" s="1203"/>
      <c r="O56" s="284"/>
      <c r="P56" s="1140"/>
      <c r="Q56" s="1141"/>
      <c r="R56" s="1140"/>
      <c r="S56" s="1146"/>
      <c r="T56" s="1149" t="s">
        <v>532</v>
      </c>
      <c r="U56" s="1148"/>
      <c r="V56" s="1148"/>
      <c r="W56" s="1148"/>
      <c r="X56" s="1148"/>
      <c r="Y56" s="1148"/>
      <c r="Z56" s="1148"/>
      <c r="AA56" s="1148"/>
      <c r="AB56" s="1148"/>
      <c r="AC56" s="1148"/>
      <c r="AD56" s="1148"/>
      <c r="AE56" s="1148"/>
      <c r="AF56" s="1148"/>
      <c r="AG56" s="1148"/>
      <c r="AH56" s="1148"/>
      <c r="AI56" s="1148"/>
      <c r="AJ56" s="1148"/>
      <c r="AK56" s="1148"/>
      <c r="AM56" s="1075"/>
      <c r="AN56" s="1075" t="str">
        <f t="shared" si="1"/>
        <v>Добавить наименование тарифа</v>
      </c>
      <c r="AO56" s="1075"/>
      <c r="AP56" s="1075"/>
      <c r="AQ56" s="1465">
        <v>1</v>
      </c>
    </row>
    <row r="57" spans="1:43" ht="11.45" customHeight="1">
      <c r="M57" s="1455"/>
      <c r="N57" s="1455"/>
      <c r="O57" s="1459"/>
      <c r="P57" s="1190"/>
      <c r="Q57" s="1190"/>
      <c r="R57" s="1455"/>
      <c r="S57" s="1455"/>
      <c r="AL57" s="1455"/>
      <c r="AM57" s="1455"/>
      <c r="AN57" s="1455"/>
      <c r="AO57" s="1455"/>
      <c r="AP57" s="1455"/>
      <c r="AQ57" s="1455">
        <v>11</v>
      </c>
    </row>
    <row r="58" spans="1:43" ht="19.899999999999999" customHeight="1">
      <c r="O58" s="1459"/>
      <c r="S58" s="1077"/>
      <c r="T58" s="3859"/>
      <c r="U58" s="3859"/>
      <c r="V58" s="3859"/>
      <c r="W58" s="3859"/>
      <c r="X58" s="3859"/>
      <c r="Y58" s="3859"/>
      <c r="Z58" s="3859"/>
      <c r="AA58" s="3859"/>
      <c r="AB58" s="3859"/>
      <c r="AC58" s="3859"/>
      <c r="AD58" s="3859"/>
      <c r="AE58" s="3859"/>
      <c r="AF58" s="3859"/>
      <c r="AG58" s="3859"/>
      <c r="AH58" s="3859"/>
      <c r="AI58" s="3859"/>
      <c r="AJ58" s="3859"/>
      <c r="AK58" s="3859"/>
      <c r="AQ58" s="1455">
        <v>19</v>
      </c>
    </row>
    <row r="59" spans="1:43" ht="21" customHeight="1">
      <c r="O59" s="1459"/>
      <c r="T59" s="3859"/>
      <c r="U59" s="3859"/>
      <c r="V59" s="3859"/>
      <c r="W59" s="3859"/>
      <c r="X59" s="3859"/>
      <c r="Y59" s="3859"/>
      <c r="Z59" s="3859"/>
      <c r="AA59" s="3859"/>
      <c r="AB59" s="3859"/>
      <c r="AC59" s="3859"/>
      <c r="AD59" s="3859"/>
      <c r="AE59" s="3859"/>
      <c r="AF59" s="3859"/>
      <c r="AG59" s="3859"/>
      <c r="AH59" s="3859"/>
      <c r="AI59" s="3859"/>
      <c r="AJ59" s="3859"/>
      <c r="AK59" s="3859"/>
      <c r="AQ59" s="1455">
        <v>20</v>
      </c>
    </row>
    <row r="60" spans="1:43" ht="14.65" customHeight="1">
      <c r="O60" s="1459"/>
      <c r="T60" s="1728"/>
      <c r="U60" s="1728"/>
      <c r="V60" s="1728"/>
      <c r="W60" s="1728"/>
      <c r="X60" s="1728"/>
      <c r="Y60" s="1728"/>
      <c r="Z60" s="1728"/>
      <c r="AA60" s="1728"/>
      <c r="AB60" s="1728"/>
      <c r="AC60" s="1728"/>
      <c r="AD60" s="1728"/>
      <c r="AE60" s="1728"/>
      <c r="AF60" s="1728"/>
      <c r="AG60" s="1728"/>
      <c r="AH60" s="1728"/>
      <c r="AI60" s="1728"/>
      <c r="AJ60" s="1728"/>
      <c r="AK60" s="1728"/>
      <c r="AQ60" s="1455">
        <v>14</v>
      </c>
    </row>
    <row r="61" spans="1:43" ht="19.899999999999999" customHeight="1">
      <c r="O61" s="1459"/>
      <c r="T61" s="3859"/>
      <c r="U61" s="3859"/>
      <c r="V61" s="3859"/>
      <c r="W61" s="3859"/>
      <c r="X61" s="3859"/>
      <c r="Y61" s="3859"/>
      <c r="Z61" s="3859"/>
      <c r="AA61" s="3859"/>
      <c r="AB61" s="3859"/>
      <c r="AC61" s="3859"/>
      <c r="AD61" s="3859"/>
      <c r="AE61" s="3859"/>
      <c r="AF61" s="3859"/>
      <c r="AG61" s="3859"/>
      <c r="AH61" s="3859"/>
      <c r="AI61" s="3859"/>
      <c r="AJ61" s="3859"/>
      <c r="AK61" s="3859"/>
      <c r="AQ61" s="1455">
        <v>19</v>
      </c>
    </row>
    <row r="62" spans="1:43" ht="16.899999999999999" customHeight="1">
      <c r="O62" s="1459"/>
      <c r="T62" s="3859"/>
      <c r="U62" s="3859"/>
      <c r="V62" s="3859"/>
      <c r="W62" s="3859"/>
      <c r="X62" s="3859"/>
      <c r="Y62" s="3859"/>
      <c r="Z62" s="3859"/>
      <c r="AA62" s="3859"/>
      <c r="AB62" s="3859"/>
      <c r="AC62" s="3859"/>
      <c r="AD62" s="3859"/>
      <c r="AE62" s="3859"/>
      <c r="AF62" s="3859"/>
      <c r="AG62" s="3859"/>
      <c r="AH62" s="3859"/>
      <c r="AI62" s="3859"/>
      <c r="AJ62" s="3859"/>
      <c r="AK62" s="3859"/>
      <c r="AQ62" s="1455">
        <v>16</v>
      </c>
    </row>
    <row r="63" spans="1:43" ht="14.65" customHeight="1">
      <c r="O63" s="1459"/>
      <c r="AQ63" s="1455">
        <v>14</v>
      </c>
    </row>
    <row r="64" spans="1:43" ht="22.5" hidden="1" customHeight="1">
      <c r="A64" s="1455" t="s">
        <v>69</v>
      </c>
      <c r="B64" s="1455">
        <v>0</v>
      </c>
      <c r="C64" s="1455">
        <v>0</v>
      </c>
      <c r="D64" s="1455">
        <v>0</v>
      </c>
      <c r="E64" s="1455">
        <v>0</v>
      </c>
      <c r="F64" s="1455">
        <v>0</v>
      </c>
      <c r="G64" s="1455">
        <v>0</v>
      </c>
      <c r="H64" s="1455">
        <v>0</v>
      </c>
      <c r="I64" s="1455">
        <v>0</v>
      </c>
      <c r="J64" s="1455">
        <v>0</v>
      </c>
      <c r="K64" s="1455">
        <v>0</v>
      </c>
      <c r="L64" s="1714">
        <v>0</v>
      </c>
      <c r="M64" s="1740">
        <v>0</v>
      </c>
      <c r="N64" s="1740">
        <v>0</v>
      </c>
      <c r="O64" s="1740">
        <v>0</v>
      </c>
      <c r="P64" s="1186">
        <v>3</v>
      </c>
      <c r="Q64" s="1195">
        <v>3</v>
      </c>
      <c r="R64" s="278">
        <v>3</v>
      </c>
      <c r="S64" s="495">
        <v>12</v>
      </c>
      <c r="T64" s="1455">
        <v>31</v>
      </c>
      <c r="U64" s="1455">
        <v>0</v>
      </c>
      <c r="V64" s="1455">
        <v>0</v>
      </c>
      <c r="W64" s="1455">
        <v>0</v>
      </c>
      <c r="X64" s="1455">
        <v>0</v>
      </c>
      <c r="Y64" s="1455">
        <v>0</v>
      </c>
      <c r="Z64" s="1455">
        <v>0</v>
      </c>
      <c r="AA64" s="1455">
        <v>0</v>
      </c>
      <c r="AB64" s="1455">
        <v>27</v>
      </c>
      <c r="AC64" s="1455">
        <v>24</v>
      </c>
      <c r="AD64" s="1455">
        <v>21</v>
      </c>
      <c r="AE64" s="1455">
        <v>21</v>
      </c>
      <c r="AF64" s="1455">
        <v>11</v>
      </c>
      <c r="AG64" s="1455">
        <v>3</v>
      </c>
      <c r="AH64" s="1455">
        <v>11</v>
      </c>
      <c r="AI64" s="1455">
        <v>8</v>
      </c>
      <c r="AJ64" s="1455">
        <v>4</v>
      </c>
      <c r="AK64" s="1455">
        <v>115</v>
      </c>
      <c r="AL64" s="1460">
        <v>10</v>
      </c>
      <c r="AM64" s="1460">
        <v>10</v>
      </c>
      <c r="AN64" s="1460">
        <v>10</v>
      </c>
      <c r="AO64" s="1460">
        <v>10</v>
      </c>
      <c r="AP64" s="1460">
        <v>10</v>
      </c>
      <c r="AQ64" s="1455">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190" hidden="1" customWidth="1"/>
    <col min="2" max="2" width="11" style="1190" hidden="1" customWidth="1"/>
    <col min="3" max="3" width="10.5703125" style="1190" hidden="1"/>
    <col min="4" max="4" width="12.85546875" style="1190" hidden="1" customWidth="1"/>
    <col min="5" max="5" width="10" style="1190" hidden="1" customWidth="1"/>
    <col min="6" max="6" width="8.7109375" style="1190" hidden="1" customWidth="1"/>
    <col min="7" max="7" width="7.5703125" style="1190" hidden="1" customWidth="1"/>
    <col min="8" max="8" width="11.42578125" style="1190" hidden="1" customWidth="1"/>
    <col min="9" max="9" width="12" style="1190" hidden="1" customWidth="1"/>
    <col min="10" max="10" width="9.85546875" style="1190" hidden="1" customWidth="1"/>
    <col min="11" max="11" width="11.42578125" style="1190" hidden="1" customWidth="1"/>
    <col min="12" max="12" width="19.140625" style="1886" hidden="1" customWidth="1"/>
    <col min="13" max="14" width="12.28515625" style="1563" hidden="1" customWidth="1"/>
    <col min="15" max="15" width="23.42578125" style="1563" hidden="1" customWidth="1"/>
    <col min="16" max="16" width="3.7109375" style="1563" hidden="1" customWidth="1"/>
    <col min="17" max="17" width="3.7109375" style="1195" hidden="1" customWidth="1"/>
    <col min="18" max="18" width="3" style="278" customWidth="1"/>
    <col min="19" max="19" width="12" style="1878" customWidth="1"/>
    <col min="20" max="20" width="31" style="1459" customWidth="1"/>
    <col min="21" max="21" width="0.140625" style="1459" customWidth="1"/>
    <col min="22" max="25" width="21.7109375" style="1459" hidden="1" customWidth="1"/>
    <col min="26" max="26" width="11.7109375" style="1459" hidden="1" customWidth="1"/>
    <col min="27" max="27" width="3.7109375" style="1459" hidden="1" customWidth="1"/>
    <col min="28" max="28" width="11.7109375" style="1459" hidden="1" customWidth="1"/>
    <col min="29" max="29" width="8.5703125" style="1459" hidden="1" customWidth="1"/>
    <col min="30" max="30" width="3.7109375" style="1459" customWidth="1"/>
    <col min="31" max="32" width="3" style="1459" customWidth="1"/>
    <col min="33" max="33" width="24" style="1459" customWidth="1"/>
    <col min="34" max="34" width="3.7109375" style="1459" customWidth="1"/>
    <col min="35" max="36" width="3" style="1459" customWidth="1"/>
    <col min="37" max="37" width="24" style="1459" customWidth="1"/>
    <col min="38" max="38" width="3.7109375" style="1459" customWidth="1"/>
    <col min="39" max="40" width="3" style="1459" customWidth="1"/>
    <col min="41" max="41" width="18" style="1459" customWidth="1"/>
    <col min="42" max="42" width="3.7109375" style="1459" customWidth="1"/>
    <col min="43" max="44" width="3" style="1459" customWidth="1"/>
    <col min="45" max="45" width="18" style="1459" customWidth="1"/>
    <col min="46" max="49" width="21" style="1459" customWidth="1"/>
    <col min="50" max="50" width="11" style="1459" customWidth="1"/>
    <col min="51" max="51" width="3.7109375" style="1459" customWidth="1"/>
    <col min="52" max="52" width="11" style="1459" customWidth="1"/>
    <col min="53" max="53" width="8.5703125" style="1459" hidden="1" customWidth="1"/>
    <col min="54" max="54" width="4" style="1459" customWidth="1"/>
    <col min="55" max="55" width="115" style="1459" customWidth="1"/>
    <col min="56" max="60" width="10" style="1465" customWidth="1"/>
    <col min="61" max="61" width="10.5703125" style="1459" hidden="1"/>
  </cols>
  <sheetData>
    <row r="1" spans="1:61" ht="22.5" hidden="1" customHeight="1">
      <c r="W1" s="261"/>
      <c r="Y1" s="261"/>
      <c r="Z1" s="261"/>
      <c r="AW1" s="261"/>
      <c r="AX1" s="261"/>
      <c r="BI1" s="979" t="s">
        <v>1</v>
      </c>
    </row>
    <row r="2" spans="1:61" ht="21" hidden="1" customHeight="1">
      <c r="A2" s="1187"/>
      <c r="B2" s="1187"/>
      <c r="C2" s="1187"/>
      <c r="D2" s="1187"/>
      <c r="E2" s="3860">
        <v>1</v>
      </c>
      <c r="F2" s="1187"/>
      <c r="G2" s="1187"/>
      <c r="H2" s="1187"/>
      <c r="I2" s="1187"/>
      <c r="J2" s="1187"/>
      <c r="K2" s="1187"/>
      <c r="L2" s="1188"/>
      <c r="M2" s="1189"/>
      <c r="N2" s="1189"/>
      <c r="O2" s="1189"/>
      <c r="P2" s="1233"/>
      <c r="Q2" s="743"/>
      <c r="R2" s="288"/>
      <c r="S2" s="1289" t="e">
        <f>INDEX(PT_DIFFERENTIATION_NUM_NTAR,MATCH(A2,PT_DIFFERENTIATION_NTAR_ID,0))</f>
        <v>#N/A</v>
      </c>
      <c r="T2" s="232" t="s">
        <v>214</v>
      </c>
      <c r="U2" s="234"/>
      <c r="V2" s="3855"/>
      <c r="W2" s="3855"/>
      <c r="X2" s="3855"/>
      <c r="Y2" s="3855"/>
      <c r="Z2" s="3855"/>
      <c r="AA2" s="3855"/>
      <c r="AB2" s="3855"/>
      <c r="AC2" s="3856"/>
      <c r="AD2" s="3854" t="e">
        <f>INDEX(PT_DIFFERENTIATION_NTAR,MATCH(A2,PT_DIFFERENTIATION_NTAR_ID,0))</f>
        <v>#N/A</v>
      </c>
      <c r="AE2" s="3855"/>
      <c r="AF2" s="3855"/>
      <c r="AG2" s="3855"/>
      <c r="AH2" s="3855"/>
      <c r="AI2" s="3855"/>
      <c r="AJ2" s="3855"/>
      <c r="AK2" s="3855"/>
      <c r="AL2" s="3855"/>
      <c r="AM2" s="3855"/>
      <c r="AN2" s="3855"/>
      <c r="AO2" s="3855"/>
      <c r="AP2" s="3855"/>
      <c r="AQ2" s="3855"/>
      <c r="AR2" s="3855"/>
      <c r="AS2" s="3855"/>
      <c r="AT2" s="3855"/>
      <c r="AU2" s="3855"/>
      <c r="AV2" s="3855"/>
      <c r="AW2" s="3855"/>
      <c r="AX2" s="3855"/>
      <c r="AY2" s="3855"/>
      <c r="AZ2" s="3855"/>
      <c r="BA2" s="3855"/>
      <c r="BB2" s="3856"/>
      <c r="BC2" s="10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3"/>
      <c r="BF2" s="433" t="str">
        <f t="shared" ref="BF2:BF8" si="0">IF(T2="","",T2)</f>
        <v>Наименование тарифа</v>
      </c>
      <c r="BG2" s="433"/>
      <c r="BH2" s="433"/>
      <c r="BI2" s="979">
        <v>0</v>
      </c>
    </row>
    <row r="3" spans="1:61" ht="21" hidden="1" customHeight="1">
      <c r="A3" s="1187"/>
      <c r="B3" s="1187"/>
      <c r="C3" s="1187"/>
      <c r="D3" s="1187"/>
      <c r="E3" s="3861"/>
      <c r="F3" s="3860">
        <v>1</v>
      </c>
      <c r="G3" s="1187"/>
      <c r="H3" s="1187"/>
      <c r="I3" s="1187"/>
      <c r="J3" s="1187"/>
      <c r="K3" s="1187"/>
      <c r="L3" s="1188"/>
      <c r="M3" s="1189"/>
      <c r="N3" s="1189"/>
      <c r="O3" s="1189"/>
      <c r="P3" s="1234"/>
      <c r="Q3" s="1235"/>
      <c r="R3" s="286"/>
      <c r="S3" s="1289" t="e">
        <f>INDEX(PT_DIFFERENTIATION_NUM_TER,MATCH(B3,PT_DIFFERENTIATION_TER_ID,0))</f>
        <v>#N/A</v>
      </c>
      <c r="T3" s="242" t="s">
        <v>481</v>
      </c>
      <c r="U3" s="234"/>
      <c r="V3" s="3855"/>
      <c r="W3" s="3855"/>
      <c r="X3" s="3855"/>
      <c r="Y3" s="3855"/>
      <c r="Z3" s="3855"/>
      <c r="AA3" s="3855"/>
      <c r="AB3" s="3855"/>
      <c r="AC3" s="3856"/>
      <c r="AD3" s="3854" t="e">
        <f>INDEX(PT_DIFFERENTIATION_TER,MATCH(B3,PT_DIFFERENTIATION_TER_ID,0))</f>
        <v>#N/A</v>
      </c>
      <c r="AE3" s="3855"/>
      <c r="AF3" s="3855"/>
      <c r="AG3" s="3855"/>
      <c r="AH3" s="3855"/>
      <c r="AI3" s="3855"/>
      <c r="AJ3" s="3855"/>
      <c r="AK3" s="3855"/>
      <c r="AL3" s="3855"/>
      <c r="AM3" s="3855"/>
      <c r="AN3" s="3855"/>
      <c r="AO3" s="3855"/>
      <c r="AP3" s="3855"/>
      <c r="AQ3" s="3855"/>
      <c r="AR3" s="3855"/>
      <c r="AS3" s="3855"/>
      <c r="AT3" s="3855"/>
      <c r="AU3" s="3855"/>
      <c r="AV3" s="3855"/>
      <c r="AW3" s="3855"/>
      <c r="AX3" s="3855"/>
      <c r="AY3" s="3855"/>
      <c r="AZ3" s="3855"/>
      <c r="BA3" s="3855"/>
      <c r="BB3" s="3856"/>
      <c r="BC3" s="1082" t="s">
        <v>482</v>
      </c>
      <c r="BE3" s="433"/>
      <c r="BF3" s="433" t="str">
        <f t="shared" si="0"/>
        <v>Территория действия тарифа</v>
      </c>
      <c r="BG3" s="433"/>
      <c r="BH3" s="433"/>
      <c r="BI3" s="979">
        <v>0</v>
      </c>
    </row>
    <row r="4" spans="1:61" ht="42" hidden="1" customHeight="1">
      <c r="A4" s="1187"/>
      <c r="B4" s="1187"/>
      <c r="C4" s="1187"/>
      <c r="D4" s="1187"/>
      <c r="E4" s="3861"/>
      <c r="F4" s="3861"/>
      <c r="G4" s="3860">
        <v>1</v>
      </c>
      <c r="H4" s="1187"/>
      <c r="I4" s="1187"/>
      <c r="J4" s="1187"/>
      <c r="K4" s="1187"/>
      <c r="L4" s="1188"/>
      <c r="M4" s="1189"/>
      <c r="N4" s="1189"/>
      <c r="O4" s="1189"/>
      <c r="P4" s="1236"/>
      <c r="Q4" s="1235"/>
      <c r="R4" s="286"/>
      <c r="S4" s="1289" t="e">
        <f>INDEX(PT_DIFFERENTIATION_NUM_CS,MATCH(C4,PT_DIFFERENTIATION_CS_ID,0))</f>
        <v>#N/A</v>
      </c>
      <c r="T4" s="243" t="s">
        <v>565</v>
      </c>
      <c r="U4" s="234"/>
      <c r="V4" s="3855"/>
      <c r="W4" s="3855"/>
      <c r="X4" s="3855"/>
      <c r="Y4" s="3855"/>
      <c r="Z4" s="3855"/>
      <c r="AA4" s="3855"/>
      <c r="AB4" s="3855"/>
      <c r="AC4" s="3856"/>
      <c r="AD4" s="3854" t="e">
        <f>INDEX(PT_DIFFERENTIATION_CS,MATCH(C4,PT_DIFFERENTIATION_CS_ID,0))</f>
        <v>#N/A</v>
      </c>
      <c r="AE4" s="3855"/>
      <c r="AF4" s="3855"/>
      <c r="AG4" s="3855"/>
      <c r="AH4" s="3855"/>
      <c r="AI4" s="3855"/>
      <c r="AJ4" s="3855"/>
      <c r="AK4" s="3855"/>
      <c r="AL4" s="3855"/>
      <c r="AM4" s="3855"/>
      <c r="AN4" s="3855"/>
      <c r="AO4" s="3855"/>
      <c r="AP4" s="3855"/>
      <c r="AQ4" s="3855"/>
      <c r="AR4" s="3855"/>
      <c r="AS4" s="3855"/>
      <c r="AT4" s="3855"/>
      <c r="AU4" s="3855"/>
      <c r="AV4" s="3855"/>
      <c r="AW4" s="3855"/>
      <c r="AX4" s="3855"/>
      <c r="AY4" s="3855"/>
      <c r="AZ4" s="3855"/>
      <c r="BA4" s="3855"/>
      <c r="BB4" s="3856"/>
      <c r="BC4" s="1082" t="s">
        <v>566</v>
      </c>
      <c r="BE4" s="433"/>
      <c r="BF4" s="433" t="str">
        <f t="shared" si="0"/>
        <v>Наименование централизованной системы холодного водоснабжения</v>
      </c>
      <c r="BG4" s="433"/>
      <c r="BH4" s="433"/>
      <c r="BI4" s="979">
        <v>0</v>
      </c>
    </row>
    <row r="5" spans="1:61" s="1465" customFormat="1" ht="14.25" hidden="1" customHeight="1">
      <c r="A5" s="1167"/>
      <c r="B5" s="1167"/>
      <c r="C5" s="1167"/>
      <c r="D5" s="1167"/>
      <c r="E5" s="3861"/>
      <c r="F5" s="3861"/>
      <c r="G5" s="3861"/>
      <c r="H5" s="3860">
        <v>1</v>
      </c>
      <c r="I5" s="1167"/>
      <c r="J5" s="1167"/>
      <c r="K5" s="1167"/>
      <c r="L5" s="1170"/>
      <c r="M5" s="1139"/>
      <c r="N5" s="1139"/>
      <c r="O5" s="1139"/>
      <c r="P5" s="1321"/>
      <c r="Q5" s="1322"/>
      <c r="R5" s="290"/>
      <c r="S5" s="871"/>
      <c r="T5" s="1323"/>
      <c r="U5" s="1208"/>
      <c r="V5" s="3892"/>
      <c r="W5" s="3892"/>
      <c r="X5" s="3892"/>
      <c r="Y5" s="3892"/>
      <c r="Z5" s="3892"/>
      <c r="AA5" s="3892"/>
      <c r="AB5" s="3892"/>
      <c r="AC5" s="3893"/>
      <c r="AD5" s="3891"/>
      <c r="AE5" s="3892"/>
      <c r="AF5" s="3892"/>
      <c r="AG5" s="3892"/>
      <c r="AH5" s="3892"/>
      <c r="AI5" s="3892"/>
      <c r="AJ5" s="3892"/>
      <c r="AK5" s="3892"/>
      <c r="AL5" s="3892"/>
      <c r="AM5" s="3892"/>
      <c r="AN5" s="3892"/>
      <c r="AO5" s="3892"/>
      <c r="AP5" s="3892"/>
      <c r="AQ5" s="3892"/>
      <c r="AR5" s="3892"/>
      <c r="AS5" s="3892"/>
      <c r="AT5" s="3892"/>
      <c r="AU5" s="3892"/>
      <c r="AV5" s="3892"/>
      <c r="AW5" s="3892"/>
      <c r="AX5" s="3892"/>
      <c r="AY5" s="3892"/>
      <c r="AZ5" s="3892"/>
      <c r="BA5" s="3892"/>
      <c r="BB5" s="3893"/>
      <c r="BC5" s="1209" t="s">
        <v>486</v>
      </c>
      <c r="BE5" s="433"/>
      <c r="BF5" s="433" t="str">
        <f t="shared" si="0"/>
        <v/>
      </c>
      <c r="BG5" s="433"/>
      <c r="BH5" s="433"/>
      <c r="BI5" s="444">
        <v>0</v>
      </c>
    </row>
    <row r="6" spans="1:61" s="1465" customFormat="1" ht="14.25" hidden="1" customHeight="1">
      <c r="A6" s="1167"/>
      <c r="B6" s="1167"/>
      <c r="C6" s="1167"/>
      <c r="D6" s="1167"/>
      <c r="E6" s="3861"/>
      <c r="F6" s="3861"/>
      <c r="G6" s="3861"/>
      <c r="H6" s="3861"/>
      <c r="I6" s="3862" t="str">
        <f>S5&amp;".1"</f>
        <v>.1</v>
      </c>
      <c r="J6" s="1167"/>
      <c r="K6" s="1167"/>
      <c r="L6" s="1170" t="s">
        <v>487</v>
      </c>
      <c r="M6" s="443"/>
      <c r="N6" s="443"/>
      <c r="O6" s="443"/>
      <c r="P6" s="3864">
        <v>1</v>
      </c>
      <c r="Q6" s="1286"/>
      <c r="R6" s="289"/>
      <c r="S6" s="871"/>
      <c r="T6" s="1207"/>
      <c r="U6" s="1208"/>
      <c r="V6" s="3892"/>
      <c r="W6" s="3892"/>
      <c r="X6" s="3892"/>
      <c r="Y6" s="3892"/>
      <c r="Z6" s="3892"/>
      <c r="AA6" s="3892"/>
      <c r="AB6" s="3892"/>
      <c r="AC6" s="3893"/>
      <c r="AD6" s="3891"/>
      <c r="AE6" s="3892"/>
      <c r="AF6" s="3892"/>
      <c r="AG6" s="3892"/>
      <c r="AH6" s="3892"/>
      <c r="AI6" s="3892"/>
      <c r="AJ6" s="3892"/>
      <c r="AK6" s="3892"/>
      <c r="AL6" s="3892"/>
      <c r="AM6" s="3892"/>
      <c r="AN6" s="3892"/>
      <c r="AO6" s="3892"/>
      <c r="AP6" s="3892"/>
      <c r="AQ6" s="3892"/>
      <c r="AR6" s="3892"/>
      <c r="AS6" s="3892"/>
      <c r="AT6" s="3892"/>
      <c r="AU6" s="3892"/>
      <c r="AV6" s="3892"/>
      <c r="AW6" s="3892"/>
      <c r="AX6" s="3892"/>
      <c r="AY6" s="3892"/>
      <c r="AZ6" s="3892"/>
      <c r="BA6" s="3892"/>
      <c r="BB6" s="3893"/>
      <c r="BC6" s="1209"/>
      <c r="BE6" s="433"/>
      <c r="BF6" s="433" t="str">
        <f t="shared" si="0"/>
        <v/>
      </c>
      <c r="BG6" s="433"/>
      <c r="BH6" s="433"/>
      <c r="BI6" s="444">
        <v>0</v>
      </c>
    </row>
    <row r="7" spans="1:61" s="1465" customFormat="1" ht="14.25" hidden="1" customHeight="1">
      <c r="A7" s="1167"/>
      <c r="B7" s="1167"/>
      <c r="C7" s="1167"/>
      <c r="D7" s="1167"/>
      <c r="E7" s="3861"/>
      <c r="F7" s="3861"/>
      <c r="G7" s="3861"/>
      <c r="H7" s="3861"/>
      <c r="I7" s="3863"/>
      <c r="J7" s="3862" t="str">
        <f>S5&amp;".1"</f>
        <v>.1</v>
      </c>
      <c r="K7" s="1167"/>
      <c r="L7" s="1170"/>
      <c r="M7" s="443"/>
      <c r="N7" s="443"/>
      <c r="O7" s="443"/>
      <c r="P7" s="3864"/>
      <c r="Q7" s="3864">
        <v>1</v>
      </c>
      <c r="R7" s="290"/>
      <c r="S7" s="871"/>
      <c r="T7" s="1223"/>
      <c r="U7" s="1208"/>
      <c r="V7" s="3892"/>
      <c r="W7" s="3892"/>
      <c r="X7" s="3892"/>
      <c r="Y7" s="3892"/>
      <c r="Z7" s="3892"/>
      <c r="AA7" s="3892"/>
      <c r="AB7" s="3892"/>
      <c r="AC7" s="3893"/>
      <c r="AD7" s="3891"/>
      <c r="AE7" s="3892"/>
      <c r="AF7" s="3892"/>
      <c r="AG7" s="3892"/>
      <c r="AH7" s="3892"/>
      <c r="AI7" s="3892"/>
      <c r="AJ7" s="3892"/>
      <c r="AK7" s="3892"/>
      <c r="AL7" s="3892"/>
      <c r="AM7" s="3892"/>
      <c r="AN7" s="3892"/>
      <c r="AO7" s="3892"/>
      <c r="AP7" s="3892"/>
      <c r="AQ7" s="3892"/>
      <c r="AR7" s="3892"/>
      <c r="AS7" s="3892"/>
      <c r="AT7" s="3892"/>
      <c r="AU7" s="3892"/>
      <c r="AV7" s="3892"/>
      <c r="AW7" s="3892"/>
      <c r="AX7" s="3892"/>
      <c r="AY7" s="3892"/>
      <c r="AZ7" s="3892"/>
      <c r="BA7" s="3892"/>
      <c r="BB7" s="3893"/>
      <c r="BC7" s="1209"/>
      <c r="BE7" s="433"/>
      <c r="BF7" s="433" t="str">
        <f t="shared" si="0"/>
        <v/>
      </c>
      <c r="BG7" s="433"/>
      <c r="BH7" s="433"/>
      <c r="BI7" s="444">
        <v>0</v>
      </c>
    </row>
    <row r="8" spans="1:61" ht="11.25" hidden="1" customHeight="1">
      <c r="A8" s="1187"/>
      <c r="B8" s="1187"/>
      <c r="C8" s="1187"/>
      <c r="D8" s="1187"/>
      <c r="E8" s="3861"/>
      <c r="F8" s="3861"/>
      <c r="G8" s="3861"/>
      <c r="H8" s="3861"/>
      <c r="I8" s="3863"/>
      <c r="J8" s="3863"/>
      <c r="K8" s="3862" t="e">
        <f>S4&amp;".1"</f>
        <v>#N/A</v>
      </c>
      <c r="L8" s="1188"/>
      <c r="P8" s="3864"/>
      <c r="Q8" s="3864"/>
      <c r="R8" s="3920">
        <v>1</v>
      </c>
      <c r="S8" s="3917" t="e">
        <f>$K8</f>
        <v>#N/A</v>
      </c>
      <c r="T8" s="3937"/>
      <c r="U8" s="234"/>
      <c r="V8" s="627"/>
      <c r="W8" s="1081"/>
      <c r="X8" s="627"/>
      <c r="Y8" s="1081"/>
      <c r="Z8" s="1521"/>
      <c r="AA8" s="1283" t="s">
        <v>52</v>
      </c>
      <c r="AB8" s="1521"/>
      <c r="AC8" s="1283" t="s">
        <v>52</v>
      </c>
      <c r="AD8" s="3805" t="s">
        <v>52</v>
      </c>
      <c r="AE8" s="3913"/>
      <c r="AF8" s="3818">
        <v>1</v>
      </c>
      <c r="AG8" s="3936"/>
      <c r="AH8" s="3741" t="s">
        <v>52</v>
      </c>
      <c r="AI8" s="3913"/>
      <c r="AJ8" s="3818">
        <v>1</v>
      </c>
      <c r="AK8" s="3927" t="s">
        <v>9</v>
      </c>
      <c r="AL8" s="3741" t="s">
        <v>52</v>
      </c>
      <c r="AM8" s="3793"/>
      <c r="AN8" s="3818">
        <v>1</v>
      </c>
      <c r="AO8" s="3940"/>
      <c r="AP8" s="3941" t="s">
        <v>52</v>
      </c>
      <c r="AQ8" s="245"/>
      <c r="AR8" s="1287">
        <v>1</v>
      </c>
      <c r="AS8" s="1290" t="s">
        <v>9</v>
      </c>
      <c r="AT8" s="627"/>
      <c r="AU8" s="1081"/>
      <c r="AV8" s="627"/>
      <c r="AW8" s="1081"/>
      <c r="AX8" s="1521"/>
      <c r="AY8" s="1283" t="s">
        <v>52</v>
      </c>
      <c r="AZ8" s="1521"/>
      <c r="BA8" s="1283" t="s">
        <v>52</v>
      </c>
      <c r="BB8" s="1172"/>
      <c r="BC8" s="3883" t="s">
        <v>585</v>
      </c>
      <c r="BE8" s="433"/>
      <c r="BF8" s="433" t="str">
        <f t="shared" si="0"/>
        <v/>
      </c>
      <c r="BG8" s="433"/>
      <c r="BH8" s="433"/>
      <c r="BI8" s="979">
        <v>0</v>
      </c>
    </row>
    <row r="9" spans="1:61" ht="11.25" hidden="1" customHeight="1">
      <c r="A9" s="1187"/>
      <c r="B9" s="1187"/>
      <c r="C9" s="1187"/>
      <c r="D9" s="1187"/>
      <c r="E9" s="3861"/>
      <c r="F9" s="3861"/>
      <c r="G9" s="3861"/>
      <c r="H9" s="3861"/>
      <c r="I9" s="3863"/>
      <c r="J9" s="3863"/>
      <c r="K9" s="3862"/>
      <c r="L9" s="1188"/>
      <c r="P9" s="3864"/>
      <c r="Q9" s="3864"/>
      <c r="R9" s="3920"/>
      <c r="S9" s="3918"/>
      <c r="T9" s="3938"/>
      <c r="U9" s="234"/>
      <c r="V9" s="1217"/>
      <c r="W9" s="1320"/>
      <c r="X9" s="1217"/>
      <c r="Y9" s="1320"/>
      <c r="Z9" s="1217"/>
      <c r="AA9" s="1217"/>
      <c r="AB9" s="1217"/>
      <c r="AC9" s="1217"/>
      <c r="AD9" s="3806"/>
      <c r="AE9" s="3913"/>
      <c r="AF9" s="3818"/>
      <c r="AG9" s="3936"/>
      <c r="AH9" s="3741"/>
      <c r="AI9" s="3913"/>
      <c r="AJ9" s="3818"/>
      <c r="AK9" s="3927"/>
      <c r="AL9" s="3741"/>
      <c r="AM9" s="3798"/>
      <c r="AN9" s="3818"/>
      <c r="AO9" s="3940"/>
      <c r="AP9" s="3942"/>
      <c r="AQ9" s="250"/>
      <c r="AR9" s="349"/>
      <c r="AS9" s="349" t="s">
        <v>586</v>
      </c>
      <c r="AT9" s="1217"/>
      <c r="AU9" s="1320"/>
      <c r="AV9" s="1217"/>
      <c r="AW9" s="1320"/>
      <c r="AX9" s="1217"/>
      <c r="AY9" s="1217"/>
      <c r="AZ9" s="1217"/>
      <c r="BA9" s="1217"/>
      <c r="BB9" s="1221"/>
      <c r="BC9" s="3884"/>
      <c r="BE9" s="433"/>
      <c r="BF9" s="433"/>
      <c r="BG9" s="433"/>
      <c r="BH9" s="433"/>
      <c r="BI9" s="979">
        <v>0</v>
      </c>
    </row>
    <row r="10" spans="1:61" ht="11.25" hidden="1" customHeight="1">
      <c r="A10" s="1187"/>
      <c r="B10" s="1187"/>
      <c r="C10" s="1187"/>
      <c r="D10" s="1187"/>
      <c r="E10" s="3861"/>
      <c r="F10" s="3861"/>
      <c r="G10" s="3861"/>
      <c r="H10" s="3861"/>
      <c r="I10" s="3863"/>
      <c r="J10" s="3863"/>
      <c r="K10" s="3862"/>
      <c r="L10" s="1188"/>
      <c r="P10" s="3864"/>
      <c r="Q10" s="3864"/>
      <c r="R10" s="3920"/>
      <c r="S10" s="3918"/>
      <c r="T10" s="3938"/>
      <c r="U10" s="234"/>
      <c r="V10" s="1217"/>
      <c r="W10" s="1320"/>
      <c r="X10" s="1217"/>
      <c r="Y10" s="1320"/>
      <c r="Z10" s="1217"/>
      <c r="AA10" s="1217"/>
      <c r="AB10" s="1217"/>
      <c r="AC10" s="1217"/>
      <c r="AD10" s="3806"/>
      <c r="AE10" s="3913"/>
      <c r="AF10" s="3818"/>
      <c r="AG10" s="3936"/>
      <c r="AH10" s="3741"/>
      <c r="AI10" s="3913"/>
      <c r="AJ10" s="3818"/>
      <c r="AK10" s="3927"/>
      <c r="AL10" s="3741"/>
      <c r="AM10" s="250"/>
      <c r="AN10" s="1324"/>
      <c r="AO10" s="1324" t="s">
        <v>587</v>
      </c>
      <c r="AP10" s="349"/>
      <c r="AQ10" s="349"/>
      <c r="AR10" s="349"/>
      <c r="AS10" s="1217"/>
      <c r="AT10" s="1217"/>
      <c r="AU10" s="1320"/>
      <c r="AV10" s="1217"/>
      <c r="AW10" s="1320"/>
      <c r="AX10" s="1217"/>
      <c r="AY10" s="1217"/>
      <c r="AZ10" s="1217"/>
      <c r="BA10" s="1217"/>
      <c r="BB10" s="1221"/>
      <c r="BC10" s="3884"/>
      <c r="BE10" s="433"/>
      <c r="BF10" s="433"/>
      <c r="BG10" s="433"/>
      <c r="BH10" s="433"/>
      <c r="BI10" s="979">
        <v>0</v>
      </c>
    </row>
    <row r="11" spans="1:61" ht="11.25" hidden="1" customHeight="1">
      <c r="A11" s="1187"/>
      <c r="B11" s="1187"/>
      <c r="C11" s="1187"/>
      <c r="D11" s="1187"/>
      <c r="E11" s="3861"/>
      <c r="F11" s="3861"/>
      <c r="G11" s="3861"/>
      <c r="H11" s="3861"/>
      <c r="I11" s="3863"/>
      <c r="J11" s="3863"/>
      <c r="K11" s="3862"/>
      <c r="L11" s="1188"/>
      <c r="P11" s="3864"/>
      <c r="Q11" s="3864"/>
      <c r="R11" s="3920"/>
      <c r="S11" s="3918"/>
      <c r="T11" s="3938"/>
      <c r="U11" s="234"/>
      <c r="V11" s="1217"/>
      <c r="W11" s="1320"/>
      <c r="X11" s="1217"/>
      <c r="Y11" s="1320"/>
      <c r="Z11" s="1217"/>
      <c r="AA11" s="1217"/>
      <c r="AB11" s="1217"/>
      <c r="AC11" s="1217"/>
      <c r="AD11" s="3806"/>
      <c r="AE11" s="3913"/>
      <c r="AF11" s="3818"/>
      <c r="AG11" s="3936"/>
      <c r="AH11" s="3741"/>
      <c r="AI11" s="228"/>
      <c r="AJ11" s="348"/>
      <c r="AK11" s="247" t="s">
        <v>588</v>
      </c>
      <c r="AL11" s="1217"/>
      <c r="AM11" s="1217"/>
      <c r="AN11" s="1217"/>
      <c r="AO11" s="1217"/>
      <c r="AP11" s="1217"/>
      <c r="AQ11" s="1217"/>
      <c r="AR11" s="1217"/>
      <c r="AS11" s="1217"/>
      <c r="AT11" s="1217"/>
      <c r="AU11" s="1320"/>
      <c r="AV11" s="1217"/>
      <c r="AW11" s="1320"/>
      <c r="AX11" s="1217"/>
      <c r="AY11" s="1217"/>
      <c r="AZ11" s="1217"/>
      <c r="BA11" s="1217"/>
      <c r="BB11" s="1221"/>
      <c r="BC11" s="3884"/>
      <c r="BE11" s="433"/>
      <c r="BF11" s="433"/>
      <c r="BG11" s="433"/>
      <c r="BH11" s="433"/>
      <c r="BI11" s="979">
        <v>0</v>
      </c>
    </row>
    <row r="12" spans="1:61" ht="11.25" hidden="1" customHeight="1">
      <c r="A12" s="1187"/>
      <c r="B12" s="1187"/>
      <c r="C12" s="1187"/>
      <c r="D12" s="1187"/>
      <c r="E12" s="3861"/>
      <c r="F12" s="3861"/>
      <c r="G12" s="3861"/>
      <c r="H12" s="3861"/>
      <c r="I12" s="3863"/>
      <c r="J12" s="3863"/>
      <c r="K12" s="3862"/>
      <c r="L12" s="1188"/>
      <c r="P12" s="3864"/>
      <c r="Q12" s="3864"/>
      <c r="R12" s="3920"/>
      <c r="S12" s="3919"/>
      <c r="T12" s="3939"/>
      <c r="U12" s="234"/>
      <c r="V12" s="1217"/>
      <c r="W12" s="1218" t="str">
        <f>Z8&amp;"-"&amp;AB8</f>
        <v>-</v>
      </c>
      <c r="X12" s="1217"/>
      <c r="Y12" s="1218" t="str">
        <f>AB8&amp;"-"&amp;AD8</f>
        <v>-да</v>
      </c>
      <c r="Z12" s="1217"/>
      <c r="AA12" s="1217"/>
      <c r="AB12" s="1217"/>
      <c r="AC12" s="1217"/>
      <c r="AD12" s="3747"/>
      <c r="AE12" s="246"/>
      <c r="AF12" s="248"/>
      <c r="AG12" s="349" t="s">
        <v>589</v>
      </c>
      <c r="AH12" s="1217"/>
      <c r="AI12" s="1217"/>
      <c r="AJ12" s="1217"/>
      <c r="AK12" s="1217"/>
      <c r="AL12" s="1217"/>
      <c r="AM12" s="1217"/>
      <c r="AN12" s="1217"/>
      <c r="AO12" s="1217"/>
      <c r="AP12" s="1217"/>
      <c r="AQ12" s="1217"/>
      <c r="AR12" s="1217"/>
      <c r="AS12" s="1217"/>
      <c r="AT12" s="1217"/>
      <c r="AU12" s="1218" t="str">
        <f>AX8&amp;"-"&amp;AZ8</f>
        <v>-</v>
      </c>
      <c r="AV12" s="1217"/>
      <c r="AW12" s="1218" t="str">
        <f>AZ8&amp;"-"&amp;BB8</f>
        <v>-</v>
      </c>
      <c r="AX12" s="1217"/>
      <c r="AY12" s="1217"/>
      <c r="AZ12" s="1217"/>
      <c r="BA12" s="1217"/>
      <c r="BB12" s="1220" t="str">
        <f>BE8&amp;"-"&amp;BG8</f>
        <v>-</v>
      </c>
      <c r="BC12" s="3884"/>
      <c r="BE12" s="433"/>
      <c r="BF12" s="433" t="str">
        <f t="shared" ref="BF12:BF18" si="1">IF(T12="","",T12)</f>
        <v/>
      </c>
      <c r="BG12" s="433"/>
      <c r="BH12" s="433"/>
      <c r="BI12" s="979">
        <v>0</v>
      </c>
    </row>
    <row r="13" spans="1:61" ht="11.25" hidden="1" customHeight="1">
      <c r="A13" s="1187"/>
      <c r="B13" s="1187"/>
      <c r="C13" s="1187"/>
      <c r="D13" s="1187"/>
      <c r="E13" s="3861"/>
      <c r="F13" s="3861"/>
      <c r="G13" s="3861"/>
      <c r="H13" s="3861"/>
      <c r="I13" s="3863"/>
      <c r="J13" s="3862"/>
      <c r="K13" s="1187"/>
      <c r="L13" s="1188"/>
      <c r="P13" s="3864"/>
      <c r="Q13" s="3864"/>
      <c r="R13" s="289"/>
      <c r="S13" s="1102"/>
      <c r="T13" s="221" t="s">
        <v>552</v>
      </c>
      <c r="U13" s="300"/>
      <c r="V13" s="300"/>
      <c r="W13" s="300"/>
      <c r="X13" s="300"/>
      <c r="Y13" s="300"/>
      <c r="Z13" s="300"/>
      <c r="AA13" s="300"/>
      <c r="AB13" s="300"/>
      <c r="AC13" s="300"/>
      <c r="AD13" s="1329"/>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258"/>
      <c r="BC13" s="3885"/>
      <c r="BE13" s="433"/>
      <c r="BF13" s="433" t="str">
        <f t="shared" si="1"/>
        <v>Добавить строку</v>
      </c>
      <c r="BG13" s="433"/>
      <c r="BH13" s="433"/>
      <c r="BI13" s="979">
        <v>0</v>
      </c>
    </row>
    <row r="14" spans="1:61" s="1465" customFormat="1" ht="14.25" hidden="1" customHeight="1">
      <c r="A14" s="1167"/>
      <c r="B14" s="1167"/>
      <c r="C14" s="1167"/>
      <c r="D14" s="1167"/>
      <c r="E14" s="3861"/>
      <c r="F14" s="3861"/>
      <c r="G14" s="3861"/>
      <c r="H14" s="3861"/>
      <c r="I14" s="3862"/>
      <c r="J14" s="1167"/>
      <c r="K14" s="1167"/>
      <c r="L14" s="1170"/>
      <c r="M14" s="443"/>
      <c r="N14" s="443"/>
      <c r="O14" s="443"/>
      <c r="P14" s="3864"/>
      <c r="Q14" s="1286"/>
      <c r="R14" s="289"/>
      <c r="S14" s="1210"/>
      <c r="T14" s="1211"/>
      <c r="U14" s="1212"/>
      <c r="V14" s="1212"/>
      <c r="W14" s="1212"/>
      <c r="X14" s="1212"/>
      <c r="Y14" s="1212"/>
      <c r="Z14" s="1212"/>
      <c r="AA14" s="1212"/>
      <c r="AB14" s="1212"/>
      <c r="AC14" s="1212"/>
      <c r="AD14" s="1212"/>
      <c r="AE14" s="1212"/>
      <c r="AF14" s="1212"/>
      <c r="AG14" s="1212"/>
      <c r="AH14" s="1212"/>
      <c r="AI14" s="1212"/>
      <c r="AJ14" s="1212"/>
      <c r="AK14" s="1212"/>
      <c r="AL14" s="1212"/>
      <c r="AM14" s="1212"/>
      <c r="AN14" s="1212"/>
      <c r="AO14" s="1212"/>
      <c r="AP14" s="1212"/>
      <c r="AQ14" s="1212"/>
      <c r="AR14" s="1212"/>
      <c r="AS14" s="1212"/>
      <c r="AT14" s="1212"/>
      <c r="AU14" s="1212"/>
      <c r="AV14" s="1212"/>
      <c r="AW14" s="1212"/>
      <c r="AX14" s="1212"/>
      <c r="AY14" s="1212"/>
      <c r="AZ14" s="1212"/>
      <c r="BA14" s="1212"/>
      <c r="BB14" s="1212"/>
      <c r="BC14" s="1213"/>
      <c r="BE14" s="433"/>
      <c r="BF14" s="433" t="str">
        <f t="shared" si="1"/>
        <v/>
      </c>
      <c r="BG14" s="433"/>
      <c r="BH14" s="433"/>
      <c r="BI14" s="444">
        <v>0</v>
      </c>
    </row>
    <row r="15" spans="1:61" s="1465" customFormat="1" ht="14.25" hidden="1" customHeight="1">
      <c r="A15" s="1167"/>
      <c r="B15" s="1167"/>
      <c r="C15" s="1167"/>
      <c r="D15" s="1167"/>
      <c r="E15" s="3861"/>
      <c r="F15" s="3861"/>
      <c r="G15" s="3861"/>
      <c r="H15" s="3860"/>
      <c r="I15" s="1167"/>
      <c r="J15" s="1167"/>
      <c r="K15" s="1167"/>
      <c r="L15" s="1170"/>
      <c r="M15" s="1139"/>
      <c r="N15" s="1139"/>
      <c r="O15" s="451"/>
      <c r="P15" s="313"/>
      <c r="Q15" s="1168"/>
      <c r="R15" s="1225"/>
      <c r="S15" s="1210"/>
      <c r="T15" s="1211"/>
      <c r="U15" s="1212"/>
      <c r="V15" s="1212"/>
      <c r="W15" s="1212"/>
      <c r="X15" s="1212"/>
      <c r="Y15" s="1212"/>
      <c r="Z15" s="1212"/>
      <c r="AA15" s="1212"/>
      <c r="AB15" s="1212"/>
      <c r="AC15" s="1212"/>
      <c r="AD15" s="1212"/>
      <c r="AE15" s="1212"/>
      <c r="AF15" s="1212"/>
      <c r="AG15" s="1212"/>
      <c r="AH15" s="1212"/>
      <c r="AI15" s="1212"/>
      <c r="AJ15" s="1212"/>
      <c r="AK15" s="1212"/>
      <c r="AL15" s="1212"/>
      <c r="AM15" s="1212"/>
      <c r="AN15" s="1212"/>
      <c r="AO15" s="1212"/>
      <c r="AP15" s="1212"/>
      <c r="AQ15" s="1212"/>
      <c r="AR15" s="1212"/>
      <c r="AS15" s="1212"/>
      <c r="AT15" s="1212"/>
      <c r="AU15" s="1212"/>
      <c r="AV15" s="1212"/>
      <c r="AW15" s="1212"/>
      <c r="AX15" s="1212"/>
      <c r="AY15" s="1212"/>
      <c r="AZ15" s="1212"/>
      <c r="BA15" s="1212"/>
      <c r="BB15" s="1212"/>
      <c r="BC15" s="1213"/>
      <c r="BE15" s="433"/>
      <c r="BF15" s="433" t="str">
        <f t="shared" si="1"/>
        <v/>
      </c>
      <c r="BG15" s="433"/>
      <c r="BH15" s="433"/>
      <c r="BI15" s="444">
        <v>0</v>
      </c>
    </row>
    <row r="16" spans="1:61" s="1465" customFormat="1" ht="14.25" hidden="1" customHeight="1">
      <c r="A16" s="1167"/>
      <c r="B16" s="1167"/>
      <c r="C16" s="1167"/>
      <c r="D16" s="1138"/>
      <c r="E16" s="3861"/>
      <c r="F16" s="3861"/>
      <c r="G16" s="3860"/>
      <c r="H16" s="1138"/>
      <c r="I16" s="1138"/>
      <c r="J16" s="1138"/>
      <c r="K16" s="1138"/>
      <c r="L16" s="1288"/>
      <c r="M16" s="1139"/>
      <c r="N16" s="1139"/>
      <c r="P16" s="1140"/>
      <c r="Q16" s="1141"/>
      <c r="R16" s="1140"/>
      <c r="S16" s="1146"/>
      <c r="T16" s="1149"/>
      <c r="U16" s="1148"/>
      <c r="V16" s="1148"/>
      <c r="W16" s="1148"/>
      <c r="X16" s="1148"/>
      <c r="Y16" s="1148"/>
      <c r="Z16" s="1148"/>
      <c r="AA16" s="1148"/>
      <c r="AB16" s="1148"/>
      <c r="AC16" s="1148"/>
      <c r="AD16" s="1148"/>
      <c r="AE16" s="1148"/>
      <c r="AF16" s="1148"/>
      <c r="AG16" s="1148"/>
      <c r="AH16" s="1148"/>
      <c r="AI16" s="1148"/>
      <c r="AJ16" s="1148"/>
      <c r="AK16" s="1148"/>
      <c r="AL16" s="1148"/>
      <c r="AM16" s="1148"/>
      <c r="AN16" s="1148"/>
      <c r="AO16" s="1148"/>
      <c r="AP16" s="1148"/>
      <c r="AQ16" s="1148"/>
      <c r="AR16" s="1148"/>
      <c r="AS16" s="1148"/>
      <c r="AT16" s="1148"/>
      <c r="AU16" s="1148"/>
      <c r="AV16" s="1148"/>
      <c r="AW16" s="1148"/>
      <c r="AX16" s="1148"/>
      <c r="AY16" s="1148"/>
      <c r="AZ16" s="1148"/>
      <c r="BA16" s="1148"/>
      <c r="BB16" s="1148"/>
      <c r="BC16" s="1148"/>
      <c r="BE16" s="659"/>
      <c r="BF16" s="659" t="str">
        <f t="shared" si="1"/>
        <v/>
      </c>
      <c r="BG16" s="659"/>
      <c r="BH16" s="659"/>
      <c r="BI16" s="451">
        <v>0</v>
      </c>
    </row>
    <row r="17" spans="1:61" s="1465" customFormat="1" ht="14.25" hidden="1" customHeight="1">
      <c r="A17" s="1167"/>
      <c r="B17" s="1167"/>
      <c r="C17" s="1138"/>
      <c r="D17" s="1138"/>
      <c r="E17" s="3861"/>
      <c r="F17" s="3860"/>
      <c r="G17" s="1138"/>
      <c r="H17" s="1138"/>
      <c r="I17" s="1138"/>
      <c r="J17" s="1138"/>
      <c r="K17" s="1138"/>
      <c r="L17" s="1288"/>
      <c r="M17" s="1145"/>
      <c r="N17" s="1145"/>
      <c r="P17" s="1140"/>
      <c r="Q17" s="1141"/>
      <c r="R17" s="1140"/>
      <c r="S17" s="1146"/>
      <c r="T17" s="1149" t="s">
        <v>499</v>
      </c>
      <c r="U17" s="1148"/>
      <c r="V17" s="1148"/>
      <c r="W17" s="1148"/>
      <c r="X17" s="1148"/>
      <c r="Y17" s="1148"/>
      <c r="Z17" s="1148"/>
      <c r="AA17" s="1148"/>
      <c r="AB17" s="1148"/>
      <c r="AC17" s="1148"/>
      <c r="AD17" s="1148"/>
      <c r="AE17" s="1148"/>
      <c r="AF17" s="1148"/>
      <c r="AG17" s="1148"/>
      <c r="AH17" s="1148"/>
      <c r="AI17" s="1148"/>
      <c r="AJ17" s="1148"/>
      <c r="AK17" s="1148"/>
      <c r="AL17" s="1148"/>
      <c r="AM17" s="1148"/>
      <c r="AN17" s="1148"/>
      <c r="AO17" s="1148"/>
      <c r="AP17" s="1148"/>
      <c r="AQ17" s="1148"/>
      <c r="AR17" s="1148"/>
      <c r="AS17" s="1148"/>
      <c r="AT17" s="1148"/>
      <c r="AU17" s="1148"/>
      <c r="AV17" s="1148"/>
      <c r="AW17" s="1148"/>
      <c r="AX17" s="1148"/>
      <c r="AY17" s="1148"/>
      <c r="AZ17" s="1148"/>
      <c r="BA17" s="1148"/>
      <c r="BB17" s="1148"/>
      <c r="BC17" s="1148"/>
      <c r="BE17" s="659"/>
      <c r="BF17" s="659" t="str">
        <f t="shared" si="1"/>
        <v>Добавить централизованную систему для дифференциации</v>
      </c>
      <c r="BG17" s="659"/>
      <c r="BH17" s="659"/>
      <c r="BI17" s="451">
        <v>0</v>
      </c>
    </row>
    <row r="18" spans="1:61" s="1465" customFormat="1" ht="14.25" hidden="1" customHeight="1">
      <c r="A18" s="1167"/>
      <c r="B18" s="1167"/>
      <c r="C18" s="1167"/>
      <c r="D18" s="1167"/>
      <c r="E18" s="3860"/>
      <c r="F18" s="1167"/>
      <c r="G18" s="1167"/>
      <c r="H18" s="1167"/>
      <c r="I18" s="1167"/>
      <c r="J18" s="1167"/>
      <c r="K18" s="1167"/>
      <c r="L18" s="1170"/>
      <c r="M18" s="1145"/>
      <c r="N18" s="1145"/>
      <c r="O18" s="451"/>
      <c r="P18" s="313"/>
      <c r="Q18" s="1168"/>
      <c r="R18" s="313"/>
      <c r="S18" s="1146"/>
      <c r="T18" s="1149" t="s">
        <v>500</v>
      </c>
      <c r="U18" s="1148"/>
      <c r="V18" s="1148"/>
      <c r="W18" s="1148"/>
      <c r="X18" s="1148"/>
      <c r="Y18" s="1148"/>
      <c r="Z18" s="1148"/>
      <c r="AA18" s="1148"/>
      <c r="AB18" s="1148"/>
      <c r="AC18" s="1148"/>
      <c r="AD18" s="1148"/>
      <c r="AE18" s="1148"/>
      <c r="AF18" s="1148"/>
      <c r="AG18" s="1148"/>
      <c r="AH18" s="1148"/>
      <c r="AI18" s="1148"/>
      <c r="AJ18" s="1148"/>
      <c r="AK18" s="1148"/>
      <c r="AL18" s="1148"/>
      <c r="AM18" s="1148"/>
      <c r="AN18" s="1148"/>
      <c r="AO18" s="1148"/>
      <c r="AP18" s="1148"/>
      <c r="AQ18" s="1148"/>
      <c r="AR18" s="1148"/>
      <c r="AS18" s="1148"/>
      <c r="AT18" s="1148"/>
      <c r="AU18" s="1148"/>
      <c r="AV18" s="1148"/>
      <c r="AW18" s="1148"/>
      <c r="AX18" s="1148"/>
      <c r="AY18" s="1148"/>
      <c r="AZ18" s="1148"/>
      <c r="BA18" s="1148"/>
      <c r="BB18" s="1148"/>
      <c r="BC18" s="1148"/>
      <c r="BE18" s="433"/>
      <c r="BF18" s="433" t="str">
        <f t="shared" si="1"/>
        <v>Добавить территорию для дифференциации</v>
      </c>
      <c r="BG18" s="433"/>
      <c r="BH18" s="433"/>
      <c r="BI18" s="444">
        <v>0</v>
      </c>
    </row>
    <row r="19" spans="1:61" ht="14.25" hidden="1" customHeight="1">
      <c r="AC19" s="261"/>
      <c r="BA19" s="261"/>
      <c r="BI19" s="979">
        <v>0</v>
      </c>
    </row>
    <row r="20" spans="1:61" ht="14.25" hidden="1" customHeight="1">
      <c r="AD20" s="1148" t="s">
        <v>6</v>
      </c>
      <c r="AE20" s="1325"/>
      <c r="AF20" s="478">
        <v>1</v>
      </c>
      <c r="AG20" s="1326"/>
      <c r="AH20" s="1148" t="s">
        <v>6</v>
      </c>
      <c r="AI20" s="1325"/>
      <c r="AJ20" s="478">
        <v>1</v>
      </c>
      <c r="AK20" s="1326"/>
      <c r="AL20" s="1148" t="s">
        <v>6</v>
      </c>
      <c r="AM20" s="1327"/>
      <c r="AN20" s="478">
        <v>1</v>
      </c>
      <c r="AO20" s="1328"/>
      <c r="AP20" s="1148" t="s">
        <v>6</v>
      </c>
      <c r="AQ20" s="1327"/>
      <c r="AR20" s="478">
        <v>1</v>
      </c>
      <c r="AS20" s="1328"/>
      <c r="AT20" s="259"/>
      <c r="AU20" s="317"/>
      <c r="AV20" s="259"/>
      <c r="AW20" s="317"/>
      <c r="AX20" s="1523"/>
      <c r="AY20" s="1284" t="s">
        <v>52</v>
      </c>
      <c r="AZ20" s="1523"/>
      <c r="BA20" s="1284" t="s">
        <v>52</v>
      </c>
      <c r="BI20" s="979">
        <v>0</v>
      </c>
    </row>
    <row r="21" spans="1:61" ht="14.25" hidden="1" customHeight="1">
      <c r="BD21" s="429"/>
      <c r="BE21" s="429"/>
      <c r="BF21" s="429"/>
      <c r="BG21" s="429"/>
      <c r="BH21" s="429"/>
      <c r="BI21" s="979">
        <v>0</v>
      </c>
    </row>
    <row r="22" spans="1:61" ht="14.25" hidden="1" customHeight="1">
      <c r="O22" s="1191" t="s">
        <v>501</v>
      </c>
      <c r="Z22" s="1169"/>
      <c r="AB22" s="1169"/>
      <c r="AC22" s="261"/>
      <c r="AX22" s="1169"/>
      <c r="AZ22" s="1169"/>
      <c r="BA22" s="261"/>
      <c r="BD22" s="429"/>
      <c r="BE22" s="429"/>
      <c r="BF22" s="429"/>
      <c r="BG22" s="429"/>
      <c r="BH22" s="429"/>
      <c r="BI22" s="979">
        <v>0</v>
      </c>
    </row>
    <row r="23" spans="1:61" ht="14.25" hidden="1" customHeight="1">
      <c r="AC23" s="261"/>
      <c r="BA23" s="261"/>
      <c r="BD23" s="429"/>
      <c r="BE23" s="429"/>
      <c r="BF23" s="429"/>
      <c r="BG23" s="429"/>
      <c r="BH23" s="429"/>
      <c r="BI23" s="979">
        <v>0</v>
      </c>
    </row>
    <row r="24" spans="1:61" s="1333" customFormat="1" ht="14.25" hidden="1" customHeight="1">
      <c r="M24" s="1332"/>
      <c r="N24" s="1332"/>
      <c r="O24" s="1333" t="s">
        <v>502</v>
      </c>
      <c r="P24" s="1332"/>
      <c r="Q24" s="1334"/>
      <c r="R24" s="1334"/>
      <c r="AA24" s="1331" t="s">
        <v>504</v>
      </c>
      <c r="AC24" s="1331" t="s">
        <v>505</v>
      </c>
      <c r="AD24" s="1331" t="s">
        <v>553</v>
      </c>
      <c r="AH24" s="1331" t="s">
        <v>553</v>
      </c>
      <c r="AK24" s="1331" t="s">
        <v>590</v>
      </c>
      <c r="AL24" s="1331" t="s">
        <v>553</v>
      </c>
      <c r="AP24" s="1331" t="s">
        <v>553</v>
      </c>
      <c r="AY24" s="1331" t="s">
        <v>504</v>
      </c>
      <c r="BA24" s="1331" t="s">
        <v>505</v>
      </c>
      <c r="BD24" s="1335"/>
      <c r="BE24" s="1335"/>
      <c r="BF24" s="1335"/>
      <c r="BG24" s="1335"/>
      <c r="BH24" s="1335"/>
      <c r="BI24" s="1331">
        <v>0</v>
      </c>
    </row>
    <row r="25" spans="1:61" ht="14.25" hidden="1" customHeight="1">
      <c r="O25" s="1188"/>
      <c r="BD25" s="429"/>
      <c r="BE25" s="429"/>
      <c r="BF25" s="429"/>
      <c r="BG25" s="429"/>
      <c r="BH25" s="429"/>
      <c r="BI25" s="979">
        <v>0</v>
      </c>
    </row>
    <row r="26" spans="1:61" ht="14.25" hidden="1" customHeight="1">
      <c r="O26" s="1188"/>
      <c r="BD26" s="429"/>
      <c r="BE26" s="429"/>
      <c r="BF26" s="429"/>
      <c r="BG26" s="429"/>
      <c r="BH26" s="429"/>
      <c r="BI26" s="979">
        <v>0</v>
      </c>
    </row>
    <row r="27" spans="1:61" ht="14.65" customHeight="1">
      <c r="Q27" s="225"/>
      <c r="R27" s="309"/>
      <c r="S27" s="1099"/>
      <c r="T27" s="296"/>
      <c r="U27" s="296"/>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c r="BI27" s="979">
        <v>14</v>
      </c>
    </row>
    <row r="28" spans="1:61" ht="14.65" customHeight="1">
      <c r="Q28" s="225"/>
      <c r="R28" s="309"/>
      <c r="S28" s="384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3841"/>
      <c r="U28" s="3841"/>
      <c r="V28" s="3841"/>
      <c r="W28" s="3841"/>
      <c r="X28" s="3841"/>
      <c r="Y28" s="3841"/>
      <c r="Z28" s="3841"/>
      <c r="AA28" s="3841"/>
      <c r="AB28" s="3841"/>
      <c r="AC28" s="3841"/>
      <c r="AD28" s="3841"/>
      <c r="AE28" s="3841"/>
      <c r="AF28" s="3841"/>
      <c r="AG28" s="3841"/>
      <c r="AH28" s="3841"/>
      <c r="AI28" s="3841"/>
      <c r="AJ28" s="3841"/>
      <c r="AK28" s="3841"/>
      <c r="AL28" s="3841"/>
      <c r="AM28" s="3841"/>
      <c r="AN28" s="3841"/>
      <c r="AO28" s="3841"/>
      <c r="AP28" s="3841"/>
      <c r="AQ28" s="3841"/>
      <c r="AR28" s="3841"/>
      <c r="AS28" s="3841"/>
      <c r="AT28" s="3841"/>
      <c r="AU28" s="3841"/>
      <c r="AV28" s="3841"/>
      <c r="AW28" s="3841"/>
      <c r="AX28" s="3841"/>
      <c r="AY28" s="3841"/>
      <c r="AZ28" s="3841"/>
      <c r="BA28" s="1067"/>
      <c r="BI28" s="979">
        <v>14</v>
      </c>
    </row>
    <row r="29" spans="1:61" ht="14.65" customHeight="1">
      <c r="Q29" s="225"/>
      <c r="R29" s="309"/>
      <c r="S29" s="3814" t="str">
        <f>IF(org=0,"Не определено",org)</f>
        <v>ООО "Смоленскрегионтеплоэнерго"</v>
      </c>
      <c r="T29" s="3814"/>
      <c r="U29" s="3814"/>
      <c r="V29" s="3814"/>
      <c r="W29" s="3814"/>
      <c r="X29" s="3814"/>
      <c r="Y29" s="3814"/>
      <c r="Z29" s="3814"/>
      <c r="AA29" s="3814"/>
      <c r="AB29" s="3814"/>
      <c r="AC29" s="3814"/>
      <c r="AD29" s="3814"/>
      <c r="AE29" s="3814"/>
      <c r="AF29" s="3814"/>
      <c r="AG29" s="3814"/>
      <c r="AH29" s="3814"/>
      <c r="AI29" s="3814"/>
      <c r="AJ29" s="3814"/>
      <c r="AK29" s="3814"/>
      <c r="AL29" s="3814"/>
      <c r="AM29" s="3814"/>
      <c r="AN29" s="3814"/>
      <c r="AO29" s="3814"/>
      <c r="AP29" s="3814"/>
      <c r="AQ29" s="3814"/>
      <c r="AR29" s="3814"/>
      <c r="AS29" s="3814"/>
      <c r="AT29" s="3814"/>
      <c r="AU29" s="3814"/>
      <c r="AV29" s="3814"/>
      <c r="AW29" s="3814"/>
      <c r="AX29" s="3814"/>
      <c r="AY29" s="3814"/>
      <c r="AZ29" s="3814"/>
      <c r="BA29" s="1067"/>
      <c r="BI29" s="979">
        <v>14</v>
      </c>
    </row>
    <row r="30" spans="1:61" ht="14.25" hidden="1" customHeight="1">
      <c r="Q30" s="225"/>
      <c r="R30" s="309"/>
      <c r="S30" s="1099"/>
      <c r="T30" s="296"/>
      <c r="U30" s="29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2"/>
      <c r="BI30" s="979">
        <v>0</v>
      </c>
    </row>
    <row r="31" spans="1:61" s="1637" customFormat="1" ht="25.5" hidden="1" customHeight="1">
      <c r="A31" s="1192"/>
      <c r="B31" s="1192"/>
      <c r="C31" s="1192"/>
      <c r="D31" s="1192"/>
      <c r="E31" s="1192"/>
      <c r="F31" s="1192"/>
      <c r="G31" s="1192"/>
      <c r="H31" s="1192"/>
      <c r="I31" s="1192"/>
      <c r="J31" s="1192"/>
      <c r="K31" s="1192"/>
      <c r="L31" s="1193"/>
      <c r="M31" s="1192"/>
      <c r="N31" s="1192"/>
      <c r="O31" s="1192"/>
      <c r="P31" s="1192"/>
      <c r="Q31" s="1192"/>
      <c r="S31" s="3851" t="s">
        <v>28</v>
      </c>
      <c r="T31" s="3851"/>
      <c r="U31" s="1196"/>
      <c r="V31" s="3853" t="str">
        <f>IF(TITLE_NAME_OR_PR_CHANGE="",IF(TITLE_NAME_OR_PR="","",TITLE_NAME_OR_PR),TITLE_NAME_OR_PR_CHANGE)</f>
        <v/>
      </c>
      <c r="W31" s="3853"/>
      <c r="X31" s="3853"/>
      <c r="Y31" s="3853"/>
      <c r="Z31" s="3853"/>
      <c r="AA31" s="3853"/>
      <c r="AB31" s="3853"/>
      <c r="AC31" s="260"/>
      <c r="AD31" s="3853" t="str">
        <f>IF(TITLE_NAME_OR_PR_CHANGE="",IF(TITLE_NAME_OR_PR="","",TITLE_NAME_OR_PR),TITLE_NAME_OR_PR_CHANGE)</f>
        <v/>
      </c>
      <c r="AE31" s="3853"/>
      <c r="AF31" s="3853"/>
      <c r="AG31" s="3853"/>
      <c r="AH31" s="3853"/>
      <c r="AI31" s="3853"/>
      <c r="AJ31" s="3853"/>
      <c r="AK31" s="3853"/>
      <c r="AL31" s="3853"/>
      <c r="AM31" s="3853"/>
      <c r="AN31" s="3853"/>
      <c r="AO31" s="3853"/>
      <c r="AP31" s="3853"/>
      <c r="AQ31" s="3853"/>
      <c r="AR31" s="3853"/>
      <c r="AS31" s="3853"/>
      <c r="AT31" s="3853"/>
      <c r="AU31" s="3853"/>
      <c r="AV31" s="3853"/>
      <c r="AW31" s="3853"/>
      <c r="AX31" s="3853"/>
      <c r="AY31" s="3853"/>
      <c r="AZ31" s="3853"/>
      <c r="BA31" s="260"/>
      <c r="BB31" s="260"/>
      <c r="BC31" s="214"/>
      <c r="BD31" s="301"/>
      <c r="BE31" s="301"/>
      <c r="BF31" s="301"/>
      <c r="BG31" s="301"/>
      <c r="BH31" s="301"/>
      <c r="BI31" s="351">
        <v>0</v>
      </c>
    </row>
    <row r="32" spans="1:61" s="1637" customFormat="1" ht="18.75" hidden="1" customHeight="1">
      <c r="A32" s="1192"/>
      <c r="B32" s="1192"/>
      <c r="C32" s="1192"/>
      <c r="D32" s="1192"/>
      <c r="E32" s="1192"/>
      <c r="F32" s="1192"/>
      <c r="G32" s="1192"/>
      <c r="H32" s="1192"/>
      <c r="I32" s="1192"/>
      <c r="J32" s="1192"/>
      <c r="K32" s="1192"/>
      <c r="L32" s="1193"/>
      <c r="M32" s="1192"/>
      <c r="N32" s="1192"/>
      <c r="O32" s="1192"/>
      <c r="P32" s="1192"/>
      <c r="Q32" s="1192"/>
      <c r="S32" s="3851" t="s">
        <v>507</v>
      </c>
      <c r="T32" s="3851"/>
      <c r="U32" s="1196"/>
      <c r="V32" s="3852" t="str">
        <f>IF(TITLE_DATE_PR_CHANGE="",IF(TITLE_DATE_PR="","",TITLE_DATE_PR),TITLE_DATE_PR_CHANGE)</f>
        <v/>
      </c>
      <c r="W32" s="3852"/>
      <c r="X32" s="3852"/>
      <c r="Y32" s="3852"/>
      <c r="Z32" s="3852"/>
      <c r="AA32" s="3852"/>
      <c r="AB32" s="3852"/>
      <c r="AC32" s="260"/>
      <c r="AD32" s="3852" t="str">
        <f>IF(TITLE_DATE_PR_CHANGE="",IF(TITLE_DATE_PR="","",TITLE_DATE_PR),TITLE_DATE_PR_CHANGE)</f>
        <v/>
      </c>
      <c r="AE32" s="3852"/>
      <c r="AF32" s="3852"/>
      <c r="AG32" s="3852"/>
      <c r="AH32" s="3852"/>
      <c r="AI32" s="3852"/>
      <c r="AJ32" s="3852"/>
      <c r="AK32" s="3852"/>
      <c r="AL32" s="3852"/>
      <c r="AM32" s="3852"/>
      <c r="AN32" s="3852"/>
      <c r="AO32" s="3852"/>
      <c r="AP32" s="3852"/>
      <c r="AQ32" s="3852"/>
      <c r="AR32" s="3852"/>
      <c r="AS32" s="3852"/>
      <c r="AT32" s="3852"/>
      <c r="AU32" s="3852"/>
      <c r="AV32" s="3852"/>
      <c r="AW32" s="3852"/>
      <c r="AX32" s="3852"/>
      <c r="AY32" s="3852"/>
      <c r="AZ32" s="3852"/>
      <c r="BA32" s="260"/>
      <c r="BB32" s="260"/>
      <c r="BC32" s="214"/>
      <c r="BD32" s="301"/>
      <c r="BE32" s="301"/>
      <c r="BF32" s="301"/>
      <c r="BG32" s="301"/>
      <c r="BH32" s="301"/>
      <c r="BI32" s="351">
        <v>0</v>
      </c>
    </row>
    <row r="33" spans="1:61" s="1637" customFormat="1" ht="18.75" hidden="1" customHeight="1">
      <c r="A33" s="1192"/>
      <c r="B33" s="1192"/>
      <c r="C33" s="1192"/>
      <c r="D33" s="1192"/>
      <c r="E33" s="1192"/>
      <c r="F33" s="1192"/>
      <c r="G33" s="1192"/>
      <c r="H33" s="1192"/>
      <c r="I33" s="1192"/>
      <c r="J33" s="1192"/>
      <c r="K33" s="1192"/>
      <c r="L33" s="1193"/>
      <c r="M33" s="1192"/>
      <c r="N33" s="1192"/>
      <c r="O33" s="1192"/>
      <c r="P33" s="1192"/>
      <c r="Q33" s="1192"/>
      <c r="S33" s="3851" t="s">
        <v>508</v>
      </c>
      <c r="T33" s="3851"/>
      <c r="U33" s="1196"/>
      <c r="V33" s="3853" t="str">
        <f>IF(TITLE_NUMBER_PR_CHANGE="",IF(TITLE_NUMBER_PR="","",TITLE_NUMBER_PR),TITLE_NUMBER_PR_CHANGE)</f>
        <v/>
      </c>
      <c r="W33" s="3853"/>
      <c r="X33" s="3853"/>
      <c r="Y33" s="3853"/>
      <c r="Z33" s="3853"/>
      <c r="AA33" s="3853"/>
      <c r="AB33" s="3853"/>
      <c r="AC33" s="260"/>
      <c r="AD33" s="3853" t="str">
        <f>IF(TITLE_NUMBER_PR_CHANGE="",IF(TITLE_NUMBER_PR="","",TITLE_NUMBER_PR),TITLE_NUMBER_PR_CHANGE)</f>
        <v/>
      </c>
      <c r="AE33" s="3853"/>
      <c r="AF33" s="3853"/>
      <c r="AG33" s="3853"/>
      <c r="AH33" s="3853"/>
      <c r="AI33" s="3853"/>
      <c r="AJ33" s="3853"/>
      <c r="AK33" s="3853"/>
      <c r="AL33" s="3853"/>
      <c r="AM33" s="3853"/>
      <c r="AN33" s="3853"/>
      <c r="AO33" s="3853"/>
      <c r="AP33" s="3853"/>
      <c r="AQ33" s="3853"/>
      <c r="AR33" s="3853"/>
      <c r="AS33" s="3853"/>
      <c r="AT33" s="3853"/>
      <c r="AU33" s="3853"/>
      <c r="AV33" s="3853"/>
      <c r="AW33" s="3853"/>
      <c r="AX33" s="3853"/>
      <c r="AY33" s="3853"/>
      <c r="AZ33" s="3853"/>
      <c r="BA33" s="260"/>
      <c r="BB33" s="260"/>
      <c r="BC33" s="214"/>
      <c r="BD33" s="301"/>
      <c r="BE33" s="301"/>
      <c r="BF33" s="301"/>
      <c r="BG33" s="301"/>
      <c r="BH33" s="301"/>
      <c r="BI33" s="351">
        <v>0</v>
      </c>
    </row>
    <row r="34" spans="1:61" s="1637" customFormat="1" ht="18.75" hidden="1" customHeight="1">
      <c r="A34" s="1192"/>
      <c r="B34" s="1192"/>
      <c r="C34" s="1192"/>
      <c r="D34" s="1192"/>
      <c r="E34" s="1192"/>
      <c r="F34" s="1192"/>
      <c r="G34" s="1192"/>
      <c r="H34" s="1192"/>
      <c r="I34" s="1192"/>
      <c r="J34" s="1192"/>
      <c r="K34" s="1192"/>
      <c r="L34" s="1193"/>
      <c r="M34" s="1192"/>
      <c r="N34" s="1192"/>
      <c r="O34" s="1192"/>
      <c r="P34" s="1192"/>
      <c r="Q34" s="1192"/>
      <c r="S34" s="3851" t="s">
        <v>29</v>
      </c>
      <c r="T34" s="3851"/>
      <c r="U34" s="1196"/>
      <c r="V34" s="3853" t="str">
        <f>IF(TITLE_IST_PUB_CHANGE="",IF(TITLE_IST_PUB="","",TITLE_IST_PUB),TITLE_IST_PUB_CHANGE)</f>
        <v/>
      </c>
      <c r="W34" s="3853"/>
      <c r="X34" s="3853"/>
      <c r="Y34" s="3853"/>
      <c r="Z34" s="3853"/>
      <c r="AA34" s="3853"/>
      <c r="AB34" s="3853"/>
      <c r="AC34" s="260"/>
      <c r="AD34" s="3853" t="str">
        <f>IF(TITLE_IST_PUB_CHANGE="",IF(TITLE_IST_PUB="","",TITLE_IST_PUB),TITLE_IST_PUB_CHANGE)</f>
        <v/>
      </c>
      <c r="AE34" s="3853"/>
      <c r="AF34" s="3853"/>
      <c r="AG34" s="3853"/>
      <c r="AH34" s="3853"/>
      <c r="AI34" s="3853"/>
      <c r="AJ34" s="3853"/>
      <c r="AK34" s="3853"/>
      <c r="AL34" s="3853"/>
      <c r="AM34" s="3853"/>
      <c r="AN34" s="3853"/>
      <c r="AO34" s="3853"/>
      <c r="AP34" s="3853"/>
      <c r="AQ34" s="3853"/>
      <c r="AR34" s="3853"/>
      <c r="AS34" s="3853"/>
      <c r="AT34" s="3853"/>
      <c r="AU34" s="3853"/>
      <c r="AV34" s="3853"/>
      <c r="AW34" s="3853"/>
      <c r="AX34" s="3853"/>
      <c r="AY34" s="3853"/>
      <c r="AZ34" s="3853"/>
      <c r="BA34" s="260"/>
      <c r="BB34" s="260"/>
      <c r="BC34" s="214"/>
      <c r="BD34" s="301"/>
      <c r="BE34" s="301"/>
      <c r="BF34" s="301"/>
      <c r="BG34" s="301"/>
      <c r="BH34" s="301"/>
      <c r="BI34" s="351">
        <v>0</v>
      </c>
    </row>
    <row r="35" spans="1:61" ht="14.25" hidden="1" customHeight="1">
      <c r="Q35" s="225"/>
      <c r="R35" s="309"/>
      <c r="S35" s="1099"/>
      <c r="T35" s="296"/>
      <c r="U35" s="29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2"/>
      <c r="BI35" s="979">
        <v>0</v>
      </c>
    </row>
    <row r="36" spans="1:61" s="1637" customFormat="1" ht="18.75" hidden="1" customHeight="1">
      <c r="A36" s="1192"/>
      <c r="B36" s="1192"/>
      <c r="C36" s="1192"/>
      <c r="D36" s="1192"/>
      <c r="E36" s="1192"/>
      <c r="F36" s="1192"/>
      <c r="G36" s="1192"/>
      <c r="H36" s="1192"/>
      <c r="I36" s="1192"/>
      <c r="J36" s="1192"/>
      <c r="K36" s="1192"/>
      <c r="L36" s="1193"/>
      <c r="M36" s="1192"/>
      <c r="N36" s="1192"/>
      <c r="O36" s="1192"/>
      <c r="P36" s="1192"/>
      <c r="Q36" s="1192"/>
      <c r="S36" s="3851" t="s">
        <v>507</v>
      </c>
      <c r="T36" s="3851"/>
      <c r="U36" s="1196"/>
      <c r="V36" s="3852" t="str">
        <f>IF(TITLE_DATE_PR_CHANGE="",IF(TITLE_DATE_PR="","",TITLE_DATE_PR),TITLE_DATE_PR_CHANGE)</f>
        <v/>
      </c>
      <c r="W36" s="3852"/>
      <c r="X36" s="3852"/>
      <c r="Y36" s="3852"/>
      <c r="Z36" s="3852"/>
      <c r="AA36" s="3852"/>
      <c r="AB36" s="3852"/>
      <c r="AC36" s="260"/>
      <c r="AD36" s="3852" t="str">
        <f>IF(TITLE_DATE_PR_CHANGE="",IF(TITLE_DATE_PR="","",TITLE_DATE_PR),TITLE_DATE_PR_CHANGE)</f>
        <v/>
      </c>
      <c r="AE36" s="3852"/>
      <c r="AF36" s="3852"/>
      <c r="AG36" s="3852"/>
      <c r="AH36" s="3852"/>
      <c r="AI36" s="3852"/>
      <c r="AJ36" s="3852"/>
      <c r="AK36" s="3852"/>
      <c r="AL36" s="3852"/>
      <c r="AM36" s="3852"/>
      <c r="AN36" s="3852"/>
      <c r="AO36" s="3852"/>
      <c r="AP36" s="3852"/>
      <c r="AQ36" s="3852"/>
      <c r="AR36" s="3852"/>
      <c r="AS36" s="3852"/>
      <c r="AT36" s="3852"/>
      <c r="AU36" s="3852"/>
      <c r="AV36" s="3852"/>
      <c r="AW36" s="3852"/>
      <c r="AX36" s="3852"/>
      <c r="AY36" s="3852"/>
      <c r="AZ36" s="3852"/>
      <c r="BA36" s="260"/>
      <c r="BB36" s="260"/>
      <c r="BC36" s="214"/>
      <c r="BD36" s="301"/>
      <c r="BE36" s="301"/>
      <c r="BF36" s="301"/>
      <c r="BG36" s="301"/>
      <c r="BH36" s="301"/>
      <c r="BI36" s="351">
        <v>0</v>
      </c>
    </row>
    <row r="37" spans="1:61" s="1637" customFormat="1" ht="18.75" hidden="1" customHeight="1">
      <c r="A37" s="1192"/>
      <c r="B37" s="1192"/>
      <c r="C37" s="1192"/>
      <c r="D37" s="1192"/>
      <c r="E37" s="1192"/>
      <c r="F37" s="1192"/>
      <c r="G37" s="1192"/>
      <c r="H37" s="1192"/>
      <c r="I37" s="1192"/>
      <c r="J37" s="1192"/>
      <c r="K37" s="1192"/>
      <c r="L37" s="1193"/>
      <c r="M37" s="1192"/>
      <c r="N37" s="1192"/>
      <c r="O37" s="1192"/>
      <c r="P37" s="1192"/>
      <c r="Q37" s="1192"/>
      <c r="S37" s="3851" t="s">
        <v>508</v>
      </c>
      <c r="T37" s="3851"/>
      <c r="U37" s="1196"/>
      <c r="V37" s="3853" t="str">
        <f>IF(TITLE_NUMBER_PR_CHANGE="",IF(TITLE_NUMBER_PR="","",TITLE_NUMBER_PR),TITLE_NUMBER_PR_CHANGE)</f>
        <v/>
      </c>
      <c r="W37" s="3853"/>
      <c r="X37" s="3853"/>
      <c r="Y37" s="3853"/>
      <c r="Z37" s="3853"/>
      <c r="AA37" s="3853"/>
      <c r="AB37" s="3853"/>
      <c r="AC37" s="260"/>
      <c r="AD37" s="3853" t="str">
        <f>IF(TITLE_NUMBER_PR_CHANGE="",IF(TITLE_NUMBER_PR="","",TITLE_NUMBER_PR),TITLE_NUMBER_PR_CHANGE)</f>
        <v/>
      </c>
      <c r="AE37" s="3853"/>
      <c r="AF37" s="3853"/>
      <c r="AG37" s="3853"/>
      <c r="AH37" s="3853"/>
      <c r="AI37" s="3853"/>
      <c r="AJ37" s="3853"/>
      <c r="AK37" s="3853"/>
      <c r="AL37" s="3853"/>
      <c r="AM37" s="3853"/>
      <c r="AN37" s="3853"/>
      <c r="AO37" s="3853"/>
      <c r="AP37" s="3853"/>
      <c r="AQ37" s="3853"/>
      <c r="AR37" s="3853"/>
      <c r="AS37" s="3853"/>
      <c r="AT37" s="3853"/>
      <c r="AU37" s="3853"/>
      <c r="AV37" s="3853"/>
      <c r="AW37" s="3853"/>
      <c r="AX37" s="3853"/>
      <c r="AY37" s="3853"/>
      <c r="AZ37" s="3853"/>
      <c r="BA37" s="260"/>
      <c r="BB37" s="260"/>
      <c r="BC37" s="214"/>
      <c r="BD37" s="301"/>
      <c r="BE37" s="301"/>
      <c r="BF37" s="301"/>
      <c r="BG37" s="301"/>
      <c r="BH37" s="301"/>
      <c r="BI37" s="351">
        <v>0</v>
      </c>
    </row>
    <row r="38" spans="1:61" s="1637" customFormat="1" ht="0" hidden="1" customHeight="1">
      <c r="A38" s="1192"/>
      <c r="B38" s="1192"/>
      <c r="C38" s="1192"/>
      <c r="D38" s="1192"/>
      <c r="E38" s="1192"/>
      <c r="F38" s="1192"/>
      <c r="G38" s="1192"/>
      <c r="H38" s="1192"/>
      <c r="I38" s="1192"/>
      <c r="J38" s="1192"/>
      <c r="K38" s="1192"/>
      <c r="L38" s="1193"/>
      <c r="M38" s="1192"/>
      <c r="N38" s="1192"/>
      <c r="O38" s="1192"/>
      <c r="P38" s="1192"/>
      <c r="Q38" s="1192"/>
      <c r="S38" s="257"/>
      <c r="T38" s="257"/>
      <c r="U38" s="1278"/>
      <c r="V38" s="260"/>
      <c r="W38" s="260"/>
      <c r="X38" s="260"/>
      <c r="Y38" s="260"/>
      <c r="Z38" s="260"/>
      <c r="AA38" s="260"/>
      <c r="AB38" s="260"/>
      <c r="AC38" s="212" t="s">
        <v>511</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511</v>
      </c>
      <c r="BD38" s="301"/>
      <c r="BE38" s="301"/>
      <c r="BF38" s="301"/>
      <c r="BG38" s="301"/>
      <c r="BH38" s="301"/>
      <c r="BI38" s="351">
        <v>0</v>
      </c>
    </row>
    <row r="39" spans="1:61" ht="14.65" customHeight="1">
      <c r="Q39" s="225"/>
      <c r="R39" s="309"/>
      <c r="S39" s="1099"/>
      <c r="T39" s="296"/>
      <c r="U39" s="1068"/>
      <c r="V39" s="3872"/>
      <c r="W39" s="3872"/>
      <c r="X39" s="3872"/>
      <c r="Y39" s="3872"/>
      <c r="Z39" s="3872"/>
      <c r="AA39" s="3872"/>
      <c r="AB39" s="3872"/>
      <c r="AC39" s="3872"/>
      <c r="AD39" s="3872"/>
      <c r="AE39" s="3872"/>
      <c r="AF39" s="3872"/>
      <c r="AG39" s="3872"/>
      <c r="AH39" s="3872"/>
      <c r="AI39" s="3872"/>
      <c r="AJ39" s="3872"/>
      <c r="AK39" s="3872"/>
      <c r="AL39" s="3872"/>
      <c r="AM39" s="3872"/>
      <c r="AN39" s="3872"/>
      <c r="AO39" s="3872"/>
      <c r="AP39" s="3872"/>
      <c r="AQ39" s="3872"/>
      <c r="AR39" s="3872"/>
      <c r="AS39" s="3872"/>
      <c r="AT39" s="3872"/>
      <c r="AU39" s="3872"/>
      <c r="AV39" s="3872"/>
      <c r="AW39" s="3872"/>
      <c r="AX39" s="3872"/>
      <c r="AY39" s="3872"/>
      <c r="AZ39" s="3872"/>
      <c r="BA39" s="3872"/>
      <c r="BI39" s="979">
        <v>14</v>
      </c>
    </row>
    <row r="40" spans="1:61" ht="14.65" customHeight="1">
      <c r="Q40" s="225"/>
      <c r="R40" s="309"/>
      <c r="S40" s="3731" t="s">
        <v>384</v>
      </c>
      <c r="T40" s="3731"/>
      <c r="U40" s="3731"/>
      <c r="V40" s="3731"/>
      <c r="W40" s="3731"/>
      <c r="X40" s="3731"/>
      <c r="Y40" s="3731"/>
      <c r="Z40" s="3731"/>
      <c r="AA40" s="3731"/>
      <c r="AB40" s="3731"/>
      <c r="AC40" s="3731"/>
      <c r="AD40" s="3731"/>
      <c r="AE40" s="3731"/>
      <c r="AF40" s="3731"/>
      <c r="AG40" s="3731"/>
      <c r="AH40" s="3731"/>
      <c r="AI40" s="3731"/>
      <c r="AJ40" s="3731"/>
      <c r="AK40" s="3731"/>
      <c r="AL40" s="3731"/>
      <c r="AM40" s="3731"/>
      <c r="AN40" s="3731"/>
      <c r="AO40" s="3731"/>
      <c r="AP40" s="3731"/>
      <c r="AQ40" s="3731"/>
      <c r="AR40" s="3731"/>
      <c r="AS40" s="3731"/>
      <c r="AT40" s="3731"/>
      <c r="AU40" s="3731"/>
      <c r="AV40" s="3731"/>
      <c r="AW40" s="3731"/>
      <c r="AX40" s="3731"/>
      <c r="AY40" s="3731"/>
      <c r="AZ40" s="3731"/>
      <c r="BA40" s="3731"/>
      <c r="BB40" s="3731"/>
      <c r="BC40" s="3731" t="s">
        <v>385</v>
      </c>
      <c r="BI40" s="979">
        <v>14</v>
      </c>
    </row>
    <row r="41" spans="1:61" ht="14.65" customHeight="1">
      <c r="Q41" s="225"/>
      <c r="R41" s="309"/>
      <c r="S41" s="3873" t="s">
        <v>75</v>
      </c>
      <c r="T41" s="3822" t="s">
        <v>591</v>
      </c>
      <c r="U41" s="235"/>
      <c r="V41" s="3874" t="s">
        <v>513</v>
      </c>
      <c r="W41" s="3875"/>
      <c r="X41" s="3875"/>
      <c r="Y41" s="3875"/>
      <c r="Z41" s="3875"/>
      <c r="AA41" s="3875"/>
      <c r="AB41" s="3876"/>
      <c r="AC41" s="3877" t="s">
        <v>514</v>
      </c>
      <c r="AD41" s="3906" t="s">
        <v>592</v>
      </c>
      <c r="AE41" s="3890"/>
      <c r="AF41" s="3890"/>
      <c r="AG41" s="3907"/>
      <c r="AH41" s="3906" t="s">
        <v>593</v>
      </c>
      <c r="AI41" s="3890"/>
      <c r="AJ41" s="3890"/>
      <c r="AK41" s="3907"/>
      <c r="AL41" s="3906" t="s">
        <v>594</v>
      </c>
      <c r="AM41" s="3890"/>
      <c r="AN41" s="3890"/>
      <c r="AO41" s="3907"/>
      <c r="AP41" s="3906" t="s">
        <v>595</v>
      </c>
      <c r="AQ41" s="3890"/>
      <c r="AR41" s="3890"/>
      <c r="AS41" s="3907"/>
      <c r="AT41" s="3874" t="s">
        <v>513</v>
      </c>
      <c r="AU41" s="3875"/>
      <c r="AV41" s="3875"/>
      <c r="AW41" s="3875"/>
      <c r="AX41" s="3875"/>
      <c r="AY41" s="3875"/>
      <c r="AZ41" s="3876"/>
      <c r="BA41" s="3877" t="s">
        <v>514</v>
      </c>
      <c r="BB41" s="3880" t="s">
        <v>516</v>
      </c>
      <c r="BC41" s="3731"/>
      <c r="BI41" s="979">
        <v>14</v>
      </c>
    </row>
    <row r="42" spans="1:61" ht="35.65" customHeight="1">
      <c r="Q42" s="225"/>
      <c r="R42" s="309"/>
      <c r="S42" s="3873"/>
      <c r="T42" s="3822"/>
      <c r="U42" s="864"/>
      <c r="V42" s="3793" t="s">
        <v>596</v>
      </c>
      <c r="W42" s="3794"/>
      <c r="X42" s="3793" t="s">
        <v>597</v>
      </c>
      <c r="Y42" s="3794"/>
      <c r="Z42" s="3793" t="s">
        <v>598</v>
      </c>
      <c r="AA42" s="3902"/>
      <c r="AB42" s="3794"/>
      <c r="AC42" s="3878"/>
      <c r="AD42" s="3908"/>
      <c r="AE42" s="3909"/>
      <c r="AF42" s="3909"/>
      <c r="AG42" s="3921"/>
      <c r="AH42" s="3908"/>
      <c r="AI42" s="3909"/>
      <c r="AJ42" s="3909"/>
      <c r="AK42" s="3921"/>
      <c r="AL42" s="3908"/>
      <c r="AM42" s="3909"/>
      <c r="AN42" s="3909"/>
      <c r="AO42" s="3921"/>
      <c r="AP42" s="3908"/>
      <c r="AQ42" s="3909"/>
      <c r="AR42" s="3909"/>
      <c r="AS42" s="3921"/>
      <c r="AT42" s="3793" t="s">
        <v>596</v>
      </c>
      <c r="AU42" s="3794"/>
      <c r="AV42" s="3793" t="s">
        <v>597</v>
      </c>
      <c r="AW42" s="3794"/>
      <c r="AX42" s="3793" t="s">
        <v>598</v>
      </c>
      <c r="AY42" s="3902"/>
      <c r="AZ42" s="3794"/>
      <c r="BA42" s="3878"/>
      <c r="BB42" s="3881"/>
      <c r="BC42" s="3731"/>
      <c r="BI42" s="979">
        <v>34</v>
      </c>
    </row>
    <row r="43" spans="1:61" ht="14.65" customHeight="1">
      <c r="Q43" s="225"/>
      <c r="R43" s="309"/>
      <c r="S43" s="3873"/>
      <c r="T43" s="3822"/>
      <c r="U43" s="864"/>
      <c r="V43" s="3798"/>
      <c r="W43" s="3799"/>
      <c r="X43" s="3798"/>
      <c r="Y43" s="3799"/>
      <c r="Z43" s="3798"/>
      <c r="AA43" s="3903"/>
      <c r="AB43" s="3799"/>
      <c r="AC43" s="3878"/>
      <c r="AD43" s="3908"/>
      <c r="AE43" s="3909"/>
      <c r="AF43" s="3909"/>
      <c r="AG43" s="3921"/>
      <c r="AH43" s="3908"/>
      <c r="AI43" s="3909"/>
      <c r="AJ43" s="3909"/>
      <c r="AK43" s="3921"/>
      <c r="AL43" s="3908"/>
      <c r="AM43" s="3909"/>
      <c r="AN43" s="3909"/>
      <c r="AO43" s="3921"/>
      <c r="AP43" s="3908"/>
      <c r="AQ43" s="3909"/>
      <c r="AR43" s="3909"/>
      <c r="AS43" s="3921"/>
      <c r="AT43" s="3798"/>
      <c r="AU43" s="3799"/>
      <c r="AV43" s="3798"/>
      <c r="AW43" s="3799"/>
      <c r="AX43" s="3798"/>
      <c r="AY43" s="3903"/>
      <c r="AZ43" s="3799"/>
      <c r="BA43" s="3878"/>
      <c r="BB43" s="3881"/>
      <c r="BC43" s="3731"/>
      <c r="BI43" s="979">
        <v>14</v>
      </c>
    </row>
    <row r="44" spans="1:61" ht="14.65" customHeight="1">
      <c r="A44" s="1194"/>
      <c r="B44" s="1194" t="s">
        <v>226</v>
      </c>
      <c r="C44" s="1194" t="s">
        <v>227</v>
      </c>
      <c r="D44" s="1194" t="s">
        <v>228</v>
      </c>
      <c r="E44" s="1188" t="s">
        <v>521</v>
      </c>
      <c r="F44" s="1188" t="s">
        <v>522</v>
      </c>
      <c r="G44" s="1188" t="s">
        <v>523</v>
      </c>
      <c r="H44" s="1188" t="s">
        <v>524</v>
      </c>
      <c r="I44" s="1188" t="s">
        <v>525</v>
      </c>
      <c r="J44" s="1188" t="s">
        <v>526</v>
      </c>
      <c r="K44" s="1188" t="s">
        <v>527</v>
      </c>
      <c r="L44" s="1188" t="s">
        <v>502</v>
      </c>
      <c r="Q44" s="225"/>
      <c r="R44" s="309"/>
      <c r="S44" s="3873"/>
      <c r="T44" s="3822"/>
      <c r="U44" s="236"/>
      <c r="V44" s="1272" t="s">
        <v>562</v>
      </c>
      <c r="W44" s="1272" t="s">
        <v>563</v>
      </c>
      <c r="X44" s="1272" t="s">
        <v>562</v>
      </c>
      <c r="Y44" s="1272" t="s">
        <v>563</v>
      </c>
      <c r="Z44" s="1279" t="s">
        <v>530</v>
      </c>
      <c r="AA44" s="3827" t="s">
        <v>531</v>
      </c>
      <c r="AB44" s="3840"/>
      <c r="AC44" s="3879"/>
      <c r="AD44" s="3910"/>
      <c r="AE44" s="3911"/>
      <c r="AF44" s="3911"/>
      <c r="AG44" s="3912"/>
      <c r="AH44" s="3910"/>
      <c r="AI44" s="3911"/>
      <c r="AJ44" s="3911"/>
      <c r="AK44" s="3912"/>
      <c r="AL44" s="3910"/>
      <c r="AM44" s="3911"/>
      <c r="AN44" s="3911"/>
      <c r="AO44" s="3912"/>
      <c r="AP44" s="3910"/>
      <c r="AQ44" s="3911"/>
      <c r="AR44" s="3911"/>
      <c r="AS44" s="3912"/>
      <c r="AT44" s="1272" t="s">
        <v>562</v>
      </c>
      <c r="AU44" s="1272" t="s">
        <v>563</v>
      </c>
      <c r="AV44" s="1272" t="s">
        <v>562</v>
      </c>
      <c r="AW44" s="1272" t="s">
        <v>563</v>
      </c>
      <c r="AX44" s="1279" t="s">
        <v>530</v>
      </c>
      <c r="AY44" s="3827" t="s">
        <v>531</v>
      </c>
      <c r="AZ44" s="3840"/>
      <c r="BA44" s="3879"/>
      <c r="BB44" s="3882"/>
      <c r="BC44" s="3731"/>
      <c r="BI44" s="979">
        <v>14</v>
      </c>
    </row>
    <row r="45" spans="1:61" s="1464" customFormat="1" ht="11.25" hidden="1" customHeight="1">
      <c r="A45" s="1194"/>
      <c r="B45" s="1194"/>
      <c r="C45" s="1194"/>
      <c r="D45" s="1194"/>
      <c r="E45" s="1194"/>
      <c r="F45" s="1194"/>
      <c r="G45" s="1194"/>
      <c r="H45" s="1194"/>
      <c r="I45" s="1194"/>
      <c r="J45" s="1194"/>
      <c r="K45" s="1194"/>
      <c r="L45" s="1188"/>
      <c r="M45" s="1186"/>
      <c r="N45" s="1186"/>
      <c r="O45" s="1186"/>
      <c r="P45" s="443"/>
      <c r="Q45" s="1078"/>
      <c r="R45" s="1078">
        <v>1</v>
      </c>
      <c r="S45" s="1101" t="s">
        <v>161</v>
      </c>
      <c r="T45" s="1079" t="s">
        <v>89</v>
      </c>
      <c r="U45" s="1069" t="str">
        <f ca="1">OFFSET(U45,0,-1)</f>
        <v>2</v>
      </c>
      <c r="V45" s="1275">
        <f t="shared" ref="V45:AA45" ca="1" si="2">OFFSET(V45,0,-1)+1</f>
        <v>3</v>
      </c>
      <c r="W45" s="1275">
        <f t="shared" ca="1" si="2"/>
        <v>4</v>
      </c>
      <c r="X45" s="1275">
        <f t="shared" ca="1" si="2"/>
        <v>5</v>
      </c>
      <c r="Y45" s="1275">
        <f t="shared" ca="1" si="2"/>
        <v>6</v>
      </c>
      <c r="Z45" s="1275">
        <f t="shared" ca="1" si="2"/>
        <v>7</v>
      </c>
      <c r="AA45" s="3871">
        <f t="shared" ca="1" si="2"/>
        <v>8</v>
      </c>
      <c r="AB45" s="3871"/>
      <c r="AC45" s="1275">
        <f ca="1">OFFSET(AC45,0,-2)+1</f>
        <v>9</v>
      </c>
      <c r="AD45" s="1275">
        <f ca="1">OFFSET(AD45,0,-1)+1</f>
        <v>10</v>
      </c>
      <c r="AE45" s="1275"/>
      <c r="AF45" s="1275"/>
      <c r="AG45" s="1275"/>
      <c r="AH45" s="1275"/>
      <c r="AI45" s="1275"/>
      <c r="AJ45" s="1275"/>
      <c r="AK45" s="1275"/>
      <c r="AL45" s="1275"/>
      <c r="AM45" s="1275"/>
      <c r="AN45" s="1275"/>
      <c r="AO45" s="1275"/>
      <c r="AP45" s="1275"/>
      <c r="AQ45" s="1275"/>
      <c r="AR45" s="1275"/>
      <c r="AS45" s="1275"/>
      <c r="AT45" s="1275"/>
      <c r="AU45" s="1275"/>
      <c r="AV45" s="1275"/>
      <c r="AW45" s="1275">
        <f ca="1">OFFSET(AW45,0,-1)+1</f>
        <v>1</v>
      </c>
      <c r="AX45" s="1275">
        <f ca="1">OFFSET(AX45,0,-1)+1</f>
        <v>2</v>
      </c>
      <c r="AY45" s="3871">
        <f ca="1">OFFSET(AY45,0,-1)+1</f>
        <v>3</v>
      </c>
      <c r="AZ45" s="3871"/>
      <c r="BA45" s="1275">
        <f ca="1">OFFSET(BA45,0,-2)+1</f>
        <v>4</v>
      </c>
      <c r="BB45" s="1069">
        <f ca="1">OFFSET(BB45,0,-1)</f>
        <v>4</v>
      </c>
      <c r="BC45" s="1275">
        <f ca="1">OFFSET(BC45,0,-1)+1</f>
        <v>5</v>
      </c>
      <c r="BD45" s="444"/>
      <c r="BE45" s="444"/>
      <c r="BF45" s="444"/>
      <c r="BG45" s="444"/>
      <c r="BH45" s="444"/>
      <c r="BI45" s="429">
        <v>0</v>
      </c>
    </row>
    <row r="46" spans="1:61" ht="21.95" customHeight="1">
      <c r="A46" s="1187" t="s">
        <v>330</v>
      </c>
      <c r="B46" s="1187"/>
      <c r="C46" s="1187"/>
      <c r="D46" s="1187"/>
      <c r="E46" s="3860">
        <v>1</v>
      </c>
      <c r="F46" s="1187"/>
      <c r="G46" s="1187"/>
      <c r="H46" s="1187"/>
      <c r="I46" s="1187"/>
      <c r="J46" s="1187"/>
      <c r="K46" s="1187"/>
      <c r="L46" s="1188"/>
      <c r="M46" s="1189"/>
      <c r="N46" s="1189"/>
      <c r="O46" s="1189"/>
      <c r="P46" s="1233"/>
      <c r="Q46" s="743"/>
      <c r="R46" s="288"/>
      <c r="S46" s="1281">
        <f>INDEX(PT_DIFFERENTIATION_NUM_NTAR,MATCH(A46,PT_DIFFERENTIATION_NTAR_ID,0))</f>
        <v>0</v>
      </c>
      <c r="T46" s="232" t="s">
        <v>214</v>
      </c>
      <c r="U46" s="234"/>
      <c r="V46" s="3855"/>
      <c r="W46" s="3855"/>
      <c r="X46" s="3855"/>
      <c r="Y46" s="3855"/>
      <c r="Z46" s="3855"/>
      <c r="AA46" s="3855"/>
      <c r="AB46" s="3855"/>
      <c r="AC46" s="3856"/>
      <c r="AD46" s="3854" t="str">
        <f>INDEX(PT_DIFFERENTIATION_NTAR,MATCH(A46,PT_DIFFERENTIATION_NTAR_ID,0))</f>
        <v/>
      </c>
      <c r="AE46" s="3855"/>
      <c r="AF46" s="3855"/>
      <c r="AG46" s="3855"/>
      <c r="AH46" s="3855"/>
      <c r="AI46" s="3855"/>
      <c r="AJ46" s="3855"/>
      <c r="AK46" s="3855"/>
      <c r="AL46" s="3855"/>
      <c r="AM46" s="3855"/>
      <c r="AN46" s="3855"/>
      <c r="AO46" s="3855"/>
      <c r="AP46" s="3855"/>
      <c r="AQ46" s="3855"/>
      <c r="AR46" s="3855"/>
      <c r="AS46" s="3855"/>
      <c r="AT46" s="3855"/>
      <c r="AU46" s="3855"/>
      <c r="AV46" s="3855"/>
      <c r="AW46" s="3855"/>
      <c r="AX46" s="3855"/>
      <c r="AY46" s="3855"/>
      <c r="AZ46" s="3855"/>
      <c r="BA46" s="3855"/>
      <c r="BB46" s="3856"/>
      <c r="BC46" s="10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3"/>
      <c r="BF46" s="433" t="str">
        <f t="shared" ref="BF46:BF52" si="3">IF(T46="","",T46)</f>
        <v>Наименование тарифа</v>
      </c>
      <c r="BG46" s="433"/>
      <c r="BH46" s="433"/>
      <c r="BI46" s="979">
        <v>21</v>
      </c>
    </row>
    <row r="47" spans="1:61" ht="21.95" customHeight="1">
      <c r="A47" s="1187" t="s">
        <v>330</v>
      </c>
      <c r="B47" s="1187" t="s">
        <v>331</v>
      </c>
      <c r="C47" s="1187"/>
      <c r="D47" s="1187"/>
      <c r="E47" s="3861"/>
      <c r="F47" s="3860">
        <v>1</v>
      </c>
      <c r="G47" s="1187"/>
      <c r="H47" s="1187"/>
      <c r="I47" s="1187"/>
      <c r="J47" s="1187"/>
      <c r="K47" s="1187"/>
      <c r="L47" s="1188"/>
      <c r="M47" s="1189"/>
      <c r="N47" s="1189"/>
      <c r="O47" s="1189"/>
      <c r="P47" s="1234"/>
      <c r="Q47" s="1235"/>
      <c r="R47" s="286"/>
      <c r="S47" s="1281" t="str">
        <f>INDEX(PT_DIFFERENTIATION_NUM_TER,MATCH(B47,PT_DIFFERENTIATION_TER_ID,0))</f>
        <v>.</v>
      </c>
      <c r="T47" s="242" t="s">
        <v>481</v>
      </c>
      <c r="U47" s="234"/>
      <c r="V47" s="3855"/>
      <c r="W47" s="3855"/>
      <c r="X47" s="3855"/>
      <c r="Y47" s="3855"/>
      <c r="Z47" s="3855"/>
      <c r="AA47" s="3855"/>
      <c r="AB47" s="3855"/>
      <c r="AC47" s="3856"/>
      <c r="AD47" s="3854" t="str">
        <f>INDEX(PT_DIFFERENTIATION_TER,MATCH(B47,PT_DIFFERENTIATION_TER_ID,0))</f>
        <v/>
      </c>
      <c r="AE47" s="3855"/>
      <c r="AF47" s="3855"/>
      <c r="AG47" s="3855"/>
      <c r="AH47" s="3855"/>
      <c r="AI47" s="3855"/>
      <c r="AJ47" s="3855"/>
      <c r="AK47" s="3855"/>
      <c r="AL47" s="3855"/>
      <c r="AM47" s="3855"/>
      <c r="AN47" s="3855"/>
      <c r="AO47" s="3855"/>
      <c r="AP47" s="3855"/>
      <c r="AQ47" s="3855"/>
      <c r="AR47" s="3855"/>
      <c r="AS47" s="3855"/>
      <c r="AT47" s="3855"/>
      <c r="AU47" s="3855"/>
      <c r="AV47" s="3855"/>
      <c r="AW47" s="3855"/>
      <c r="AX47" s="3855"/>
      <c r="AY47" s="3855"/>
      <c r="AZ47" s="3855"/>
      <c r="BA47" s="3855"/>
      <c r="BB47" s="3856"/>
      <c r="BC47" s="1082" t="s">
        <v>482</v>
      </c>
      <c r="BE47" s="433"/>
      <c r="BF47" s="433" t="str">
        <f t="shared" si="3"/>
        <v>Территория действия тарифа</v>
      </c>
      <c r="BG47" s="433"/>
      <c r="BH47" s="433"/>
      <c r="BI47" s="979">
        <v>21</v>
      </c>
    </row>
    <row r="48" spans="1:61" ht="43.15" customHeight="1">
      <c r="A48" s="1187" t="s">
        <v>330</v>
      </c>
      <c r="B48" s="1187" t="s">
        <v>331</v>
      </c>
      <c r="C48" s="1187" t="s">
        <v>332</v>
      </c>
      <c r="D48" s="1187"/>
      <c r="E48" s="3861"/>
      <c r="F48" s="3861"/>
      <c r="G48" s="3860">
        <v>1</v>
      </c>
      <c r="H48" s="1187"/>
      <c r="I48" s="1187"/>
      <c r="J48" s="1187"/>
      <c r="K48" s="1187"/>
      <c r="L48" s="1188"/>
      <c r="M48" s="1189"/>
      <c r="N48" s="1189"/>
      <c r="O48" s="1189"/>
      <c r="P48" s="1236"/>
      <c r="Q48" s="1235"/>
      <c r="R48" s="286"/>
      <c r="S48" s="1281" t="str">
        <f>INDEX(PT_DIFFERENTIATION_NUM_CS,MATCH(C48,PT_DIFFERENTIATION_CS_ID,0))</f>
        <v>..</v>
      </c>
      <c r="T48" s="243" t="s">
        <v>565</v>
      </c>
      <c r="U48" s="234"/>
      <c r="V48" s="3855"/>
      <c r="W48" s="3855"/>
      <c r="X48" s="3855"/>
      <c r="Y48" s="3855"/>
      <c r="Z48" s="3855"/>
      <c r="AA48" s="3855"/>
      <c r="AB48" s="3855"/>
      <c r="AC48" s="3856"/>
      <c r="AD48" s="3854" t="str">
        <f>INDEX(PT_DIFFERENTIATION_CS,MATCH(C48,PT_DIFFERENTIATION_CS_ID,0))</f>
        <v/>
      </c>
      <c r="AE48" s="3855"/>
      <c r="AF48" s="3855"/>
      <c r="AG48" s="3855"/>
      <c r="AH48" s="3855"/>
      <c r="AI48" s="3855"/>
      <c r="AJ48" s="3855"/>
      <c r="AK48" s="3855"/>
      <c r="AL48" s="3855"/>
      <c r="AM48" s="3855"/>
      <c r="AN48" s="3855"/>
      <c r="AO48" s="3855"/>
      <c r="AP48" s="3855"/>
      <c r="AQ48" s="3855"/>
      <c r="AR48" s="3855"/>
      <c r="AS48" s="3855"/>
      <c r="AT48" s="3855"/>
      <c r="AU48" s="3855"/>
      <c r="AV48" s="3855"/>
      <c r="AW48" s="3855"/>
      <c r="AX48" s="3855"/>
      <c r="AY48" s="3855"/>
      <c r="AZ48" s="3855"/>
      <c r="BA48" s="3855"/>
      <c r="BB48" s="3856"/>
      <c r="BC48" s="1082" t="s">
        <v>566</v>
      </c>
      <c r="BE48" s="433"/>
      <c r="BF48" s="433" t="str">
        <f t="shared" si="3"/>
        <v>Наименование централизованной системы холодного водоснабжения</v>
      </c>
      <c r="BG48" s="433"/>
      <c r="BH48" s="433"/>
      <c r="BI48" s="979">
        <v>41</v>
      </c>
    </row>
    <row r="49" spans="1:61" s="1465" customFormat="1" ht="0" hidden="1" customHeight="1">
      <c r="A49" s="1167" t="s">
        <v>330</v>
      </c>
      <c r="B49" s="1167" t="s">
        <v>331</v>
      </c>
      <c r="C49" s="1167" t="s">
        <v>332</v>
      </c>
      <c r="D49" s="1167" t="s">
        <v>599</v>
      </c>
      <c r="E49" s="3861"/>
      <c r="F49" s="3861"/>
      <c r="G49" s="3861"/>
      <c r="H49" s="3860">
        <v>1</v>
      </c>
      <c r="I49" s="1167"/>
      <c r="J49" s="1167"/>
      <c r="K49" s="1167"/>
      <c r="L49" s="1170"/>
      <c r="M49" s="1139"/>
      <c r="N49" s="1139"/>
      <c r="O49" s="1139"/>
      <c r="P49" s="1321"/>
      <c r="Q49" s="1322"/>
      <c r="R49" s="290"/>
      <c r="S49" s="871"/>
      <c r="T49" s="1323"/>
      <c r="U49" s="1208"/>
      <c r="V49" s="3892"/>
      <c r="W49" s="3892"/>
      <c r="X49" s="3892"/>
      <c r="Y49" s="3892"/>
      <c r="Z49" s="3892"/>
      <c r="AA49" s="3892"/>
      <c r="AB49" s="3892"/>
      <c r="AC49" s="3893"/>
      <c r="AD49" s="3891"/>
      <c r="AE49" s="3892"/>
      <c r="AF49" s="3892"/>
      <c r="AG49" s="3892"/>
      <c r="AH49" s="3892"/>
      <c r="AI49" s="3892"/>
      <c r="AJ49" s="3892"/>
      <c r="AK49" s="3892"/>
      <c r="AL49" s="3892"/>
      <c r="AM49" s="3892"/>
      <c r="AN49" s="3892"/>
      <c r="AO49" s="3892"/>
      <c r="AP49" s="3892"/>
      <c r="AQ49" s="3892"/>
      <c r="AR49" s="3892"/>
      <c r="AS49" s="3892"/>
      <c r="AT49" s="3892"/>
      <c r="AU49" s="3892"/>
      <c r="AV49" s="3892"/>
      <c r="AW49" s="3892"/>
      <c r="AX49" s="3892"/>
      <c r="AY49" s="3892"/>
      <c r="AZ49" s="3892"/>
      <c r="BA49" s="3892"/>
      <c r="BB49" s="3893"/>
      <c r="BC49" s="1209" t="s">
        <v>486</v>
      </c>
      <c r="BE49" s="433"/>
      <c r="BF49" s="433" t="str">
        <f t="shared" si="3"/>
        <v/>
      </c>
      <c r="BG49" s="433"/>
      <c r="BH49" s="433"/>
      <c r="BI49" s="444">
        <v>0</v>
      </c>
    </row>
    <row r="50" spans="1:61" s="1465" customFormat="1" ht="0" hidden="1" customHeight="1">
      <c r="A50" s="1167" t="s">
        <v>330</v>
      </c>
      <c r="B50" s="1167" t="s">
        <v>331</v>
      </c>
      <c r="C50" s="1167" t="s">
        <v>332</v>
      </c>
      <c r="D50" s="1167" t="s">
        <v>599</v>
      </c>
      <c r="E50" s="3861"/>
      <c r="F50" s="3861"/>
      <c r="G50" s="3861"/>
      <c r="H50" s="3861"/>
      <c r="I50" s="3862" t="str">
        <f>S49&amp;".1"</f>
        <v>.1</v>
      </c>
      <c r="J50" s="1167"/>
      <c r="K50" s="1167"/>
      <c r="L50" s="1170" t="s">
        <v>487</v>
      </c>
      <c r="M50" s="443"/>
      <c r="N50" s="443"/>
      <c r="O50" s="443"/>
      <c r="P50" s="3864">
        <v>1</v>
      </c>
      <c r="Q50" s="1286"/>
      <c r="R50" s="289"/>
      <c r="S50" s="871"/>
      <c r="T50" s="1207"/>
      <c r="U50" s="1208"/>
      <c r="V50" s="3892"/>
      <c r="W50" s="3892"/>
      <c r="X50" s="3892"/>
      <c r="Y50" s="3892"/>
      <c r="Z50" s="3892"/>
      <c r="AA50" s="3892"/>
      <c r="AB50" s="3892"/>
      <c r="AC50" s="3893"/>
      <c r="AD50" s="3891"/>
      <c r="AE50" s="3892"/>
      <c r="AF50" s="3892"/>
      <c r="AG50" s="3892"/>
      <c r="AH50" s="3892"/>
      <c r="AI50" s="3892"/>
      <c r="AJ50" s="3892"/>
      <c r="AK50" s="3892"/>
      <c r="AL50" s="3892"/>
      <c r="AM50" s="3892"/>
      <c r="AN50" s="3892"/>
      <c r="AO50" s="3892"/>
      <c r="AP50" s="3892"/>
      <c r="AQ50" s="3892"/>
      <c r="AR50" s="3892"/>
      <c r="AS50" s="3892"/>
      <c r="AT50" s="3892"/>
      <c r="AU50" s="3892"/>
      <c r="AV50" s="3892"/>
      <c r="AW50" s="3892"/>
      <c r="AX50" s="3892"/>
      <c r="AY50" s="3892"/>
      <c r="AZ50" s="3892"/>
      <c r="BA50" s="3892"/>
      <c r="BB50" s="3893"/>
      <c r="BC50" s="1209"/>
      <c r="BE50" s="433"/>
      <c r="BF50" s="433" t="str">
        <f t="shared" si="3"/>
        <v/>
      </c>
      <c r="BG50" s="433"/>
      <c r="BH50" s="433"/>
      <c r="BI50" s="444">
        <v>0</v>
      </c>
    </row>
    <row r="51" spans="1:61" s="1465" customFormat="1" ht="0" hidden="1" customHeight="1">
      <c r="A51" s="1167" t="s">
        <v>330</v>
      </c>
      <c r="B51" s="1167" t="s">
        <v>331</v>
      </c>
      <c r="C51" s="1167" t="s">
        <v>332</v>
      </c>
      <c r="D51" s="1167" t="s">
        <v>599</v>
      </c>
      <c r="E51" s="3861"/>
      <c r="F51" s="3861"/>
      <c r="G51" s="3861"/>
      <c r="H51" s="3861"/>
      <c r="I51" s="3863"/>
      <c r="J51" s="3862" t="str">
        <f>S49&amp;".1"</f>
        <v>.1</v>
      </c>
      <c r="K51" s="1167"/>
      <c r="L51" s="1170"/>
      <c r="M51" s="443"/>
      <c r="N51" s="443"/>
      <c r="O51" s="443"/>
      <c r="P51" s="3864"/>
      <c r="Q51" s="3864">
        <v>1</v>
      </c>
      <c r="R51" s="290"/>
      <c r="S51" s="871"/>
      <c r="T51" s="1223"/>
      <c r="U51" s="1208"/>
      <c r="V51" s="3892"/>
      <c r="W51" s="3892"/>
      <c r="X51" s="3892"/>
      <c r="Y51" s="3892"/>
      <c r="Z51" s="3892"/>
      <c r="AA51" s="3892"/>
      <c r="AB51" s="3892"/>
      <c r="AC51" s="3893"/>
      <c r="AD51" s="3891"/>
      <c r="AE51" s="3892"/>
      <c r="AF51" s="3892"/>
      <c r="AG51" s="3892"/>
      <c r="AH51" s="3892"/>
      <c r="AI51" s="3892"/>
      <c r="AJ51" s="3892"/>
      <c r="AK51" s="3892"/>
      <c r="AL51" s="3892"/>
      <c r="AM51" s="3892"/>
      <c r="AN51" s="3943"/>
      <c r="AO51" s="3943"/>
      <c r="AP51" s="3892"/>
      <c r="AQ51" s="3892"/>
      <c r="AR51" s="3892"/>
      <c r="AS51" s="3892"/>
      <c r="AT51" s="3892"/>
      <c r="AU51" s="3892"/>
      <c r="AV51" s="3892"/>
      <c r="AW51" s="3892"/>
      <c r="AX51" s="3892"/>
      <c r="AY51" s="3892"/>
      <c r="AZ51" s="3892"/>
      <c r="BA51" s="3892"/>
      <c r="BB51" s="3893"/>
      <c r="BC51" s="1209"/>
      <c r="BE51" s="433"/>
      <c r="BF51" s="433" t="str">
        <f t="shared" si="3"/>
        <v/>
      </c>
      <c r="BG51" s="433"/>
      <c r="BH51" s="433"/>
      <c r="BI51" s="444">
        <v>0</v>
      </c>
    </row>
    <row r="52" spans="1:61" ht="11.45" customHeight="1">
      <c r="A52" s="1187" t="s">
        <v>330</v>
      </c>
      <c r="B52" s="1187" t="s">
        <v>331</v>
      </c>
      <c r="C52" s="1187" t="s">
        <v>332</v>
      </c>
      <c r="D52" s="1187" t="s">
        <v>599</v>
      </c>
      <c r="E52" s="3861"/>
      <c r="F52" s="3861"/>
      <c r="G52" s="3861"/>
      <c r="H52" s="3861"/>
      <c r="I52" s="3863"/>
      <c r="J52" s="3863"/>
      <c r="K52" s="3862" t="str">
        <f>S48&amp;".1"</f>
        <v>...1</v>
      </c>
      <c r="L52" s="1188"/>
      <c r="P52" s="3864"/>
      <c r="Q52" s="3864"/>
      <c r="R52" s="290">
        <v>1</v>
      </c>
      <c r="S52" s="3917" t="str">
        <f>$K52</f>
        <v>...1</v>
      </c>
      <c r="T52" s="3937"/>
      <c r="U52" s="234"/>
      <c r="V52" s="627"/>
      <c r="W52" s="1081"/>
      <c r="X52" s="627"/>
      <c r="Y52" s="1081"/>
      <c r="Z52" s="1521"/>
      <c r="AA52" s="1283" t="s">
        <v>52</v>
      </c>
      <c r="AB52" s="1521"/>
      <c r="AC52" s="1283" t="s">
        <v>52</v>
      </c>
      <c r="AD52" s="3805" t="s">
        <v>52</v>
      </c>
      <c r="AE52" s="3913"/>
      <c r="AF52" s="3818">
        <v>1</v>
      </c>
      <c r="AG52" s="3936"/>
      <c r="AH52" s="3741" t="s">
        <v>52</v>
      </c>
      <c r="AI52" s="3913"/>
      <c r="AJ52" s="3818">
        <v>1</v>
      </c>
      <c r="AK52" s="3927" t="s">
        <v>9</v>
      </c>
      <c r="AL52" s="3741" t="s">
        <v>52</v>
      </c>
      <c r="AM52" s="3793"/>
      <c r="AN52" s="3818">
        <v>1</v>
      </c>
      <c r="AO52" s="3940"/>
      <c r="AP52" s="3941" t="s">
        <v>52</v>
      </c>
      <c r="AQ52" s="245"/>
      <c r="AR52" s="1287">
        <v>1</v>
      </c>
      <c r="AS52" s="1290" t="s">
        <v>9</v>
      </c>
      <c r="AT52" s="627"/>
      <c r="AU52" s="1081"/>
      <c r="AV52" s="627"/>
      <c r="AW52" s="1081"/>
      <c r="AX52" s="1521"/>
      <c r="AY52" s="1283" t="s">
        <v>52</v>
      </c>
      <c r="AZ52" s="1521"/>
      <c r="BA52" s="1283" t="s">
        <v>52</v>
      </c>
      <c r="BB52" s="1172"/>
      <c r="BC52" s="3883" t="s">
        <v>585</v>
      </c>
      <c r="BE52" s="433"/>
      <c r="BF52" s="433" t="str">
        <f t="shared" si="3"/>
        <v/>
      </c>
      <c r="BG52" s="433"/>
      <c r="BH52" s="433"/>
      <c r="BI52" s="979">
        <v>11</v>
      </c>
    </row>
    <row r="53" spans="1:61" ht="11.45" customHeight="1">
      <c r="A53" s="1187"/>
      <c r="B53" s="1187"/>
      <c r="C53" s="1187"/>
      <c r="D53" s="1187"/>
      <c r="E53" s="3861"/>
      <c r="F53" s="3861"/>
      <c r="G53" s="3861"/>
      <c r="H53" s="3861"/>
      <c r="I53" s="3863"/>
      <c r="J53" s="3863"/>
      <c r="K53" s="3862"/>
      <c r="L53" s="1188"/>
      <c r="P53" s="3864"/>
      <c r="Q53" s="3864"/>
      <c r="R53" s="290"/>
      <c r="S53" s="3918"/>
      <c r="T53" s="3938"/>
      <c r="U53" s="234"/>
      <c r="V53" s="1217"/>
      <c r="W53" s="1320"/>
      <c r="X53" s="1217"/>
      <c r="Y53" s="1320"/>
      <c r="Z53" s="1217"/>
      <c r="AA53" s="1217"/>
      <c r="AB53" s="1217"/>
      <c r="AC53" s="1217"/>
      <c r="AD53" s="3806"/>
      <c r="AE53" s="3913"/>
      <c r="AF53" s="3818"/>
      <c r="AG53" s="3936"/>
      <c r="AH53" s="3741"/>
      <c r="AI53" s="3913"/>
      <c r="AJ53" s="3818"/>
      <c r="AK53" s="3927"/>
      <c r="AL53" s="3741"/>
      <c r="AM53" s="3798"/>
      <c r="AN53" s="3818"/>
      <c r="AO53" s="3940"/>
      <c r="AP53" s="3942"/>
      <c r="AQ53" s="250"/>
      <c r="AR53" s="349"/>
      <c r="AS53" s="349" t="s">
        <v>586</v>
      </c>
      <c r="AT53" s="1217"/>
      <c r="AU53" s="1320"/>
      <c r="AV53" s="1217"/>
      <c r="AW53" s="1320"/>
      <c r="AX53" s="1217"/>
      <c r="AY53" s="1217"/>
      <c r="AZ53" s="1217"/>
      <c r="BA53" s="1217"/>
      <c r="BB53" s="1221"/>
      <c r="BC53" s="3884"/>
      <c r="BE53" s="433"/>
      <c r="BF53" s="433"/>
      <c r="BG53" s="433"/>
      <c r="BH53" s="433"/>
      <c r="BI53" s="979">
        <v>11</v>
      </c>
    </row>
    <row r="54" spans="1:61" ht="11.45" customHeight="1">
      <c r="A54" s="1187" t="s">
        <v>330</v>
      </c>
      <c r="B54" s="1187"/>
      <c r="C54" s="1187"/>
      <c r="D54" s="1187"/>
      <c r="E54" s="3861"/>
      <c r="F54" s="3861"/>
      <c r="G54" s="3861"/>
      <c r="H54" s="3861"/>
      <c r="I54" s="3863"/>
      <c r="J54" s="3863"/>
      <c r="K54" s="3862"/>
      <c r="L54" s="1188"/>
      <c r="P54" s="3864"/>
      <c r="Q54" s="3864"/>
      <c r="R54" s="290"/>
      <c r="S54" s="3918"/>
      <c r="T54" s="3938"/>
      <c r="U54" s="234"/>
      <c r="V54" s="1217"/>
      <c r="W54" s="1320"/>
      <c r="X54" s="1217"/>
      <c r="Y54" s="1320"/>
      <c r="Z54" s="1217"/>
      <c r="AA54" s="1217"/>
      <c r="AB54" s="1217"/>
      <c r="AC54" s="1217"/>
      <c r="AD54" s="3806"/>
      <c r="AE54" s="3913"/>
      <c r="AF54" s="3818"/>
      <c r="AG54" s="3936"/>
      <c r="AH54" s="3741"/>
      <c r="AI54" s="3913"/>
      <c r="AJ54" s="3818"/>
      <c r="AK54" s="3927"/>
      <c r="AL54" s="3741"/>
      <c r="AM54" s="250"/>
      <c r="AN54" s="1324"/>
      <c r="AO54" s="1324" t="s">
        <v>587</v>
      </c>
      <c r="AP54" s="349"/>
      <c r="AQ54" s="349"/>
      <c r="AR54" s="349"/>
      <c r="AS54" s="1217"/>
      <c r="AT54" s="1217"/>
      <c r="AU54" s="1320"/>
      <c r="AV54" s="1217"/>
      <c r="AW54" s="1320"/>
      <c r="AX54" s="1217"/>
      <c r="AY54" s="1217"/>
      <c r="AZ54" s="1217"/>
      <c r="BA54" s="1217"/>
      <c r="BB54" s="1221"/>
      <c r="BC54" s="3884"/>
      <c r="BE54" s="433"/>
      <c r="BF54" s="433"/>
      <c r="BG54" s="433"/>
      <c r="BH54" s="433"/>
      <c r="BI54" s="979">
        <v>11</v>
      </c>
    </row>
    <row r="55" spans="1:61" ht="11.45" customHeight="1">
      <c r="A55" s="1187" t="s">
        <v>330</v>
      </c>
      <c r="B55" s="1187"/>
      <c r="C55" s="1187"/>
      <c r="D55" s="1187"/>
      <c r="E55" s="3861"/>
      <c r="F55" s="3861"/>
      <c r="G55" s="3861"/>
      <c r="H55" s="3861"/>
      <c r="I55" s="3863"/>
      <c r="J55" s="3863"/>
      <c r="K55" s="3862"/>
      <c r="L55" s="1188"/>
      <c r="P55" s="3864"/>
      <c r="Q55" s="3864"/>
      <c r="R55" s="290"/>
      <c r="S55" s="3918"/>
      <c r="T55" s="3938"/>
      <c r="U55" s="234"/>
      <c r="V55" s="1217"/>
      <c r="W55" s="1320"/>
      <c r="X55" s="1217"/>
      <c r="Y55" s="1320"/>
      <c r="Z55" s="1217"/>
      <c r="AA55" s="1217"/>
      <c r="AB55" s="1217"/>
      <c r="AC55" s="1217"/>
      <c r="AD55" s="3806"/>
      <c r="AE55" s="3913"/>
      <c r="AF55" s="3818"/>
      <c r="AG55" s="3936"/>
      <c r="AH55" s="3741"/>
      <c r="AI55" s="228"/>
      <c r="AJ55" s="348"/>
      <c r="AK55" s="247" t="s">
        <v>588</v>
      </c>
      <c r="AL55" s="1217"/>
      <c r="AM55" s="1217"/>
      <c r="AN55" s="1217"/>
      <c r="AO55" s="1217"/>
      <c r="AP55" s="1217"/>
      <c r="AQ55" s="1217"/>
      <c r="AR55" s="1217"/>
      <c r="AS55" s="1217"/>
      <c r="AT55" s="1217"/>
      <c r="AU55" s="1320"/>
      <c r="AV55" s="1217"/>
      <c r="AW55" s="1320"/>
      <c r="AX55" s="1217"/>
      <c r="AY55" s="1217"/>
      <c r="AZ55" s="1217"/>
      <c r="BA55" s="1217"/>
      <c r="BB55" s="1221"/>
      <c r="BC55" s="3884"/>
      <c r="BE55" s="433"/>
      <c r="BF55" s="433"/>
      <c r="BG55" s="433"/>
      <c r="BH55" s="433"/>
      <c r="BI55" s="979">
        <v>11</v>
      </c>
    </row>
    <row r="56" spans="1:61" ht="11.45" customHeight="1">
      <c r="A56" s="1187" t="s">
        <v>330</v>
      </c>
      <c r="B56" s="1187" t="s">
        <v>331</v>
      </c>
      <c r="C56" s="1187" t="s">
        <v>332</v>
      </c>
      <c r="D56" s="1187" t="s">
        <v>599</v>
      </c>
      <c r="E56" s="3861"/>
      <c r="F56" s="3861"/>
      <c r="G56" s="3861"/>
      <c r="H56" s="3861"/>
      <c r="I56" s="3863"/>
      <c r="J56" s="3863"/>
      <c r="K56" s="3862"/>
      <c r="L56" s="1188"/>
      <c r="P56" s="3864"/>
      <c r="Q56" s="3864"/>
      <c r="R56" s="290"/>
      <c r="S56" s="3919"/>
      <c r="T56" s="3939"/>
      <c r="U56" s="234"/>
      <c r="V56" s="1217"/>
      <c r="W56" s="1218" t="str">
        <f>Z52&amp;"-"&amp;AB52</f>
        <v>-</v>
      </c>
      <c r="X56" s="1217"/>
      <c r="Y56" s="1218" t="str">
        <f>AB52&amp;"-"&amp;AD52</f>
        <v>-да</v>
      </c>
      <c r="Z56" s="1217"/>
      <c r="AA56" s="1217"/>
      <c r="AB56" s="1217"/>
      <c r="AC56" s="1217"/>
      <c r="AD56" s="3747"/>
      <c r="AE56" s="246"/>
      <c r="AF56" s="248"/>
      <c r="AG56" s="349" t="s">
        <v>589</v>
      </c>
      <c r="AH56" s="1217"/>
      <c r="AI56" s="1217"/>
      <c r="AJ56" s="1217"/>
      <c r="AK56" s="1217"/>
      <c r="AL56" s="1217"/>
      <c r="AM56" s="1217"/>
      <c r="AN56" s="1217"/>
      <c r="AO56" s="1217"/>
      <c r="AP56" s="1217"/>
      <c r="AQ56" s="1217"/>
      <c r="AR56" s="1217"/>
      <c r="AS56" s="1217"/>
      <c r="AT56" s="1217"/>
      <c r="AU56" s="1218" t="str">
        <f>AX52&amp;"-"&amp;AZ52</f>
        <v>-</v>
      </c>
      <c r="AV56" s="1217"/>
      <c r="AW56" s="1218" t="str">
        <f>AZ52&amp;"-"&amp;BB52</f>
        <v>-</v>
      </c>
      <c r="AX56" s="1217"/>
      <c r="AY56" s="1217"/>
      <c r="AZ56" s="1217"/>
      <c r="BA56" s="1217"/>
      <c r="BB56" s="1220" t="str">
        <f>BE52&amp;"-"&amp;BG52</f>
        <v>-</v>
      </c>
      <c r="BC56" s="3884"/>
      <c r="BE56" s="433"/>
      <c r="BF56" s="433" t="str">
        <f t="shared" ref="BF56:BF63" si="4">IF(T56="","",T56)</f>
        <v/>
      </c>
      <c r="BG56" s="433"/>
      <c r="BH56" s="433"/>
      <c r="BI56" s="979">
        <v>11</v>
      </c>
    </row>
    <row r="57" spans="1:61" ht="11.45" customHeight="1">
      <c r="A57" s="1187" t="s">
        <v>330</v>
      </c>
      <c r="B57" s="1187" t="s">
        <v>331</v>
      </c>
      <c r="C57" s="1187" t="s">
        <v>332</v>
      </c>
      <c r="D57" s="1187" t="s">
        <v>599</v>
      </c>
      <c r="E57" s="3861"/>
      <c r="F57" s="3861"/>
      <c r="G57" s="3861"/>
      <c r="H57" s="3861"/>
      <c r="I57" s="3863"/>
      <c r="J57" s="3862"/>
      <c r="K57" s="1187"/>
      <c r="L57" s="1188"/>
      <c r="P57" s="3864"/>
      <c r="Q57" s="3864"/>
      <c r="R57" s="289"/>
      <c r="S57" s="1102"/>
      <c r="T57" s="221" t="s">
        <v>552</v>
      </c>
      <c r="U57" s="300"/>
      <c r="V57" s="300"/>
      <c r="W57" s="300"/>
      <c r="X57" s="300"/>
      <c r="Y57" s="300"/>
      <c r="Z57" s="300"/>
      <c r="AA57" s="300"/>
      <c r="AB57" s="300"/>
      <c r="AC57" s="258"/>
      <c r="AD57" s="1329"/>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258"/>
      <c r="BC57" s="3885"/>
      <c r="BE57" s="433"/>
      <c r="BF57" s="433" t="str">
        <f t="shared" si="4"/>
        <v>Добавить строку</v>
      </c>
      <c r="BG57" s="433"/>
      <c r="BH57" s="433"/>
      <c r="BI57" s="979">
        <v>11</v>
      </c>
    </row>
    <row r="58" spans="1:61" s="1465" customFormat="1" ht="0" hidden="1" customHeight="1">
      <c r="A58" s="1167" t="s">
        <v>330</v>
      </c>
      <c r="B58" s="1167" t="s">
        <v>331</v>
      </c>
      <c r="C58" s="1167" t="s">
        <v>332</v>
      </c>
      <c r="D58" s="1167" t="s">
        <v>599</v>
      </c>
      <c r="E58" s="3861"/>
      <c r="F58" s="3861"/>
      <c r="G58" s="3861"/>
      <c r="H58" s="3861"/>
      <c r="I58" s="3862"/>
      <c r="J58" s="1167"/>
      <c r="K58" s="1167"/>
      <c r="L58" s="1170"/>
      <c r="M58" s="443"/>
      <c r="N58" s="443"/>
      <c r="O58" s="443"/>
      <c r="P58" s="3864"/>
      <c r="Q58" s="1286"/>
      <c r="R58" s="289"/>
      <c r="S58" s="1210"/>
      <c r="T58" s="1211"/>
      <c r="U58" s="1212"/>
      <c r="V58" s="1212"/>
      <c r="W58" s="1212"/>
      <c r="X58" s="1212"/>
      <c r="Y58" s="1212"/>
      <c r="Z58" s="1212"/>
      <c r="AA58" s="1212"/>
      <c r="AB58" s="1212"/>
      <c r="AC58" s="1212"/>
      <c r="AD58" s="1212"/>
      <c r="AE58" s="1212"/>
      <c r="AF58" s="1212"/>
      <c r="AG58" s="1212"/>
      <c r="AH58" s="1212"/>
      <c r="AI58" s="1212"/>
      <c r="AJ58" s="1212"/>
      <c r="AK58" s="1212"/>
      <c r="AL58" s="1212"/>
      <c r="AM58" s="1212"/>
      <c r="AN58" s="1212"/>
      <c r="AO58" s="1212"/>
      <c r="AP58" s="1212"/>
      <c r="AQ58" s="1212"/>
      <c r="AR58" s="1212"/>
      <c r="AS58" s="1212"/>
      <c r="AT58" s="1212"/>
      <c r="AU58" s="1212"/>
      <c r="AV58" s="1212"/>
      <c r="AW58" s="1212"/>
      <c r="AX58" s="1212"/>
      <c r="AY58" s="1212"/>
      <c r="AZ58" s="1212"/>
      <c r="BA58" s="1212"/>
      <c r="BB58" s="1212"/>
      <c r="BC58" s="1213"/>
      <c r="BE58" s="433"/>
      <c r="BF58" s="433" t="str">
        <f t="shared" si="4"/>
        <v/>
      </c>
      <c r="BG58" s="433"/>
      <c r="BH58" s="433"/>
      <c r="BI58" s="444">
        <v>0</v>
      </c>
    </row>
    <row r="59" spans="1:61" s="1465" customFormat="1" ht="0" hidden="1" customHeight="1">
      <c r="A59" s="1167" t="s">
        <v>330</v>
      </c>
      <c r="B59" s="1167" t="s">
        <v>331</v>
      </c>
      <c r="C59" s="1167" t="s">
        <v>332</v>
      </c>
      <c r="D59" s="1167" t="s">
        <v>599</v>
      </c>
      <c r="E59" s="3861"/>
      <c r="F59" s="3861"/>
      <c r="G59" s="3861"/>
      <c r="H59" s="3860"/>
      <c r="I59" s="1167"/>
      <c r="J59" s="1167"/>
      <c r="K59" s="1167"/>
      <c r="L59" s="1170"/>
      <c r="M59" s="1139"/>
      <c r="N59" s="1139"/>
      <c r="O59" s="451"/>
      <c r="P59" s="313"/>
      <c r="Q59" s="1168"/>
      <c r="R59" s="1225"/>
      <c r="S59" s="1210"/>
      <c r="T59" s="1211"/>
      <c r="U59" s="1212"/>
      <c r="V59" s="1212"/>
      <c r="W59" s="1212"/>
      <c r="X59" s="1212"/>
      <c r="Y59" s="1212"/>
      <c r="Z59" s="1212"/>
      <c r="AA59" s="1212"/>
      <c r="AB59" s="1212"/>
      <c r="AC59" s="1212"/>
      <c r="AD59" s="1212"/>
      <c r="AE59" s="1212"/>
      <c r="AF59" s="1212"/>
      <c r="AG59" s="1212"/>
      <c r="AH59" s="1212"/>
      <c r="AI59" s="1212"/>
      <c r="AJ59" s="1212"/>
      <c r="AK59" s="1212"/>
      <c r="AL59" s="1212"/>
      <c r="AM59" s="1212"/>
      <c r="AN59" s="1212"/>
      <c r="AO59" s="1212"/>
      <c r="AP59" s="1212"/>
      <c r="AQ59" s="1212"/>
      <c r="AR59" s="1212"/>
      <c r="AS59" s="1212"/>
      <c r="AT59" s="1212"/>
      <c r="AU59" s="1212"/>
      <c r="AV59" s="1212"/>
      <c r="AW59" s="1212"/>
      <c r="AX59" s="1212"/>
      <c r="AY59" s="1212"/>
      <c r="AZ59" s="1212"/>
      <c r="BA59" s="1212"/>
      <c r="BB59" s="1212"/>
      <c r="BC59" s="1213"/>
      <c r="BE59" s="433"/>
      <c r="BF59" s="433" t="str">
        <f t="shared" si="4"/>
        <v/>
      </c>
      <c r="BG59" s="433"/>
      <c r="BH59" s="433"/>
      <c r="BI59" s="444">
        <v>0</v>
      </c>
    </row>
    <row r="60" spans="1:61" s="1465" customFormat="1" ht="0" hidden="1" customHeight="1">
      <c r="A60" s="1167" t="s">
        <v>330</v>
      </c>
      <c r="B60" s="1167" t="s">
        <v>331</v>
      </c>
      <c r="C60" s="1167" t="s">
        <v>332</v>
      </c>
      <c r="D60" s="1138"/>
      <c r="E60" s="3861"/>
      <c r="F60" s="3861"/>
      <c r="G60" s="3860"/>
      <c r="H60" s="1138"/>
      <c r="I60" s="1138"/>
      <c r="J60" s="1138"/>
      <c r="K60" s="1138"/>
      <c r="L60" s="1288"/>
      <c r="M60" s="1139"/>
      <c r="N60" s="1139"/>
      <c r="P60" s="1140"/>
      <c r="Q60" s="1141"/>
      <c r="R60" s="1140"/>
      <c r="S60" s="1146"/>
      <c r="T60" s="1149"/>
      <c r="U60" s="1148"/>
      <c r="V60" s="1148"/>
      <c r="W60" s="1148"/>
      <c r="X60" s="1148"/>
      <c r="Y60" s="1148"/>
      <c r="Z60" s="1148"/>
      <c r="AA60" s="1148"/>
      <c r="AB60" s="1148"/>
      <c r="AC60" s="1148"/>
      <c r="AD60" s="1148"/>
      <c r="AE60" s="1148"/>
      <c r="AF60" s="1148"/>
      <c r="AG60" s="1148"/>
      <c r="AH60" s="1148"/>
      <c r="AI60" s="1148"/>
      <c r="AJ60" s="1148"/>
      <c r="AK60" s="1148"/>
      <c r="AL60" s="1148"/>
      <c r="AM60" s="1148"/>
      <c r="AN60" s="1148"/>
      <c r="AO60" s="1148"/>
      <c r="AP60" s="1148"/>
      <c r="AQ60" s="1148"/>
      <c r="AR60" s="1148"/>
      <c r="AS60" s="1148"/>
      <c r="AT60" s="1148"/>
      <c r="AU60" s="1148"/>
      <c r="AV60" s="1148"/>
      <c r="AW60" s="1148"/>
      <c r="AX60" s="1148"/>
      <c r="AY60" s="1148"/>
      <c r="AZ60" s="1148"/>
      <c r="BA60" s="1148"/>
      <c r="BB60" s="1148"/>
      <c r="BC60" s="1148"/>
      <c r="BE60" s="659"/>
      <c r="BF60" s="659" t="str">
        <f t="shared" si="4"/>
        <v/>
      </c>
      <c r="BG60" s="659"/>
      <c r="BH60" s="659"/>
      <c r="BI60" s="451">
        <v>0</v>
      </c>
    </row>
    <row r="61" spans="1:61" s="1465" customFormat="1" ht="0" hidden="1" customHeight="1">
      <c r="A61" s="1167" t="s">
        <v>330</v>
      </c>
      <c r="B61" s="1167" t="s">
        <v>331</v>
      </c>
      <c r="C61" s="1138"/>
      <c r="D61" s="1138"/>
      <c r="E61" s="3861"/>
      <c r="F61" s="3860"/>
      <c r="G61" s="1138"/>
      <c r="H61" s="1138"/>
      <c r="I61" s="1138"/>
      <c r="J61" s="1138"/>
      <c r="K61" s="1138"/>
      <c r="L61" s="1288"/>
      <c r="M61" s="1145"/>
      <c r="N61" s="1145"/>
      <c r="P61" s="1140"/>
      <c r="Q61" s="1141"/>
      <c r="R61" s="1140"/>
      <c r="S61" s="1146"/>
      <c r="T61" s="1149" t="s">
        <v>499</v>
      </c>
      <c r="U61" s="1148"/>
      <c r="V61" s="1148"/>
      <c r="W61" s="1148"/>
      <c r="X61" s="1148"/>
      <c r="Y61" s="1148"/>
      <c r="Z61" s="1148"/>
      <c r="AA61" s="1148"/>
      <c r="AB61" s="1148"/>
      <c r="AC61" s="1148"/>
      <c r="AD61" s="1148"/>
      <c r="AE61" s="1148"/>
      <c r="AF61" s="1148"/>
      <c r="AG61" s="1148"/>
      <c r="AH61" s="1148"/>
      <c r="AI61" s="1148"/>
      <c r="AJ61" s="1148"/>
      <c r="AK61" s="1148"/>
      <c r="AL61" s="1148"/>
      <c r="AM61" s="1148"/>
      <c r="AN61" s="1148"/>
      <c r="AO61" s="1148"/>
      <c r="AP61" s="1148"/>
      <c r="AQ61" s="1148"/>
      <c r="AR61" s="1148"/>
      <c r="AS61" s="1148"/>
      <c r="AT61" s="1148"/>
      <c r="AU61" s="1148"/>
      <c r="AV61" s="1148"/>
      <c r="AW61" s="1148"/>
      <c r="AX61" s="1148"/>
      <c r="AY61" s="1148"/>
      <c r="AZ61" s="1148"/>
      <c r="BA61" s="1148"/>
      <c r="BB61" s="1148"/>
      <c r="BC61" s="1148"/>
      <c r="BE61" s="659"/>
      <c r="BF61" s="659" t="str">
        <f t="shared" si="4"/>
        <v>Добавить централизованную систему для дифференциации</v>
      </c>
      <c r="BG61" s="659"/>
      <c r="BH61" s="659"/>
      <c r="BI61" s="451">
        <v>0</v>
      </c>
    </row>
    <row r="62" spans="1:61" s="1465" customFormat="1" ht="0" hidden="1" customHeight="1">
      <c r="A62" s="1167" t="s">
        <v>330</v>
      </c>
      <c r="B62" s="1167"/>
      <c r="C62" s="1167"/>
      <c r="D62" s="1167"/>
      <c r="E62" s="3860"/>
      <c r="F62" s="1167"/>
      <c r="G62" s="1167"/>
      <c r="H62" s="1167"/>
      <c r="I62" s="1167"/>
      <c r="J62" s="1167"/>
      <c r="K62" s="1167"/>
      <c r="L62" s="1170"/>
      <c r="M62" s="1145"/>
      <c r="N62" s="1145"/>
      <c r="O62" s="451"/>
      <c r="P62" s="313"/>
      <c r="Q62" s="1168"/>
      <c r="R62" s="313"/>
      <c r="S62" s="1146"/>
      <c r="T62" s="1149" t="s">
        <v>500</v>
      </c>
      <c r="U62" s="1148"/>
      <c r="V62" s="1148"/>
      <c r="W62" s="1148"/>
      <c r="X62" s="1148"/>
      <c r="Y62" s="1148"/>
      <c r="Z62" s="1148"/>
      <c r="AA62" s="1148"/>
      <c r="AB62" s="1148"/>
      <c r="AC62" s="1148"/>
      <c r="AD62" s="1148"/>
      <c r="AE62" s="1148"/>
      <c r="AF62" s="1148"/>
      <c r="AG62" s="1148"/>
      <c r="AH62" s="1148"/>
      <c r="AI62" s="1148"/>
      <c r="AJ62" s="1148"/>
      <c r="AK62" s="1148"/>
      <c r="AL62" s="1148"/>
      <c r="AM62" s="1148"/>
      <c r="AN62" s="1148"/>
      <c r="AO62" s="1148"/>
      <c r="AP62" s="1148"/>
      <c r="AQ62" s="1148"/>
      <c r="AR62" s="1148"/>
      <c r="AS62" s="1148"/>
      <c r="AT62" s="1148"/>
      <c r="AU62" s="1148"/>
      <c r="AV62" s="1148"/>
      <c r="AW62" s="1148"/>
      <c r="AX62" s="1148"/>
      <c r="AY62" s="1148"/>
      <c r="AZ62" s="1148"/>
      <c r="BA62" s="1148"/>
      <c r="BB62" s="1148"/>
      <c r="BC62" s="1148"/>
      <c r="BE62" s="433"/>
      <c r="BF62" s="433" t="str">
        <f t="shared" si="4"/>
        <v>Добавить территорию для дифференциации</v>
      </c>
      <c r="BG62" s="433"/>
      <c r="BH62" s="433"/>
      <c r="BI62" s="444">
        <v>0</v>
      </c>
    </row>
    <row r="63" spans="1:61" s="1465" customFormat="1" ht="0" hidden="1" customHeight="1">
      <c r="A63" s="1138"/>
      <c r="B63" s="1138"/>
      <c r="C63" s="1138"/>
      <c r="D63" s="1138"/>
      <c r="E63" s="1167"/>
      <c r="F63" s="1138"/>
      <c r="G63" s="1138"/>
      <c r="H63" s="1138"/>
      <c r="I63" s="1138"/>
      <c r="J63" s="1138"/>
      <c r="K63" s="1138"/>
      <c r="L63" s="1288"/>
      <c r="M63" s="1145"/>
      <c r="N63" s="1145"/>
      <c r="P63" s="1140"/>
      <c r="Q63" s="1141"/>
      <c r="R63" s="1140"/>
      <c r="S63" s="1146"/>
      <c r="T63" s="1149" t="s">
        <v>532</v>
      </c>
      <c r="U63" s="1148"/>
      <c r="V63" s="1148"/>
      <c r="W63" s="1148"/>
      <c r="X63" s="1148"/>
      <c r="Y63" s="1148"/>
      <c r="Z63" s="1148"/>
      <c r="AA63" s="1148"/>
      <c r="AB63" s="1148"/>
      <c r="AC63" s="1148"/>
      <c r="AD63" s="1148"/>
      <c r="AE63" s="1148"/>
      <c r="AF63" s="1148"/>
      <c r="AG63" s="1148"/>
      <c r="AH63" s="1148"/>
      <c r="AI63" s="1148"/>
      <c r="AJ63" s="1148"/>
      <c r="AK63" s="1148"/>
      <c r="AL63" s="1148"/>
      <c r="AM63" s="1148"/>
      <c r="AN63" s="1148"/>
      <c r="AO63" s="1148"/>
      <c r="AP63" s="1148"/>
      <c r="AQ63" s="1148"/>
      <c r="AR63" s="1148"/>
      <c r="AS63" s="1148"/>
      <c r="AT63" s="1148"/>
      <c r="AU63" s="1148"/>
      <c r="AV63" s="1148"/>
      <c r="AW63" s="1148"/>
      <c r="AX63" s="1148"/>
      <c r="AY63" s="1148"/>
      <c r="AZ63" s="1148"/>
      <c r="BA63" s="1148"/>
      <c r="BB63" s="1148"/>
      <c r="BC63" s="1148"/>
      <c r="BE63" s="659"/>
      <c r="BF63" s="659" t="str">
        <f t="shared" si="4"/>
        <v>Добавить наименование тарифа</v>
      </c>
      <c r="BG63" s="659"/>
      <c r="BH63" s="659"/>
      <c r="BI63" s="451">
        <v>0</v>
      </c>
    </row>
    <row r="64" spans="1:61" ht="11.45" customHeight="1">
      <c r="M64" s="984"/>
      <c r="N64" s="984"/>
      <c r="O64" s="469"/>
      <c r="P64" s="984"/>
      <c r="Q64" s="984"/>
      <c r="R64" s="979"/>
      <c r="S64" s="979"/>
      <c r="BD64" s="979"/>
      <c r="BE64" s="979"/>
      <c r="BF64" s="979"/>
      <c r="BG64" s="979"/>
      <c r="BH64" s="979"/>
      <c r="BI64" s="979">
        <v>11</v>
      </c>
    </row>
    <row r="65" spans="1:61" ht="19.899999999999999" customHeight="1">
      <c r="O65" s="469"/>
      <c r="S65" s="1077"/>
      <c r="T65" s="3859"/>
      <c r="U65" s="3859"/>
      <c r="V65" s="3859"/>
      <c r="W65" s="3859"/>
      <c r="X65" s="3859"/>
      <c r="Y65" s="3859"/>
      <c r="Z65" s="3859"/>
      <c r="AA65" s="3859"/>
      <c r="AB65" s="3859"/>
      <c r="AC65" s="3859"/>
      <c r="AD65" s="3859"/>
      <c r="AE65" s="3859"/>
      <c r="AF65" s="3859"/>
      <c r="AG65" s="3859"/>
      <c r="AH65" s="3859"/>
      <c r="AI65" s="3859"/>
      <c r="AJ65" s="3859"/>
      <c r="AK65" s="3859"/>
      <c r="AL65" s="3859"/>
      <c r="AM65" s="3859"/>
      <c r="AN65" s="3859"/>
      <c r="AO65" s="3859"/>
      <c r="AP65" s="3859"/>
      <c r="AQ65" s="3859"/>
      <c r="AR65" s="3859"/>
      <c r="AS65" s="3859"/>
      <c r="AT65" s="3859"/>
      <c r="AU65" s="3859"/>
      <c r="AV65" s="3859"/>
      <c r="AW65" s="3859"/>
      <c r="AX65" s="3859"/>
      <c r="AY65" s="3859"/>
      <c r="AZ65" s="3859"/>
      <c r="BA65" s="3859"/>
      <c r="BB65" s="3859"/>
      <c r="BC65" s="3859"/>
      <c r="BI65" s="979">
        <v>19</v>
      </c>
    </row>
    <row r="66" spans="1:61" ht="14.65" customHeight="1">
      <c r="O66" s="469"/>
      <c r="T66" s="1273"/>
      <c r="U66" s="1273"/>
      <c r="V66" s="1273"/>
      <c r="W66" s="1273"/>
      <c r="X66" s="1273"/>
      <c r="Y66" s="1273"/>
      <c r="Z66" s="1273"/>
      <c r="AA66" s="1273"/>
      <c r="AB66" s="1273"/>
      <c r="AC66" s="1273"/>
      <c r="AD66" s="1273"/>
      <c r="AE66" s="1273"/>
      <c r="AF66" s="1273"/>
      <c r="AG66" s="1273"/>
      <c r="AH66" s="1273"/>
      <c r="AI66" s="1273"/>
      <c r="AJ66" s="1273"/>
      <c r="AK66" s="1273"/>
      <c r="AL66" s="1273"/>
      <c r="AM66" s="1273"/>
      <c r="AN66" s="1273"/>
      <c r="AO66" s="1273"/>
      <c r="AP66" s="1273"/>
      <c r="AQ66" s="1273"/>
      <c r="AR66" s="1273"/>
      <c r="AS66" s="1273"/>
      <c r="AT66" s="1273"/>
      <c r="AU66" s="1273"/>
      <c r="AV66" s="1273"/>
      <c r="AW66" s="1273"/>
      <c r="AX66" s="1273"/>
      <c r="AY66" s="1273"/>
      <c r="AZ66" s="1273"/>
      <c r="BA66" s="1273"/>
      <c r="BB66" s="1273"/>
      <c r="BC66" s="1273"/>
      <c r="BI66" s="979">
        <v>14</v>
      </c>
    </row>
    <row r="67" spans="1:61" ht="19.899999999999999" customHeight="1">
      <c r="O67" s="469"/>
      <c r="S67" s="1077"/>
      <c r="T67" s="3859"/>
      <c r="U67" s="3859"/>
      <c r="V67" s="3859"/>
      <c r="W67" s="3859"/>
      <c r="X67" s="3859"/>
      <c r="Y67" s="3859"/>
      <c r="Z67" s="3859"/>
      <c r="AA67" s="3859"/>
      <c r="AB67" s="3859"/>
      <c r="AC67" s="3859"/>
      <c r="AD67" s="3859"/>
      <c r="AE67" s="3859"/>
      <c r="AF67" s="3859"/>
      <c r="AG67" s="3859"/>
      <c r="AH67" s="3859"/>
      <c r="AI67" s="3859"/>
      <c r="AJ67" s="3859"/>
      <c r="AK67" s="3859"/>
      <c r="AL67" s="3859"/>
      <c r="AM67" s="3859"/>
      <c r="AN67" s="3859"/>
      <c r="AO67" s="3859"/>
      <c r="AP67" s="3859"/>
      <c r="AQ67" s="3859"/>
      <c r="AR67" s="3859"/>
      <c r="AS67" s="3859"/>
      <c r="AT67" s="3859"/>
      <c r="AU67" s="3859"/>
      <c r="AV67" s="3859"/>
      <c r="AW67" s="3859"/>
      <c r="AX67" s="3859"/>
      <c r="AY67" s="3859"/>
      <c r="AZ67" s="3859"/>
      <c r="BA67" s="3859"/>
      <c r="BB67" s="3859"/>
      <c r="BC67" s="3859"/>
      <c r="BI67" s="979">
        <v>19</v>
      </c>
    </row>
    <row r="68" spans="1:61" ht="14.65" customHeight="1">
      <c r="O68" s="469"/>
      <c r="BI68" s="979">
        <v>14</v>
      </c>
    </row>
    <row r="69" spans="1:61" ht="14.25" hidden="1" customHeight="1">
      <c r="A69" s="984" t="s">
        <v>69</v>
      </c>
      <c r="B69" s="984">
        <v>0</v>
      </c>
      <c r="C69" s="984">
        <v>0</v>
      </c>
      <c r="D69" s="984">
        <v>0</v>
      </c>
      <c r="E69" s="984">
        <v>0</v>
      </c>
      <c r="F69" s="984">
        <v>0</v>
      </c>
      <c r="G69" s="984">
        <v>0</v>
      </c>
      <c r="H69" s="984">
        <v>0</v>
      </c>
      <c r="I69" s="984">
        <v>0</v>
      </c>
      <c r="J69" s="984">
        <v>0</v>
      </c>
      <c r="K69" s="984">
        <v>0</v>
      </c>
      <c r="L69" s="1285">
        <v>0</v>
      </c>
      <c r="M69" s="1186">
        <v>0</v>
      </c>
      <c r="N69" s="1186">
        <v>0</v>
      </c>
      <c r="O69" s="1186">
        <v>0</v>
      </c>
      <c r="P69" s="1186">
        <v>0</v>
      </c>
      <c r="Q69" s="1195">
        <v>0</v>
      </c>
      <c r="R69" s="278">
        <v>3</v>
      </c>
      <c r="S69" s="495">
        <v>12</v>
      </c>
      <c r="T69" s="979">
        <v>31</v>
      </c>
      <c r="U69" s="979">
        <v>0</v>
      </c>
      <c r="V69" s="979">
        <v>0</v>
      </c>
      <c r="W69" s="979">
        <v>0</v>
      </c>
      <c r="X69" s="979">
        <v>0</v>
      </c>
      <c r="Y69" s="979">
        <v>0</v>
      </c>
      <c r="Z69" s="979">
        <v>0</v>
      </c>
      <c r="AA69" s="979">
        <v>0</v>
      </c>
      <c r="AB69" s="979">
        <v>0</v>
      </c>
      <c r="AC69" s="979">
        <v>0</v>
      </c>
      <c r="AD69" s="979">
        <v>3</v>
      </c>
      <c r="AE69" s="979">
        <v>3</v>
      </c>
      <c r="AF69" s="979">
        <v>3</v>
      </c>
      <c r="AG69" s="979">
        <v>24</v>
      </c>
      <c r="AH69" s="979">
        <v>3</v>
      </c>
      <c r="AI69" s="979">
        <v>3</v>
      </c>
      <c r="AJ69" s="979">
        <v>3</v>
      </c>
      <c r="AK69" s="979">
        <v>24</v>
      </c>
      <c r="AL69" s="979">
        <v>3</v>
      </c>
      <c r="AM69" s="979">
        <v>3</v>
      </c>
      <c r="AN69" s="979">
        <v>3</v>
      </c>
      <c r="AO69" s="979">
        <v>18</v>
      </c>
      <c r="AP69" s="979">
        <v>3</v>
      </c>
      <c r="AQ69" s="979">
        <v>3</v>
      </c>
      <c r="AR69" s="979">
        <v>3</v>
      </c>
      <c r="AS69" s="979">
        <v>18</v>
      </c>
      <c r="AT69" s="979">
        <v>21</v>
      </c>
      <c r="AU69" s="979">
        <v>21</v>
      </c>
      <c r="AV69" s="979">
        <v>21</v>
      </c>
      <c r="AW69" s="979">
        <v>21</v>
      </c>
      <c r="AX69" s="979">
        <v>11</v>
      </c>
      <c r="AY69" s="979">
        <v>3</v>
      </c>
      <c r="AZ69" s="979">
        <v>11</v>
      </c>
      <c r="BA69" s="979">
        <v>0</v>
      </c>
      <c r="BB69" s="979">
        <v>4</v>
      </c>
      <c r="BC69" s="979">
        <v>115</v>
      </c>
      <c r="BD69" s="444">
        <v>10</v>
      </c>
      <c r="BE69" s="444">
        <v>10</v>
      </c>
      <c r="BF69" s="444">
        <v>10</v>
      </c>
      <c r="BG69" s="444">
        <v>10</v>
      </c>
      <c r="BH69" s="444">
        <v>10</v>
      </c>
      <c r="BI69" s="979">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190" hidden="1"/>
    <col min="2" max="2" width="11" style="1190" hidden="1" customWidth="1"/>
    <col min="3" max="3" width="10.5703125" style="1190" hidden="1"/>
    <col min="4" max="4" width="11.85546875" style="1190" hidden="1" customWidth="1"/>
    <col min="5" max="5" width="10" style="1190" hidden="1" customWidth="1"/>
    <col min="6" max="6" width="8.7109375" style="1190" hidden="1" customWidth="1"/>
    <col min="7" max="7" width="7.5703125" style="1190" hidden="1" customWidth="1"/>
    <col min="8" max="8" width="11.42578125" style="1190" hidden="1" customWidth="1"/>
    <col min="9" max="9" width="14.140625" style="1190" hidden="1" customWidth="1"/>
    <col min="10" max="10" width="9.85546875" style="1190" hidden="1" customWidth="1"/>
    <col min="11" max="11" width="14.7109375" style="1190" hidden="1" customWidth="1"/>
    <col min="12" max="12" width="19.140625" style="1886" hidden="1" customWidth="1"/>
    <col min="13" max="14" width="12.28515625" style="1563" hidden="1" customWidth="1"/>
    <col min="15" max="15" width="23.42578125" style="1563" hidden="1" customWidth="1"/>
    <col min="16" max="16" width="3" style="1877" customWidth="1"/>
    <col min="17" max="18" width="3" style="278" customWidth="1"/>
    <col min="19" max="19" width="12" style="1878" customWidth="1"/>
    <col min="20" max="20" width="35" style="1459" customWidth="1"/>
    <col min="21" max="21" width="0.140625" style="1459" customWidth="1"/>
    <col min="22" max="24" width="24.7109375" style="1459" hidden="1" customWidth="1"/>
    <col min="25" max="25" width="11.7109375" style="1459" hidden="1" customWidth="1"/>
    <col min="26" max="26" width="3.7109375" style="1459" hidden="1" customWidth="1"/>
    <col min="27" max="27" width="11.7109375" style="1459" hidden="1" customWidth="1"/>
    <col min="28" max="28" width="8.5703125" style="1459" hidden="1" customWidth="1"/>
    <col min="29" max="29" width="24.7109375" style="1459" customWidth="1"/>
    <col min="30" max="31" width="24" style="1459" customWidth="1"/>
    <col min="32" max="32" width="11" style="1459" customWidth="1"/>
    <col min="33" max="33" width="3.7109375" style="1459" customWidth="1"/>
    <col min="34" max="34" width="11" style="1459" customWidth="1"/>
    <col min="35" max="35" width="8.5703125" style="1459" hidden="1" customWidth="1"/>
    <col min="36" max="36" width="4" style="1459" customWidth="1"/>
    <col min="37" max="37" width="115" style="1459" customWidth="1"/>
    <col min="38" max="42" width="10" style="1465" customWidth="1"/>
    <col min="43" max="43" width="10.5703125" style="1459" hidden="1"/>
  </cols>
  <sheetData>
    <row r="1" spans="1:43" ht="22.5" hidden="1" customHeight="1">
      <c r="X1" s="261"/>
      <c r="Y1" s="261"/>
      <c r="AE1" s="261"/>
      <c r="AF1" s="261"/>
      <c r="AQ1" s="979" t="s">
        <v>1</v>
      </c>
    </row>
    <row r="2" spans="1:43" ht="23.25" hidden="1" customHeight="1">
      <c r="A2" s="1187"/>
      <c r="B2" s="1187"/>
      <c r="C2" s="1187"/>
      <c r="D2" s="1187"/>
      <c r="E2" s="3860">
        <v>1</v>
      </c>
      <c r="F2" s="1187"/>
      <c r="G2" s="1187"/>
      <c r="H2" s="1187"/>
      <c r="I2" s="1187"/>
      <c r="J2" s="1187"/>
      <c r="K2" s="1187"/>
      <c r="L2" s="1188"/>
      <c r="M2" s="1189"/>
      <c r="N2" s="1189"/>
      <c r="O2" s="1189"/>
      <c r="P2" s="294"/>
      <c r="Q2" s="293"/>
      <c r="R2" s="288"/>
      <c r="S2" s="1317" t="e">
        <f>INDEX(PT_DIFFERENTIATION_NUM_NTAR,MATCH(A2,PT_DIFFERENTIATION_NTAR_ID,0))</f>
        <v>#N/A</v>
      </c>
      <c r="T2" s="232" t="s">
        <v>214</v>
      </c>
      <c r="U2" s="234"/>
      <c r="V2" s="3854"/>
      <c r="W2" s="3855"/>
      <c r="X2" s="3855"/>
      <c r="Y2" s="3855"/>
      <c r="Z2" s="3855"/>
      <c r="AA2" s="3855"/>
      <c r="AB2" s="3856"/>
      <c r="AC2" s="3854" t="e">
        <f>INDEX(PT_DIFFERENTIATION_NTAR,MATCH(A2,PT_DIFFERENTIATION_NTAR_ID,0))</f>
        <v>#N/A</v>
      </c>
      <c r="AD2" s="3855"/>
      <c r="AE2" s="3855"/>
      <c r="AF2" s="3855"/>
      <c r="AG2" s="3855"/>
      <c r="AH2" s="3855"/>
      <c r="AI2" s="3855"/>
      <c r="AJ2" s="3856"/>
      <c r="AK2" s="10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979">
        <v>0</v>
      </c>
    </row>
    <row r="3" spans="1:43" ht="23.25" hidden="1" customHeight="1">
      <c r="A3" s="1187"/>
      <c r="B3" s="1187"/>
      <c r="C3" s="1187"/>
      <c r="D3" s="1187"/>
      <c r="E3" s="3861"/>
      <c r="F3" s="3860">
        <v>1</v>
      </c>
      <c r="G3" s="1187"/>
      <c r="H3" s="1187"/>
      <c r="I3" s="1187"/>
      <c r="J3" s="1187"/>
      <c r="K3" s="1187"/>
      <c r="L3" s="1188"/>
      <c r="M3" s="1189"/>
      <c r="N3" s="1189"/>
      <c r="O3" s="1189"/>
      <c r="P3" s="1311"/>
      <c r="Q3" s="285"/>
      <c r="R3" s="286"/>
      <c r="S3" s="1317" t="e">
        <f>INDEX(PT_DIFFERENTIATION_NUM_TER,MATCH(B3,PT_DIFFERENTIATION_TER_ID,0))</f>
        <v>#N/A</v>
      </c>
      <c r="T3" s="242" t="s">
        <v>481</v>
      </c>
      <c r="U3" s="234"/>
      <c r="V3" s="3854"/>
      <c r="W3" s="3855"/>
      <c r="X3" s="3855"/>
      <c r="Y3" s="3855"/>
      <c r="Z3" s="3855"/>
      <c r="AA3" s="3855"/>
      <c r="AB3" s="3856"/>
      <c r="AC3" s="3854" t="e">
        <f>INDEX(PT_DIFFERENTIATION_TER,MATCH(B3,PT_DIFFERENTIATION_TER_ID,0))</f>
        <v>#N/A</v>
      </c>
      <c r="AD3" s="3855"/>
      <c r="AE3" s="3855"/>
      <c r="AF3" s="3855"/>
      <c r="AG3" s="3855"/>
      <c r="AH3" s="3855"/>
      <c r="AI3" s="3855"/>
      <c r="AJ3" s="3856"/>
      <c r="AK3" s="1082" t="s">
        <v>482</v>
      </c>
      <c r="AM3" s="433"/>
      <c r="AN3" s="433" t="str">
        <f t="shared" si="0"/>
        <v>Территория действия тарифа</v>
      </c>
      <c r="AO3" s="433"/>
      <c r="AP3" s="433"/>
      <c r="AQ3" s="979">
        <v>0</v>
      </c>
    </row>
    <row r="4" spans="1:43" ht="23.25" hidden="1" customHeight="1">
      <c r="A4" s="1187"/>
      <c r="B4" s="1187"/>
      <c r="C4" s="1187"/>
      <c r="D4" s="1187"/>
      <c r="E4" s="3861"/>
      <c r="F4" s="3861"/>
      <c r="G4" s="3860">
        <v>1</v>
      </c>
      <c r="H4" s="1187"/>
      <c r="I4" s="1187"/>
      <c r="J4" s="1187"/>
      <c r="K4" s="1187"/>
      <c r="L4" s="1188"/>
      <c r="M4" s="1189"/>
      <c r="N4" s="1189"/>
      <c r="O4" s="1189"/>
      <c r="P4" s="287"/>
      <c r="Q4" s="285"/>
      <c r="R4" s="286"/>
      <c r="S4" s="1317" t="e">
        <f>INDEX(PT_DIFFERENTIATION_NUM_CS,MATCH(C4,PT_DIFFERENTIATION_CS_ID,0))</f>
        <v>#N/A</v>
      </c>
      <c r="T4" s="243" t="s">
        <v>600</v>
      </c>
      <c r="U4" s="234"/>
      <c r="V4" s="3854"/>
      <c r="W4" s="3855"/>
      <c r="X4" s="3855"/>
      <c r="Y4" s="3855"/>
      <c r="Z4" s="3855"/>
      <c r="AA4" s="3855"/>
      <c r="AB4" s="3856"/>
      <c r="AC4" s="3854" t="e">
        <f>INDEX(PT_DIFFERENTIATION_CS,MATCH(C4,PT_DIFFERENTIATION_CS_ID,0))</f>
        <v>#N/A</v>
      </c>
      <c r="AD4" s="3855"/>
      <c r="AE4" s="3855"/>
      <c r="AF4" s="3855"/>
      <c r="AG4" s="3855"/>
      <c r="AH4" s="3855"/>
      <c r="AI4" s="3855"/>
      <c r="AJ4" s="3856"/>
      <c r="AK4" s="1082" t="s">
        <v>601</v>
      </c>
      <c r="AM4" s="433"/>
      <c r="AN4" s="433" t="str">
        <f t="shared" si="0"/>
        <v>Наименование централизованной системы водоотведения</v>
      </c>
      <c r="AO4" s="433"/>
      <c r="AP4" s="433"/>
      <c r="AQ4" s="979">
        <v>0</v>
      </c>
    </row>
    <row r="5" spans="1:43" ht="23.25" hidden="1" customHeight="1">
      <c r="A5" s="1187"/>
      <c r="B5" s="1187"/>
      <c r="C5" s="1187"/>
      <c r="D5" s="1187"/>
      <c r="E5" s="3861"/>
      <c r="F5" s="3861"/>
      <c r="G5" s="3861"/>
      <c r="H5" s="3861"/>
      <c r="I5" s="3862" t="e">
        <f>S4&amp;".1"</f>
        <v>#N/A</v>
      </c>
      <c r="J5" s="1187"/>
      <c r="K5" s="1187"/>
      <c r="L5" s="1188"/>
      <c r="P5" s="3864">
        <v>1</v>
      </c>
      <c r="Q5" s="1305"/>
      <c r="R5" s="289"/>
      <c r="S5" s="1317" t="e">
        <f>$I5</f>
        <v>#N/A</v>
      </c>
      <c r="T5" s="219" t="s">
        <v>567</v>
      </c>
      <c r="U5" s="234"/>
      <c r="V5" s="3928"/>
      <c r="W5" s="3929"/>
      <c r="X5" s="3929"/>
      <c r="Y5" s="3929"/>
      <c r="Z5" s="3929"/>
      <c r="AA5" s="3929"/>
      <c r="AB5" s="3930"/>
      <c r="AC5" s="3931"/>
      <c r="AD5" s="3932"/>
      <c r="AE5" s="3932"/>
      <c r="AF5" s="3932"/>
      <c r="AG5" s="3932"/>
      <c r="AH5" s="3932"/>
      <c r="AI5" s="3932"/>
      <c r="AJ5" s="3933"/>
      <c r="AK5" s="1082" t="s">
        <v>568</v>
      </c>
      <c r="AM5" s="433"/>
      <c r="AN5" s="433" t="str">
        <f t="shared" si="0"/>
        <v>Наименование признака дифференциации</v>
      </c>
      <c r="AO5" s="433"/>
      <c r="AP5" s="433"/>
      <c r="AQ5" s="979">
        <v>0</v>
      </c>
    </row>
    <row r="6" spans="1:43" ht="23.25" hidden="1" customHeight="1">
      <c r="A6" s="1187"/>
      <c r="B6" s="1187"/>
      <c r="C6" s="1187"/>
      <c r="D6" s="1187"/>
      <c r="E6" s="3861"/>
      <c r="F6" s="3861"/>
      <c r="G6" s="3861"/>
      <c r="H6" s="3861"/>
      <c r="I6" s="3863"/>
      <c r="J6" s="3862" t="e">
        <f>I5&amp;".1"</f>
        <v>#N/A</v>
      </c>
      <c r="K6" s="1187"/>
      <c r="L6" s="1188" t="s">
        <v>490</v>
      </c>
      <c r="P6" s="3864"/>
      <c r="Q6" s="3864">
        <v>1</v>
      </c>
      <c r="R6" s="290"/>
      <c r="S6" s="1317" t="e">
        <f>$J6</f>
        <v>#N/A</v>
      </c>
      <c r="T6" s="220" t="s">
        <v>491</v>
      </c>
      <c r="U6" s="234"/>
      <c r="V6" s="3848"/>
      <c r="W6" s="3849"/>
      <c r="X6" s="3849"/>
      <c r="Y6" s="3849"/>
      <c r="Z6" s="3849"/>
      <c r="AA6" s="3849"/>
      <c r="AB6" s="3850"/>
      <c r="AC6" s="3848"/>
      <c r="AD6" s="3849"/>
      <c r="AE6" s="3849"/>
      <c r="AF6" s="3849"/>
      <c r="AG6" s="3849"/>
      <c r="AH6" s="3849"/>
      <c r="AI6" s="3849"/>
      <c r="AJ6" s="3850"/>
      <c r="AK6" s="1131" t="s">
        <v>569</v>
      </c>
      <c r="AM6" s="433"/>
      <c r="AN6" s="433" t="str">
        <f t="shared" si="0"/>
        <v>Группа потребителей</v>
      </c>
      <c r="AO6" s="433"/>
      <c r="AP6" s="433"/>
      <c r="AQ6" s="979">
        <v>0</v>
      </c>
    </row>
    <row r="7" spans="1:43" ht="23.25" hidden="1" customHeight="1">
      <c r="A7" s="1187"/>
      <c r="B7" s="1187"/>
      <c r="C7" s="1187"/>
      <c r="D7" s="1187"/>
      <c r="E7" s="3861"/>
      <c r="F7" s="3861"/>
      <c r="G7" s="3861"/>
      <c r="H7" s="3861"/>
      <c r="I7" s="3863"/>
      <c r="J7" s="3863"/>
      <c r="K7" s="3862" t="e">
        <f>J6&amp;".1"</f>
        <v>#N/A</v>
      </c>
      <c r="L7" s="1188"/>
      <c r="P7" s="3864"/>
      <c r="Q7" s="3864"/>
      <c r="R7" s="290">
        <v>1</v>
      </c>
      <c r="S7" s="1317" t="e">
        <f>$K7</f>
        <v>#N/A</v>
      </c>
      <c r="T7" s="1261"/>
      <c r="U7" s="234"/>
      <c r="V7" s="627"/>
      <c r="W7" s="627"/>
      <c r="X7" s="1081"/>
      <c r="Y7" s="3865"/>
      <c r="Z7" s="3741" t="s">
        <v>52</v>
      </c>
      <c r="AA7" s="3865"/>
      <c r="AB7" s="3741" t="s">
        <v>52</v>
      </c>
      <c r="AC7" s="627"/>
      <c r="AD7" s="627"/>
      <c r="AE7" s="1081"/>
      <c r="AF7" s="3865"/>
      <c r="AG7" s="3741" t="s">
        <v>52</v>
      </c>
      <c r="AH7" s="3867"/>
      <c r="AI7" s="3741" t="s">
        <v>52</v>
      </c>
      <c r="AJ7" s="1262"/>
      <c r="AK7" s="39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979">
        <v>0</v>
      </c>
    </row>
    <row r="8" spans="1:43" ht="14.25" hidden="1" customHeight="1">
      <c r="A8" s="1187"/>
      <c r="B8" s="1187"/>
      <c r="C8" s="1187"/>
      <c r="D8" s="1187"/>
      <c r="E8" s="3861"/>
      <c r="F8" s="3861"/>
      <c r="G8" s="3861"/>
      <c r="H8" s="3861"/>
      <c r="I8" s="3863"/>
      <c r="J8" s="3863"/>
      <c r="K8" s="3862"/>
      <c r="L8" s="1188"/>
      <c r="P8" s="3864"/>
      <c r="Q8" s="3864"/>
      <c r="R8" s="290"/>
      <c r="S8" s="1314"/>
      <c r="T8" s="234"/>
      <c r="U8" s="234"/>
      <c r="V8" s="259"/>
      <c r="W8" s="259"/>
      <c r="X8" s="262" t="str">
        <f>Y7&amp;"-"&amp;AA7</f>
        <v>-</v>
      </c>
      <c r="Y8" s="3866"/>
      <c r="Z8" s="3741"/>
      <c r="AA8" s="3866"/>
      <c r="AB8" s="3741"/>
      <c r="AC8" s="259"/>
      <c r="AD8" s="259"/>
      <c r="AE8" s="262" t="str">
        <f>AF7&amp;"-"&amp;AH7</f>
        <v>-</v>
      </c>
      <c r="AF8" s="3866"/>
      <c r="AG8" s="3741"/>
      <c r="AH8" s="3868"/>
      <c r="AI8" s="3741"/>
      <c r="AJ8" s="1263"/>
      <c r="AK8" s="3934"/>
      <c r="AM8" s="433"/>
      <c r="AN8" s="433" t="str">
        <f t="shared" si="0"/>
        <v/>
      </c>
      <c r="AO8" s="433"/>
      <c r="AP8" s="433"/>
      <c r="AQ8" s="979">
        <v>0</v>
      </c>
    </row>
    <row r="9" spans="1:43" ht="21" hidden="1" customHeight="1">
      <c r="A9" s="1187"/>
      <c r="B9" s="1187"/>
      <c r="C9" s="1187"/>
      <c r="D9" s="1187"/>
      <c r="E9" s="3861"/>
      <c r="F9" s="3861"/>
      <c r="G9" s="3861"/>
      <c r="H9" s="3861"/>
      <c r="I9" s="3863"/>
      <c r="J9" s="3862"/>
      <c r="K9" s="1187"/>
      <c r="L9" s="1188"/>
      <c r="P9" s="3864"/>
      <c r="Q9" s="3864"/>
      <c r="R9" s="289"/>
      <c r="S9" s="1102"/>
      <c r="T9" s="221" t="s">
        <v>570</v>
      </c>
      <c r="U9" s="300"/>
      <c r="V9" s="300"/>
      <c r="W9" s="300"/>
      <c r="X9" s="300"/>
      <c r="Y9" s="300"/>
      <c r="Z9" s="300"/>
      <c r="AA9" s="300"/>
      <c r="AB9" s="300"/>
      <c r="AC9" s="300"/>
      <c r="AD9" s="300"/>
      <c r="AE9" s="300"/>
      <c r="AF9" s="300"/>
      <c r="AG9" s="300"/>
      <c r="AH9" s="300"/>
      <c r="AI9" s="300"/>
      <c r="AJ9" s="300"/>
      <c r="AK9" s="1082" t="s">
        <v>571</v>
      </c>
      <c r="AM9" s="433"/>
      <c r="AN9" s="433" t="str">
        <f t="shared" si="0"/>
        <v>Добавить значение признака дифференциации</v>
      </c>
      <c r="AO9" s="433"/>
      <c r="AP9" s="433"/>
      <c r="AQ9" s="979">
        <v>0</v>
      </c>
    </row>
    <row r="10" spans="1:43" ht="21" hidden="1" customHeight="1">
      <c r="A10" s="1187"/>
      <c r="B10" s="1187"/>
      <c r="C10" s="1187"/>
      <c r="D10" s="1187"/>
      <c r="E10" s="3861"/>
      <c r="F10" s="3861"/>
      <c r="G10" s="3861"/>
      <c r="H10" s="3861"/>
      <c r="I10" s="3862"/>
      <c r="J10" s="1187"/>
      <c r="K10" s="1187"/>
      <c r="L10" s="1188"/>
      <c r="P10" s="3864"/>
      <c r="Q10" s="1305"/>
      <c r="R10" s="289"/>
      <c r="S10" s="1102"/>
      <c r="T10" s="298" t="s">
        <v>496</v>
      </c>
      <c r="U10" s="300"/>
      <c r="V10" s="300"/>
      <c r="W10" s="300"/>
      <c r="X10" s="300"/>
      <c r="Y10" s="300"/>
      <c r="Z10" s="300"/>
      <c r="AA10" s="300"/>
      <c r="AB10" s="299"/>
      <c r="AC10" s="300"/>
      <c r="AD10" s="300"/>
      <c r="AE10" s="300"/>
      <c r="AF10" s="300"/>
      <c r="AG10" s="300"/>
      <c r="AH10" s="300"/>
      <c r="AI10" s="299"/>
      <c r="AJ10" s="300"/>
      <c r="AK10" s="1264"/>
      <c r="AM10" s="433"/>
      <c r="AN10" s="433" t="str">
        <f t="shared" si="0"/>
        <v>Добавить группу потребителей</v>
      </c>
      <c r="AO10" s="433"/>
      <c r="AP10" s="433"/>
      <c r="AQ10" s="979">
        <v>0</v>
      </c>
    </row>
    <row r="11" spans="1:43" ht="21" hidden="1" customHeight="1">
      <c r="A11" s="1187"/>
      <c r="B11" s="1187"/>
      <c r="C11" s="1187"/>
      <c r="D11" s="1187"/>
      <c r="E11" s="3861"/>
      <c r="F11" s="3861"/>
      <c r="G11" s="3861"/>
      <c r="H11" s="3860"/>
      <c r="I11" s="1187"/>
      <c r="J11" s="1187"/>
      <c r="K11" s="1187"/>
      <c r="L11" s="1188"/>
      <c r="M11" s="1189"/>
      <c r="N11" s="1189"/>
      <c r="O11" s="469"/>
      <c r="P11" s="293"/>
      <c r="Q11" s="308"/>
      <c r="R11" s="288"/>
      <c r="S11" s="1102"/>
      <c r="T11" s="305" t="s">
        <v>572</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979">
        <v>0</v>
      </c>
    </row>
    <row r="12" spans="1:43" s="1465" customFormat="1" ht="14.25" hidden="1" customHeight="1">
      <c r="A12" s="1167"/>
      <c r="B12" s="1167"/>
      <c r="C12" s="1138"/>
      <c r="D12" s="1138"/>
      <c r="E12" s="3861"/>
      <c r="F12" s="3860"/>
      <c r="G12" s="1138"/>
      <c r="H12" s="1138"/>
      <c r="I12" s="1138"/>
      <c r="J12" s="1138"/>
      <c r="K12" s="1138"/>
      <c r="L12" s="1318"/>
      <c r="M12" s="1145"/>
      <c r="N12" s="1145"/>
      <c r="P12" s="1140"/>
      <c r="Q12" s="1141"/>
      <c r="R12" s="1140"/>
      <c r="S12" s="1146"/>
      <c r="T12" s="1149" t="s">
        <v>499</v>
      </c>
      <c r="U12" s="1148"/>
      <c r="V12" s="1148"/>
      <c r="W12" s="1148"/>
      <c r="X12" s="1148"/>
      <c r="Y12" s="1148"/>
      <c r="Z12" s="1148"/>
      <c r="AA12" s="1148"/>
      <c r="AB12" s="1148"/>
      <c r="AC12" s="1148"/>
      <c r="AD12" s="1148"/>
      <c r="AE12" s="1148"/>
      <c r="AF12" s="1148"/>
      <c r="AG12" s="1148"/>
      <c r="AH12" s="1148"/>
      <c r="AI12" s="1148"/>
      <c r="AJ12" s="1148"/>
      <c r="AK12" s="1148"/>
      <c r="AM12" s="659"/>
      <c r="AN12" s="659" t="str">
        <f t="shared" si="0"/>
        <v>Добавить централизованную систему для дифференциации</v>
      </c>
      <c r="AO12" s="659"/>
      <c r="AP12" s="659"/>
      <c r="AQ12" s="451">
        <v>0</v>
      </c>
    </row>
    <row r="13" spans="1:43" s="1465" customFormat="1" ht="14.25" hidden="1" customHeight="1">
      <c r="A13" s="1167"/>
      <c r="B13" s="1167"/>
      <c r="C13" s="1167"/>
      <c r="D13" s="1167"/>
      <c r="E13" s="3860"/>
      <c r="F13" s="1167"/>
      <c r="G13" s="1167"/>
      <c r="H13" s="1167"/>
      <c r="I13" s="1167"/>
      <c r="J13" s="1167"/>
      <c r="K13" s="1167"/>
      <c r="L13" s="1170"/>
      <c r="M13" s="1145"/>
      <c r="N13" s="1145"/>
      <c r="O13" s="451"/>
      <c r="P13" s="313"/>
      <c r="Q13" s="1168"/>
      <c r="R13" s="313"/>
      <c r="S13" s="1146"/>
      <c r="T13" s="1149" t="s">
        <v>500</v>
      </c>
      <c r="U13" s="1148"/>
      <c r="V13" s="1148"/>
      <c r="W13" s="1148"/>
      <c r="X13" s="1148"/>
      <c r="Y13" s="1148"/>
      <c r="Z13" s="1148"/>
      <c r="AA13" s="1148"/>
      <c r="AB13" s="1148"/>
      <c r="AC13" s="1148"/>
      <c r="AD13" s="1148"/>
      <c r="AE13" s="1148"/>
      <c r="AF13" s="1148"/>
      <c r="AG13" s="1148"/>
      <c r="AH13" s="1148"/>
      <c r="AI13" s="1148"/>
      <c r="AJ13" s="1148"/>
      <c r="AK13" s="1148"/>
      <c r="AM13" s="433"/>
      <c r="AN13" s="433" t="str">
        <f t="shared" si="0"/>
        <v>Добавить территорию для дифференциации</v>
      </c>
      <c r="AO13" s="433"/>
      <c r="AP13" s="433"/>
      <c r="AQ13" s="444">
        <v>0</v>
      </c>
    </row>
    <row r="14" spans="1:43" ht="14.25" hidden="1" customHeight="1">
      <c r="AB14" s="261"/>
      <c r="AI14" s="261"/>
      <c r="AQ14" s="979">
        <v>0</v>
      </c>
    </row>
    <row r="15" spans="1:43" ht="14.25" hidden="1" customHeight="1">
      <c r="AC15" s="1184"/>
      <c r="AD15" s="1184"/>
      <c r="AE15" s="1185"/>
      <c r="AF15" s="3858"/>
      <c r="AG15" s="3857" t="s">
        <v>52</v>
      </c>
      <c r="AH15" s="3858"/>
      <c r="AI15" s="3857" t="s">
        <v>52</v>
      </c>
      <c r="AQ15" s="979">
        <v>0</v>
      </c>
    </row>
    <row r="16" spans="1:43" ht="14.25" hidden="1" customHeight="1">
      <c r="AC16" s="1184"/>
      <c r="AD16" s="1184"/>
      <c r="AE16" s="262" t="str">
        <f>AF15&amp;"-"&amp;AH15</f>
        <v>-</v>
      </c>
      <c r="AF16" s="3857"/>
      <c r="AG16" s="3857"/>
      <c r="AH16" s="3857"/>
      <c r="AI16" s="3857"/>
      <c r="AQ16" s="979">
        <v>0</v>
      </c>
    </row>
    <row r="17" spans="1:43" ht="14.25" hidden="1" customHeight="1">
      <c r="AI17" s="261"/>
      <c r="AQ17" s="979">
        <v>0</v>
      </c>
    </row>
    <row r="18" spans="1:43" s="1190" customFormat="1" ht="22.5" hidden="1" customHeight="1">
      <c r="L18" s="1302"/>
      <c r="M18" s="1186"/>
      <c r="N18" s="1186"/>
      <c r="O18" s="1191" t="s">
        <v>501</v>
      </c>
      <c r="P18" s="1186"/>
      <c r="Q18" s="1195"/>
      <c r="R18" s="1195"/>
      <c r="S18" s="623"/>
      <c r="Y18" s="1191"/>
      <c r="AA18" s="1191"/>
      <c r="AF18" s="1191"/>
      <c r="AH18" s="1191"/>
      <c r="AL18" s="444"/>
      <c r="AM18" s="444"/>
      <c r="AN18" s="444"/>
      <c r="AO18" s="444"/>
      <c r="AP18" s="444"/>
      <c r="AQ18" s="984">
        <v>0</v>
      </c>
    </row>
    <row r="19" spans="1:43" s="1190" customFormat="1" ht="14.25" hidden="1" customHeight="1">
      <c r="L19" s="1302"/>
      <c r="M19" s="1186"/>
      <c r="N19" s="1186"/>
      <c r="O19" s="1186"/>
      <c r="P19" s="1186"/>
      <c r="Q19" s="1195"/>
      <c r="R19" s="1195"/>
      <c r="S19" s="623"/>
      <c r="AL19" s="444"/>
      <c r="AM19" s="444"/>
      <c r="AN19" s="444"/>
      <c r="AO19" s="444"/>
      <c r="AP19" s="444"/>
      <c r="AQ19" s="984">
        <v>0</v>
      </c>
    </row>
    <row r="20" spans="1:43" s="1190" customFormat="1" ht="12" hidden="1" customHeight="1">
      <c r="L20" s="1302"/>
      <c r="M20" s="1186"/>
      <c r="N20" s="1186"/>
      <c r="O20" s="1188" t="s">
        <v>502</v>
      </c>
      <c r="P20" s="1186"/>
      <c r="Q20" s="1266"/>
      <c r="R20" s="1266"/>
      <c r="S20" s="623"/>
      <c r="T20" s="984" t="s">
        <v>503</v>
      </c>
      <c r="Z20" s="120" t="s">
        <v>504</v>
      </c>
      <c r="AB20" s="120" t="s">
        <v>505</v>
      </c>
      <c r="AC20" s="984" t="s">
        <v>503</v>
      </c>
      <c r="AG20" s="120" t="s">
        <v>506</v>
      </c>
      <c r="AI20" s="120" t="s">
        <v>505</v>
      </c>
      <c r="AQ20" s="984">
        <v>0</v>
      </c>
    </row>
    <row r="21" spans="1:43" ht="14.25" hidden="1" customHeight="1">
      <c r="O21" s="1188"/>
      <c r="AQ21" s="979">
        <v>0</v>
      </c>
    </row>
    <row r="22" spans="1:43" ht="14.25" hidden="1" customHeight="1">
      <c r="O22" s="1188"/>
      <c r="AQ22" s="979">
        <v>0</v>
      </c>
    </row>
    <row r="23" spans="1:43" ht="14.65" customHeight="1">
      <c r="Q23" s="309"/>
      <c r="R23" s="309"/>
      <c r="S23" s="1099"/>
      <c r="T23" s="296"/>
      <c r="U23" s="296"/>
      <c r="V23" s="442"/>
      <c r="W23" s="442"/>
      <c r="X23" s="442"/>
      <c r="Y23" s="442"/>
      <c r="Z23" s="442"/>
      <c r="AA23" s="442"/>
      <c r="AB23" s="442"/>
      <c r="AC23" s="442"/>
      <c r="AD23" s="442"/>
      <c r="AE23" s="442"/>
      <c r="AF23" s="442"/>
      <c r="AG23" s="442"/>
      <c r="AH23" s="442"/>
      <c r="AI23" s="442"/>
      <c r="AQ23" s="979">
        <v>14</v>
      </c>
    </row>
    <row r="24" spans="1:43" ht="14.65" customHeight="1">
      <c r="Q24" s="309"/>
      <c r="R24" s="309"/>
      <c r="S24" s="384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841"/>
      <c r="U24" s="3841"/>
      <c r="V24" s="3841"/>
      <c r="W24" s="3841"/>
      <c r="X24" s="3841"/>
      <c r="Y24" s="3841"/>
      <c r="Z24" s="3841"/>
      <c r="AA24" s="3841"/>
      <c r="AB24" s="3841"/>
      <c r="AC24" s="3841"/>
      <c r="AD24" s="3841"/>
      <c r="AE24" s="3841"/>
      <c r="AF24" s="3841"/>
      <c r="AG24" s="3841"/>
      <c r="AH24" s="3841"/>
      <c r="AI24" s="1067"/>
      <c r="AQ24" s="979">
        <v>14</v>
      </c>
    </row>
    <row r="25" spans="1:43" ht="14.65" customHeight="1">
      <c r="Q25" s="309"/>
      <c r="R25" s="309"/>
      <c r="S25" s="3814" t="str">
        <f>IF(org=0,"Не определено",org)</f>
        <v>ООО "Смоленскрегионтеплоэнерго"</v>
      </c>
      <c r="T25" s="3814"/>
      <c r="U25" s="3814"/>
      <c r="V25" s="3814"/>
      <c r="W25" s="3814"/>
      <c r="X25" s="3814"/>
      <c r="Y25" s="3814"/>
      <c r="Z25" s="3814"/>
      <c r="AA25" s="3814"/>
      <c r="AB25" s="3814"/>
      <c r="AC25" s="3814"/>
      <c r="AD25" s="3814"/>
      <c r="AE25" s="3814"/>
      <c r="AF25" s="3814"/>
      <c r="AG25" s="3814"/>
      <c r="AH25" s="3814"/>
      <c r="AI25" s="1067"/>
      <c r="AQ25" s="979">
        <v>14</v>
      </c>
    </row>
    <row r="26" spans="1:43" ht="14.25" hidden="1" customHeight="1">
      <c r="Q26" s="309"/>
      <c r="R26" s="309"/>
      <c r="S26" s="1099"/>
      <c r="T26" s="296"/>
      <c r="U26" s="296"/>
      <c r="V26" s="256"/>
      <c r="W26" s="256"/>
      <c r="X26" s="256"/>
      <c r="Y26" s="256"/>
      <c r="Z26" s="256"/>
      <c r="AA26" s="256"/>
      <c r="AB26" s="256"/>
      <c r="AC26" s="256"/>
      <c r="AD26" s="256"/>
      <c r="AE26" s="256"/>
      <c r="AF26" s="256"/>
      <c r="AG26" s="256"/>
      <c r="AH26" s="256"/>
      <c r="AI26" s="256"/>
      <c r="AJ26" s="442"/>
      <c r="AQ26" s="979">
        <v>0</v>
      </c>
    </row>
    <row r="27" spans="1:43" s="1637" customFormat="1" ht="25.5" hidden="1" customHeight="1">
      <c r="A27" s="1192"/>
      <c r="B27" s="1192"/>
      <c r="C27" s="1192"/>
      <c r="D27" s="1192"/>
      <c r="E27" s="1192"/>
      <c r="F27" s="1192"/>
      <c r="G27" s="1192"/>
      <c r="H27" s="1192"/>
      <c r="I27" s="1192"/>
      <c r="J27" s="1192"/>
      <c r="K27" s="1192"/>
      <c r="L27" s="1193"/>
      <c r="M27" s="1192"/>
      <c r="N27" s="1192"/>
      <c r="O27" s="1192"/>
      <c r="S27" s="3851" t="s">
        <v>28</v>
      </c>
      <c r="T27" s="3851"/>
      <c r="U27" s="1196"/>
      <c r="V27" s="3853" t="str">
        <f>IF(TITLE_NAME_OR_PR_CHANGE="",IF(TITLE_NAME_OR_PR="","",TITLE_NAME_OR_PR),TITLE_NAME_OR_PR_CHANGE)</f>
        <v/>
      </c>
      <c r="W27" s="3853"/>
      <c r="X27" s="3853"/>
      <c r="Y27" s="3853"/>
      <c r="Z27" s="3853"/>
      <c r="AA27" s="3853"/>
      <c r="AB27" s="260"/>
      <c r="AC27" s="3853" t="str">
        <f>IF(TITLE_NAME_OR_PR_CHANGE="",IF(TITLE_NAME_OR_PR="","",TITLE_NAME_OR_PR),TITLE_NAME_OR_PR_CHANGE)</f>
        <v/>
      </c>
      <c r="AD27" s="3853"/>
      <c r="AE27" s="3853"/>
      <c r="AF27" s="3853"/>
      <c r="AG27" s="3853"/>
      <c r="AH27" s="3853"/>
      <c r="AI27" s="260"/>
      <c r="AJ27" s="260"/>
      <c r="AK27" s="214"/>
      <c r="AL27" s="301"/>
      <c r="AM27" s="301"/>
      <c r="AN27" s="301"/>
      <c r="AO27" s="301"/>
      <c r="AP27" s="301"/>
      <c r="AQ27" s="351">
        <v>0</v>
      </c>
    </row>
    <row r="28" spans="1:43" s="1637" customFormat="1" ht="18.75" hidden="1" customHeight="1">
      <c r="A28" s="1192"/>
      <c r="B28" s="1192"/>
      <c r="C28" s="1192"/>
      <c r="D28" s="1192"/>
      <c r="E28" s="1192"/>
      <c r="F28" s="1192"/>
      <c r="G28" s="1192"/>
      <c r="H28" s="1192"/>
      <c r="I28" s="1192"/>
      <c r="J28" s="1192"/>
      <c r="K28" s="1192"/>
      <c r="L28" s="1193"/>
      <c r="M28" s="1192"/>
      <c r="N28" s="1192"/>
      <c r="O28" s="1192"/>
      <c r="S28" s="3851" t="s">
        <v>507</v>
      </c>
      <c r="T28" s="3851"/>
      <c r="U28" s="1196"/>
      <c r="V28" s="3852" t="str">
        <f>IF(TITLE_DATE_PR_CHANGE="",IF(TITLE_DATE_PR="","",TITLE_DATE_PR),TITLE_DATE_PR_CHANGE)</f>
        <v/>
      </c>
      <c r="W28" s="3852"/>
      <c r="X28" s="3852"/>
      <c r="Y28" s="3852"/>
      <c r="Z28" s="3852"/>
      <c r="AA28" s="3852"/>
      <c r="AB28" s="260"/>
      <c r="AC28" s="3852" t="str">
        <f>IF(TITLE_DATE_PR_CHANGE="",IF(TITLE_DATE_PR="","",TITLE_DATE_PR),TITLE_DATE_PR_CHANGE)</f>
        <v/>
      </c>
      <c r="AD28" s="3852"/>
      <c r="AE28" s="3852"/>
      <c r="AF28" s="3852"/>
      <c r="AG28" s="3852"/>
      <c r="AH28" s="3852"/>
      <c r="AI28" s="260"/>
      <c r="AJ28" s="260"/>
      <c r="AK28" s="214"/>
      <c r="AL28" s="301"/>
      <c r="AM28" s="301"/>
      <c r="AN28" s="301"/>
      <c r="AO28" s="301"/>
      <c r="AP28" s="301"/>
      <c r="AQ28" s="351">
        <v>0</v>
      </c>
    </row>
    <row r="29" spans="1:43" s="1637" customFormat="1" ht="18.75" hidden="1" customHeight="1">
      <c r="A29" s="1192"/>
      <c r="B29" s="1192"/>
      <c r="C29" s="1192"/>
      <c r="D29" s="1192"/>
      <c r="E29" s="1192"/>
      <c r="F29" s="1192"/>
      <c r="G29" s="1192"/>
      <c r="H29" s="1192"/>
      <c r="I29" s="1192"/>
      <c r="J29" s="1192"/>
      <c r="K29" s="1192"/>
      <c r="L29" s="1193"/>
      <c r="M29" s="1192"/>
      <c r="N29" s="1192"/>
      <c r="O29" s="1192"/>
      <c r="S29" s="3851" t="s">
        <v>508</v>
      </c>
      <c r="T29" s="3851"/>
      <c r="U29" s="1196"/>
      <c r="V29" s="3853" t="str">
        <f>IF(TITLE_NUMBER_PR_CHANGE="",IF(TITLE_NUMBER_PR="","",TITLE_NUMBER_PR),TITLE_NUMBER_PR_CHANGE)</f>
        <v/>
      </c>
      <c r="W29" s="3853"/>
      <c r="X29" s="3853"/>
      <c r="Y29" s="3853"/>
      <c r="Z29" s="3853"/>
      <c r="AA29" s="3853"/>
      <c r="AB29" s="260"/>
      <c r="AC29" s="3853" t="str">
        <f>IF(TITLE_NUMBER_PR_CHANGE="",IF(TITLE_NUMBER_PR="","",TITLE_NUMBER_PR),TITLE_NUMBER_PR_CHANGE)</f>
        <v/>
      </c>
      <c r="AD29" s="3853"/>
      <c r="AE29" s="3853"/>
      <c r="AF29" s="3853"/>
      <c r="AG29" s="3853"/>
      <c r="AH29" s="3853"/>
      <c r="AI29" s="260"/>
      <c r="AJ29" s="260"/>
      <c r="AK29" s="214"/>
      <c r="AL29" s="301"/>
      <c r="AM29" s="301"/>
      <c r="AN29" s="301"/>
      <c r="AO29" s="301"/>
      <c r="AP29" s="301"/>
      <c r="AQ29" s="351">
        <v>0</v>
      </c>
    </row>
    <row r="30" spans="1:43" s="1637" customFormat="1" ht="18.75" hidden="1" customHeight="1">
      <c r="A30" s="1192"/>
      <c r="B30" s="1192"/>
      <c r="C30" s="1192"/>
      <c r="D30" s="1192"/>
      <c r="E30" s="1192"/>
      <c r="F30" s="1192"/>
      <c r="G30" s="1192"/>
      <c r="H30" s="1192"/>
      <c r="I30" s="1192"/>
      <c r="J30" s="1192"/>
      <c r="K30" s="1192"/>
      <c r="L30" s="1193"/>
      <c r="M30" s="1192"/>
      <c r="N30" s="1192"/>
      <c r="O30" s="1192"/>
      <c r="S30" s="3851" t="s">
        <v>29</v>
      </c>
      <c r="T30" s="3851"/>
      <c r="U30" s="1196"/>
      <c r="V30" s="3853" t="str">
        <f>IF(TITLE_IST_PUB_CHANGE="",IF(TITLE_IST_PUB="","",TITLE_IST_PUB),TITLE_IST_PUB_CHANGE)</f>
        <v/>
      </c>
      <c r="W30" s="3853"/>
      <c r="X30" s="3853"/>
      <c r="Y30" s="3853"/>
      <c r="Z30" s="3853"/>
      <c r="AA30" s="3853"/>
      <c r="AB30" s="260"/>
      <c r="AC30" s="3853" t="str">
        <f>IF(TITLE_IST_PUB_CHANGE="",IF(TITLE_IST_PUB="","",TITLE_IST_PUB),TITLE_IST_PUB_CHANGE)</f>
        <v/>
      </c>
      <c r="AD30" s="3853"/>
      <c r="AE30" s="3853"/>
      <c r="AF30" s="3853"/>
      <c r="AG30" s="3853"/>
      <c r="AH30" s="3853"/>
      <c r="AI30" s="260"/>
      <c r="AJ30" s="260"/>
      <c r="AK30" s="214"/>
      <c r="AL30" s="301"/>
      <c r="AM30" s="301"/>
      <c r="AN30" s="301"/>
      <c r="AO30" s="301"/>
      <c r="AP30" s="301"/>
      <c r="AQ30" s="351">
        <v>0</v>
      </c>
    </row>
    <row r="31" spans="1:43" ht="14.25" hidden="1" customHeight="1">
      <c r="Q31" s="309"/>
      <c r="R31" s="309"/>
      <c r="S31" s="1099"/>
      <c r="T31" s="296"/>
      <c r="U31" s="296"/>
      <c r="V31" s="256"/>
      <c r="W31" s="256"/>
      <c r="X31" s="256"/>
      <c r="Y31" s="256"/>
      <c r="Z31" s="256"/>
      <c r="AA31" s="256"/>
      <c r="AB31" s="256"/>
      <c r="AC31" s="256"/>
      <c r="AD31" s="256"/>
      <c r="AE31" s="256"/>
      <c r="AF31" s="256"/>
      <c r="AG31" s="256"/>
      <c r="AH31" s="256"/>
      <c r="AI31" s="256"/>
      <c r="AJ31" s="442"/>
      <c r="AQ31" s="979">
        <v>0</v>
      </c>
    </row>
    <row r="32" spans="1:43" s="1637" customFormat="1" ht="18.75" hidden="1" customHeight="1">
      <c r="A32" s="1192"/>
      <c r="B32" s="1192"/>
      <c r="C32" s="1192"/>
      <c r="D32" s="1192"/>
      <c r="E32" s="1192"/>
      <c r="F32" s="1192"/>
      <c r="G32" s="1192"/>
      <c r="H32" s="1192"/>
      <c r="I32" s="1192"/>
      <c r="J32" s="1192"/>
      <c r="K32" s="1192"/>
      <c r="L32" s="1193"/>
      <c r="M32" s="1192"/>
      <c r="N32" s="1192"/>
      <c r="O32" s="1192"/>
      <c r="S32" s="3851" t="s">
        <v>509</v>
      </c>
      <c r="T32" s="3851"/>
      <c r="U32" s="1196"/>
      <c r="V32" s="3852" t="str">
        <f>IF(TITLE_DATE_PR_CHANGE="",IF(TITLE_DATE_PR="","",TITLE_DATE_PR),TITLE_DATE_PR_CHANGE)</f>
        <v/>
      </c>
      <c r="W32" s="3852"/>
      <c r="X32" s="3852"/>
      <c r="Y32" s="3852"/>
      <c r="Z32" s="3852"/>
      <c r="AA32" s="3852"/>
      <c r="AB32" s="260"/>
      <c r="AC32" s="3852" t="str">
        <f>IF(TITLE_DATE_PR_CHANGE="",IF(TITLE_DATE_PR="","",TITLE_DATE_PR),TITLE_DATE_PR_CHANGE)</f>
        <v/>
      </c>
      <c r="AD32" s="3852"/>
      <c r="AE32" s="3852"/>
      <c r="AF32" s="3852"/>
      <c r="AG32" s="3852"/>
      <c r="AH32" s="3852"/>
      <c r="AI32" s="260"/>
      <c r="AJ32" s="260"/>
      <c r="AK32" s="214"/>
      <c r="AL32" s="301"/>
      <c r="AM32" s="301"/>
      <c r="AN32" s="301"/>
      <c r="AO32" s="301"/>
      <c r="AP32" s="301"/>
      <c r="AQ32" s="351">
        <v>0</v>
      </c>
    </row>
    <row r="33" spans="1:43" s="1637" customFormat="1" ht="18.75" hidden="1" customHeight="1">
      <c r="A33" s="1192"/>
      <c r="B33" s="1192"/>
      <c r="C33" s="1192"/>
      <c r="D33" s="1192"/>
      <c r="E33" s="1192"/>
      <c r="F33" s="1192"/>
      <c r="G33" s="1192"/>
      <c r="H33" s="1192"/>
      <c r="I33" s="1192"/>
      <c r="J33" s="1192"/>
      <c r="K33" s="1192"/>
      <c r="L33" s="1193"/>
      <c r="M33" s="1192"/>
      <c r="N33" s="1192"/>
      <c r="O33" s="1192"/>
      <c r="S33" s="3851" t="s">
        <v>510</v>
      </c>
      <c r="T33" s="3851"/>
      <c r="U33" s="1196"/>
      <c r="V33" s="3853" t="str">
        <f>IF(TITLE_NUMBER_PR_CHANGE="",IF(TITLE_NUMBER_PR="","",TITLE_NUMBER_PR),TITLE_NUMBER_PR_CHANGE)</f>
        <v/>
      </c>
      <c r="W33" s="3853"/>
      <c r="X33" s="3853"/>
      <c r="Y33" s="3853"/>
      <c r="Z33" s="3853"/>
      <c r="AA33" s="3853"/>
      <c r="AB33" s="260"/>
      <c r="AC33" s="3853" t="str">
        <f>IF(TITLE_NUMBER_PR_CHANGE="",IF(TITLE_NUMBER_PR="","",TITLE_NUMBER_PR),TITLE_NUMBER_PR_CHANGE)</f>
        <v/>
      </c>
      <c r="AD33" s="3853"/>
      <c r="AE33" s="3853"/>
      <c r="AF33" s="3853"/>
      <c r="AG33" s="3853"/>
      <c r="AH33" s="3853"/>
      <c r="AI33" s="260"/>
      <c r="AJ33" s="260"/>
      <c r="AK33" s="214"/>
      <c r="AL33" s="301"/>
      <c r="AM33" s="301"/>
      <c r="AN33" s="301"/>
      <c r="AO33" s="301"/>
      <c r="AP33" s="301"/>
      <c r="AQ33" s="351">
        <v>0</v>
      </c>
    </row>
    <row r="34" spans="1:43" s="1637" customFormat="1" ht="1.1499999999999999" customHeight="1">
      <c r="A34" s="1192"/>
      <c r="B34" s="1192"/>
      <c r="C34" s="1192"/>
      <c r="D34" s="1192"/>
      <c r="E34" s="1192"/>
      <c r="F34" s="1192"/>
      <c r="G34" s="1192"/>
      <c r="H34" s="1192"/>
      <c r="I34" s="1192"/>
      <c r="J34" s="1192"/>
      <c r="K34" s="1192"/>
      <c r="L34" s="1193"/>
      <c r="M34" s="1192"/>
      <c r="N34" s="1192"/>
      <c r="O34" s="1192"/>
      <c r="S34" s="257"/>
      <c r="T34" s="257"/>
      <c r="U34" s="1312"/>
      <c r="V34" s="260"/>
      <c r="W34" s="260"/>
      <c r="X34" s="260"/>
      <c r="Y34" s="260"/>
      <c r="Z34" s="260"/>
      <c r="AA34" s="260"/>
      <c r="AB34" s="212" t="s">
        <v>511</v>
      </c>
      <c r="AC34" s="260"/>
      <c r="AD34" s="260"/>
      <c r="AE34" s="260"/>
      <c r="AF34" s="260"/>
      <c r="AG34" s="260"/>
      <c r="AH34" s="260"/>
      <c r="AI34" s="212" t="s">
        <v>511</v>
      </c>
      <c r="AL34" s="301"/>
      <c r="AM34" s="301"/>
      <c r="AN34" s="301"/>
      <c r="AO34" s="301"/>
      <c r="AP34" s="301"/>
      <c r="AQ34" s="351">
        <v>1</v>
      </c>
    </row>
    <row r="35" spans="1:43" ht="14.65" customHeight="1">
      <c r="Q35" s="309"/>
      <c r="R35" s="309"/>
      <c r="S35" s="1099"/>
      <c r="T35" s="296"/>
      <c r="U35" s="1068"/>
      <c r="V35" s="3872"/>
      <c r="W35" s="3872"/>
      <c r="X35" s="3872"/>
      <c r="Y35" s="3872"/>
      <c r="Z35" s="3872"/>
      <c r="AA35" s="3872"/>
      <c r="AB35" s="3872"/>
      <c r="AC35" s="3872"/>
      <c r="AD35" s="3872"/>
      <c r="AE35" s="3872"/>
      <c r="AF35" s="3872"/>
      <c r="AG35" s="3872"/>
      <c r="AH35" s="3872"/>
      <c r="AI35" s="3872"/>
      <c r="AQ35" s="979">
        <v>14</v>
      </c>
    </row>
    <row r="36" spans="1:43" ht="14.65" customHeight="1">
      <c r="Q36" s="309"/>
      <c r="R36" s="309"/>
      <c r="S36" s="3731" t="s">
        <v>384</v>
      </c>
      <c r="T36" s="3731"/>
      <c r="U36" s="3731"/>
      <c r="V36" s="3731"/>
      <c r="W36" s="3731"/>
      <c r="X36" s="3731"/>
      <c r="Y36" s="3731"/>
      <c r="Z36" s="3731"/>
      <c r="AA36" s="3731"/>
      <c r="AB36" s="3731"/>
      <c r="AC36" s="3731"/>
      <c r="AD36" s="3731"/>
      <c r="AE36" s="3731"/>
      <c r="AF36" s="3731"/>
      <c r="AG36" s="3731"/>
      <c r="AH36" s="3731"/>
      <c r="AI36" s="3731"/>
      <c r="AJ36" s="3731"/>
      <c r="AK36" s="3731" t="s">
        <v>385</v>
      </c>
      <c r="AQ36" s="979">
        <v>14</v>
      </c>
    </row>
    <row r="37" spans="1:43" ht="14.65" customHeight="1">
      <c r="Q37" s="309"/>
      <c r="R37" s="309"/>
      <c r="S37" s="3873" t="s">
        <v>75</v>
      </c>
      <c r="T37" s="3822" t="s">
        <v>512</v>
      </c>
      <c r="U37" s="235"/>
      <c r="V37" s="3874" t="s">
        <v>513</v>
      </c>
      <c r="W37" s="3875"/>
      <c r="X37" s="3875"/>
      <c r="Y37" s="3875"/>
      <c r="Z37" s="3875"/>
      <c r="AA37" s="3876"/>
      <c r="AB37" s="3877" t="s">
        <v>514</v>
      </c>
      <c r="AC37" s="3874" t="s">
        <v>513</v>
      </c>
      <c r="AD37" s="3875"/>
      <c r="AE37" s="3875"/>
      <c r="AF37" s="3875"/>
      <c r="AG37" s="3875"/>
      <c r="AH37" s="3876"/>
      <c r="AI37" s="3877" t="s">
        <v>515</v>
      </c>
      <c r="AJ37" s="3880" t="s">
        <v>516</v>
      </c>
      <c r="AK37" s="3731"/>
      <c r="AQ37" s="979">
        <v>14</v>
      </c>
    </row>
    <row r="38" spans="1:43" ht="35.65" customHeight="1">
      <c r="Q38" s="309"/>
      <c r="R38" s="309"/>
      <c r="S38" s="3873"/>
      <c r="T38" s="3822"/>
      <c r="U38" s="864"/>
      <c r="V38" s="1307" t="s">
        <v>573</v>
      </c>
      <c r="W38" s="3712" t="s">
        <v>519</v>
      </c>
      <c r="X38" s="3711"/>
      <c r="Y38" s="3712" t="s">
        <v>520</v>
      </c>
      <c r="Z38" s="3717"/>
      <c r="AA38" s="3711"/>
      <c r="AB38" s="3878"/>
      <c r="AC38" s="1307" t="s">
        <v>573</v>
      </c>
      <c r="AD38" s="3712" t="s">
        <v>519</v>
      </c>
      <c r="AE38" s="3711"/>
      <c r="AF38" s="3712" t="s">
        <v>520</v>
      </c>
      <c r="AG38" s="3717"/>
      <c r="AH38" s="3711"/>
      <c r="AI38" s="3878"/>
      <c r="AJ38" s="3881"/>
      <c r="AK38" s="3731"/>
      <c r="AQ38" s="979">
        <v>34</v>
      </c>
    </row>
    <row r="39" spans="1:43" ht="90.4" customHeight="1">
      <c r="A39" s="1194"/>
      <c r="B39" s="1194" t="s">
        <v>226</v>
      </c>
      <c r="C39" s="1194" t="s">
        <v>227</v>
      </c>
      <c r="D39" s="1194" t="s">
        <v>228</v>
      </c>
      <c r="E39" s="1188" t="s">
        <v>521</v>
      </c>
      <c r="F39" s="1188" t="s">
        <v>522</v>
      </c>
      <c r="G39" s="1188" t="s">
        <v>523</v>
      </c>
      <c r="H39" s="1188"/>
      <c r="I39" s="1188" t="s">
        <v>574</v>
      </c>
      <c r="J39" s="1188" t="s">
        <v>526</v>
      </c>
      <c r="K39" s="1188" t="s">
        <v>575</v>
      </c>
      <c r="L39" s="1188" t="s">
        <v>502</v>
      </c>
      <c r="Q39" s="309"/>
      <c r="R39" s="309"/>
      <c r="S39" s="3873"/>
      <c r="T39" s="3822"/>
      <c r="U39" s="236"/>
      <c r="V39" s="1307" t="s">
        <v>602</v>
      </c>
      <c r="W39" s="1046" t="s">
        <v>603</v>
      </c>
      <c r="X39" s="1046" t="s">
        <v>578</v>
      </c>
      <c r="Y39" s="1313" t="s">
        <v>530</v>
      </c>
      <c r="Z39" s="3827" t="s">
        <v>531</v>
      </c>
      <c r="AA39" s="3840"/>
      <c r="AB39" s="3879"/>
      <c r="AC39" s="1307" t="s">
        <v>602</v>
      </c>
      <c r="AD39" s="1046" t="s">
        <v>603</v>
      </c>
      <c r="AE39" s="1046" t="s">
        <v>578</v>
      </c>
      <c r="AF39" s="1313" t="s">
        <v>530</v>
      </c>
      <c r="AG39" s="3827" t="s">
        <v>531</v>
      </c>
      <c r="AH39" s="3840"/>
      <c r="AI39" s="3879"/>
      <c r="AJ39" s="3882"/>
      <c r="AK39" s="3731"/>
      <c r="AQ39" s="979">
        <v>86</v>
      </c>
    </row>
    <row r="40" spans="1:43" s="1464" customFormat="1" ht="11.25" hidden="1" customHeight="1">
      <c r="A40" s="1194"/>
      <c r="B40" s="1194"/>
      <c r="C40" s="1194"/>
      <c r="D40" s="1194"/>
      <c r="E40" s="1194"/>
      <c r="F40" s="1194"/>
      <c r="G40" s="1194"/>
      <c r="H40" s="1194"/>
      <c r="I40" s="1194"/>
      <c r="J40" s="1194"/>
      <c r="K40" s="1194"/>
      <c r="L40" s="1188"/>
      <c r="M40" s="1186"/>
      <c r="N40" s="1186"/>
      <c r="O40" s="1186"/>
      <c r="P40" s="1070"/>
      <c r="Q40" s="1071"/>
      <c r="R40" s="1078">
        <v>1</v>
      </c>
      <c r="S40" s="1101" t="s">
        <v>161</v>
      </c>
      <c r="T40" s="1079" t="s">
        <v>89</v>
      </c>
      <c r="U40" s="1069" t="str">
        <f ca="1">OFFSET(U40,0,-1)</f>
        <v>2</v>
      </c>
      <c r="V40" s="1306">
        <f ca="1">OFFSET(V40,0,-1)+1</f>
        <v>3</v>
      </c>
      <c r="W40" s="1306">
        <f ca="1">OFFSET(W40,0,-1)+1</f>
        <v>4</v>
      </c>
      <c r="X40" s="1306">
        <f ca="1">OFFSET(X40,0,-1)+1</f>
        <v>5</v>
      </c>
      <c r="Y40" s="1306">
        <f ca="1">OFFSET(Y40,0,-1)+1</f>
        <v>6</v>
      </c>
      <c r="Z40" s="3871">
        <f ca="1">OFFSET(Z40,0,-1)+1</f>
        <v>7</v>
      </c>
      <c r="AA40" s="3871"/>
      <c r="AB40" s="1306">
        <f ca="1">OFFSET(AB40,0,-2)+1</f>
        <v>8</v>
      </c>
      <c r="AC40" s="1306">
        <f ca="1">OFFSET(AC40,0,-1)+1</f>
        <v>9</v>
      </c>
      <c r="AD40" s="1306">
        <f ca="1">OFFSET(AD40,0,-1)+1</f>
        <v>10</v>
      </c>
      <c r="AE40" s="1306">
        <f ca="1">OFFSET(AE40,0,-1)+1</f>
        <v>11</v>
      </c>
      <c r="AF40" s="1306">
        <f ca="1">OFFSET(AF40,0,-1)+1</f>
        <v>12</v>
      </c>
      <c r="AG40" s="3871">
        <f ca="1">OFFSET(AG40,0,-1)+1</f>
        <v>13</v>
      </c>
      <c r="AH40" s="3871"/>
      <c r="AI40" s="1306">
        <f ca="1">OFFSET(AI40,0,-2)+1</f>
        <v>14</v>
      </c>
      <c r="AJ40" s="1069">
        <f ca="1">OFFSET(AJ40,0,-1)</f>
        <v>14</v>
      </c>
      <c r="AK40" s="1306">
        <f ca="1">OFFSET(AK40,0,-1)+1</f>
        <v>15</v>
      </c>
      <c r="AL40" s="444"/>
      <c r="AM40" s="444"/>
      <c r="AN40" s="444"/>
      <c r="AO40" s="444"/>
      <c r="AP40" s="444"/>
      <c r="AQ40" s="429">
        <v>0</v>
      </c>
    </row>
    <row r="41" spans="1:43" ht="24" customHeight="1">
      <c r="A41" s="1187" t="s">
        <v>350</v>
      </c>
      <c r="B41" s="1187"/>
      <c r="C41" s="1187"/>
      <c r="D41" s="1187"/>
      <c r="E41" s="3860">
        <v>1</v>
      </c>
      <c r="F41" s="1187"/>
      <c r="G41" s="1187"/>
      <c r="H41" s="1187"/>
      <c r="I41" s="1187"/>
      <c r="J41" s="1187"/>
      <c r="K41" s="1187"/>
      <c r="L41" s="1188"/>
      <c r="M41" s="1189"/>
      <c r="N41" s="1189"/>
      <c r="O41" s="1189"/>
      <c r="P41" s="294"/>
      <c r="Q41" s="293"/>
      <c r="R41" s="288"/>
      <c r="S41" s="1317">
        <f>INDEX(PT_DIFFERENTIATION_NUM_NTAR,MATCH(A41,PT_DIFFERENTIATION_NTAR_ID,0))</f>
        <v>0</v>
      </c>
      <c r="T41" s="232" t="s">
        <v>214</v>
      </c>
      <c r="U41" s="234"/>
      <c r="V41" s="3854"/>
      <c r="W41" s="3855"/>
      <c r="X41" s="3855"/>
      <c r="Y41" s="3855"/>
      <c r="Z41" s="3855"/>
      <c r="AA41" s="3855"/>
      <c r="AB41" s="3856"/>
      <c r="AC41" s="3854" t="str">
        <f>INDEX(PT_DIFFERENTIATION_NTAR,MATCH(A41,PT_DIFFERENTIATION_NTAR_ID,0))</f>
        <v/>
      </c>
      <c r="AD41" s="3855"/>
      <c r="AE41" s="3855"/>
      <c r="AF41" s="3855"/>
      <c r="AG41" s="3855"/>
      <c r="AH41" s="3855"/>
      <c r="AI41" s="3855"/>
      <c r="AJ41" s="3856"/>
      <c r="AK41" s="10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979">
        <v>23</v>
      </c>
    </row>
    <row r="42" spans="1:43" ht="24" customHeight="1">
      <c r="A42" s="1187" t="s">
        <v>350</v>
      </c>
      <c r="B42" s="1187" t="s">
        <v>351</v>
      </c>
      <c r="C42" s="1187"/>
      <c r="D42" s="1187"/>
      <c r="E42" s="3861"/>
      <c r="F42" s="3860">
        <v>1</v>
      </c>
      <c r="G42" s="1187"/>
      <c r="H42" s="1187"/>
      <c r="I42" s="1187"/>
      <c r="J42" s="1187"/>
      <c r="K42" s="1187"/>
      <c r="L42" s="1188"/>
      <c r="M42" s="1189"/>
      <c r="N42" s="1189"/>
      <c r="O42" s="1189"/>
      <c r="P42" s="1311"/>
      <c r="Q42" s="285"/>
      <c r="R42" s="286"/>
      <c r="S42" s="1317" t="str">
        <f>INDEX(PT_DIFFERENTIATION_NUM_TER,MATCH(B42,PT_DIFFERENTIATION_TER_ID,0))</f>
        <v>.</v>
      </c>
      <c r="T42" s="242" t="s">
        <v>481</v>
      </c>
      <c r="U42" s="234"/>
      <c r="V42" s="3854"/>
      <c r="W42" s="3855"/>
      <c r="X42" s="3855"/>
      <c r="Y42" s="3855"/>
      <c r="Z42" s="3855"/>
      <c r="AA42" s="3855"/>
      <c r="AB42" s="3856"/>
      <c r="AC42" s="3854" t="str">
        <f>INDEX(PT_DIFFERENTIATION_TER,MATCH(B42,PT_DIFFERENTIATION_TER_ID,0))</f>
        <v/>
      </c>
      <c r="AD42" s="3855"/>
      <c r="AE42" s="3855"/>
      <c r="AF42" s="3855"/>
      <c r="AG42" s="3855"/>
      <c r="AH42" s="3855"/>
      <c r="AI42" s="3855"/>
      <c r="AJ42" s="3856"/>
      <c r="AK42" s="1082" t="s">
        <v>482</v>
      </c>
      <c r="AM42" s="433"/>
      <c r="AN42" s="433" t="str">
        <f t="shared" si="1"/>
        <v>Территория действия тарифа</v>
      </c>
      <c r="AO42" s="433"/>
      <c r="AP42" s="433"/>
      <c r="AQ42" s="979">
        <v>23</v>
      </c>
    </row>
    <row r="43" spans="1:43" ht="24" customHeight="1">
      <c r="A43" s="1187" t="s">
        <v>350</v>
      </c>
      <c r="B43" s="1187" t="s">
        <v>351</v>
      </c>
      <c r="C43" s="1187" t="s">
        <v>352</v>
      </c>
      <c r="D43" s="1187"/>
      <c r="E43" s="3861"/>
      <c r="F43" s="3861"/>
      <c r="G43" s="3860">
        <v>1</v>
      </c>
      <c r="H43" s="1187"/>
      <c r="I43" s="1187"/>
      <c r="J43" s="1187"/>
      <c r="K43" s="1187"/>
      <c r="L43" s="1188"/>
      <c r="M43" s="1189"/>
      <c r="N43" s="1189"/>
      <c r="O43" s="1189"/>
      <c r="P43" s="287"/>
      <c r="Q43" s="285"/>
      <c r="R43" s="286"/>
      <c r="S43" s="1317" t="str">
        <f>INDEX(PT_DIFFERENTIATION_NUM_CS,MATCH(C43,PT_DIFFERENTIATION_CS_ID,0))</f>
        <v>..</v>
      </c>
      <c r="T43" s="243" t="s">
        <v>600</v>
      </c>
      <c r="U43" s="234"/>
      <c r="V43" s="3854"/>
      <c r="W43" s="3855"/>
      <c r="X43" s="3855"/>
      <c r="Y43" s="3855"/>
      <c r="Z43" s="3855"/>
      <c r="AA43" s="3855"/>
      <c r="AB43" s="3856"/>
      <c r="AC43" s="3854" t="str">
        <f>INDEX(PT_DIFFERENTIATION_CS,MATCH(C43,PT_DIFFERENTIATION_CS_ID,0))</f>
        <v/>
      </c>
      <c r="AD43" s="3855"/>
      <c r="AE43" s="3855"/>
      <c r="AF43" s="3855"/>
      <c r="AG43" s="3855"/>
      <c r="AH43" s="3855"/>
      <c r="AI43" s="3855"/>
      <c r="AJ43" s="3856"/>
      <c r="AK43" s="1082" t="s">
        <v>601</v>
      </c>
      <c r="AM43" s="433"/>
      <c r="AN43" s="433" t="str">
        <f t="shared" si="1"/>
        <v>Наименование централизованной системы водоотведения</v>
      </c>
      <c r="AO43" s="433"/>
      <c r="AP43" s="433"/>
      <c r="AQ43" s="979">
        <v>23</v>
      </c>
    </row>
    <row r="44" spans="1:43" ht="24" customHeight="1">
      <c r="A44" s="1187" t="s">
        <v>350</v>
      </c>
      <c r="B44" s="1187" t="s">
        <v>351</v>
      </c>
      <c r="C44" s="1187" t="s">
        <v>352</v>
      </c>
      <c r="D44" s="1187" t="s">
        <v>604</v>
      </c>
      <c r="E44" s="3861"/>
      <c r="F44" s="3861"/>
      <c r="G44" s="3861"/>
      <c r="H44" s="3861"/>
      <c r="I44" s="3862" t="str">
        <f>S43&amp;".1"</f>
        <v>...1</v>
      </c>
      <c r="J44" s="1187"/>
      <c r="K44" s="1187"/>
      <c r="L44" s="1188"/>
      <c r="P44" s="3864">
        <v>1</v>
      </c>
      <c r="Q44" s="1305"/>
      <c r="R44" s="289"/>
      <c r="S44" s="1317" t="str">
        <f>$I44</f>
        <v>...1</v>
      </c>
      <c r="T44" s="219" t="s">
        <v>567</v>
      </c>
      <c r="U44" s="234"/>
      <c r="V44" s="3928"/>
      <c r="W44" s="3929"/>
      <c r="X44" s="3929"/>
      <c r="Y44" s="3929"/>
      <c r="Z44" s="3929"/>
      <c r="AA44" s="3929"/>
      <c r="AB44" s="3930"/>
      <c r="AC44" s="3931"/>
      <c r="AD44" s="3932"/>
      <c r="AE44" s="3932"/>
      <c r="AF44" s="3932"/>
      <c r="AG44" s="3932"/>
      <c r="AH44" s="3932"/>
      <c r="AI44" s="3932"/>
      <c r="AJ44" s="3933"/>
      <c r="AK44" s="1082" t="s">
        <v>568</v>
      </c>
      <c r="AM44" s="433"/>
      <c r="AN44" s="433" t="str">
        <f t="shared" si="1"/>
        <v>Наименование признака дифференциации</v>
      </c>
      <c r="AO44" s="433"/>
      <c r="AP44" s="433"/>
      <c r="AQ44" s="979">
        <v>23</v>
      </c>
    </row>
    <row r="45" spans="1:43" ht="24" customHeight="1">
      <c r="A45" s="1187" t="s">
        <v>350</v>
      </c>
      <c r="B45" s="1187" t="s">
        <v>351</v>
      </c>
      <c r="C45" s="1187" t="s">
        <v>352</v>
      </c>
      <c r="D45" s="1187" t="s">
        <v>604</v>
      </c>
      <c r="E45" s="3861"/>
      <c r="F45" s="3861"/>
      <c r="G45" s="3861"/>
      <c r="H45" s="3861"/>
      <c r="I45" s="3863"/>
      <c r="J45" s="3862" t="str">
        <f>I44&amp;".1"</f>
        <v>...1.1</v>
      </c>
      <c r="K45" s="1187"/>
      <c r="L45" s="1188" t="s">
        <v>490</v>
      </c>
      <c r="P45" s="3864"/>
      <c r="Q45" s="3864">
        <v>1</v>
      </c>
      <c r="R45" s="290"/>
      <c r="S45" s="1317" t="str">
        <f>$J45</f>
        <v>...1.1</v>
      </c>
      <c r="T45" s="220" t="s">
        <v>491</v>
      </c>
      <c r="U45" s="234"/>
      <c r="V45" s="3848"/>
      <c r="W45" s="3849"/>
      <c r="X45" s="3849"/>
      <c r="Y45" s="3849"/>
      <c r="Z45" s="3849"/>
      <c r="AA45" s="3849"/>
      <c r="AB45" s="3850"/>
      <c r="AC45" s="3848"/>
      <c r="AD45" s="3849"/>
      <c r="AE45" s="3849"/>
      <c r="AF45" s="3849"/>
      <c r="AG45" s="3849"/>
      <c r="AH45" s="3849"/>
      <c r="AI45" s="3849"/>
      <c r="AJ45" s="3850"/>
      <c r="AK45" s="1131" t="s">
        <v>569</v>
      </c>
      <c r="AM45" s="433"/>
      <c r="AN45" s="433" t="str">
        <f t="shared" si="1"/>
        <v>Группа потребителей</v>
      </c>
      <c r="AO45" s="433"/>
      <c r="AP45" s="433"/>
      <c r="AQ45" s="979">
        <v>23</v>
      </c>
    </row>
    <row r="46" spans="1:43" ht="24" customHeight="1">
      <c r="A46" s="1187" t="s">
        <v>350</v>
      </c>
      <c r="B46" s="1187" t="s">
        <v>351</v>
      </c>
      <c r="C46" s="1187" t="s">
        <v>352</v>
      </c>
      <c r="D46" s="1187" t="s">
        <v>604</v>
      </c>
      <c r="E46" s="3861"/>
      <c r="F46" s="3861"/>
      <c r="G46" s="3861"/>
      <c r="H46" s="3861"/>
      <c r="I46" s="3863"/>
      <c r="J46" s="3863"/>
      <c r="K46" s="3862" t="str">
        <f>J45&amp;".1"</f>
        <v>...1.1.1</v>
      </c>
      <c r="L46" s="1188"/>
      <c r="P46" s="3864"/>
      <c r="Q46" s="3864"/>
      <c r="R46" s="290">
        <v>1</v>
      </c>
      <c r="S46" s="1317" t="str">
        <f>$K46</f>
        <v>...1.1.1</v>
      </c>
      <c r="T46" s="1261"/>
      <c r="U46" s="234"/>
      <c r="V46" s="1184"/>
      <c r="W46" s="1184"/>
      <c r="X46" s="1185"/>
      <c r="Y46" s="3858"/>
      <c r="Z46" s="3857" t="s">
        <v>52</v>
      </c>
      <c r="AA46" s="3858"/>
      <c r="AB46" s="3857" t="s">
        <v>52</v>
      </c>
      <c r="AC46" s="627"/>
      <c r="AD46" s="627"/>
      <c r="AE46" s="1081"/>
      <c r="AF46" s="3865"/>
      <c r="AG46" s="3741" t="s">
        <v>52</v>
      </c>
      <c r="AH46" s="3867"/>
      <c r="AI46" s="3741" t="s">
        <v>6</v>
      </c>
      <c r="AJ46" s="1262"/>
      <c r="AK46" s="39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979">
        <v>23</v>
      </c>
    </row>
    <row r="47" spans="1:43" ht="0" hidden="1" customHeight="1">
      <c r="A47" s="1187" t="s">
        <v>350</v>
      </c>
      <c r="B47" s="1187" t="s">
        <v>351</v>
      </c>
      <c r="C47" s="1187" t="s">
        <v>352</v>
      </c>
      <c r="D47" s="1187" t="s">
        <v>604</v>
      </c>
      <c r="E47" s="3861"/>
      <c r="F47" s="3861"/>
      <c r="G47" s="3861"/>
      <c r="H47" s="3861"/>
      <c r="I47" s="3863"/>
      <c r="J47" s="3863"/>
      <c r="K47" s="3862"/>
      <c r="L47" s="1188"/>
      <c r="P47" s="3864"/>
      <c r="Q47" s="3864"/>
      <c r="R47" s="290"/>
      <c r="S47" s="1314"/>
      <c r="T47" s="234"/>
      <c r="U47" s="234"/>
      <c r="V47" s="1184"/>
      <c r="W47" s="1184"/>
      <c r="X47" s="262" t="str">
        <f>Y46&amp;"-"&amp;AA46</f>
        <v>-</v>
      </c>
      <c r="Y47" s="3857"/>
      <c r="Z47" s="3857"/>
      <c r="AA47" s="3857"/>
      <c r="AB47" s="3857"/>
      <c r="AC47" s="259"/>
      <c r="AD47" s="259"/>
      <c r="AE47" s="262" t="str">
        <f>AF46&amp;"-"&amp;AH46</f>
        <v>-</v>
      </c>
      <c r="AF47" s="3866"/>
      <c r="AG47" s="3741"/>
      <c r="AH47" s="3868"/>
      <c r="AI47" s="3741"/>
      <c r="AJ47" s="1263"/>
      <c r="AK47" s="3934"/>
      <c r="AM47" s="433"/>
      <c r="AN47" s="433" t="str">
        <f t="shared" si="1"/>
        <v/>
      </c>
      <c r="AO47" s="433"/>
      <c r="AP47" s="433"/>
      <c r="AQ47" s="979">
        <v>0</v>
      </c>
    </row>
    <row r="48" spans="1:43" ht="21" customHeight="1">
      <c r="A48" s="1187" t="s">
        <v>350</v>
      </c>
      <c r="B48" s="1187" t="s">
        <v>351</v>
      </c>
      <c r="C48" s="1187" t="s">
        <v>352</v>
      </c>
      <c r="D48" s="1187" t="s">
        <v>604</v>
      </c>
      <c r="E48" s="3861"/>
      <c r="F48" s="3861"/>
      <c r="G48" s="3861"/>
      <c r="H48" s="3861"/>
      <c r="I48" s="3863"/>
      <c r="J48" s="3862"/>
      <c r="K48" s="1187"/>
      <c r="L48" s="1188"/>
      <c r="P48" s="3864"/>
      <c r="Q48" s="3864"/>
      <c r="R48" s="289"/>
      <c r="S48" s="1102"/>
      <c r="T48" s="221" t="s">
        <v>570</v>
      </c>
      <c r="U48" s="300"/>
      <c r="V48" s="300"/>
      <c r="W48" s="300"/>
      <c r="X48" s="300"/>
      <c r="Y48" s="300"/>
      <c r="Z48" s="300"/>
      <c r="AA48" s="300"/>
      <c r="AB48" s="300"/>
      <c r="AC48" s="300"/>
      <c r="AD48" s="300"/>
      <c r="AE48" s="300"/>
      <c r="AF48" s="300"/>
      <c r="AG48" s="300"/>
      <c r="AH48" s="300"/>
      <c r="AI48" s="300"/>
      <c r="AJ48" s="300"/>
      <c r="AK48" s="1082" t="s">
        <v>571</v>
      </c>
      <c r="AM48" s="433"/>
      <c r="AN48" s="433" t="str">
        <f t="shared" si="1"/>
        <v>Добавить значение признака дифференциации</v>
      </c>
      <c r="AO48" s="433"/>
      <c r="AP48" s="433"/>
      <c r="AQ48" s="979">
        <v>20</v>
      </c>
    </row>
    <row r="49" spans="1:43" ht="21.95" customHeight="1">
      <c r="A49" s="1187" t="s">
        <v>350</v>
      </c>
      <c r="B49" s="1187" t="s">
        <v>351</v>
      </c>
      <c r="C49" s="1187" t="s">
        <v>352</v>
      </c>
      <c r="D49" s="1187" t="s">
        <v>604</v>
      </c>
      <c r="E49" s="3861"/>
      <c r="F49" s="3861"/>
      <c r="G49" s="3861"/>
      <c r="H49" s="3861"/>
      <c r="I49" s="3862"/>
      <c r="J49" s="1187"/>
      <c r="K49" s="1187"/>
      <c r="L49" s="1188"/>
      <c r="P49" s="3864"/>
      <c r="Q49" s="1305"/>
      <c r="R49" s="289"/>
      <c r="S49" s="1102"/>
      <c r="T49" s="298" t="s">
        <v>496</v>
      </c>
      <c r="U49" s="300"/>
      <c r="V49" s="300"/>
      <c r="W49" s="300"/>
      <c r="X49" s="300"/>
      <c r="Y49" s="300"/>
      <c r="Z49" s="300"/>
      <c r="AA49" s="300"/>
      <c r="AB49" s="299"/>
      <c r="AC49" s="300"/>
      <c r="AD49" s="300"/>
      <c r="AE49" s="300"/>
      <c r="AF49" s="300"/>
      <c r="AG49" s="300"/>
      <c r="AH49" s="300"/>
      <c r="AI49" s="299"/>
      <c r="AJ49" s="300"/>
      <c r="AK49" s="1264"/>
      <c r="AM49" s="433"/>
      <c r="AN49" s="433" t="str">
        <f t="shared" si="1"/>
        <v>Добавить группу потребителей</v>
      </c>
      <c r="AO49" s="433"/>
      <c r="AP49" s="433"/>
      <c r="AQ49" s="979">
        <v>21</v>
      </c>
    </row>
    <row r="50" spans="1:43" ht="21.95" customHeight="1">
      <c r="A50" s="1187" t="s">
        <v>350</v>
      </c>
      <c r="B50" s="1187" t="s">
        <v>351</v>
      </c>
      <c r="C50" s="1187" t="s">
        <v>352</v>
      </c>
      <c r="D50" s="1187" t="s">
        <v>604</v>
      </c>
      <c r="E50" s="3861"/>
      <c r="F50" s="3861"/>
      <c r="G50" s="3861"/>
      <c r="H50" s="3860"/>
      <c r="I50" s="1187"/>
      <c r="J50" s="1187"/>
      <c r="K50" s="1187"/>
      <c r="L50" s="1188"/>
      <c r="M50" s="1189"/>
      <c r="N50" s="1189"/>
      <c r="O50" s="469"/>
      <c r="P50" s="293"/>
      <c r="Q50" s="308"/>
      <c r="R50" s="288"/>
      <c r="S50" s="1102"/>
      <c r="T50" s="305" t="s">
        <v>572</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979">
        <v>21</v>
      </c>
    </row>
    <row r="51" spans="1:43" s="1465" customFormat="1" ht="0" hidden="1" customHeight="1">
      <c r="A51" s="1167" t="s">
        <v>350</v>
      </c>
      <c r="B51" s="1167" t="s">
        <v>351</v>
      </c>
      <c r="C51" s="1138"/>
      <c r="D51" s="1138"/>
      <c r="E51" s="3861"/>
      <c r="F51" s="3860"/>
      <c r="G51" s="1138"/>
      <c r="H51" s="1138"/>
      <c r="I51" s="1138"/>
      <c r="J51" s="1138"/>
      <c r="K51" s="1138"/>
      <c r="L51" s="1318"/>
      <c r="M51" s="1145"/>
      <c r="N51" s="1145"/>
      <c r="P51" s="1140"/>
      <c r="Q51" s="1141"/>
      <c r="R51" s="1140"/>
      <c r="S51" s="1146"/>
      <c r="T51" s="1149" t="s">
        <v>499</v>
      </c>
      <c r="U51" s="1148"/>
      <c r="V51" s="1148"/>
      <c r="W51" s="1148"/>
      <c r="X51" s="1148"/>
      <c r="Y51" s="1148"/>
      <c r="Z51" s="1148"/>
      <c r="AA51" s="1148"/>
      <c r="AB51" s="1148"/>
      <c r="AC51" s="1148"/>
      <c r="AD51" s="1148"/>
      <c r="AE51" s="1148"/>
      <c r="AF51" s="1148"/>
      <c r="AG51" s="1148"/>
      <c r="AH51" s="1148"/>
      <c r="AI51" s="1148"/>
      <c r="AJ51" s="1148"/>
      <c r="AK51" s="1148"/>
      <c r="AM51" s="659"/>
      <c r="AN51" s="659" t="str">
        <f t="shared" si="1"/>
        <v>Добавить централизованную систему для дифференциации</v>
      </c>
      <c r="AO51" s="659"/>
      <c r="AP51" s="659"/>
      <c r="AQ51" s="451">
        <v>0</v>
      </c>
    </row>
    <row r="52" spans="1:43" s="1465" customFormat="1" ht="0" hidden="1" customHeight="1">
      <c r="A52" s="1167" t="s">
        <v>350</v>
      </c>
      <c r="B52" s="1167"/>
      <c r="C52" s="1167"/>
      <c r="D52" s="1167"/>
      <c r="E52" s="3860"/>
      <c r="F52" s="1167"/>
      <c r="G52" s="1167"/>
      <c r="H52" s="1167"/>
      <c r="I52" s="1167"/>
      <c r="J52" s="1167"/>
      <c r="K52" s="1167"/>
      <c r="L52" s="1170"/>
      <c r="M52" s="1145"/>
      <c r="N52" s="1145"/>
      <c r="O52" s="451"/>
      <c r="P52" s="313"/>
      <c r="Q52" s="1168"/>
      <c r="R52" s="313"/>
      <c r="S52" s="1146"/>
      <c r="T52" s="1149" t="s">
        <v>500</v>
      </c>
      <c r="U52" s="1148"/>
      <c r="V52" s="1148"/>
      <c r="W52" s="1148"/>
      <c r="X52" s="1148"/>
      <c r="Y52" s="1148"/>
      <c r="Z52" s="1148"/>
      <c r="AA52" s="1148"/>
      <c r="AB52" s="1148"/>
      <c r="AC52" s="1148"/>
      <c r="AD52" s="1148"/>
      <c r="AE52" s="1148"/>
      <c r="AF52" s="1148"/>
      <c r="AG52" s="1148"/>
      <c r="AH52" s="1148"/>
      <c r="AI52" s="1148"/>
      <c r="AJ52" s="1148"/>
      <c r="AK52" s="1148"/>
      <c r="AM52" s="433"/>
      <c r="AN52" s="433" t="str">
        <f t="shared" si="1"/>
        <v>Добавить территорию для дифференциации</v>
      </c>
      <c r="AO52" s="433"/>
      <c r="AP52" s="433"/>
      <c r="AQ52" s="444">
        <v>0</v>
      </c>
    </row>
    <row r="53" spans="1:43" s="1465" customFormat="1" ht="0" hidden="1" customHeight="1">
      <c r="A53" s="1138"/>
      <c r="B53" s="1138"/>
      <c r="C53" s="1138"/>
      <c r="D53" s="1138"/>
      <c r="E53" s="1167"/>
      <c r="F53" s="1138"/>
      <c r="G53" s="1138"/>
      <c r="H53" s="1138"/>
      <c r="I53" s="1138"/>
      <c r="J53" s="1138"/>
      <c r="K53" s="1138"/>
      <c r="L53" s="1318"/>
      <c r="M53" s="1145"/>
      <c r="N53" s="1145"/>
      <c r="P53" s="1140"/>
      <c r="Q53" s="1141"/>
      <c r="R53" s="1140"/>
      <c r="S53" s="1146"/>
      <c r="T53" s="1149" t="s">
        <v>532</v>
      </c>
      <c r="U53" s="1148"/>
      <c r="V53" s="1148"/>
      <c r="W53" s="1148"/>
      <c r="X53" s="1148"/>
      <c r="Y53" s="1148"/>
      <c r="Z53" s="1148"/>
      <c r="AA53" s="1148"/>
      <c r="AB53" s="1148"/>
      <c r="AC53" s="1148"/>
      <c r="AD53" s="1148"/>
      <c r="AE53" s="1148"/>
      <c r="AF53" s="1148"/>
      <c r="AG53" s="1148"/>
      <c r="AH53" s="1148"/>
      <c r="AI53" s="1148"/>
      <c r="AJ53" s="1148"/>
      <c r="AK53" s="1148"/>
      <c r="AM53" s="659"/>
      <c r="AN53" s="659" t="str">
        <f t="shared" si="1"/>
        <v>Добавить наименование тарифа</v>
      </c>
      <c r="AO53" s="659"/>
      <c r="AP53" s="659"/>
      <c r="AQ53" s="451">
        <v>0</v>
      </c>
    </row>
    <row r="54" spans="1:43" ht="11.45" customHeight="1">
      <c r="M54" s="984"/>
      <c r="N54" s="984"/>
      <c r="O54" s="469"/>
      <c r="P54" s="979"/>
      <c r="Q54" s="979"/>
      <c r="R54" s="979"/>
      <c r="S54" s="979"/>
      <c r="AL54" s="979"/>
      <c r="AM54" s="979"/>
      <c r="AN54" s="979"/>
      <c r="AO54" s="979"/>
      <c r="AP54" s="979"/>
      <c r="AQ54" s="979">
        <v>11</v>
      </c>
    </row>
    <row r="55" spans="1:43" ht="14.65" customHeight="1">
      <c r="O55" s="469"/>
      <c r="S55" s="1077"/>
      <c r="T55" s="3859"/>
      <c r="U55" s="3859"/>
      <c r="V55" s="3859"/>
      <c r="W55" s="3859"/>
      <c r="X55" s="3859"/>
      <c r="Y55" s="3859"/>
      <c r="Z55" s="3859"/>
      <c r="AA55" s="3859"/>
      <c r="AB55" s="3859"/>
      <c r="AC55" s="3859"/>
      <c r="AD55" s="3859"/>
      <c r="AE55" s="3859"/>
      <c r="AF55" s="3859"/>
      <c r="AG55" s="3859"/>
      <c r="AH55" s="3859"/>
      <c r="AI55" s="3859"/>
      <c r="AJ55" s="3859"/>
      <c r="AK55" s="3859"/>
      <c r="AQ55" s="979">
        <v>14</v>
      </c>
    </row>
    <row r="56" spans="1:43" ht="14.65" customHeight="1">
      <c r="O56" s="469"/>
      <c r="AQ56" s="979">
        <v>14</v>
      </c>
    </row>
    <row r="57" spans="1:43" ht="14.65" customHeight="1">
      <c r="O57" s="469"/>
      <c r="S57" s="1077"/>
      <c r="T57" s="3859"/>
      <c r="U57" s="3859"/>
      <c r="V57" s="3859"/>
      <c r="W57" s="3859"/>
      <c r="X57" s="3859"/>
      <c r="Y57" s="3859"/>
      <c r="Z57" s="3859"/>
      <c r="AA57" s="3859"/>
      <c r="AB57" s="3859"/>
      <c r="AC57" s="3859"/>
      <c r="AD57" s="3859"/>
      <c r="AE57" s="3859"/>
      <c r="AF57" s="3859"/>
      <c r="AG57" s="3859"/>
      <c r="AH57" s="3859"/>
      <c r="AI57" s="3859"/>
      <c r="AJ57" s="3859"/>
      <c r="AK57" s="3859"/>
      <c r="AQ57" s="979">
        <v>14</v>
      </c>
    </row>
    <row r="58" spans="1:43" ht="22.5" hidden="1" customHeight="1">
      <c r="A58" s="984" t="s">
        <v>69</v>
      </c>
      <c r="B58" s="984">
        <v>0</v>
      </c>
      <c r="C58" s="984">
        <v>0</v>
      </c>
      <c r="D58" s="984">
        <v>0</v>
      </c>
      <c r="E58" s="984">
        <v>0</v>
      </c>
      <c r="F58" s="984">
        <v>0</v>
      </c>
      <c r="G58" s="984">
        <v>0</v>
      </c>
      <c r="H58" s="984">
        <v>0</v>
      </c>
      <c r="I58" s="984">
        <v>0</v>
      </c>
      <c r="J58" s="984">
        <v>0</v>
      </c>
      <c r="K58" s="984">
        <v>0</v>
      </c>
      <c r="L58" s="1302">
        <v>0</v>
      </c>
      <c r="M58" s="1186">
        <v>0</v>
      </c>
      <c r="N58" s="1186">
        <v>0</v>
      </c>
      <c r="O58" s="1186">
        <v>0</v>
      </c>
      <c r="P58" s="1297">
        <v>3</v>
      </c>
      <c r="Q58" s="278">
        <v>3</v>
      </c>
      <c r="R58" s="278">
        <v>3</v>
      </c>
      <c r="S58" s="495">
        <v>12</v>
      </c>
      <c r="T58" s="979">
        <v>35</v>
      </c>
      <c r="U58" s="979">
        <v>0</v>
      </c>
      <c r="V58" s="979">
        <v>0</v>
      </c>
      <c r="W58" s="979">
        <v>0</v>
      </c>
      <c r="X58" s="979">
        <v>0</v>
      </c>
      <c r="Y58" s="979">
        <v>0</v>
      </c>
      <c r="Z58" s="979">
        <v>0</v>
      </c>
      <c r="AA58" s="979">
        <v>0</v>
      </c>
      <c r="AB58" s="979">
        <v>0</v>
      </c>
      <c r="AC58" s="979">
        <v>24</v>
      </c>
      <c r="AD58" s="979">
        <v>24</v>
      </c>
      <c r="AE58" s="979">
        <v>24</v>
      </c>
      <c r="AF58" s="979">
        <v>11</v>
      </c>
      <c r="AG58" s="979">
        <v>3</v>
      </c>
      <c r="AH58" s="979">
        <v>11</v>
      </c>
      <c r="AI58" s="979">
        <v>0</v>
      </c>
      <c r="AJ58" s="979">
        <v>4</v>
      </c>
      <c r="AK58" s="979">
        <v>115</v>
      </c>
      <c r="AL58" s="444">
        <v>10</v>
      </c>
      <c r="AM58" s="444">
        <v>10</v>
      </c>
      <c r="AN58" s="444">
        <v>10</v>
      </c>
      <c r="AO58" s="444">
        <v>10</v>
      </c>
      <c r="AP58" s="444">
        <v>10</v>
      </c>
      <c r="AQ58" s="979">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190" hidden="1"/>
    <col min="2" max="2" width="11" style="1190" hidden="1" customWidth="1"/>
    <col min="3" max="3" width="10.5703125" style="1190" hidden="1"/>
    <col min="4" max="4" width="11.85546875" style="1190" hidden="1" customWidth="1"/>
    <col min="5" max="5" width="10" style="1190" hidden="1" customWidth="1"/>
    <col min="6" max="6" width="8.7109375" style="1190" hidden="1" customWidth="1"/>
    <col min="7" max="7" width="7.5703125" style="1190" hidden="1" customWidth="1"/>
    <col min="8" max="8" width="11.42578125" style="1190" hidden="1" customWidth="1"/>
    <col min="9" max="9" width="14.140625" style="1190" hidden="1" customWidth="1"/>
    <col min="10" max="10" width="9.85546875" style="1190" hidden="1" customWidth="1"/>
    <col min="11" max="11" width="14.7109375" style="1190" hidden="1" customWidth="1"/>
    <col min="12" max="12" width="19.140625" style="1886" hidden="1" customWidth="1"/>
    <col min="13" max="14" width="12.28515625" style="1563" hidden="1" customWidth="1"/>
    <col min="15" max="15" width="23.42578125" style="1563" hidden="1" customWidth="1"/>
    <col min="16" max="16" width="3" style="1877" customWidth="1"/>
    <col min="17" max="18" width="3" style="278" customWidth="1"/>
    <col min="19" max="19" width="12" style="1878" customWidth="1"/>
    <col min="20" max="20" width="35" style="1459" customWidth="1"/>
    <col min="21" max="21" width="0.140625" style="1459" customWidth="1"/>
    <col min="22" max="24" width="24.7109375" style="1459" hidden="1" customWidth="1"/>
    <col min="25" max="25" width="11.7109375" style="1459" hidden="1" customWidth="1"/>
    <col min="26" max="26" width="3.7109375" style="1459" hidden="1" customWidth="1"/>
    <col min="27" max="27" width="11.7109375" style="1459" hidden="1" customWidth="1"/>
    <col min="28" max="28" width="8.5703125" style="1459" hidden="1" customWidth="1"/>
    <col min="29" max="29" width="24.7109375" style="1459" customWidth="1"/>
    <col min="30" max="31" width="24" style="1459" customWidth="1"/>
    <col min="32" max="32" width="11" style="1459" customWidth="1"/>
    <col min="33" max="33" width="3.7109375" style="1459" customWidth="1"/>
    <col min="34" max="34" width="11" style="1459" customWidth="1"/>
    <col min="35" max="35" width="8.5703125" style="1459" hidden="1" customWidth="1"/>
    <col min="36" max="36" width="4" style="1459" customWidth="1"/>
    <col min="37" max="37" width="115" style="1459" customWidth="1"/>
    <col min="38" max="42" width="10" style="1465" customWidth="1"/>
    <col min="43" max="43" width="10.5703125" style="1459" hidden="1"/>
  </cols>
  <sheetData>
    <row r="1" spans="1:43" ht="22.5" hidden="1" customHeight="1">
      <c r="X1" s="261"/>
      <c r="Y1" s="261"/>
      <c r="AE1" s="261"/>
      <c r="AF1" s="261"/>
      <c r="AQ1" s="979" t="s">
        <v>1</v>
      </c>
    </row>
    <row r="2" spans="1:43" ht="23.25" hidden="1" customHeight="1">
      <c r="A2" s="1187"/>
      <c r="B2" s="1187"/>
      <c r="C2" s="1187"/>
      <c r="D2" s="1187"/>
      <c r="E2" s="3860">
        <v>1</v>
      </c>
      <c r="F2" s="1187"/>
      <c r="G2" s="1187"/>
      <c r="H2" s="1187"/>
      <c r="I2" s="1187"/>
      <c r="J2" s="1187"/>
      <c r="K2" s="1187"/>
      <c r="L2" s="1188"/>
      <c r="M2" s="1189"/>
      <c r="N2" s="1189"/>
      <c r="O2" s="1189"/>
      <c r="P2" s="294"/>
      <c r="Q2" s="293"/>
      <c r="R2" s="288"/>
      <c r="S2" s="1317" t="e">
        <f>INDEX(PT_DIFFERENTIATION_NUM_NTAR,MATCH(A2,PT_DIFFERENTIATION_NTAR_ID,0))</f>
        <v>#N/A</v>
      </c>
      <c r="T2" s="232" t="s">
        <v>214</v>
      </c>
      <c r="U2" s="234"/>
      <c r="V2" s="3854"/>
      <c r="W2" s="3855"/>
      <c r="X2" s="3855"/>
      <c r="Y2" s="3855"/>
      <c r="Z2" s="3855"/>
      <c r="AA2" s="3855"/>
      <c r="AB2" s="3856"/>
      <c r="AC2" s="3854" t="e">
        <f>INDEX(PT_DIFFERENTIATION_NTAR,MATCH(A2,PT_DIFFERENTIATION_NTAR_ID,0))</f>
        <v>#N/A</v>
      </c>
      <c r="AD2" s="3855"/>
      <c r="AE2" s="3855"/>
      <c r="AF2" s="3855"/>
      <c r="AG2" s="3855"/>
      <c r="AH2" s="3855"/>
      <c r="AI2" s="3855"/>
      <c r="AJ2" s="3856"/>
      <c r="AK2" s="10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979">
        <v>0</v>
      </c>
    </row>
    <row r="3" spans="1:43" ht="23.25" hidden="1" customHeight="1">
      <c r="A3" s="1187"/>
      <c r="B3" s="1187"/>
      <c r="C3" s="1187"/>
      <c r="D3" s="1187"/>
      <c r="E3" s="3861"/>
      <c r="F3" s="3860">
        <v>1</v>
      </c>
      <c r="G3" s="1187"/>
      <c r="H3" s="1187"/>
      <c r="I3" s="1187"/>
      <c r="J3" s="1187"/>
      <c r="K3" s="1187"/>
      <c r="L3" s="1188"/>
      <c r="M3" s="1189"/>
      <c r="N3" s="1189"/>
      <c r="O3" s="1189"/>
      <c r="P3" s="1311"/>
      <c r="Q3" s="285"/>
      <c r="R3" s="286"/>
      <c r="S3" s="1317" t="e">
        <f>INDEX(PT_DIFFERENTIATION_NUM_TER,MATCH(B3,PT_DIFFERENTIATION_TER_ID,0))</f>
        <v>#N/A</v>
      </c>
      <c r="T3" s="242" t="s">
        <v>481</v>
      </c>
      <c r="U3" s="234"/>
      <c r="V3" s="3854"/>
      <c r="W3" s="3855"/>
      <c r="X3" s="3855"/>
      <c r="Y3" s="3855"/>
      <c r="Z3" s="3855"/>
      <c r="AA3" s="3855"/>
      <c r="AB3" s="3856"/>
      <c r="AC3" s="3854" t="e">
        <f>INDEX(PT_DIFFERENTIATION_TER,MATCH(B3,PT_DIFFERENTIATION_TER_ID,0))</f>
        <v>#N/A</v>
      </c>
      <c r="AD3" s="3855"/>
      <c r="AE3" s="3855"/>
      <c r="AF3" s="3855"/>
      <c r="AG3" s="3855"/>
      <c r="AH3" s="3855"/>
      <c r="AI3" s="3855"/>
      <c r="AJ3" s="3856"/>
      <c r="AK3" s="1082" t="s">
        <v>482</v>
      </c>
      <c r="AM3" s="433"/>
      <c r="AN3" s="433" t="str">
        <f t="shared" si="0"/>
        <v>Территория действия тарифа</v>
      </c>
      <c r="AO3" s="433"/>
      <c r="AP3" s="433"/>
      <c r="AQ3" s="979">
        <v>0</v>
      </c>
    </row>
    <row r="4" spans="1:43" ht="23.25" hidden="1" customHeight="1">
      <c r="A4" s="1187"/>
      <c r="B4" s="1187"/>
      <c r="C4" s="1187"/>
      <c r="D4" s="1187"/>
      <c r="E4" s="3861"/>
      <c r="F4" s="3861"/>
      <c r="G4" s="3860">
        <v>1</v>
      </c>
      <c r="H4" s="1187"/>
      <c r="I4" s="1187"/>
      <c r="J4" s="1187"/>
      <c r="K4" s="1187"/>
      <c r="L4" s="1188"/>
      <c r="M4" s="1189"/>
      <c r="N4" s="1189"/>
      <c r="O4" s="1189"/>
      <c r="P4" s="287"/>
      <c r="Q4" s="285"/>
      <c r="R4" s="286"/>
      <c r="S4" s="1317" t="e">
        <f>INDEX(PT_DIFFERENTIATION_NUM_CS,MATCH(C4,PT_DIFFERENTIATION_CS_ID,0))</f>
        <v>#N/A</v>
      </c>
      <c r="T4" s="243" t="s">
        <v>600</v>
      </c>
      <c r="U4" s="234"/>
      <c r="V4" s="3854"/>
      <c r="W4" s="3855"/>
      <c r="X4" s="3855"/>
      <c r="Y4" s="3855"/>
      <c r="Z4" s="3855"/>
      <c r="AA4" s="3855"/>
      <c r="AB4" s="3856"/>
      <c r="AC4" s="3854" t="e">
        <f>INDEX(PT_DIFFERENTIATION_CS,MATCH(C4,PT_DIFFERENTIATION_CS_ID,0))</f>
        <v>#N/A</v>
      </c>
      <c r="AD4" s="3855"/>
      <c r="AE4" s="3855"/>
      <c r="AF4" s="3855"/>
      <c r="AG4" s="3855"/>
      <c r="AH4" s="3855"/>
      <c r="AI4" s="3855"/>
      <c r="AJ4" s="3856"/>
      <c r="AK4" s="1082" t="s">
        <v>601</v>
      </c>
      <c r="AM4" s="433"/>
      <c r="AN4" s="433" t="str">
        <f t="shared" si="0"/>
        <v>Наименование централизованной системы водоотведения</v>
      </c>
      <c r="AO4" s="433"/>
      <c r="AP4" s="433"/>
      <c r="AQ4" s="979">
        <v>0</v>
      </c>
    </row>
    <row r="5" spans="1:43" ht="23.25" hidden="1" customHeight="1">
      <c r="A5" s="1187"/>
      <c r="B5" s="1187"/>
      <c r="C5" s="1187"/>
      <c r="D5" s="1187"/>
      <c r="E5" s="3861"/>
      <c r="F5" s="3861"/>
      <c r="G5" s="3861"/>
      <c r="H5" s="3861"/>
      <c r="I5" s="3862" t="e">
        <f>S4&amp;".1"</f>
        <v>#N/A</v>
      </c>
      <c r="J5" s="1187"/>
      <c r="K5" s="1187"/>
      <c r="L5" s="1188"/>
      <c r="P5" s="3864">
        <v>1</v>
      </c>
      <c r="Q5" s="1305"/>
      <c r="R5" s="289"/>
      <c r="S5" s="1317" t="e">
        <f>$I5</f>
        <v>#N/A</v>
      </c>
      <c r="T5" s="219" t="s">
        <v>567</v>
      </c>
      <c r="U5" s="234"/>
      <c r="V5" s="3928"/>
      <c r="W5" s="3929"/>
      <c r="X5" s="3929"/>
      <c r="Y5" s="3929"/>
      <c r="Z5" s="3929"/>
      <c r="AA5" s="3929"/>
      <c r="AB5" s="3930"/>
      <c r="AC5" s="3931"/>
      <c r="AD5" s="3932"/>
      <c r="AE5" s="3932"/>
      <c r="AF5" s="3932"/>
      <c r="AG5" s="3932"/>
      <c r="AH5" s="3932"/>
      <c r="AI5" s="3932"/>
      <c r="AJ5" s="3933"/>
      <c r="AK5" s="1082" t="s">
        <v>568</v>
      </c>
      <c r="AM5" s="433"/>
      <c r="AN5" s="433" t="str">
        <f t="shared" si="0"/>
        <v>Наименование признака дифференциации</v>
      </c>
      <c r="AO5" s="433"/>
      <c r="AP5" s="433"/>
      <c r="AQ5" s="979">
        <v>0</v>
      </c>
    </row>
    <row r="6" spans="1:43" ht="23.25" hidden="1" customHeight="1">
      <c r="A6" s="1187"/>
      <c r="B6" s="1187"/>
      <c r="C6" s="1187"/>
      <c r="D6" s="1187"/>
      <c r="E6" s="3861"/>
      <c r="F6" s="3861"/>
      <c r="G6" s="3861"/>
      <c r="H6" s="3861"/>
      <c r="I6" s="3863"/>
      <c r="J6" s="3862" t="e">
        <f>I5&amp;".1"</f>
        <v>#N/A</v>
      </c>
      <c r="K6" s="1187"/>
      <c r="L6" s="1188" t="s">
        <v>490</v>
      </c>
      <c r="P6" s="3864"/>
      <c r="Q6" s="3864">
        <v>1</v>
      </c>
      <c r="R6" s="290"/>
      <c r="S6" s="1317" t="e">
        <f>$J6</f>
        <v>#N/A</v>
      </c>
      <c r="T6" s="220" t="s">
        <v>491</v>
      </c>
      <c r="U6" s="234"/>
      <c r="V6" s="3848"/>
      <c r="W6" s="3849"/>
      <c r="X6" s="3849"/>
      <c r="Y6" s="3849"/>
      <c r="Z6" s="3849"/>
      <c r="AA6" s="3849"/>
      <c r="AB6" s="3850"/>
      <c r="AC6" s="3848"/>
      <c r="AD6" s="3849"/>
      <c r="AE6" s="3849"/>
      <c r="AF6" s="3849"/>
      <c r="AG6" s="3849"/>
      <c r="AH6" s="3849"/>
      <c r="AI6" s="3849"/>
      <c r="AJ6" s="3850"/>
      <c r="AK6" s="1131" t="s">
        <v>569</v>
      </c>
      <c r="AM6" s="433"/>
      <c r="AN6" s="433" t="str">
        <f t="shared" si="0"/>
        <v>Группа потребителей</v>
      </c>
      <c r="AO6" s="433"/>
      <c r="AP6" s="433"/>
      <c r="AQ6" s="979">
        <v>0</v>
      </c>
    </row>
    <row r="7" spans="1:43" ht="23.25" hidden="1" customHeight="1">
      <c r="A7" s="1187"/>
      <c r="B7" s="1187"/>
      <c r="C7" s="1187"/>
      <c r="D7" s="1187"/>
      <c r="E7" s="3861"/>
      <c r="F7" s="3861"/>
      <c r="G7" s="3861"/>
      <c r="H7" s="3861"/>
      <c r="I7" s="3863"/>
      <c r="J7" s="3863"/>
      <c r="K7" s="3862" t="e">
        <f>J6&amp;".1"</f>
        <v>#N/A</v>
      </c>
      <c r="L7" s="1188"/>
      <c r="P7" s="3864"/>
      <c r="Q7" s="3864"/>
      <c r="R7" s="290">
        <v>1</v>
      </c>
      <c r="S7" s="1317" t="e">
        <f>$K7</f>
        <v>#N/A</v>
      </c>
      <c r="T7" s="1261"/>
      <c r="U7" s="234"/>
      <c r="V7" s="627"/>
      <c r="W7" s="627"/>
      <c r="X7" s="1081"/>
      <c r="Y7" s="3865"/>
      <c r="Z7" s="3741" t="s">
        <v>52</v>
      </c>
      <c r="AA7" s="3865"/>
      <c r="AB7" s="3741" t="s">
        <v>52</v>
      </c>
      <c r="AC7" s="627"/>
      <c r="AD7" s="627"/>
      <c r="AE7" s="1081"/>
      <c r="AF7" s="3865"/>
      <c r="AG7" s="3741" t="s">
        <v>52</v>
      </c>
      <c r="AH7" s="3867"/>
      <c r="AI7" s="3741" t="s">
        <v>52</v>
      </c>
      <c r="AJ7" s="1262"/>
      <c r="AK7" s="39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979">
        <v>0</v>
      </c>
    </row>
    <row r="8" spans="1:43" ht="14.25" hidden="1" customHeight="1">
      <c r="A8" s="1187"/>
      <c r="B8" s="1187"/>
      <c r="C8" s="1187"/>
      <c r="D8" s="1187"/>
      <c r="E8" s="3861"/>
      <c r="F8" s="3861"/>
      <c r="G8" s="3861"/>
      <c r="H8" s="3861"/>
      <c r="I8" s="3863"/>
      <c r="J8" s="3863"/>
      <c r="K8" s="3862"/>
      <c r="L8" s="1188"/>
      <c r="P8" s="3864"/>
      <c r="Q8" s="3864"/>
      <c r="R8" s="290"/>
      <c r="S8" s="1314"/>
      <c r="T8" s="234"/>
      <c r="U8" s="234"/>
      <c r="V8" s="259"/>
      <c r="W8" s="259"/>
      <c r="X8" s="262" t="str">
        <f>Y7&amp;"-"&amp;AA7</f>
        <v>-</v>
      </c>
      <c r="Y8" s="3866"/>
      <c r="Z8" s="3741"/>
      <c r="AA8" s="3866"/>
      <c r="AB8" s="3741"/>
      <c r="AC8" s="259"/>
      <c r="AD8" s="259"/>
      <c r="AE8" s="262" t="str">
        <f>AF7&amp;"-"&amp;AH7</f>
        <v>-</v>
      </c>
      <c r="AF8" s="3866"/>
      <c r="AG8" s="3741"/>
      <c r="AH8" s="3868"/>
      <c r="AI8" s="3741"/>
      <c r="AJ8" s="1263"/>
      <c r="AK8" s="3934"/>
      <c r="AM8" s="433"/>
      <c r="AN8" s="433" t="str">
        <f t="shared" si="0"/>
        <v/>
      </c>
      <c r="AO8" s="433"/>
      <c r="AP8" s="433"/>
      <c r="AQ8" s="979">
        <v>0</v>
      </c>
    </row>
    <row r="9" spans="1:43" ht="21" hidden="1" customHeight="1">
      <c r="A9" s="1187"/>
      <c r="B9" s="1187"/>
      <c r="C9" s="1187"/>
      <c r="D9" s="1187"/>
      <c r="E9" s="3861"/>
      <c r="F9" s="3861"/>
      <c r="G9" s="3861"/>
      <c r="H9" s="3861"/>
      <c r="I9" s="3863"/>
      <c r="J9" s="3862"/>
      <c r="K9" s="1187"/>
      <c r="L9" s="1188"/>
      <c r="P9" s="3864"/>
      <c r="Q9" s="3864"/>
      <c r="R9" s="289"/>
      <c r="S9" s="1102"/>
      <c r="T9" s="221" t="s">
        <v>570</v>
      </c>
      <c r="U9" s="300"/>
      <c r="V9" s="300"/>
      <c r="W9" s="300"/>
      <c r="X9" s="300"/>
      <c r="Y9" s="300"/>
      <c r="Z9" s="300"/>
      <c r="AA9" s="300"/>
      <c r="AB9" s="300"/>
      <c r="AC9" s="300"/>
      <c r="AD9" s="300"/>
      <c r="AE9" s="300"/>
      <c r="AF9" s="300"/>
      <c r="AG9" s="300"/>
      <c r="AH9" s="300"/>
      <c r="AI9" s="300"/>
      <c r="AJ9" s="300"/>
      <c r="AK9" s="1082" t="s">
        <v>571</v>
      </c>
      <c r="AM9" s="433"/>
      <c r="AN9" s="433" t="str">
        <f t="shared" si="0"/>
        <v>Добавить значение признака дифференциации</v>
      </c>
      <c r="AO9" s="433"/>
      <c r="AP9" s="433"/>
      <c r="AQ9" s="979">
        <v>0</v>
      </c>
    </row>
    <row r="10" spans="1:43" ht="21" hidden="1" customHeight="1">
      <c r="A10" s="1187"/>
      <c r="B10" s="1187"/>
      <c r="C10" s="1187"/>
      <c r="D10" s="1187"/>
      <c r="E10" s="3861"/>
      <c r="F10" s="3861"/>
      <c r="G10" s="3861"/>
      <c r="H10" s="3861"/>
      <c r="I10" s="3862"/>
      <c r="J10" s="1187"/>
      <c r="K10" s="1187"/>
      <c r="L10" s="1188"/>
      <c r="P10" s="3864"/>
      <c r="Q10" s="1305"/>
      <c r="R10" s="289"/>
      <c r="S10" s="1102"/>
      <c r="T10" s="298" t="s">
        <v>496</v>
      </c>
      <c r="U10" s="300"/>
      <c r="V10" s="300"/>
      <c r="W10" s="300"/>
      <c r="X10" s="300"/>
      <c r="Y10" s="300"/>
      <c r="Z10" s="300"/>
      <c r="AA10" s="300"/>
      <c r="AB10" s="299"/>
      <c r="AC10" s="300"/>
      <c r="AD10" s="300"/>
      <c r="AE10" s="300"/>
      <c r="AF10" s="300"/>
      <c r="AG10" s="300"/>
      <c r="AH10" s="300"/>
      <c r="AI10" s="299"/>
      <c r="AJ10" s="300"/>
      <c r="AK10" s="1264"/>
      <c r="AM10" s="433"/>
      <c r="AN10" s="433" t="str">
        <f t="shared" si="0"/>
        <v>Добавить группу потребителей</v>
      </c>
      <c r="AO10" s="433"/>
      <c r="AP10" s="433"/>
      <c r="AQ10" s="979">
        <v>0</v>
      </c>
    </row>
    <row r="11" spans="1:43" ht="21" hidden="1" customHeight="1">
      <c r="A11" s="1187"/>
      <c r="B11" s="1187"/>
      <c r="C11" s="1187"/>
      <c r="D11" s="1187"/>
      <c r="E11" s="3861"/>
      <c r="F11" s="3861"/>
      <c r="G11" s="3861"/>
      <c r="H11" s="3860"/>
      <c r="I11" s="1187"/>
      <c r="J11" s="1187"/>
      <c r="K11" s="1187"/>
      <c r="L11" s="1188"/>
      <c r="M11" s="1189"/>
      <c r="N11" s="1189"/>
      <c r="O11" s="469"/>
      <c r="P11" s="293"/>
      <c r="Q11" s="308"/>
      <c r="R11" s="288"/>
      <c r="S11" s="1102"/>
      <c r="T11" s="305" t="s">
        <v>572</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979">
        <v>0</v>
      </c>
    </row>
    <row r="12" spans="1:43" s="1465" customFormat="1" ht="14.25" hidden="1" customHeight="1">
      <c r="A12" s="1167"/>
      <c r="B12" s="1167"/>
      <c r="C12" s="1138"/>
      <c r="D12" s="1138"/>
      <c r="E12" s="3861"/>
      <c r="F12" s="3860"/>
      <c r="G12" s="1138"/>
      <c r="H12" s="1138"/>
      <c r="I12" s="1138"/>
      <c r="J12" s="1138"/>
      <c r="K12" s="1138"/>
      <c r="L12" s="1318"/>
      <c r="M12" s="1145"/>
      <c r="N12" s="1145"/>
      <c r="P12" s="1140"/>
      <c r="Q12" s="1141"/>
      <c r="R12" s="1140"/>
      <c r="S12" s="1146"/>
      <c r="T12" s="1149" t="s">
        <v>499</v>
      </c>
      <c r="U12" s="1148"/>
      <c r="V12" s="1148"/>
      <c r="W12" s="1148"/>
      <c r="X12" s="1148"/>
      <c r="Y12" s="1148"/>
      <c r="Z12" s="1148"/>
      <c r="AA12" s="1148"/>
      <c r="AB12" s="1148"/>
      <c r="AC12" s="1148"/>
      <c r="AD12" s="1148"/>
      <c r="AE12" s="1148"/>
      <c r="AF12" s="1148"/>
      <c r="AG12" s="1148"/>
      <c r="AH12" s="1148"/>
      <c r="AI12" s="1148"/>
      <c r="AJ12" s="1148"/>
      <c r="AK12" s="1148"/>
      <c r="AM12" s="659"/>
      <c r="AN12" s="659" t="str">
        <f t="shared" si="0"/>
        <v>Добавить централизованную систему для дифференциации</v>
      </c>
      <c r="AO12" s="659"/>
      <c r="AP12" s="659"/>
      <c r="AQ12" s="451">
        <v>0</v>
      </c>
    </row>
    <row r="13" spans="1:43" s="1465" customFormat="1" ht="14.25" hidden="1" customHeight="1">
      <c r="A13" s="1167"/>
      <c r="B13" s="1167"/>
      <c r="C13" s="1167"/>
      <c r="D13" s="1167"/>
      <c r="E13" s="3860"/>
      <c r="F13" s="1167"/>
      <c r="G13" s="1167"/>
      <c r="H13" s="1167"/>
      <c r="I13" s="1167"/>
      <c r="J13" s="1167"/>
      <c r="K13" s="1167"/>
      <c r="L13" s="1170"/>
      <c r="M13" s="1145"/>
      <c r="N13" s="1145"/>
      <c r="O13" s="451"/>
      <c r="P13" s="313"/>
      <c r="Q13" s="1168"/>
      <c r="R13" s="313"/>
      <c r="S13" s="1146"/>
      <c r="T13" s="1149" t="s">
        <v>500</v>
      </c>
      <c r="U13" s="1148"/>
      <c r="V13" s="1148"/>
      <c r="W13" s="1148"/>
      <c r="X13" s="1148"/>
      <c r="Y13" s="1148"/>
      <c r="Z13" s="1148"/>
      <c r="AA13" s="1148"/>
      <c r="AB13" s="1148"/>
      <c r="AC13" s="1148"/>
      <c r="AD13" s="1148"/>
      <c r="AE13" s="1148"/>
      <c r="AF13" s="1148"/>
      <c r="AG13" s="1148"/>
      <c r="AH13" s="1148"/>
      <c r="AI13" s="1148"/>
      <c r="AJ13" s="1148"/>
      <c r="AK13" s="1148"/>
      <c r="AM13" s="433"/>
      <c r="AN13" s="433" t="str">
        <f t="shared" si="0"/>
        <v>Добавить территорию для дифференциации</v>
      </c>
      <c r="AO13" s="433"/>
      <c r="AP13" s="433"/>
      <c r="AQ13" s="444">
        <v>0</v>
      </c>
    </row>
    <row r="14" spans="1:43" ht="14.25" hidden="1" customHeight="1">
      <c r="AB14" s="261"/>
      <c r="AI14" s="261"/>
      <c r="AQ14" s="979">
        <v>0</v>
      </c>
    </row>
    <row r="15" spans="1:43" ht="14.25" hidden="1" customHeight="1">
      <c r="AC15" s="1184"/>
      <c r="AD15" s="1184"/>
      <c r="AE15" s="1185"/>
      <c r="AF15" s="3858"/>
      <c r="AG15" s="3857" t="s">
        <v>52</v>
      </c>
      <c r="AH15" s="3858"/>
      <c r="AI15" s="3857" t="s">
        <v>52</v>
      </c>
      <c r="AQ15" s="979">
        <v>0</v>
      </c>
    </row>
    <row r="16" spans="1:43" ht="14.25" hidden="1" customHeight="1">
      <c r="AC16" s="1184"/>
      <c r="AD16" s="1184"/>
      <c r="AE16" s="262" t="str">
        <f>AF15&amp;"-"&amp;AH15</f>
        <v>-</v>
      </c>
      <c r="AF16" s="3857"/>
      <c r="AG16" s="3857"/>
      <c r="AH16" s="3857"/>
      <c r="AI16" s="3857"/>
      <c r="AQ16" s="979">
        <v>0</v>
      </c>
    </row>
    <row r="17" spans="1:43" ht="14.25" hidden="1" customHeight="1">
      <c r="AI17" s="261"/>
      <c r="AQ17" s="979">
        <v>0</v>
      </c>
    </row>
    <row r="18" spans="1:43" s="1190" customFormat="1" ht="22.5" hidden="1" customHeight="1">
      <c r="L18" s="1302"/>
      <c r="M18" s="1186"/>
      <c r="N18" s="1186"/>
      <c r="O18" s="1191" t="s">
        <v>501</v>
      </c>
      <c r="P18" s="1186"/>
      <c r="Q18" s="1195"/>
      <c r="R18" s="1195"/>
      <c r="S18" s="623"/>
      <c r="Y18" s="1191"/>
      <c r="AA18" s="1191"/>
      <c r="AF18" s="1191"/>
      <c r="AH18" s="1191"/>
      <c r="AL18" s="444"/>
      <c r="AM18" s="444"/>
      <c r="AN18" s="444"/>
      <c r="AO18" s="444"/>
      <c r="AP18" s="444"/>
      <c r="AQ18" s="984">
        <v>0</v>
      </c>
    </row>
    <row r="19" spans="1:43" s="1190" customFormat="1" ht="14.25" hidden="1" customHeight="1">
      <c r="L19" s="1302"/>
      <c r="M19" s="1186"/>
      <c r="N19" s="1186"/>
      <c r="O19" s="1186"/>
      <c r="P19" s="1186"/>
      <c r="Q19" s="1195"/>
      <c r="R19" s="1195"/>
      <c r="S19" s="623"/>
      <c r="AL19" s="444"/>
      <c r="AM19" s="444"/>
      <c r="AN19" s="444"/>
      <c r="AO19" s="444"/>
      <c r="AP19" s="444"/>
      <c r="AQ19" s="984">
        <v>0</v>
      </c>
    </row>
    <row r="20" spans="1:43" s="1190" customFormat="1" ht="12" hidden="1" customHeight="1">
      <c r="L20" s="1302"/>
      <c r="M20" s="1186"/>
      <c r="N20" s="1186"/>
      <c r="O20" s="1188" t="s">
        <v>502</v>
      </c>
      <c r="P20" s="1186"/>
      <c r="Q20" s="1266"/>
      <c r="R20" s="1266"/>
      <c r="S20" s="623"/>
      <c r="T20" s="984" t="s">
        <v>503</v>
      </c>
      <c r="Z20" s="120" t="s">
        <v>504</v>
      </c>
      <c r="AB20" s="120" t="s">
        <v>505</v>
      </c>
      <c r="AC20" s="984" t="s">
        <v>503</v>
      </c>
      <c r="AG20" s="120" t="s">
        <v>506</v>
      </c>
      <c r="AI20" s="120" t="s">
        <v>505</v>
      </c>
      <c r="AQ20" s="984">
        <v>0</v>
      </c>
    </row>
    <row r="21" spans="1:43" ht="14.25" hidden="1" customHeight="1">
      <c r="O21" s="1188"/>
      <c r="AQ21" s="979">
        <v>0</v>
      </c>
    </row>
    <row r="22" spans="1:43" ht="14.25" hidden="1" customHeight="1">
      <c r="O22" s="1188"/>
      <c r="AQ22" s="979">
        <v>0</v>
      </c>
    </row>
    <row r="23" spans="1:43" ht="14.65" customHeight="1">
      <c r="Q23" s="309"/>
      <c r="R23" s="309"/>
      <c r="S23" s="1099"/>
      <c r="T23" s="296"/>
      <c r="U23" s="296"/>
      <c r="V23" s="442"/>
      <c r="W23" s="442"/>
      <c r="X23" s="442"/>
      <c r="Y23" s="442"/>
      <c r="Z23" s="442"/>
      <c r="AA23" s="442"/>
      <c r="AB23" s="442"/>
      <c r="AC23" s="442"/>
      <c r="AD23" s="442"/>
      <c r="AE23" s="442"/>
      <c r="AF23" s="442"/>
      <c r="AG23" s="442"/>
      <c r="AH23" s="442"/>
      <c r="AI23" s="442"/>
      <c r="AQ23" s="979">
        <v>14</v>
      </c>
    </row>
    <row r="24" spans="1:43" ht="14.65" customHeight="1">
      <c r="Q24" s="309"/>
      <c r="R24" s="309"/>
      <c r="S24" s="384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841"/>
      <c r="U24" s="3841"/>
      <c r="V24" s="3841"/>
      <c r="W24" s="3841"/>
      <c r="X24" s="3841"/>
      <c r="Y24" s="3841"/>
      <c r="Z24" s="3841"/>
      <c r="AA24" s="3841"/>
      <c r="AB24" s="3841"/>
      <c r="AC24" s="3841"/>
      <c r="AD24" s="3841"/>
      <c r="AE24" s="3841"/>
      <c r="AF24" s="3841"/>
      <c r="AG24" s="3841"/>
      <c r="AH24" s="3841"/>
      <c r="AI24" s="1067"/>
      <c r="AQ24" s="979">
        <v>14</v>
      </c>
    </row>
    <row r="25" spans="1:43" ht="14.65" customHeight="1">
      <c r="Q25" s="309"/>
      <c r="R25" s="309"/>
      <c r="S25" s="3814" t="str">
        <f>IF(org=0,"Не определено",org)</f>
        <v>ООО "Смоленскрегионтеплоэнерго"</v>
      </c>
      <c r="T25" s="3814"/>
      <c r="U25" s="3814"/>
      <c r="V25" s="3814"/>
      <c r="W25" s="3814"/>
      <c r="X25" s="3814"/>
      <c r="Y25" s="3814"/>
      <c r="Z25" s="3814"/>
      <c r="AA25" s="3814"/>
      <c r="AB25" s="3814"/>
      <c r="AC25" s="3814"/>
      <c r="AD25" s="3814"/>
      <c r="AE25" s="3814"/>
      <c r="AF25" s="3814"/>
      <c r="AG25" s="3814"/>
      <c r="AH25" s="3814"/>
      <c r="AI25" s="1067"/>
      <c r="AQ25" s="979">
        <v>14</v>
      </c>
    </row>
    <row r="26" spans="1:43" ht="14.25" hidden="1" customHeight="1">
      <c r="Q26" s="309"/>
      <c r="R26" s="309"/>
      <c r="S26" s="1099"/>
      <c r="T26" s="296"/>
      <c r="U26" s="296"/>
      <c r="V26" s="256"/>
      <c r="W26" s="256"/>
      <c r="X26" s="256"/>
      <c r="Y26" s="256"/>
      <c r="Z26" s="256"/>
      <c r="AA26" s="256"/>
      <c r="AB26" s="256"/>
      <c r="AC26" s="256"/>
      <c r="AD26" s="256"/>
      <c r="AE26" s="256"/>
      <c r="AF26" s="256"/>
      <c r="AG26" s="256"/>
      <c r="AH26" s="256"/>
      <c r="AI26" s="256"/>
      <c r="AJ26" s="442"/>
      <c r="AQ26" s="979">
        <v>0</v>
      </c>
    </row>
    <row r="27" spans="1:43" s="1637" customFormat="1" ht="25.5" hidden="1" customHeight="1">
      <c r="A27" s="1192"/>
      <c r="B27" s="1192"/>
      <c r="C27" s="1192"/>
      <c r="D27" s="1192"/>
      <c r="E27" s="1192"/>
      <c r="F27" s="1192"/>
      <c r="G27" s="1192"/>
      <c r="H27" s="1192"/>
      <c r="I27" s="1192"/>
      <c r="J27" s="1192"/>
      <c r="K27" s="1192"/>
      <c r="L27" s="1193"/>
      <c r="M27" s="1192"/>
      <c r="N27" s="1192"/>
      <c r="O27" s="1192"/>
      <c r="S27" s="3851" t="s">
        <v>28</v>
      </c>
      <c r="T27" s="3851"/>
      <c r="U27" s="1196"/>
      <c r="V27" s="3853" t="str">
        <f>IF(TITLE_NAME_OR_PR_CHANGE="",IF(TITLE_NAME_OR_PR="","",TITLE_NAME_OR_PR),TITLE_NAME_OR_PR_CHANGE)</f>
        <v/>
      </c>
      <c r="W27" s="3853"/>
      <c r="X27" s="3853"/>
      <c r="Y27" s="3853"/>
      <c r="Z27" s="3853"/>
      <c r="AA27" s="3853"/>
      <c r="AB27" s="260"/>
      <c r="AC27" s="3853" t="str">
        <f>IF(TITLE_NAME_OR_PR_CHANGE="",IF(TITLE_NAME_OR_PR="","",TITLE_NAME_OR_PR),TITLE_NAME_OR_PR_CHANGE)</f>
        <v/>
      </c>
      <c r="AD27" s="3853"/>
      <c r="AE27" s="3853"/>
      <c r="AF27" s="3853"/>
      <c r="AG27" s="3853"/>
      <c r="AH27" s="3853"/>
      <c r="AI27" s="260"/>
      <c r="AJ27" s="260"/>
      <c r="AK27" s="214"/>
      <c r="AL27" s="301"/>
      <c r="AM27" s="301"/>
      <c r="AN27" s="301"/>
      <c r="AO27" s="301"/>
      <c r="AP27" s="301"/>
      <c r="AQ27" s="351">
        <v>0</v>
      </c>
    </row>
    <row r="28" spans="1:43" s="1637" customFormat="1" ht="18.75" hidden="1" customHeight="1">
      <c r="A28" s="1192"/>
      <c r="B28" s="1192"/>
      <c r="C28" s="1192"/>
      <c r="D28" s="1192"/>
      <c r="E28" s="1192"/>
      <c r="F28" s="1192"/>
      <c r="G28" s="1192"/>
      <c r="H28" s="1192"/>
      <c r="I28" s="1192"/>
      <c r="J28" s="1192"/>
      <c r="K28" s="1192"/>
      <c r="L28" s="1193"/>
      <c r="M28" s="1192"/>
      <c r="N28" s="1192"/>
      <c r="O28" s="1192"/>
      <c r="S28" s="3851" t="s">
        <v>507</v>
      </c>
      <c r="T28" s="3851"/>
      <c r="U28" s="1196"/>
      <c r="V28" s="3852" t="str">
        <f>IF(TITLE_DATE_PR_CHANGE="",IF(TITLE_DATE_PR="","",TITLE_DATE_PR),TITLE_DATE_PR_CHANGE)</f>
        <v/>
      </c>
      <c r="W28" s="3852"/>
      <c r="X28" s="3852"/>
      <c r="Y28" s="3852"/>
      <c r="Z28" s="3852"/>
      <c r="AA28" s="3852"/>
      <c r="AB28" s="260"/>
      <c r="AC28" s="3852" t="str">
        <f>IF(TITLE_DATE_PR_CHANGE="",IF(TITLE_DATE_PR="","",TITLE_DATE_PR),TITLE_DATE_PR_CHANGE)</f>
        <v/>
      </c>
      <c r="AD28" s="3852"/>
      <c r="AE28" s="3852"/>
      <c r="AF28" s="3852"/>
      <c r="AG28" s="3852"/>
      <c r="AH28" s="3852"/>
      <c r="AI28" s="260"/>
      <c r="AJ28" s="260"/>
      <c r="AK28" s="214"/>
      <c r="AL28" s="301"/>
      <c r="AM28" s="301"/>
      <c r="AN28" s="301"/>
      <c r="AO28" s="301"/>
      <c r="AP28" s="301"/>
      <c r="AQ28" s="351">
        <v>0</v>
      </c>
    </row>
    <row r="29" spans="1:43" s="1637" customFormat="1" ht="18.75" hidden="1" customHeight="1">
      <c r="A29" s="1192"/>
      <c r="B29" s="1192"/>
      <c r="C29" s="1192"/>
      <c r="D29" s="1192"/>
      <c r="E29" s="1192"/>
      <c r="F29" s="1192"/>
      <c r="G29" s="1192"/>
      <c r="H29" s="1192"/>
      <c r="I29" s="1192"/>
      <c r="J29" s="1192"/>
      <c r="K29" s="1192"/>
      <c r="L29" s="1193"/>
      <c r="M29" s="1192"/>
      <c r="N29" s="1192"/>
      <c r="O29" s="1192"/>
      <c r="S29" s="3851" t="s">
        <v>508</v>
      </c>
      <c r="T29" s="3851"/>
      <c r="U29" s="1196"/>
      <c r="V29" s="3853" t="str">
        <f>IF(TITLE_NUMBER_PR_CHANGE="",IF(TITLE_NUMBER_PR="","",TITLE_NUMBER_PR),TITLE_NUMBER_PR_CHANGE)</f>
        <v/>
      </c>
      <c r="W29" s="3853"/>
      <c r="X29" s="3853"/>
      <c r="Y29" s="3853"/>
      <c r="Z29" s="3853"/>
      <c r="AA29" s="3853"/>
      <c r="AB29" s="260"/>
      <c r="AC29" s="3853" t="str">
        <f>IF(TITLE_NUMBER_PR_CHANGE="",IF(TITLE_NUMBER_PR="","",TITLE_NUMBER_PR),TITLE_NUMBER_PR_CHANGE)</f>
        <v/>
      </c>
      <c r="AD29" s="3853"/>
      <c r="AE29" s="3853"/>
      <c r="AF29" s="3853"/>
      <c r="AG29" s="3853"/>
      <c r="AH29" s="3853"/>
      <c r="AI29" s="260"/>
      <c r="AJ29" s="260"/>
      <c r="AK29" s="214"/>
      <c r="AL29" s="301"/>
      <c r="AM29" s="301"/>
      <c r="AN29" s="301"/>
      <c r="AO29" s="301"/>
      <c r="AP29" s="301"/>
      <c r="AQ29" s="351">
        <v>0</v>
      </c>
    </row>
    <row r="30" spans="1:43" s="1637" customFormat="1" ht="18.75" hidden="1" customHeight="1">
      <c r="A30" s="1192"/>
      <c r="B30" s="1192"/>
      <c r="C30" s="1192"/>
      <c r="D30" s="1192"/>
      <c r="E30" s="1192"/>
      <c r="F30" s="1192"/>
      <c r="G30" s="1192"/>
      <c r="H30" s="1192"/>
      <c r="I30" s="1192"/>
      <c r="J30" s="1192"/>
      <c r="K30" s="1192"/>
      <c r="L30" s="1193"/>
      <c r="M30" s="1192"/>
      <c r="N30" s="1192"/>
      <c r="O30" s="1192"/>
      <c r="S30" s="3851" t="s">
        <v>29</v>
      </c>
      <c r="T30" s="3851"/>
      <c r="U30" s="1196"/>
      <c r="V30" s="3853" t="str">
        <f>IF(TITLE_IST_PUB_CHANGE="",IF(TITLE_IST_PUB="","",TITLE_IST_PUB),TITLE_IST_PUB_CHANGE)</f>
        <v/>
      </c>
      <c r="W30" s="3853"/>
      <c r="X30" s="3853"/>
      <c r="Y30" s="3853"/>
      <c r="Z30" s="3853"/>
      <c r="AA30" s="3853"/>
      <c r="AB30" s="260"/>
      <c r="AC30" s="3853" t="str">
        <f>IF(TITLE_IST_PUB_CHANGE="",IF(TITLE_IST_PUB="","",TITLE_IST_PUB),TITLE_IST_PUB_CHANGE)</f>
        <v/>
      </c>
      <c r="AD30" s="3853"/>
      <c r="AE30" s="3853"/>
      <c r="AF30" s="3853"/>
      <c r="AG30" s="3853"/>
      <c r="AH30" s="3853"/>
      <c r="AI30" s="260"/>
      <c r="AJ30" s="260"/>
      <c r="AK30" s="214"/>
      <c r="AL30" s="301"/>
      <c r="AM30" s="301"/>
      <c r="AN30" s="301"/>
      <c r="AO30" s="301"/>
      <c r="AP30" s="301"/>
      <c r="AQ30" s="351">
        <v>0</v>
      </c>
    </row>
    <row r="31" spans="1:43" ht="14.25" hidden="1" customHeight="1">
      <c r="Q31" s="309"/>
      <c r="R31" s="309"/>
      <c r="S31" s="1099"/>
      <c r="T31" s="296"/>
      <c r="U31" s="296"/>
      <c r="V31" s="256"/>
      <c r="W31" s="256"/>
      <c r="X31" s="256"/>
      <c r="Y31" s="256"/>
      <c r="Z31" s="256"/>
      <c r="AA31" s="256"/>
      <c r="AB31" s="256"/>
      <c r="AC31" s="256"/>
      <c r="AD31" s="256"/>
      <c r="AE31" s="256"/>
      <c r="AF31" s="256"/>
      <c r="AG31" s="256"/>
      <c r="AH31" s="256"/>
      <c r="AI31" s="256"/>
      <c r="AJ31" s="442"/>
      <c r="AQ31" s="979">
        <v>0</v>
      </c>
    </row>
    <row r="32" spans="1:43" s="1637" customFormat="1" ht="18.75" hidden="1" customHeight="1">
      <c r="A32" s="1192"/>
      <c r="B32" s="1192"/>
      <c r="C32" s="1192"/>
      <c r="D32" s="1192"/>
      <c r="E32" s="1192"/>
      <c r="F32" s="1192"/>
      <c r="G32" s="1192"/>
      <c r="H32" s="1192"/>
      <c r="I32" s="1192"/>
      <c r="J32" s="1192"/>
      <c r="K32" s="1192"/>
      <c r="L32" s="1193"/>
      <c r="M32" s="1192"/>
      <c r="N32" s="1192"/>
      <c r="O32" s="1192"/>
      <c r="S32" s="3851" t="s">
        <v>509</v>
      </c>
      <c r="T32" s="3851"/>
      <c r="U32" s="1196"/>
      <c r="V32" s="3852" t="str">
        <f>IF(TITLE_DATE_PR_CHANGE="",IF(TITLE_DATE_PR="","",TITLE_DATE_PR),TITLE_DATE_PR_CHANGE)</f>
        <v/>
      </c>
      <c r="W32" s="3852"/>
      <c r="X32" s="3852"/>
      <c r="Y32" s="3852"/>
      <c r="Z32" s="3852"/>
      <c r="AA32" s="3852"/>
      <c r="AB32" s="260"/>
      <c r="AC32" s="3852" t="str">
        <f>IF(TITLE_DATE_PR_CHANGE="",IF(TITLE_DATE_PR="","",TITLE_DATE_PR),TITLE_DATE_PR_CHANGE)</f>
        <v/>
      </c>
      <c r="AD32" s="3852"/>
      <c r="AE32" s="3852"/>
      <c r="AF32" s="3852"/>
      <c r="AG32" s="3852"/>
      <c r="AH32" s="3852"/>
      <c r="AI32" s="260"/>
      <c r="AJ32" s="260"/>
      <c r="AK32" s="214"/>
      <c r="AL32" s="301"/>
      <c r="AM32" s="301"/>
      <c r="AN32" s="301"/>
      <c r="AO32" s="301"/>
      <c r="AP32" s="301"/>
      <c r="AQ32" s="351">
        <v>0</v>
      </c>
    </row>
    <row r="33" spans="1:43" s="1637" customFormat="1" ht="18.75" hidden="1" customHeight="1">
      <c r="A33" s="1192"/>
      <c r="B33" s="1192"/>
      <c r="C33" s="1192"/>
      <c r="D33" s="1192"/>
      <c r="E33" s="1192"/>
      <c r="F33" s="1192"/>
      <c r="G33" s="1192"/>
      <c r="H33" s="1192"/>
      <c r="I33" s="1192"/>
      <c r="J33" s="1192"/>
      <c r="K33" s="1192"/>
      <c r="L33" s="1193"/>
      <c r="M33" s="1192"/>
      <c r="N33" s="1192"/>
      <c r="O33" s="1192"/>
      <c r="S33" s="3851" t="s">
        <v>510</v>
      </c>
      <c r="T33" s="3851"/>
      <c r="U33" s="1196"/>
      <c r="V33" s="3853" t="str">
        <f>IF(TITLE_NUMBER_PR_CHANGE="",IF(TITLE_NUMBER_PR="","",TITLE_NUMBER_PR),TITLE_NUMBER_PR_CHANGE)</f>
        <v/>
      </c>
      <c r="W33" s="3853"/>
      <c r="X33" s="3853"/>
      <c r="Y33" s="3853"/>
      <c r="Z33" s="3853"/>
      <c r="AA33" s="3853"/>
      <c r="AB33" s="260"/>
      <c r="AC33" s="3853" t="str">
        <f>IF(TITLE_NUMBER_PR_CHANGE="",IF(TITLE_NUMBER_PR="","",TITLE_NUMBER_PR),TITLE_NUMBER_PR_CHANGE)</f>
        <v/>
      </c>
      <c r="AD33" s="3853"/>
      <c r="AE33" s="3853"/>
      <c r="AF33" s="3853"/>
      <c r="AG33" s="3853"/>
      <c r="AH33" s="3853"/>
      <c r="AI33" s="260"/>
      <c r="AJ33" s="260"/>
      <c r="AK33" s="214"/>
      <c r="AL33" s="301"/>
      <c r="AM33" s="301"/>
      <c r="AN33" s="301"/>
      <c r="AO33" s="301"/>
      <c r="AP33" s="301"/>
      <c r="AQ33" s="351">
        <v>0</v>
      </c>
    </row>
    <row r="34" spans="1:43" s="1637" customFormat="1" ht="1.1499999999999999" customHeight="1">
      <c r="A34" s="1192"/>
      <c r="B34" s="1192"/>
      <c r="C34" s="1192"/>
      <c r="D34" s="1192"/>
      <c r="E34" s="1192"/>
      <c r="F34" s="1192"/>
      <c r="G34" s="1192"/>
      <c r="H34" s="1192"/>
      <c r="I34" s="1192"/>
      <c r="J34" s="1192"/>
      <c r="K34" s="1192"/>
      <c r="L34" s="1193"/>
      <c r="M34" s="1192"/>
      <c r="N34" s="1192"/>
      <c r="O34" s="1192"/>
      <c r="S34" s="257"/>
      <c r="T34" s="257"/>
      <c r="U34" s="1312"/>
      <c r="V34" s="260"/>
      <c r="W34" s="260"/>
      <c r="X34" s="260"/>
      <c r="Y34" s="260"/>
      <c r="Z34" s="260"/>
      <c r="AA34" s="260"/>
      <c r="AB34" s="212" t="s">
        <v>511</v>
      </c>
      <c r="AC34" s="260"/>
      <c r="AD34" s="260"/>
      <c r="AE34" s="260"/>
      <c r="AF34" s="260"/>
      <c r="AG34" s="260"/>
      <c r="AH34" s="260"/>
      <c r="AI34" s="212" t="s">
        <v>511</v>
      </c>
      <c r="AL34" s="301"/>
      <c r="AM34" s="301"/>
      <c r="AN34" s="301"/>
      <c r="AO34" s="301"/>
      <c r="AP34" s="301"/>
      <c r="AQ34" s="351">
        <v>1</v>
      </c>
    </row>
    <row r="35" spans="1:43" ht="14.65" customHeight="1">
      <c r="Q35" s="309"/>
      <c r="R35" s="309"/>
      <c r="S35" s="1099"/>
      <c r="T35" s="296"/>
      <c r="U35" s="1068"/>
      <c r="V35" s="3872"/>
      <c r="W35" s="3872"/>
      <c r="X35" s="3872"/>
      <c r="Y35" s="3872"/>
      <c r="Z35" s="3872"/>
      <c r="AA35" s="3872"/>
      <c r="AB35" s="3872"/>
      <c r="AC35" s="3872"/>
      <c r="AD35" s="3872"/>
      <c r="AE35" s="3872"/>
      <c r="AF35" s="3872"/>
      <c r="AG35" s="3872"/>
      <c r="AH35" s="3872"/>
      <c r="AI35" s="3872"/>
      <c r="AQ35" s="979">
        <v>14</v>
      </c>
    </row>
    <row r="36" spans="1:43" ht="14.65" customHeight="1">
      <c r="Q36" s="309"/>
      <c r="R36" s="309"/>
      <c r="S36" s="3731" t="s">
        <v>384</v>
      </c>
      <c r="T36" s="3731"/>
      <c r="U36" s="3731"/>
      <c r="V36" s="3731"/>
      <c r="W36" s="3731"/>
      <c r="X36" s="3731"/>
      <c r="Y36" s="3731"/>
      <c r="Z36" s="3731"/>
      <c r="AA36" s="3731"/>
      <c r="AB36" s="3731"/>
      <c r="AC36" s="3731"/>
      <c r="AD36" s="3731"/>
      <c r="AE36" s="3731"/>
      <c r="AF36" s="3731"/>
      <c r="AG36" s="3731"/>
      <c r="AH36" s="3731"/>
      <c r="AI36" s="3731"/>
      <c r="AJ36" s="3731"/>
      <c r="AK36" s="3731" t="s">
        <v>385</v>
      </c>
      <c r="AQ36" s="979">
        <v>14</v>
      </c>
    </row>
    <row r="37" spans="1:43" ht="14.65" customHeight="1">
      <c r="Q37" s="309"/>
      <c r="R37" s="309"/>
      <c r="S37" s="3873" t="s">
        <v>75</v>
      </c>
      <c r="T37" s="3822" t="s">
        <v>512</v>
      </c>
      <c r="U37" s="235"/>
      <c r="V37" s="3874" t="s">
        <v>513</v>
      </c>
      <c r="W37" s="3875"/>
      <c r="X37" s="3875"/>
      <c r="Y37" s="3875"/>
      <c r="Z37" s="3875"/>
      <c r="AA37" s="3876"/>
      <c r="AB37" s="3877" t="s">
        <v>514</v>
      </c>
      <c r="AC37" s="3874" t="s">
        <v>513</v>
      </c>
      <c r="AD37" s="3875"/>
      <c r="AE37" s="3875"/>
      <c r="AF37" s="3875"/>
      <c r="AG37" s="3875"/>
      <c r="AH37" s="3876"/>
      <c r="AI37" s="3877" t="s">
        <v>515</v>
      </c>
      <c r="AJ37" s="3880" t="s">
        <v>516</v>
      </c>
      <c r="AK37" s="3731"/>
      <c r="AQ37" s="979">
        <v>14</v>
      </c>
    </row>
    <row r="38" spans="1:43" ht="35.65" customHeight="1">
      <c r="Q38" s="309"/>
      <c r="R38" s="309"/>
      <c r="S38" s="3873"/>
      <c r="T38" s="3822"/>
      <c r="U38" s="864"/>
      <c r="V38" s="1307" t="s">
        <v>573</v>
      </c>
      <c r="W38" s="3712" t="s">
        <v>519</v>
      </c>
      <c r="X38" s="3711"/>
      <c r="Y38" s="3712" t="s">
        <v>520</v>
      </c>
      <c r="Z38" s="3717"/>
      <c r="AA38" s="3711"/>
      <c r="AB38" s="3878"/>
      <c r="AC38" s="1307" t="s">
        <v>573</v>
      </c>
      <c r="AD38" s="3712" t="s">
        <v>519</v>
      </c>
      <c r="AE38" s="3711"/>
      <c r="AF38" s="3712" t="s">
        <v>520</v>
      </c>
      <c r="AG38" s="3717"/>
      <c r="AH38" s="3711"/>
      <c r="AI38" s="3878"/>
      <c r="AJ38" s="3881"/>
      <c r="AK38" s="3731"/>
      <c r="AQ38" s="979">
        <v>34</v>
      </c>
    </row>
    <row r="39" spans="1:43" ht="90.4" customHeight="1">
      <c r="A39" s="1194"/>
      <c r="B39" s="1194" t="s">
        <v>226</v>
      </c>
      <c r="C39" s="1194" t="s">
        <v>227</v>
      </c>
      <c r="D39" s="1194" t="s">
        <v>228</v>
      </c>
      <c r="E39" s="1188" t="s">
        <v>521</v>
      </c>
      <c r="F39" s="1188" t="s">
        <v>522</v>
      </c>
      <c r="G39" s="1188" t="s">
        <v>523</v>
      </c>
      <c r="H39" s="1188"/>
      <c r="I39" s="1188" t="s">
        <v>574</v>
      </c>
      <c r="J39" s="1188" t="s">
        <v>526</v>
      </c>
      <c r="K39" s="1188" t="s">
        <v>575</v>
      </c>
      <c r="L39" s="1188" t="s">
        <v>502</v>
      </c>
      <c r="Q39" s="309"/>
      <c r="R39" s="309"/>
      <c r="S39" s="3873"/>
      <c r="T39" s="3822"/>
      <c r="U39" s="236"/>
      <c r="V39" s="1307" t="s">
        <v>602</v>
      </c>
      <c r="W39" s="1046" t="s">
        <v>603</v>
      </c>
      <c r="X39" s="1046" t="s">
        <v>578</v>
      </c>
      <c r="Y39" s="1313" t="s">
        <v>530</v>
      </c>
      <c r="Z39" s="3827" t="s">
        <v>531</v>
      </c>
      <c r="AA39" s="3840"/>
      <c r="AB39" s="3879"/>
      <c r="AC39" s="1307" t="s">
        <v>602</v>
      </c>
      <c r="AD39" s="1046" t="s">
        <v>603</v>
      </c>
      <c r="AE39" s="1046" t="s">
        <v>578</v>
      </c>
      <c r="AF39" s="1313" t="s">
        <v>530</v>
      </c>
      <c r="AG39" s="3827" t="s">
        <v>531</v>
      </c>
      <c r="AH39" s="3840"/>
      <c r="AI39" s="3879"/>
      <c r="AJ39" s="3882"/>
      <c r="AK39" s="3731"/>
      <c r="AQ39" s="979">
        <v>86</v>
      </c>
    </row>
    <row r="40" spans="1:43" s="1464" customFormat="1" ht="0" hidden="1" customHeight="1">
      <c r="A40" s="1194"/>
      <c r="B40" s="1194"/>
      <c r="C40" s="1194"/>
      <c r="D40" s="1194"/>
      <c r="E40" s="1194"/>
      <c r="F40" s="1194"/>
      <c r="G40" s="1194"/>
      <c r="H40" s="1194"/>
      <c r="I40" s="1194"/>
      <c r="J40" s="1194"/>
      <c r="K40" s="1194"/>
      <c r="L40" s="1188"/>
      <c r="M40" s="1186"/>
      <c r="N40" s="1186"/>
      <c r="O40" s="1186"/>
      <c r="P40" s="1070"/>
      <c r="Q40" s="1071"/>
      <c r="R40" s="1078">
        <v>1</v>
      </c>
      <c r="S40" s="1101" t="s">
        <v>161</v>
      </c>
      <c r="T40" s="1079" t="s">
        <v>89</v>
      </c>
      <c r="U40" s="1069" t="str">
        <f ca="1">OFFSET(U40,0,-1)</f>
        <v>2</v>
      </c>
      <c r="V40" s="1306">
        <f ca="1">OFFSET(V40,0,-1)+1</f>
        <v>3</v>
      </c>
      <c r="W40" s="1306">
        <f ca="1">OFFSET(W40,0,-1)+1</f>
        <v>4</v>
      </c>
      <c r="X40" s="1306">
        <f ca="1">OFFSET(X40,0,-1)+1</f>
        <v>5</v>
      </c>
      <c r="Y40" s="1306">
        <f ca="1">OFFSET(Y40,0,-1)+1</f>
        <v>6</v>
      </c>
      <c r="Z40" s="3871">
        <f ca="1">OFFSET(Z40,0,-1)+1</f>
        <v>7</v>
      </c>
      <c r="AA40" s="3871"/>
      <c r="AB40" s="1306">
        <f ca="1">OFFSET(AB40,0,-2)+1</f>
        <v>8</v>
      </c>
      <c r="AC40" s="1306">
        <f ca="1">OFFSET(AC40,0,-1)+1</f>
        <v>9</v>
      </c>
      <c r="AD40" s="1306">
        <f ca="1">OFFSET(AD40,0,-1)+1</f>
        <v>10</v>
      </c>
      <c r="AE40" s="1306">
        <f ca="1">OFFSET(AE40,0,-1)+1</f>
        <v>11</v>
      </c>
      <c r="AF40" s="1306">
        <f ca="1">OFFSET(AF40,0,-1)+1</f>
        <v>12</v>
      </c>
      <c r="AG40" s="3871">
        <f ca="1">OFFSET(AG40,0,-1)+1</f>
        <v>13</v>
      </c>
      <c r="AH40" s="3871"/>
      <c r="AI40" s="1306">
        <f ca="1">OFFSET(AI40,0,-2)+1</f>
        <v>14</v>
      </c>
      <c r="AJ40" s="1069">
        <f ca="1">OFFSET(AJ40,0,-1)</f>
        <v>14</v>
      </c>
      <c r="AK40" s="1306">
        <f ca="1">OFFSET(AK40,0,-1)+1</f>
        <v>15</v>
      </c>
      <c r="AL40" s="444"/>
      <c r="AM40" s="444"/>
      <c r="AN40" s="444"/>
      <c r="AO40" s="444"/>
      <c r="AP40" s="444"/>
      <c r="AQ40" s="429">
        <v>0</v>
      </c>
    </row>
    <row r="41" spans="1:43" ht="24" customHeight="1">
      <c r="A41" s="1187" t="s">
        <v>355</v>
      </c>
      <c r="B41" s="1187"/>
      <c r="C41" s="1187"/>
      <c r="D41" s="1187"/>
      <c r="E41" s="3860">
        <v>1</v>
      </c>
      <c r="F41" s="1187"/>
      <c r="G41" s="1187"/>
      <c r="H41" s="1187"/>
      <c r="I41" s="1187"/>
      <c r="J41" s="1187"/>
      <c r="K41" s="1187"/>
      <c r="L41" s="1188"/>
      <c r="M41" s="1189"/>
      <c r="N41" s="1189"/>
      <c r="O41" s="1189"/>
      <c r="P41" s="294"/>
      <c r="Q41" s="293"/>
      <c r="R41" s="288"/>
      <c r="S41" s="1317">
        <f>INDEX(PT_DIFFERENTIATION_NUM_NTAR,MATCH(A41,PT_DIFFERENTIATION_NTAR_ID,0))</f>
        <v>0</v>
      </c>
      <c r="T41" s="232" t="s">
        <v>214</v>
      </c>
      <c r="U41" s="234"/>
      <c r="V41" s="3854"/>
      <c r="W41" s="3855"/>
      <c r="X41" s="3855"/>
      <c r="Y41" s="3855"/>
      <c r="Z41" s="3855"/>
      <c r="AA41" s="3855"/>
      <c r="AB41" s="3856"/>
      <c r="AC41" s="3854" t="str">
        <f>INDEX(PT_DIFFERENTIATION_NTAR,MATCH(A41,PT_DIFFERENTIATION_NTAR_ID,0))</f>
        <v/>
      </c>
      <c r="AD41" s="3855"/>
      <c r="AE41" s="3855"/>
      <c r="AF41" s="3855"/>
      <c r="AG41" s="3855"/>
      <c r="AH41" s="3855"/>
      <c r="AI41" s="3855"/>
      <c r="AJ41" s="3856"/>
      <c r="AK41" s="10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979">
        <v>23</v>
      </c>
    </row>
    <row r="42" spans="1:43" ht="24" customHeight="1">
      <c r="A42" s="1187" t="s">
        <v>355</v>
      </c>
      <c r="B42" s="1187" t="s">
        <v>356</v>
      </c>
      <c r="C42" s="1187"/>
      <c r="D42" s="1187"/>
      <c r="E42" s="3861"/>
      <c r="F42" s="3860">
        <v>1</v>
      </c>
      <c r="G42" s="1187"/>
      <c r="H42" s="1187"/>
      <c r="I42" s="1187"/>
      <c r="J42" s="1187"/>
      <c r="K42" s="1187"/>
      <c r="L42" s="1188"/>
      <c r="M42" s="1189"/>
      <c r="N42" s="1189"/>
      <c r="O42" s="1189"/>
      <c r="P42" s="1311"/>
      <c r="Q42" s="285"/>
      <c r="R42" s="286"/>
      <c r="S42" s="1317" t="str">
        <f>INDEX(PT_DIFFERENTIATION_NUM_TER,MATCH(B42,PT_DIFFERENTIATION_TER_ID,0))</f>
        <v>.</v>
      </c>
      <c r="T42" s="242" t="s">
        <v>481</v>
      </c>
      <c r="U42" s="234"/>
      <c r="V42" s="3854"/>
      <c r="W42" s="3855"/>
      <c r="X42" s="3855"/>
      <c r="Y42" s="3855"/>
      <c r="Z42" s="3855"/>
      <c r="AA42" s="3855"/>
      <c r="AB42" s="3856"/>
      <c r="AC42" s="3854" t="str">
        <f>INDEX(PT_DIFFERENTIATION_TER,MATCH(B42,PT_DIFFERENTIATION_TER_ID,0))</f>
        <v/>
      </c>
      <c r="AD42" s="3855"/>
      <c r="AE42" s="3855"/>
      <c r="AF42" s="3855"/>
      <c r="AG42" s="3855"/>
      <c r="AH42" s="3855"/>
      <c r="AI42" s="3855"/>
      <c r="AJ42" s="3856"/>
      <c r="AK42" s="1082" t="s">
        <v>482</v>
      </c>
      <c r="AM42" s="433"/>
      <c r="AN42" s="433" t="str">
        <f t="shared" si="1"/>
        <v>Территория действия тарифа</v>
      </c>
      <c r="AO42" s="433"/>
      <c r="AP42" s="433"/>
      <c r="AQ42" s="979">
        <v>23</v>
      </c>
    </row>
    <row r="43" spans="1:43" ht="24" customHeight="1">
      <c r="A43" s="1187" t="s">
        <v>355</v>
      </c>
      <c r="B43" s="1187" t="s">
        <v>356</v>
      </c>
      <c r="C43" s="1187" t="s">
        <v>357</v>
      </c>
      <c r="D43" s="1187"/>
      <c r="E43" s="3861"/>
      <c r="F43" s="3861"/>
      <c r="G43" s="3860">
        <v>1</v>
      </c>
      <c r="H43" s="1187"/>
      <c r="I43" s="1187"/>
      <c r="J43" s="1187"/>
      <c r="K43" s="1187"/>
      <c r="L43" s="1188"/>
      <c r="M43" s="1189"/>
      <c r="N43" s="1189"/>
      <c r="O43" s="1189"/>
      <c r="P43" s="287"/>
      <c r="Q43" s="285"/>
      <c r="R43" s="286"/>
      <c r="S43" s="1317" t="str">
        <f>INDEX(PT_DIFFERENTIATION_NUM_CS,MATCH(C43,PT_DIFFERENTIATION_CS_ID,0))</f>
        <v>..</v>
      </c>
      <c r="T43" s="243" t="s">
        <v>600</v>
      </c>
      <c r="U43" s="234"/>
      <c r="V43" s="3854"/>
      <c r="W43" s="3855"/>
      <c r="X43" s="3855"/>
      <c r="Y43" s="3855"/>
      <c r="Z43" s="3855"/>
      <c r="AA43" s="3855"/>
      <c r="AB43" s="3856"/>
      <c r="AC43" s="3854" t="str">
        <f>INDEX(PT_DIFFERENTIATION_CS,MATCH(C43,PT_DIFFERENTIATION_CS_ID,0))</f>
        <v/>
      </c>
      <c r="AD43" s="3855"/>
      <c r="AE43" s="3855"/>
      <c r="AF43" s="3855"/>
      <c r="AG43" s="3855"/>
      <c r="AH43" s="3855"/>
      <c r="AI43" s="3855"/>
      <c r="AJ43" s="3856"/>
      <c r="AK43" s="1082" t="s">
        <v>601</v>
      </c>
      <c r="AM43" s="433"/>
      <c r="AN43" s="433" t="str">
        <f t="shared" si="1"/>
        <v>Наименование централизованной системы водоотведения</v>
      </c>
      <c r="AO43" s="433"/>
      <c r="AP43" s="433"/>
      <c r="AQ43" s="979">
        <v>23</v>
      </c>
    </row>
    <row r="44" spans="1:43" ht="24" customHeight="1">
      <c r="A44" s="1187" t="s">
        <v>355</v>
      </c>
      <c r="B44" s="1187" t="s">
        <v>356</v>
      </c>
      <c r="C44" s="1187" t="s">
        <v>357</v>
      </c>
      <c r="D44" s="1187" t="s">
        <v>605</v>
      </c>
      <c r="E44" s="3861"/>
      <c r="F44" s="3861"/>
      <c r="G44" s="3861"/>
      <c r="H44" s="3861"/>
      <c r="I44" s="3862" t="str">
        <f>S43&amp;".1"</f>
        <v>...1</v>
      </c>
      <c r="J44" s="1187"/>
      <c r="K44" s="1187"/>
      <c r="L44" s="1188"/>
      <c r="P44" s="3864">
        <v>1</v>
      </c>
      <c r="Q44" s="1305"/>
      <c r="R44" s="289"/>
      <c r="S44" s="1317" t="str">
        <f>$I44</f>
        <v>...1</v>
      </c>
      <c r="T44" s="219" t="s">
        <v>567</v>
      </c>
      <c r="U44" s="234"/>
      <c r="V44" s="3928"/>
      <c r="W44" s="3929"/>
      <c r="X44" s="3929"/>
      <c r="Y44" s="3929"/>
      <c r="Z44" s="3929"/>
      <c r="AA44" s="3929"/>
      <c r="AB44" s="3930"/>
      <c r="AC44" s="3931"/>
      <c r="AD44" s="3932"/>
      <c r="AE44" s="3932"/>
      <c r="AF44" s="3932"/>
      <c r="AG44" s="3932"/>
      <c r="AH44" s="3932"/>
      <c r="AI44" s="3932"/>
      <c r="AJ44" s="3933"/>
      <c r="AK44" s="1082" t="s">
        <v>568</v>
      </c>
      <c r="AM44" s="433"/>
      <c r="AN44" s="433" t="str">
        <f t="shared" si="1"/>
        <v>Наименование признака дифференциации</v>
      </c>
      <c r="AO44" s="433"/>
      <c r="AP44" s="433"/>
      <c r="AQ44" s="979">
        <v>23</v>
      </c>
    </row>
    <row r="45" spans="1:43" ht="24" customHeight="1">
      <c r="A45" s="1187" t="s">
        <v>355</v>
      </c>
      <c r="B45" s="1187" t="s">
        <v>356</v>
      </c>
      <c r="C45" s="1187" t="s">
        <v>357</v>
      </c>
      <c r="D45" s="1187" t="s">
        <v>605</v>
      </c>
      <c r="E45" s="3861"/>
      <c r="F45" s="3861"/>
      <c r="G45" s="3861"/>
      <c r="H45" s="3861"/>
      <c r="I45" s="3863"/>
      <c r="J45" s="3862" t="str">
        <f>I44&amp;".1"</f>
        <v>...1.1</v>
      </c>
      <c r="K45" s="1187"/>
      <c r="L45" s="1188" t="s">
        <v>490</v>
      </c>
      <c r="P45" s="3864"/>
      <c r="Q45" s="3864">
        <v>1</v>
      </c>
      <c r="R45" s="290"/>
      <c r="S45" s="1317" t="str">
        <f>$J45</f>
        <v>...1.1</v>
      </c>
      <c r="T45" s="220" t="s">
        <v>491</v>
      </c>
      <c r="U45" s="234"/>
      <c r="V45" s="3848"/>
      <c r="W45" s="3849"/>
      <c r="X45" s="3849"/>
      <c r="Y45" s="3849"/>
      <c r="Z45" s="3849"/>
      <c r="AA45" s="3849"/>
      <c r="AB45" s="3850"/>
      <c r="AC45" s="3848"/>
      <c r="AD45" s="3849"/>
      <c r="AE45" s="3849"/>
      <c r="AF45" s="3849"/>
      <c r="AG45" s="3849"/>
      <c r="AH45" s="3849"/>
      <c r="AI45" s="3849"/>
      <c r="AJ45" s="3850"/>
      <c r="AK45" s="1131" t="s">
        <v>569</v>
      </c>
      <c r="AM45" s="433"/>
      <c r="AN45" s="433" t="str">
        <f t="shared" si="1"/>
        <v>Группа потребителей</v>
      </c>
      <c r="AO45" s="433"/>
      <c r="AP45" s="433"/>
      <c r="AQ45" s="979">
        <v>23</v>
      </c>
    </row>
    <row r="46" spans="1:43" ht="24" customHeight="1">
      <c r="A46" s="1187" t="s">
        <v>355</v>
      </c>
      <c r="B46" s="1187" t="s">
        <v>356</v>
      </c>
      <c r="C46" s="1187" t="s">
        <v>357</v>
      </c>
      <c r="D46" s="1187" t="s">
        <v>605</v>
      </c>
      <c r="E46" s="3861"/>
      <c r="F46" s="3861"/>
      <c r="G46" s="3861"/>
      <c r="H46" s="3861"/>
      <c r="I46" s="3863"/>
      <c r="J46" s="3863"/>
      <c r="K46" s="3862" t="str">
        <f>J45&amp;".1"</f>
        <v>...1.1.1</v>
      </c>
      <c r="L46" s="1188"/>
      <c r="P46" s="3864"/>
      <c r="Q46" s="3864"/>
      <c r="R46" s="290">
        <v>1</v>
      </c>
      <c r="S46" s="1317" t="str">
        <f>$K46</f>
        <v>...1.1.1</v>
      </c>
      <c r="T46" s="1261"/>
      <c r="U46" s="234"/>
      <c r="V46" s="1184"/>
      <c r="W46" s="1184"/>
      <c r="X46" s="1185"/>
      <c r="Y46" s="3858"/>
      <c r="Z46" s="3857" t="s">
        <v>52</v>
      </c>
      <c r="AA46" s="3858"/>
      <c r="AB46" s="3857" t="s">
        <v>52</v>
      </c>
      <c r="AC46" s="627"/>
      <c r="AD46" s="627"/>
      <c r="AE46" s="1081"/>
      <c r="AF46" s="3865"/>
      <c r="AG46" s="3741" t="s">
        <v>52</v>
      </c>
      <c r="AH46" s="3867"/>
      <c r="AI46" s="3741" t="s">
        <v>6</v>
      </c>
      <c r="AJ46" s="1262"/>
      <c r="AK46" s="39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979">
        <v>23</v>
      </c>
    </row>
    <row r="47" spans="1:43" ht="0" hidden="1" customHeight="1">
      <c r="A47" s="1187" t="s">
        <v>355</v>
      </c>
      <c r="B47" s="1187" t="s">
        <v>356</v>
      </c>
      <c r="C47" s="1187" t="s">
        <v>357</v>
      </c>
      <c r="D47" s="1187" t="s">
        <v>605</v>
      </c>
      <c r="E47" s="3861"/>
      <c r="F47" s="3861"/>
      <c r="G47" s="3861"/>
      <c r="H47" s="3861"/>
      <c r="I47" s="3863"/>
      <c r="J47" s="3863"/>
      <c r="K47" s="3862"/>
      <c r="L47" s="1188"/>
      <c r="P47" s="3864"/>
      <c r="Q47" s="3864"/>
      <c r="R47" s="290"/>
      <c r="S47" s="1314"/>
      <c r="T47" s="234"/>
      <c r="U47" s="234"/>
      <c r="V47" s="1184"/>
      <c r="W47" s="1184"/>
      <c r="X47" s="262" t="str">
        <f>Y46&amp;"-"&amp;AA46</f>
        <v>-</v>
      </c>
      <c r="Y47" s="3857"/>
      <c r="Z47" s="3857"/>
      <c r="AA47" s="3857"/>
      <c r="AB47" s="3857"/>
      <c r="AC47" s="259"/>
      <c r="AD47" s="259"/>
      <c r="AE47" s="262" t="str">
        <f>AF46&amp;"-"&amp;AH46</f>
        <v>-</v>
      </c>
      <c r="AF47" s="3866"/>
      <c r="AG47" s="3741"/>
      <c r="AH47" s="3868"/>
      <c r="AI47" s="3741"/>
      <c r="AJ47" s="1263"/>
      <c r="AK47" s="3934"/>
      <c r="AM47" s="433"/>
      <c r="AN47" s="433" t="str">
        <f t="shared" si="1"/>
        <v/>
      </c>
      <c r="AO47" s="433"/>
      <c r="AP47" s="433"/>
      <c r="AQ47" s="979">
        <v>0</v>
      </c>
    </row>
    <row r="48" spans="1:43" ht="21" customHeight="1">
      <c r="A48" s="1187" t="s">
        <v>355</v>
      </c>
      <c r="B48" s="1187" t="s">
        <v>356</v>
      </c>
      <c r="C48" s="1187" t="s">
        <v>357</v>
      </c>
      <c r="D48" s="1187" t="s">
        <v>605</v>
      </c>
      <c r="E48" s="3861"/>
      <c r="F48" s="3861"/>
      <c r="G48" s="3861"/>
      <c r="H48" s="3861"/>
      <c r="I48" s="3863"/>
      <c r="J48" s="3862"/>
      <c r="K48" s="1187"/>
      <c r="L48" s="1188"/>
      <c r="P48" s="3864"/>
      <c r="Q48" s="3864"/>
      <c r="R48" s="289"/>
      <c r="S48" s="1102"/>
      <c r="T48" s="221" t="s">
        <v>570</v>
      </c>
      <c r="U48" s="300"/>
      <c r="V48" s="300"/>
      <c r="W48" s="300"/>
      <c r="X48" s="300"/>
      <c r="Y48" s="300"/>
      <c r="Z48" s="300"/>
      <c r="AA48" s="300"/>
      <c r="AB48" s="300"/>
      <c r="AC48" s="300"/>
      <c r="AD48" s="300"/>
      <c r="AE48" s="300"/>
      <c r="AF48" s="300"/>
      <c r="AG48" s="300"/>
      <c r="AH48" s="300"/>
      <c r="AI48" s="300"/>
      <c r="AJ48" s="300"/>
      <c r="AK48" s="1082" t="s">
        <v>571</v>
      </c>
      <c r="AM48" s="433"/>
      <c r="AN48" s="433" t="str">
        <f t="shared" si="1"/>
        <v>Добавить значение признака дифференциации</v>
      </c>
      <c r="AO48" s="433"/>
      <c r="AP48" s="433"/>
      <c r="AQ48" s="979">
        <v>20</v>
      </c>
    </row>
    <row r="49" spans="1:43" ht="21.95" customHeight="1">
      <c r="A49" s="1187" t="s">
        <v>355</v>
      </c>
      <c r="B49" s="1187" t="s">
        <v>356</v>
      </c>
      <c r="C49" s="1187" t="s">
        <v>357</v>
      </c>
      <c r="D49" s="1187" t="s">
        <v>605</v>
      </c>
      <c r="E49" s="3861"/>
      <c r="F49" s="3861"/>
      <c r="G49" s="3861"/>
      <c r="H49" s="3861"/>
      <c r="I49" s="3862"/>
      <c r="J49" s="1187"/>
      <c r="K49" s="1187"/>
      <c r="L49" s="1188"/>
      <c r="P49" s="3864"/>
      <c r="Q49" s="1305"/>
      <c r="R49" s="289"/>
      <c r="S49" s="1102"/>
      <c r="T49" s="298" t="s">
        <v>496</v>
      </c>
      <c r="U49" s="300"/>
      <c r="V49" s="300"/>
      <c r="W49" s="300"/>
      <c r="X49" s="300"/>
      <c r="Y49" s="300"/>
      <c r="Z49" s="300"/>
      <c r="AA49" s="300"/>
      <c r="AB49" s="299"/>
      <c r="AC49" s="300"/>
      <c r="AD49" s="300"/>
      <c r="AE49" s="300"/>
      <c r="AF49" s="300"/>
      <c r="AG49" s="300"/>
      <c r="AH49" s="300"/>
      <c r="AI49" s="299"/>
      <c r="AJ49" s="300"/>
      <c r="AK49" s="1264"/>
      <c r="AM49" s="433"/>
      <c r="AN49" s="433" t="str">
        <f t="shared" si="1"/>
        <v>Добавить группу потребителей</v>
      </c>
      <c r="AO49" s="433"/>
      <c r="AP49" s="433"/>
      <c r="AQ49" s="979">
        <v>21</v>
      </c>
    </row>
    <row r="50" spans="1:43" ht="21.95" customHeight="1">
      <c r="A50" s="1187" t="s">
        <v>355</v>
      </c>
      <c r="B50" s="1187" t="s">
        <v>356</v>
      </c>
      <c r="C50" s="1187" t="s">
        <v>357</v>
      </c>
      <c r="D50" s="1187" t="s">
        <v>605</v>
      </c>
      <c r="E50" s="3861"/>
      <c r="F50" s="3861"/>
      <c r="G50" s="3861"/>
      <c r="H50" s="3860"/>
      <c r="I50" s="1187"/>
      <c r="J50" s="1187"/>
      <c r="K50" s="1187"/>
      <c r="L50" s="1188"/>
      <c r="M50" s="1189"/>
      <c r="N50" s="1189"/>
      <c r="O50" s="469"/>
      <c r="P50" s="293"/>
      <c r="Q50" s="308"/>
      <c r="R50" s="288"/>
      <c r="S50" s="1102"/>
      <c r="T50" s="305" t="s">
        <v>572</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979">
        <v>21</v>
      </c>
    </row>
    <row r="51" spans="1:43" s="1465" customFormat="1" ht="0" hidden="1" customHeight="1">
      <c r="A51" s="1167" t="s">
        <v>355</v>
      </c>
      <c r="B51" s="1167" t="s">
        <v>356</v>
      </c>
      <c r="C51" s="1138"/>
      <c r="D51" s="1138"/>
      <c r="E51" s="3861"/>
      <c r="F51" s="3860"/>
      <c r="G51" s="1138"/>
      <c r="H51" s="1138"/>
      <c r="I51" s="1138"/>
      <c r="J51" s="1138"/>
      <c r="K51" s="1138"/>
      <c r="L51" s="1318"/>
      <c r="M51" s="1145"/>
      <c r="N51" s="1145"/>
      <c r="P51" s="1140"/>
      <c r="Q51" s="1141"/>
      <c r="R51" s="1140"/>
      <c r="S51" s="1146"/>
      <c r="T51" s="1149" t="s">
        <v>499</v>
      </c>
      <c r="U51" s="1148"/>
      <c r="V51" s="1148"/>
      <c r="W51" s="1148"/>
      <c r="X51" s="1148"/>
      <c r="Y51" s="1148"/>
      <c r="Z51" s="1148"/>
      <c r="AA51" s="1148"/>
      <c r="AB51" s="1148"/>
      <c r="AC51" s="1148"/>
      <c r="AD51" s="1148"/>
      <c r="AE51" s="1148"/>
      <c r="AF51" s="1148"/>
      <c r="AG51" s="1148"/>
      <c r="AH51" s="1148"/>
      <c r="AI51" s="1148"/>
      <c r="AJ51" s="1148"/>
      <c r="AK51" s="1148"/>
      <c r="AM51" s="659"/>
      <c r="AN51" s="659" t="str">
        <f t="shared" si="1"/>
        <v>Добавить централизованную систему для дифференциации</v>
      </c>
      <c r="AO51" s="659"/>
      <c r="AP51" s="659"/>
      <c r="AQ51" s="451">
        <v>0</v>
      </c>
    </row>
    <row r="52" spans="1:43" s="1465" customFormat="1" ht="0" hidden="1" customHeight="1">
      <c r="A52" s="1167" t="s">
        <v>355</v>
      </c>
      <c r="B52" s="1167"/>
      <c r="C52" s="1167"/>
      <c r="D52" s="1167"/>
      <c r="E52" s="3860"/>
      <c r="F52" s="1167"/>
      <c r="G52" s="1167"/>
      <c r="H52" s="1167"/>
      <c r="I52" s="1167"/>
      <c r="J52" s="1167"/>
      <c r="K52" s="1167"/>
      <c r="L52" s="1170"/>
      <c r="M52" s="1145"/>
      <c r="N52" s="1145"/>
      <c r="O52" s="451"/>
      <c r="P52" s="313"/>
      <c r="Q52" s="1168"/>
      <c r="R52" s="313"/>
      <c r="S52" s="1146"/>
      <c r="T52" s="1149" t="s">
        <v>500</v>
      </c>
      <c r="U52" s="1148"/>
      <c r="V52" s="1148"/>
      <c r="W52" s="1148"/>
      <c r="X52" s="1148"/>
      <c r="Y52" s="1148"/>
      <c r="Z52" s="1148"/>
      <c r="AA52" s="1148"/>
      <c r="AB52" s="1148"/>
      <c r="AC52" s="1148"/>
      <c r="AD52" s="1148"/>
      <c r="AE52" s="1148"/>
      <c r="AF52" s="1148"/>
      <c r="AG52" s="1148"/>
      <c r="AH52" s="1148"/>
      <c r="AI52" s="1148"/>
      <c r="AJ52" s="1148"/>
      <c r="AK52" s="1148"/>
      <c r="AM52" s="433"/>
      <c r="AN52" s="433" t="str">
        <f t="shared" si="1"/>
        <v>Добавить территорию для дифференциации</v>
      </c>
      <c r="AO52" s="433"/>
      <c r="AP52" s="433"/>
      <c r="AQ52" s="444">
        <v>0</v>
      </c>
    </row>
    <row r="53" spans="1:43" s="1465" customFormat="1" ht="0" hidden="1" customHeight="1">
      <c r="A53" s="1138"/>
      <c r="B53" s="1138"/>
      <c r="C53" s="1138"/>
      <c r="D53" s="1138"/>
      <c r="E53" s="1167"/>
      <c r="F53" s="1138"/>
      <c r="G53" s="1138"/>
      <c r="H53" s="1138"/>
      <c r="I53" s="1138"/>
      <c r="J53" s="1138"/>
      <c r="K53" s="1138"/>
      <c r="L53" s="1318"/>
      <c r="M53" s="1145"/>
      <c r="N53" s="1145"/>
      <c r="P53" s="1140"/>
      <c r="Q53" s="1141"/>
      <c r="R53" s="1140"/>
      <c r="S53" s="1146"/>
      <c r="T53" s="1149" t="s">
        <v>532</v>
      </c>
      <c r="U53" s="1148"/>
      <c r="V53" s="1148"/>
      <c r="W53" s="1148"/>
      <c r="X53" s="1148"/>
      <c r="Y53" s="1148"/>
      <c r="Z53" s="1148"/>
      <c r="AA53" s="1148"/>
      <c r="AB53" s="1148"/>
      <c r="AC53" s="1148"/>
      <c r="AD53" s="1148"/>
      <c r="AE53" s="1148"/>
      <c r="AF53" s="1148"/>
      <c r="AG53" s="1148"/>
      <c r="AH53" s="1148"/>
      <c r="AI53" s="1148"/>
      <c r="AJ53" s="1148"/>
      <c r="AK53" s="1148"/>
      <c r="AM53" s="659"/>
      <c r="AN53" s="659" t="str">
        <f t="shared" si="1"/>
        <v>Добавить наименование тарифа</v>
      </c>
      <c r="AO53" s="659"/>
      <c r="AP53" s="659"/>
      <c r="AQ53" s="451">
        <v>0</v>
      </c>
    </row>
    <row r="54" spans="1:43" ht="11.45" customHeight="1">
      <c r="M54" s="984"/>
      <c r="N54" s="984"/>
      <c r="O54" s="469"/>
      <c r="P54" s="979"/>
      <c r="Q54" s="979"/>
      <c r="R54" s="979"/>
      <c r="S54" s="979"/>
      <c r="AL54" s="979"/>
      <c r="AM54" s="979"/>
      <c r="AN54" s="979"/>
      <c r="AO54" s="979"/>
      <c r="AP54" s="979"/>
      <c r="AQ54" s="979">
        <v>11</v>
      </c>
    </row>
    <row r="55" spans="1:43" ht="14.65" customHeight="1">
      <c r="O55" s="469"/>
      <c r="S55" s="1077"/>
      <c r="T55" s="3859"/>
      <c r="U55" s="3859"/>
      <c r="V55" s="3859"/>
      <c r="W55" s="3859"/>
      <c r="X55" s="3859"/>
      <c r="Y55" s="3859"/>
      <c r="Z55" s="3859"/>
      <c r="AA55" s="3859"/>
      <c r="AB55" s="3859"/>
      <c r="AC55" s="3859"/>
      <c r="AD55" s="3859"/>
      <c r="AE55" s="3859"/>
      <c r="AF55" s="3859"/>
      <c r="AG55" s="3859"/>
      <c r="AH55" s="3859"/>
      <c r="AI55" s="3859"/>
      <c r="AJ55" s="3859"/>
      <c r="AK55" s="3859"/>
      <c r="AQ55" s="979">
        <v>14</v>
      </c>
    </row>
    <row r="56" spans="1:43" ht="14.65" customHeight="1">
      <c r="O56" s="469"/>
      <c r="AQ56" s="979">
        <v>14</v>
      </c>
    </row>
    <row r="57" spans="1:43" ht="14.65" customHeight="1">
      <c r="O57" s="469"/>
      <c r="S57" s="1077"/>
      <c r="T57" s="3859"/>
      <c r="U57" s="3859"/>
      <c r="V57" s="3859"/>
      <c r="W57" s="3859"/>
      <c r="X57" s="3859"/>
      <c r="Y57" s="3859"/>
      <c r="Z57" s="3859"/>
      <c r="AA57" s="3859"/>
      <c r="AB57" s="3859"/>
      <c r="AC57" s="3859"/>
      <c r="AD57" s="3859"/>
      <c r="AE57" s="3859"/>
      <c r="AF57" s="3859"/>
      <c r="AG57" s="3859"/>
      <c r="AH57" s="3859"/>
      <c r="AI57" s="3859"/>
      <c r="AJ57" s="3859"/>
      <c r="AK57" s="3859"/>
      <c r="AQ57" s="979">
        <v>14</v>
      </c>
    </row>
    <row r="58" spans="1:43" ht="22.5" hidden="1" customHeight="1">
      <c r="A58" s="984" t="s">
        <v>69</v>
      </c>
      <c r="B58" s="984">
        <v>0</v>
      </c>
      <c r="C58" s="984">
        <v>0</v>
      </c>
      <c r="D58" s="984">
        <v>0</v>
      </c>
      <c r="E58" s="984">
        <v>0</v>
      </c>
      <c r="F58" s="984">
        <v>0</v>
      </c>
      <c r="G58" s="984">
        <v>0</v>
      </c>
      <c r="H58" s="984">
        <v>0</v>
      </c>
      <c r="I58" s="984">
        <v>0</v>
      </c>
      <c r="J58" s="984">
        <v>0</v>
      </c>
      <c r="K58" s="984">
        <v>0</v>
      </c>
      <c r="L58" s="1302">
        <v>0</v>
      </c>
      <c r="M58" s="1186">
        <v>0</v>
      </c>
      <c r="N58" s="1186">
        <v>0</v>
      </c>
      <c r="O58" s="1186">
        <v>0</v>
      </c>
      <c r="P58" s="1297">
        <v>3</v>
      </c>
      <c r="Q58" s="278">
        <v>3</v>
      </c>
      <c r="R58" s="278">
        <v>3</v>
      </c>
      <c r="S58" s="495">
        <v>12</v>
      </c>
      <c r="T58" s="979">
        <v>35</v>
      </c>
      <c r="U58" s="979">
        <v>0</v>
      </c>
      <c r="V58" s="979">
        <v>0</v>
      </c>
      <c r="W58" s="979">
        <v>0</v>
      </c>
      <c r="X58" s="979">
        <v>0</v>
      </c>
      <c r="Y58" s="979">
        <v>0</v>
      </c>
      <c r="Z58" s="979">
        <v>0</v>
      </c>
      <c r="AA58" s="979">
        <v>0</v>
      </c>
      <c r="AB58" s="979">
        <v>0</v>
      </c>
      <c r="AC58" s="979">
        <v>24</v>
      </c>
      <c r="AD58" s="979">
        <v>24</v>
      </c>
      <c r="AE58" s="979">
        <v>24</v>
      </c>
      <c r="AF58" s="979">
        <v>11</v>
      </c>
      <c r="AG58" s="979">
        <v>3</v>
      </c>
      <c r="AH58" s="979">
        <v>11</v>
      </c>
      <c r="AI58" s="979">
        <v>0</v>
      </c>
      <c r="AJ58" s="979">
        <v>4</v>
      </c>
      <c r="AK58" s="979">
        <v>115</v>
      </c>
      <c r="AL58" s="444">
        <v>10</v>
      </c>
      <c r="AM58" s="444">
        <v>10</v>
      </c>
      <c r="AN58" s="444">
        <v>10</v>
      </c>
      <c r="AO58" s="444">
        <v>10</v>
      </c>
      <c r="AP58" s="444">
        <v>10</v>
      </c>
      <c r="AQ58" s="979">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190" hidden="1" customWidth="1"/>
    <col min="2" max="2" width="11" style="1190" hidden="1" customWidth="1"/>
    <col min="3" max="3" width="10.5703125" style="1190" hidden="1"/>
    <col min="4" max="4" width="12.85546875" style="1190" hidden="1" customWidth="1"/>
    <col min="5" max="5" width="10" style="1190" hidden="1" customWidth="1"/>
    <col min="6" max="6" width="8.7109375" style="1190" hidden="1" customWidth="1"/>
    <col min="7" max="7" width="7.5703125" style="1190" hidden="1" customWidth="1"/>
    <col min="8" max="8" width="11.42578125" style="1190" hidden="1" customWidth="1"/>
    <col min="9" max="9" width="12" style="1190" hidden="1" customWidth="1"/>
    <col min="10" max="10" width="9.85546875" style="1190" hidden="1" customWidth="1"/>
    <col min="11" max="11" width="11.42578125" style="1190" hidden="1" customWidth="1"/>
    <col min="12" max="12" width="19.140625" style="1886" hidden="1" customWidth="1"/>
    <col min="13" max="14" width="12.28515625" style="1563" hidden="1" customWidth="1"/>
    <col min="15" max="15" width="23.42578125" style="1563" hidden="1" customWidth="1"/>
    <col min="16" max="16" width="3.7109375" style="1563" hidden="1" customWidth="1"/>
    <col min="17" max="17" width="3.7109375" style="1195" hidden="1" customWidth="1"/>
    <col min="18" max="18" width="3" style="278" customWidth="1"/>
    <col min="19" max="19" width="12" style="1878" customWidth="1"/>
    <col min="20" max="20" width="31" style="1459" customWidth="1"/>
    <col min="21" max="21" width="0.140625" style="1459" customWidth="1"/>
    <col min="22" max="25" width="21.7109375" style="1459" hidden="1" customWidth="1"/>
    <col min="26" max="26" width="11.7109375" style="1459" hidden="1" customWidth="1"/>
    <col min="27" max="27" width="3.7109375" style="1459" hidden="1" customWidth="1"/>
    <col min="28" max="28" width="11.7109375" style="1459" hidden="1" customWidth="1"/>
    <col min="29" max="29" width="8.5703125" style="1459" hidden="1" customWidth="1"/>
    <col min="30" max="30" width="3.7109375" style="1459" customWidth="1"/>
    <col min="31" max="32" width="3" style="1459" customWidth="1"/>
    <col min="33" max="33" width="24" style="1459" customWidth="1"/>
    <col min="34" max="34" width="3.7109375" style="1459" customWidth="1"/>
    <col min="35" max="36" width="3" style="1459" customWidth="1"/>
    <col min="37" max="37" width="24" style="1459" customWidth="1"/>
    <col min="38" max="38" width="3.7109375" style="1459" customWidth="1"/>
    <col min="39" max="40" width="3" style="1459" customWidth="1"/>
    <col min="41" max="41" width="18" style="1459" customWidth="1"/>
    <col min="42" max="42" width="3.7109375" style="1459" customWidth="1"/>
    <col min="43" max="44" width="3" style="1459" customWidth="1"/>
    <col min="45" max="45" width="18" style="1459" customWidth="1"/>
    <col min="46" max="49" width="21" style="1459" customWidth="1"/>
    <col min="50" max="50" width="11" style="1459" customWidth="1"/>
    <col min="51" max="51" width="3.7109375" style="1459" customWidth="1"/>
    <col min="52" max="52" width="11" style="1459" customWidth="1"/>
    <col min="53" max="53" width="8.5703125" style="1459" hidden="1" customWidth="1"/>
    <col min="54" max="54" width="4" style="1459" customWidth="1"/>
    <col min="55" max="55" width="115" style="1459" customWidth="1"/>
    <col min="56" max="60" width="10" style="1465" customWidth="1"/>
    <col min="61" max="61" width="10.5703125" style="1459" hidden="1"/>
  </cols>
  <sheetData>
    <row r="1" spans="1:61" ht="22.5" hidden="1" customHeight="1">
      <c r="W1" s="261"/>
      <c r="Y1" s="261"/>
      <c r="Z1" s="261"/>
      <c r="AW1" s="261"/>
      <c r="AX1" s="261"/>
      <c r="BI1" s="979" t="s">
        <v>1</v>
      </c>
    </row>
    <row r="2" spans="1:61" ht="21" hidden="1" customHeight="1">
      <c r="A2" s="1187"/>
      <c r="B2" s="1187"/>
      <c r="C2" s="1187"/>
      <c r="D2" s="1187"/>
      <c r="E2" s="3860">
        <v>1</v>
      </c>
      <c r="F2" s="1187"/>
      <c r="G2" s="1187"/>
      <c r="H2" s="1187"/>
      <c r="I2" s="1187"/>
      <c r="J2" s="1187"/>
      <c r="K2" s="1187"/>
      <c r="L2" s="1188"/>
      <c r="M2" s="1189"/>
      <c r="N2" s="1189"/>
      <c r="O2" s="1189"/>
      <c r="P2" s="1233"/>
      <c r="Q2" s="743"/>
      <c r="R2" s="288"/>
      <c r="S2" s="1317" t="e">
        <f>INDEX(PT_DIFFERENTIATION_NUM_NTAR,MATCH(A2,PT_DIFFERENTIATION_NTAR_ID,0))</f>
        <v>#N/A</v>
      </c>
      <c r="T2" s="232" t="s">
        <v>214</v>
      </c>
      <c r="U2" s="234"/>
      <c r="V2" s="3855"/>
      <c r="W2" s="3855"/>
      <c r="X2" s="3855"/>
      <c r="Y2" s="3855"/>
      <c r="Z2" s="3855"/>
      <c r="AA2" s="3855"/>
      <c r="AB2" s="3855"/>
      <c r="AC2" s="3856"/>
      <c r="AD2" s="3854" t="e">
        <f>INDEX(PT_DIFFERENTIATION_NTAR,MATCH(A2,PT_DIFFERENTIATION_NTAR_ID,0))</f>
        <v>#N/A</v>
      </c>
      <c r="AE2" s="3855"/>
      <c r="AF2" s="3855"/>
      <c r="AG2" s="3855"/>
      <c r="AH2" s="3855"/>
      <c r="AI2" s="3855"/>
      <c r="AJ2" s="3855"/>
      <c r="AK2" s="3855"/>
      <c r="AL2" s="3855"/>
      <c r="AM2" s="3855"/>
      <c r="AN2" s="3855"/>
      <c r="AO2" s="3855"/>
      <c r="AP2" s="3855"/>
      <c r="AQ2" s="3855"/>
      <c r="AR2" s="3855"/>
      <c r="AS2" s="3855"/>
      <c r="AT2" s="3855"/>
      <c r="AU2" s="3855"/>
      <c r="AV2" s="3855"/>
      <c r="AW2" s="3855"/>
      <c r="AX2" s="3855"/>
      <c r="AY2" s="3855"/>
      <c r="AZ2" s="3855"/>
      <c r="BA2" s="3855"/>
      <c r="BB2" s="3856"/>
      <c r="BC2" s="10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3"/>
      <c r="BF2" s="433" t="str">
        <f t="shared" ref="BF2:BF8" si="0">IF(T2="","",T2)</f>
        <v>Наименование тарифа</v>
      </c>
      <c r="BG2" s="433"/>
      <c r="BH2" s="433"/>
      <c r="BI2" s="979">
        <v>0</v>
      </c>
    </row>
    <row r="3" spans="1:61" ht="21" hidden="1" customHeight="1">
      <c r="A3" s="1187"/>
      <c r="B3" s="1187"/>
      <c r="C3" s="1187"/>
      <c r="D3" s="1187"/>
      <c r="E3" s="3861"/>
      <c r="F3" s="3860">
        <v>1</v>
      </c>
      <c r="G3" s="1187"/>
      <c r="H3" s="1187"/>
      <c r="I3" s="1187"/>
      <c r="J3" s="1187"/>
      <c r="K3" s="1187"/>
      <c r="L3" s="1188"/>
      <c r="M3" s="1189"/>
      <c r="N3" s="1189"/>
      <c r="O3" s="1189"/>
      <c r="P3" s="1234"/>
      <c r="Q3" s="1235"/>
      <c r="R3" s="286"/>
      <c r="S3" s="1317" t="e">
        <f>INDEX(PT_DIFFERENTIATION_NUM_TER,MATCH(B3,PT_DIFFERENTIATION_TER_ID,0))</f>
        <v>#N/A</v>
      </c>
      <c r="T3" s="242" t="s">
        <v>481</v>
      </c>
      <c r="U3" s="234"/>
      <c r="V3" s="3855"/>
      <c r="W3" s="3855"/>
      <c r="X3" s="3855"/>
      <c r="Y3" s="3855"/>
      <c r="Z3" s="3855"/>
      <c r="AA3" s="3855"/>
      <c r="AB3" s="3855"/>
      <c r="AC3" s="3856"/>
      <c r="AD3" s="3854" t="e">
        <f>INDEX(PT_DIFFERENTIATION_TER,MATCH(B3,PT_DIFFERENTIATION_TER_ID,0))</f>
        <v>#N/A</v>
      </c>
      <c r="AE3" s="3855"/>
      <c r="AF3" s="3855"/>
      <c r="AG3" s="3855"/>
      <c r="AH3" s="3855"/>
      <c r="AI3" s="3855"/>
      <c r="AJ3" s="3855"/>
      <c r="AK3" s="3855"/>
      <c r="AL3" s="3855"/>
      <c r="AM3" s="3855"/>
      <c r="AN3" s="3855"/>
      <c r="AO3" s="3855"/>
      <c r="AP3" s="3855"/>
      <c r="AQ3" s="3855"/>
      <c r="AR3" s="3855"/>
      <c r="AS3" s="3855"/>
      <c r="AT3" s="3855"/>
      <c r="AU3" s="3855"/>
      <c r="AV3" s="3855"/>
      <c r="AW3" s="3855"/>
      <c r="AX3" s="3855"/>
      <c r="AY3" s="3855"/>
      <c r="AZ3" s="3855"/>
      <c r="BA3" s="3855"/>
      <c r="BB3" s="3856"/>
      <c r="BC3" s="1082" t="s">
        <v>482</v>
      </c>
      <c r="BE3" s="433"/>
      <c r="BF3" s="433" t="str">
        <f t="shared" si="0"/>
        <v>Территория действия тарифа</v>
      </c>
      <c r="BG3" s="433"/>
      <c r="BH3" s="433"/>
      <c r="BI3" s="979">
        <v>0</v>
      </c>
    </row>
    <row r="4" spans="1:61" ht="33.75" hidden="1" customHeight="1">
      <c r="A4" s="1187"/>
      <c r="B4" s="1187"/>
      <c r="C4" s="1187"/>
      <c r="D4" s="1187"/>
      <c r="E4" s="3861"/>
      <c r="F4" s="3861"/>
      <c r="G4" s="3860">
        <v>1</v>
      </c>
      <c r="H4" s="1187"/>
      <c r="I4" s="1187"/>
      <c r="J4" s="1187"/>
      <c r="K4" s="1187"/>
      <c r="L4" s="1188"/>
      <c r="M4" s="1189"/>
      <c r="N4" s="1189"/>
      <c r="O4" s="1189"/>
      <c r="P4" s="1236"/>
      <c r="Q4" s="1235"/>
      <c r="R4" s="286"/>
      <c r="S4" s="1317" t="e">
        <f>INDEX(PT_DIFFERENTIATION_NUM_CS,MATCH(C4,PT_DIFFERENTIATION_CS_ID,0))</f>
        <v>#N/A</v>
      </c>
      <c r="T4" s="243" t="s">
        <v>600</v>
      </c>
      <c r="U4" s="234"/>
      <c r="V4" s="3855"/>
      <c r="W4" s="3855"/>
      <c r="X4" s="3855"/>
      <c r="Y4" s="3855"/>
      <c r="Z4" s="3855"/>
      <c r="AA4" s="3855"/>
      <c r="AB4" s="3855"/>
      <c r="AC4" s="3856"/>
      <c r="AD4" s="3854" t="e">
        <f>INDEX(PT_DIFFERENTIATION_CS,MATCH(C4,PT_DIFFERENTIATION_CS_ID,0))</f>
        <v>#N/A</v>
      </c>
      <c r="AE4" s="3855"/>
      <c r="AF4" s="3855"/>
      <c r="AG4" s="3855"/>
      <c r="AH4" s="3855"/>
      <c r="AI4" s="3855"/>
      <c r="AJ4" s="3855"/>
      <c r="AK4" s="3855"/>
      <c r="AL4" s="3855"/>
      <c r="AM4" s="3855"/>
      <c r="AN4" s="3855"/>
      <c r="AO4" s="3855"/>
      <c r="AP4" s="3855"/>
      <c r="AQ4" s="3855"/>
      <c r="AR4" s="3855"/>
      <c r="AS4" s="3855"/>
      <c r="AT4" s="3855"/>
      <c r="AU4" s="3855"/>
      <c r="AV4" s="3855"/>
      <c r="AW4" s="3855"/>
      <c r="AX4" s="3855"/>
      <c r="AY4" s="3855"/>
      <c r="AZ4" s="3855"/>
      <c r="BA4" s="3855"/>
      <c r="BB4" s="3856"/>
      <c r="BC4" s="1082" t="s">
        <v>601</v>
      </c>
      <c r="BE4" s="433"/>
      <c r="BF4" s="433" t="str">
        <f t="shared" si="0"/>
        <v>Наименование централизованной системы водоотведения</v>
      </c>
      <c r="BG4" s="433"/>
      <c r="BH4" s="433"/>
      <c r="BI4" s="979">
        <v>0</v>
      </c>
    </row>
    <row r="5" spans="1:61" s="1465" customFormat="1" ht="14.25" hidden="1" customHeight="1">
      <c r="A5" s="1167"/>
      <c r="B5" s="1167"/>
      <c r="C5" s="1167"/>
      <c r="D5" s="1167"/>
      <c r="E5" s="3861"/>
      <c r="F5" s="3861"/>
      <c r="G5" s="3861"/>
      <c r="H5" s="3860">
        <v>1</v>
      </c>
      <c r="I5" s="1167"/>
      <c r="J5" s="1167"/>
      <c r="K5" s="1167"/>
      <c r="L5" s="1170"/>
      <c r="M5" s="1139"/>
      <c r="N5" s="1139"/>
      <c r="O5" s="1139"/>
      <c r="P5" s="1321"/>
      <c r="Q5" s="1322"/>
      <c r="R5" s="290"/>
      <c r="S5" s="871"/>
      <c r="T5" s="1323"/>
      <c r="U5" s="1208"/>
      <c r="V5" s="3892"/>
      <c r="W5" s="3892"/>
      <c r="X5" s="3892"/>
      <c r="Y5" s="3892"/>
      <c r="Z5" s="3892"/>
      <c r="AA5" s="3892"/>
      <c r="AB5" s="3892"/>
      <c r="AC5" s="3893"/>
      <c r="AD5" s="3891"/>
      <c r="AE5" s="3892"/>
      <c r="AF5" s="3892"/>
      <c r="AG5" s="3892"/>
      <c r="AH5" s="3892"/>
      <c r="AI5" s="3892"/>
      <c r="AJ5" s="3892"/>
      <c r="AK5" s="3892"/>
      <c r="AL5" s="3892"/>
      <c r="AM5" s="3892"/>
      <c r="AN5" s="3892"/>
      <c r="AO5" s="3892"/>
      <c r="AP5" s="3892"/>
      <c r="AQ5" s="3892"/>
      <c r="AR5" s="3892"/>
      <c r="AS5" s="3892"/>
      <c r="AT5" s="3892"/>
      <c r="AU5" s="3892"/>
      <c r="AV5" s="3892"/>
      <c r="AW5" s="3892"/>
      <c r="AX5" s="3892"/>
      <c r="AY5" s="3892"/>
      <c r="AZ5" s="3892"/>
      <c r="BA5" s="3892"/>
      <c r="BB5" s="3893"/>
      <c r="BC5" s="1209" t="s">
        <v>486</v>
      </c>
      <c r="BE5" s="433"/>
      <c r="BF5" s="433" t="str">
        <f t="shared" si="0"/>
        <v/>
      </c>
      <c r="BG5" s="433"/>
      <c r="BH5" s="433"/>
      <c r="BI5" s="444">
        <v>0</v>
      </c>
    </row>
    <row r="6" spans="1:61" s="1465" customFormat="1" ht="14.25" hidden="1" customHeight="1">
      <c r="A6" s="1167"/>
      <c r="B6" s="1167"/>
      <c r="C6" s="1167"/>
      <c r="D6" s="1167"/>
      <c r="E6" s="3861"/>
      <c r="F6" s="3861"/>
      <c r="G6" s="3861"/>
      <c r="H6" s="3861"/>
      <c r="I6" s="3862" t="str">
        <f>S5&amp;".1"</f>
        <v>.1</v>
      </c>
      <c r="J6" s="1167"/>
      <c r="K6" s="1167"/>
      <c r="L6" s="1170" t="s">
        <v>487</v>
      </c>
      <c r="M6" s="443"/>
      <c r="N6" s="443"/>
      <c r="O6" s="443"/>
      <c r="P6" s="3864">
        <v>1</v>
      </c>
      <c r="Q6" s="1305"/>
      <c r="R6" s="289"/>
      <c r="S6" s="871"/>
      <c r="T6" s="1207"/>
      <c r="U6" s="1208"/>
      <c r="V6" s="3892"/>
      <c r="W6" s="3892"/>
      <c r="X6" s="3892"/>
      <c r="Y6" s="3892"/>
      <c r="Z6" s="3892"/>
      <c r="AA6" s="3892"/>
      <c r="AB6" s="3892"/>
      <c r="AC6" s="3893"/>
      <c r="AD6" s="3891"/>
      <c r="AE6" s="3892"/>
      <c r="AF6" s="3892"/>
      <c r="AG6" s="3892"/>
      <c r="AH6" s="3892"/>
      <c r="AI6" s="3892"/>
      <c r="AJ6" s="3892"/>
      <c r="AK6" s="3892"/>
      <c r="AL6" s="3892"/>
      <c r="AM6" s="3892"/>
      <c r="AN6" s="3892"/>
      <c r="AO6" s="3892"/>
      <c r="AP6" s="3892"/>
      <c r="AQ6" s="3892"/>
      <c r="AR6" s="3892"/>
      <c r="AS6" s="3892"/>
      <c r="AT6" s="3892"/>
      <c r="AU6" s="3892"/>
      <c r="AV6" s="3892"/>
      <c r="AW6" s="3892"/>
      <c r="AX6" s="3892"/>
      <c r="AY6" s="3892"/>
      <c r="AZ6" s="3892"/>
      <c r="BA6" s="3892"/>
      <c r="BB6" s="3893"/>
      <c r="BC6" s="1209"/>
      <c r="BE6" s="433"/>
      <c r="BF6" s="433" t="str">
        <f t="shared" si="0"/>
        <v/>
      </c>
      <c r="BG6" s="433"/>
      <c r="BH6" s="433"/>
      <c r="BI6" s="444">
        <v>0</v>
      </c>
    </row>
    <row r="7" spans="1:61" s="1465" customFormat="1" ht="14.25" hidden="1" customHeight="1">
      <c r="A7" s="1167"/>
      <c r="B7" s="1167"/>
      <c r="C7" s="1167"/>
      <c r="D7" s="1167"/>
      <c r="E7" s="3861"/>
      <c r="F7" s="3861"/>
      <c r="G7" s="3861"/>
      <c r="H7" s="3861"/>
      <c r="I7" s="3863"/>
      <c r="J7" s="3862" t="str">
        <f>S5&amp;".1"</f>
        <v>.1</v>
      </c>
      <c r="K7" s="1167"/>
      <c r="L7" s="1170"/>
      <c r="M7" s="443"/>
      <c r="N7" s="443"/>
      <c r="O7" s="443"/>
      <c r="P7" s="3864"/>
      <c r="Q7" s="3864">
        <v>1</v>
      </c>
      <c r="R7" s="290"/>
      <c r="S7" s="871"/>
      <c r="T7" s="1223"/>
      <c r="U7" s="1208"/>
      <c r="V7" s="3892"/>
      <c r="W7" s="3892"/>
      <c r="X7" s="3892"/>
      <c r="Y7" s="3892"/>
      <c r="Z7" s="3892"/>
      <c r="AA7" s="3892"/>
      <c r="AB7" s="3892"/>
      <c r="AC7" s="3893"/>
      <c r="AD7" s="3891"/>
      <c r="AE7" s="3892"/>
      <c r="AF7" s="3892"/>
      <c r="AG7" s="3892"/>
      <c r="AH7" s="3892"/>
      <c r="AI7" s="3892"/>
      <c r="AJ7" s="3892"/>
      <c r="AK7" s="3892"/>
      <c r="AL7" s="3892"/>
      <c r="AM7" s="3892"/>
      <c r="AN7" s="3892"/>
      <c r="AO7" s="3892"/>
      <c r="AP7" s="3892"/>
      <c r="AQ7" s="3892"/>
      <c r="AR7" s="3892"/>
      <c r="AS7" s="3892"/>
      <c r="AT7" s="3892"/>
      <c r="AU7" s="3892"/>
      <c r="AV7" s="3892"/>
      <c r="AW7" s="3892"/>
      <c r="AX7" s="3892"/>
      <c r="AY7" s="3892"/>
      <c r="AZ7" s="3892"/>
      <c r="BA7" s="3892"/>
      <c r="BB7" s="3893"/>
      <c r="BC7" s="1209"/>
      <c r="BE7" s="433"/>
      <c r="BF7" s="433" t="str">
        <f t="shared" si="0"/>
        <v/>
      </c>
      <c r="BG7" s="433"/>
      <c r="BH7" s="433"/>
      <c r="BI7" s="444">
        <v>0</v>
      </c>
    </row>
    <row r="8" spans="1:61" ht="11.25" hidden="1" customHeight="1">
      <c r="A8" s="1187"/>
      <c r="B8" s="1187"/>
      <c r="C8" s="1187"/>
      <c r="D8" s="1187"/>
      <c r="E8" s="3861"/>
      <c r="F8" s="3861"/>
      <c r="G8" s="3861"/>
      <c r="H8" s="3861"/>
      <c r="I8" s="3863"/>
      <c r="J8" s="3863"/>
      <c r="K8" s="3862" t="e">
        <f>S4&amp;".1"</f>
        <v>#N/A</v>
      </c>
      <c r="L8" s="1188"/>
      <c r="P8" s="3864"/>
      <c r="Q8" s="3864"/>
      <c r="R8" s="3920">
        <v>1</v>
      </c>
      <c r="S8" s="3917" t="e">
        <f>$K8</f>
        <v>#N/A</v>
      </c>
      <c r="T8" s="3937"/>
      <c r="U8" s="234"/>
      <c r="V8" s="627"/>
      <c r="W8" s="1081"/>
      <c r="X8" s="627"/>
      <c r="Y8" s="1081"/>
      <c r="Z8" s="1521"/>
      <c r="AA8" s="1293" t="s">
        <v>52</v>
      </c>
      <c r="AB8" s="1521"/>
      <c r="AC8" s="1293" t="s">
        <v>52</v>
      </c>
      <c r="AD8" s="3805" t="s">
        <v>52</v>
      </c>
      <c r="AE8" s="3913"/>
      <c r="AF8" s="3818">
        <v>1</v>
      </c>
      <c r="AG8" s="3936"/>
      <c r="AH8" s="3741" t="s">
        <v>52</v>
      </c>
      <c r="AI8" s="3913"/>
      <c r="AJ8" s="3818">
        <v>1</v>
      </c>
      <c r="AK8" s="3927" t="s">
        <v>9</v>
      </c>
      <c r="AL8" s="3741" t="s">
        <v>52</v>
      </c>
      <c r="AM8" s="3793"/>
      <c r="AN8" s="3818">
        <v>1</v>
      </c>
      <c r="AO8" s="3940"/>
      <c r="AP8" s="3941" t="s">
        <v>52</v>
      </c>
      <c r="AQ8" s="245"/>
      <c r="AR8" s="1310">
        <v>1</v>
      </c>
      <c r="AS8" s="1316" t="s">
        <v>9</v>
      </c>
      <c r="AT8" s="627"/>
      <c r="AU8" s="1081"/>
      <c r="AV8" s="627"/>
      <c r="AW8" s="1081"/>
      <c r="AX8" s="1521"/>
      <c r="AY8" s="1293" t="s">
        <v>52</v>
      </c>
      <c r="AZ8" s="1521"/>
      <c r="BA8" s="1293" t="s">
        <v>52</v>
      </c>
      <c r="BB8" s="1172"/>
      <c r="BC8" s="3883" t="s">
        <v>585</v>
      </c>
      <c r="BE8" s="433"/>
      <c r="BF8" s="433" t="str">
        <f t="shared" si="0"/>
        <v/>
      </c>
      <c r="BG8" s="433"/>
      <c r="BH8" s="433"/>
      <c r="BI8" s="979">
        <v>0</v>
      </c>
    </row>
    <row r="9" spans="1:61" ht="11.25" hidden="1" customHeight="1">
      <c r="A9" s="1187"/>
      <c r="B9" s="1187"/>
      <c r="C9" s="1187"/>
      <c r="D9" s="1187"/>
      <c r="E9" s="3861"/>
      <c r="F9" s="3861"/>
      <c r="G9" s="3861"/>
      <c r="H9" s="3861"/>
      <c r="I9" s="3863"/>
      <c r="J9" s="3863"/>
      <c r="K9" s="3862"/>
      <c r="L9" s="1188"/>
      <c r="P9" s="3864"/>
      <c r="Q9" s="3864"/>
      <c r="R9" s="3920"/>
      <c r="S9" s="3918"/>
      <c r="T9" s="3938"/>
      <c r="U9" s="234"/>
      <c r="V9" s="1217"/>
      <c r="W9" s="1320"/>
      <c r="X9" s="1217"/>
      <c r="Y9" s="1320"/>
      <c r="Z9" s="1217"/>
      <c r="AA9" s="1217"/>
      <c r="AB9" s="1217"/>
      <c r="AC9" s="1217"/>
      <c r="AD9" s="3806"/>
      <c r="AE9" s="3913"/>
      <c r="AF9" s="3818"/>
      <c r="AG9" s="3936"/>
      <c r="AH9" s="3741"/>
      <c r="AI9" s="3913"/>
      <c r="AJ9" s="3818"/>
      <c r="AK9" s="3927"/>
      <c r="AL9" s="3741"/>
      <c r="AM9" s="3798"/>
      <c r="AN9" s="3818"/>
      <c r="AO9" s="3940"/>
      <c r="AP9" s="3942"/>
      <c r="AQ9" s="250"/>
      <c r="AR9" s="349"/>
      <c r="AS9" s="349" t="s">
        <v>586</v>
      </c>
      <c r="AT9" s="1217"/>
      <c r="AU9" s="1320"/>
      <c r="AV9" s="1217"/>
      <c r="AW9" s="1320"/>
      <c r="AX9" s="1217"/>
      <c r="AY9" s="1217"/>
      <c r="AZ9" s="1217"/>
      <c r="BA9" s="1217"/>
      <c r="BB9" s="1221"/>
      <c r="BC9" s="3884"/>
      <c r="BE9" s="433"/>
      <c r="BF9" s="433"/>
      <c r="BG9" s="433"/>
      <c r="BH9" s="433"/>
      <c r="BI9" s="979">
        <v>0</v>
      </c>
    </row>
    <row r="10" spans="1:61" ht="11.25" hidden="1" customHeight="1">
      <c r="A10" s="1187"/>
      <c r="B10" s="1187"/>
      <c r="C10" s="1187"/>
      <c r="D10" s="1187"/>
      <c r="E10" s="3861"/>
      <c r="F10" s="3861"/>
      <c r="G10" s="3861"/>
      <c r="H10" s="3861"/>
      <c r="I10" s="3863"/>
      <c r="J10" s="3863"/>
      <c r="K10" s="3862"/>
      <c r="L10" s="1188"/>
      <c r="P10" s="3864"/>
      <c r="Q10" s="3864"/>
      <c r="R10" s="3920"/>
      <c r="S10" s="3918"/>
      <c r="T10" s="3938"/>
      <c r="U10" s="234"/>
      <c r="V10" s="1217"/>
      <c r="W10" s="1320"/>
      <c r="X10" s="1217"/>
      <c r="Y10" s="1320"/>
      <c r="Z10" s="1217"/>
      <c r="AA10" s="1217"/>
      <c r="AB10" s="1217"/>
      <c r="AC10" s="1217"/>
      <c r="AD10" s="3806"/>
      <c r="AE10" s="3913"/>
      <c r="AF10" s="3818"/>
      <c r="AG10" s="3936"/>
      <c r="AH10" s="3741"/>
      <c r="AI10" s="3913"/>
      <c r="AJ10" s="3818"/>
      <c r="AK10" s="3927"/>
      <c r="AL10" s="3741"/>
      <c r="AM10" s="250"/>
      <c r="AN10" s="1324"/>
      <c r="AO10" s="1324" t="s">
        <v>606</v>
      </c>
      <c r="AP10" s="349"/>
      <c r="AQ10" s="349"/>
      <c r="AR10" s="349"/>
      <c r="AS10" s="1217"/>
      <c r="AT10" s="1217"/>
      <c r="AU10" s="1320"/>
      <c r="AV10" s="1217"/>
      <c r="AW10" s="1320"/>
      <c r="AX10" s="1217"/>
      <c r="AY10" s="1217"/>
      <c r="AZ10" s="1217"/>
      <c r="BA10" s="1217"/>
      <c r="BB10" s="1221"/>
      <c r="BC10" s="3884"/>
      <c r="BE10" s="433"/>
      <c r="BF10" s="433"/>
      <c r="BG10" s="433"/>
      <c r="BH10" s="433"/>
      <c r="BI10" s="979">
        <v>0</v>
      </c>
    </row>
    <row r="11" spans="1:61" ht="11.25" hidden="1" customHeight="1">
      <c r="A11" s="1187"/>
      <c r="B11" s="1187"/>
      <c r="C11" s="1187"/>
      <c r="D11" s="1187"/>
      <c r="E11" s="3861"/>
      <c r="F11" s="3861"/>
      <c r="G11" s="3861"/>
      <c r="H11" s="3861"/>
      <c r="I11" s="3863"/>
      <c r="J11" s="3863"/>
      <c r="K11" s="3862"/>
      <c r="L11" s="1188"/>
      <c r="P11" s="3864"/>
      <c r="Q11" s="3864"/>
      <c r="R11" s="3920"/>
      <c r="S11" s="3918"/>
      <c r="T11" s="3938"/>
      <c r="U11" s="234"/>
      <c r="V11" s="1217"/>
      <c r="W11" s="1320"/>
      <c r="X11" s="1217"/>
      <c r="Y11" s="1320"/>
      <c r="Z11" s="1217"/>
      <c r="AA11" s="1217"/>
      <c r="AB11" s="1217"/>
      <c r="AC11" s="1217"/>
      <c r="AD11" s="3806"/>
      <c r="AE11" s="3913"/>
      <c r="AF11" s="3818"/>
      <c r="AG11" s="3936"/>
      <c r="AH11" s="3741"/>
      <c r="AI11" s="228"/>
      <c r="AJ11" s="348"/>
      <c r="AK11" s="247" t="s">
        <v>607</v>
      </c>
      <c r="AL11" s="1217"/>
      <c r="AM11" s="1217"/>
      <c r="AN11" s="1217"/>
      <c r="AO11" s="1217"/>
      <c r="AP11" s="1217"/>
      <c r="AQ11" s="1217"/>
      <c r="AR11" s="1217"/>
      <c r="AS11" s="1217"/>
      <c r="AT11" s="1217"/>
      <c r="AU11" s="1320"/>
      <c r="AV11" s="1217"/>
      <c r="AW11" s="1320"/>
      <c r="AX11" s="1217"/>
      <c r="AY11" s="1217"/>
      <c r="AZ11" s="1217"/>
      <c r="BA11" s="1217"/>
      <c r="BB11" s="1221"/>
      <c r="BC11" s="3884"/>
      <c r="BE11" s="433"/>
      <c r="BF11" s="433"/>
      <c r="BG11" s="433"/>
      <c r="BH11" s="433"/>
      <c r="BI11" s="979">
        <v>0</v>
      </c>
    </row>
    <row r="12" spans="1:61" ht="11.25" hidden="1" customHeight="1">
      <c r="A12" s="1187"/>
      <c r="B12" s="1187"/>
      <c r="C12" s="1187"/>
      <c r="D12" s="1187"/>
      <c r="E12" s="3861"/>
      <c r="F12" s="3861"/>
      <c r="G12" s="3861"/>
      <c r="H12" s="3861"/>
      <c r="I12" s="3863"/>
      <c r="J12" s="3863"/>
      <c r="K12" s="3862"/>
      <c r="L12" s="1188"/>
      <c r="P12" s="3864"/>
      <c r="Q12" s="3864"/>
      <c r="R12" s="3920"/>
      <c r="S12" s="3919"/>
      <c r="T12" s="3939"/>
      <c r="U12" s="234"/>
      <c r="V12" s="1217"/>
      <c r="W12" s="1218" t="str">
        <f>Z8&amp;"-"&amp;AB8</f>
        <v>-</v>
      </c>
      <c r="X12" s="1217"/>
      <c r="Y12" s="1218" t="str">
        <f>AB8&amp;"-"&amp;AD8</f>
        <v>-да</v>
      </c>
      <c r="Z12" s="1217"/>
      <c r="AA12" s="1217"/>
      <c r="AB12" s="1217"/>
      <c r="AC12" s="1217"/>
      <c r="AD12" s="3747"/>
      <c r="AE12" s="246"/>
      <c r="AF12" s="248"/>
      <c r="AG12" s="349" t="s">
        <v>589</v>
      </c>
      <c r="AH12" s="1217"/>
      <c r="AI12" s="1217"/>
      <c r="AJ12" s="1217"/>
      <c r="AK12" s="1217"/>
      <c r="AL12" s="1217"/>
      <c r="AM12" s="1217"/>
      <c r="AN12" s="1217"/>
      <c r="AO12" s="1217"/>
      <c r="AP12" s="1217"/>
      <c r="AQ12" s="1217"/>
      <c r="AR12" s="1217"/>
      <c r="AS12" s="1217"/>
      <c r="AT12" s="1217"/>
      <c r="AU12" s="1218" t="str">
        <f>AX8&amp;"-"&amp;AZ8</f>
        <v>-</v>
      </c>
      <c r="AV12" s="1217"/>
      <c r="AW12" s="1218" t="str">
        <f>AZ8&amp;"-"&amp;BB8</f>
        <v>-</v>
      </c>
      <c r="AX12" s="1217"/>
      <c r="AY12" s="1217"/>
      <c r="AZ12" s="1217"/>
      <c r="BA12" s="1217"/>
      <c r="BB12" s="1220" t="str">
        <f>BE8&amp;"-"&amp;BG8</f>
        <v>-</v>
      </c>
      <c r="BC12" s="3884"/>
      <c r="BE12" s="433"/>
      <c r="BF12" s="433" t="str">
        <f t="shared" ref="BF12:BF18" si="1">IF(T12="","",T12)</f>
        <v/>
      </c>
      <c r="BG12" s="433"/>
      <c r="BH12" s="433"/>
      <c r="BI12" s="979">
        <v>0</v>
      </c>
    </row>
    <row r="13" spans="1:61" ht="11.25" hidden="1" customHeight="1">
      <c r="A13" s="1187"/>
      <c r="B13" s="1187"/>
      <c r="C13" s="1187"/>
      <c r="D13" s="1187"/>
      <c r="E13" s="3861"/>
      <c r="F13" s="3861"/>
      <c r="G13" s="3861"/>
      <c r="H13" s="3861"/>
      <c r="I13" s="3863"/>
      <c r="J13" s="3862"/>
      <c r="K13" s="1187"/>
      <c r="L13" s="1188"/>
      <c r="P13" s="3864"/>
      <c r="Q13" s="3864"/>
      <c r="R13" s="289"/>
      <c r="S13" s="1102"/>
      <c r="T13" s="221" t="s">
        <v>552</v>
      </c>
      <c r="U13" s="300"/>
      <c r="V13" s="300"/>
      <c r="W13" s="300"/>
      <c r="X13" s="300"/>
      <c r="Y13" s="300"/>
      <c r="Z13" s="300"/>
      <c r="AA13" s="300"/>
      <c r="AB13" s="300"/>
      <c r="AC13" s="300"/>
      <c r="AD13" s="1329"/>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258"/>
      <c r="BC13" s="3885"/>
      <c r="BE13" s="433"/>
      <c r="BF13" s="433" t="str">
        <f t="shared" si="1"/>
        <v>Добавить строку</v>
      </c>
      <c r="BG13" s="433"/>
      <c r="BH13" s="433"/>
      <c r="BI13" s="979">
        <v>0</v>
      </c>
    </row>
    <row r="14" spans="1:61" s="1465" customFormat="1" ht="14.25" hidden="1" customHeight="1">
      <c r="A14" s="1167"/>
      <c r="B14" s="1167"/>
      <c r="C14" s="1167"/>
      <c r="D14" s="1167"/>
      <c r="E14" s="3861"/>
      <c r="F14" s="3861"/>
      <c r="G14" s="3861"/>
      <c r="H14" s="3861"/>
      <c r="I14" s="3862"/>
      <c r="J14" s="1167"/>
      <c r="K14" s="1167"/>
      <c r="L14" s="1170"/>
      <c r="M14" s="443"/>
      <c r="N14" s="443"/>
      <c r="O14" s="443"/>
      <c r="P14" s="3864"/>
      <c r="Q14" s="1305"/>
      <c r="R14" s="289"/>
      <c r="S14" s="1210"/>
      <c r="T14" s="1211"/>
      <c r="U14" s="1212"/>
      <c r="V14" s="1212"/>
      <c r="W14" s="1212"/>
      <c r="X14" s="1212"/>
      <c r="Y14" s="1212"/>
      <c r="Z14" s="1212"/>
      <c r="AA14" s="1212"/>
      <c r="AB14" s="1212"/>
      <c r="AC14" s="1212"/>
      <c r="AD14" s="1212"/>
      <c r="AE14" s="1212"/>
      <c r="AF14" s="1212"/>
      <c r="AG14" s="1212"/>
      <c r="AH14" s="1212"/>
      <c r="AI14" s="1212"/>
      <c r="AJ14" s="1212"/>
      <c r="AK14" s="1212"/>
      <c r="AL14" s="1212"/>
      <c r="AM14" s="1212"/>
      <c r="AN14" s="1212"/>
      <c r="AO14" s="1212"/>
      <c r="AP14" s="1212"/>
      <c r="AQ14" s="1212"/>
      <c r="AR14" s="1212"/>
      <c r="AS14" s="1212"/>
      <c r="AT14" s="1212"/>
      <c r="AU14" s="1212"/>
      <c r="AV14" s="1212"/>
      <c r="AW14" s="1212"/>
      <c r="AX14" s="1212"/>
      <c r="AY14" s="1212"/>
      <c r="AZ14" s="1212"/>
      <c r="BA14" s="1212"/>
      <c r="BB14" s="1212"/>
      <c r="BC14" s="1213"/>
      <c r="BE14" s="433"/>
      <c r="BF14" s="433" t="str">
        <f t="shared" si="1"/>
        <v/>
      </c>
      <c r="BG14" s="433"/>
      <c r="BH14" s="433"/>
      <c r="BI14" s="444">
        <v>0</v>
      </c>
    </row>
    <row r="15" spans="1:61" s="1465" customFormat="1" ht="14.25" hidden="1" customHeight="1">
      <c r="A15" s="1167"/>
      <c r="B15" s="1167"/>
      <c r="C15" s="1167"/>
      <c r="D15" s="1167"/>
      <c r="E15" s="3861"/>
      <c r="F15" s="3861"/>
      <c r="G15" s="3861"/>
      <c r="H15" s="3860"/>
      <c r="I15" s="1167"/>
      <c r="J15" s="1167"/>
      <c r="K15" s="1167"/>
      <c r="L15" s="1170"/>
      <c r="M15" s="1139"/>
      <c r="N15" s="1139"/>
      <c r="O15" s="451"/>
      <c r="P15" s="313"/>
      <c r="Q15" s="1168"/>
      <c r="R15" s="1225"/>
      <c r="S15" s="1210"/>
      <c r="T15" s="1211"/>
      <c r="U15" s="1212"/>
      <c r="V15" s="1212"/>
      <c r="W15" s="1212"/>
      <c r="X15" s="1212"/>
      <c r="Y15" s="1212"/>
      <c r="Z15" s="1212"/>
      <c r="AA15" s="1212"/>
      <c r="AB15" s="1212"/>
      <c r="AC15" s="1212"/>
      <c r="AD15" s="1212"/>
      <c r="AE15" s="1212"/>
      <c r="AF15" s="1212"/>
      <c r="AG15" s="1212"/>
      <c r="AH15" s="1212"/>
      <c r="AI15" s="1212"/>
      <c r="AJ15" s="1212"/>
      <c r="AK15" s="1212"/>
      <c r="AL15" s="1212"/>
      <c r="AM15" s="1212"/>
      <c r="AN15" s="1212"/>
      <c r="AO15" s="1212"/>
      <c r="AP15" s="1212"/>
      <c r="AQ15" s="1212"/>
      <c r="AR15" s="1212"/>
      <c r="AS15" s="1212"/>
      <c r="AT15" s="1212"/>
      <c r="AU15" s="1212"/>
      <c r="AV15" s="1212"/>
      <c r="AW15" s="1212"/>
      <c r="AX15" s="1212"/>
      <c r="AY15" s="1212"/>
      <c r="AZ15" s="1212"/>
      <c r="BA15" s="1212"/>
      <c r="BB15" s="1212"/>
      <c r="BC15" s="1213"/>
      <c r="BE15" s="433"/>
      <c r="BF15" s="433" t="str">
        <f t="shared" si="1"/>
        <v/>
      </c>
      <c r="BG15" s="433"/>
      <c r="BH15" s="433"/>
      <c r="BI15" s="444">
        <v>0</v>
      </c>
    </row>
    <row r="16" spans="1:61" s="1465" customFormat="1" ht="14.25" hidden="1" customHeight="1">
      <c r="A16" s="1167"/>
      <c r="B16" s="1167"/>
      <c r="C16" s="1167"/>
      <c r="D16" s="1138"/>
      <c r="E16" s="3861"/>
      <c r="F16" s="3861"/>
      <c r="G16" s="3860"/>
      <c r="H16" s="1138"/>
      <c r="I16" s="1138"/>
      <c r="J16" s="1138"/>
      <c r="K16" s="1138"/>
      <c r="L16" s="1318"/>
      <c r="M16" s="1139"/>
      <c r="N16" s="1139"/>
      <c r="P16" s="1140"/>
      <c r="Q16" s="1141"/>
      <c r="R16" s="1140"/>
      <c r="S16" s="1146"/>
      <c r="T16" s="1149"/>
      <c r="U16" s="1148"/>
      <c r="V16" s="1148"/>
      <c r="W16" s="1148"/>
      <c r="X16" s="1148"/>
      <c r="Y16" s="1148"/>
      <c r="Z16" s="1148"/>
      <c r="AA16" s="1148"/>
      <c r="AB16" s="1148"/>
      <c r="AC16" s="1148"/>
      <c r="AD16" s="1148"/>
      <c r="AE16" s="1148"/>
      <c r="AF16" s="1148"/>
      <c r="AG16" s="1148"/>
      <c r="AH16" s="1148"/>
      <c r="AI16" s="1148"/>
      <c r="AJ16" s="1148"/>
      <c r="AK16" s="1148"/>
      <c r="AL16" s="1148"/>
      <c r="AM16" s="1148"/>
      <c r="AN16" s="1148"/>
      <c r="AO16" s="1148"/>
      <c r="AP16" s="1148"/>
      <c r="AQ16" s="1148"/>
      <c r="AR16" s="1148"/>
      <c r="AS16" s="1148"/>
      <c r="AT16" s="1148"/>
      <c r="AU16" s="1148"/>
      <c r="AV16" s="1148"/>
      <c r="AW16" s="1148"/>
      <c r="AX16" s="1148"/>
      <c r="AY16" s="1148"/>
      <c r="AZ16" s="1148"/>
      <c r="BA16" s="1148"/>
      <c r="BB16" s="1148"/>
      <c r="BC16" s="1148"/>
      <c r="BE16" s="659"/>
      <c r="BF16" s="659" t="str">
        <f t="shared" si="1"/>
        <v/>
      </c>
      <c r="BG16" s="659"/>
      <c r="BH16" s="659"/>
      <c r="BI16" s="451">
        <v>0</v>
      </c>
    </row>
    <row r="17" spans="1:61" s="1465" customFormat="1" ht="14.25" hidden="1" customHeight="1">
      <c r="A17" s="1167"/>
      <c r="B17" s="1167"/>
      <c r="C17" s="1138"/>
      <c r="D17" s="1138"/>
      <c r="E17" s="3861"/>
      <c r="F17" s="3860"/>
      <c r="G17" s="1138"/>
      <c r="H17" s="1138"/>
      <c r="I17" s="1138"/>
      <c r="J17" s="1138"/>
      <c r="K17" s="1138"/>
      <c r="L17" s="1318"/>
      <c r="M17" s="1145"/>
      <c r="N17" s="1145"/>
      <c r="P17" s="1140"/>
      <c r="Q17" s="1141"/>
      <c r="R17" s="1140"/>
      <c r="S17" s="1146"/>
      <c r="T17" s="1149" t="s">
        <v>499</v>
      </c>
      <c r="U17" s="1148"/>
      <c r="V17" s="1148"/>
      <c r="W17" s="1148"/>
      <c r="X17" s="1148"/>
      <c r="Y17" s="1148"/>
      <c r="Z17" s="1148"/>
      <c r="AA17" s="1148"/>
      <c r="AB17" s="1148"/>
      <c r="AC17" s="1148"/>
      <c r="AD17" s="1148"/>
      <c r="AE17" s="1148"/>
      <c r="AF17" s="1148"/>
      <c r="AG17" s="1148"/>
      <c r="AH17" s="1148"/>
      <c r="AI17" s="1148"/>
      <c r="AJ17" s="1148"/>
      <c r="AK17" s="1148"/>
      <c r="AL17" s="1148"/>
      <c r="AM17" s="1148"/>
      <c r="AN17" s="1148"/>
      <c r="AO17" s="1148"/>
      <c r="AP17" s="1148"/>
      <c r="AQ17" s="1148"/>
      <c r="AR17" s="1148"/>
      <c r="AS17" s="1148"/>
      <c r="AT17" s="1148"/>
      <c r="AU17" s="1148"/>
      <c r="AV17" s="1148"/>
      <c r="AW17" s="1148"/>
      <c r="AX17" s="1148"/>
      <c r="AY17" s="1148"/>
      <c r="AZ17" s="1148"/>
      <c r="BA17" s="1148"/>
      <c r="BB17" s="1148"/>
      <c r="BC17" s="1148"/>
      <c r="BE17" s="659"/>
      <c r="BF17" s="659" t="str">
        <f t="shared" si="1"/>
        <v>Добавить централизованную систему для дифференциации</v>
      </c>
      <c r="BG17" s="659"/>
      <c r="BH17" s="659"/>
      <c r="BI17" s="451">
        <v>0</v>
      </c>
    </row>
    <row r="18" spans="1:61" s="1465" customFormat="1" ht="14.25" hidden="1" customHeight="1">
      <c r="A18" s="1167"/>
      <c r="B18" s="1167"/>
      <c r="C18" s="1167"/>
      <c r="D18" s="1167"/>
      <c r="E18" s="3860"/>
      <c r="F18" s="1167"/>
      <c r="G18" s="1167"/>
      <c r="H18" s="1167"/>
      <c r="I18" s="1167"/>
      <c r="J18" s="1167"/>
      <c r="K18" s="1167"/>
      <c r="L18" s="1170"/>
      <c r="M18" s="1145"/>
      <c r="N18" s="1145"/>
      <c r="O18" s="451"/>
      <c r="P18" s="313"/>
      <c r="Q18" s="1168"/>
      <c r="R18" s="313"/>
      <c r="S18" s="1146"/>
      <c r="T18" s="1149" t="s">
        <v>500</v>
      </c>
      <c r="U18" s="1148"/>
      <c r="V18" s="1148"/>
      <c r="W18" s="1148"/>
      <c r="X18" s="1148"/>
      <c r="Y18" s="1148"/>
      <c r="Z18" s="1148"/>
      <c r="AA18" s="1148"/>
      <c r="AB18" s="1148"/>
      <c r="AC18" s="1148"/>
      <c r="AD18" s="1148"/>
      <c r="AE18" s="1148"/>
      <c r="AF18" s="1148"/>
      <c r="AG18" s="1148"/>
      <c r="AH18" s="1148"/>
      <c r="AI18" s="1148"/>
      <c r="AJ18" s="1148"/>
      <c r="AK18" s="1148"/>
      <c r="AL18" s="1148"/>
      <c r="AM18" s="1148"/>
      <c r="AN18" s="1148"/>
      <c r="AO18" s="1148"/>
      <c r="AP18" s="1148"/>
      <c r="AQ18" s="1148"/>
      <c r="AR18" s="1148"/>
      <c r="AS18" s="1148"/>
      <c r="AT18" s="1148"/>
      <c r="AU18" s="1148"/>
      <c r="AV18" s="1148"/>
      <c r="AW18" s="1148"/>
      <c r="AX18" s="1148"/>
      <c r="AY18" s="1148"/>
      <c r="AZ18" s="1148"/>
      <c r="BA18" s="1148"/>
      <c r="BB18" s="1148"/>
      <c r="BC18" s="1148"/>
      <c r="BE18" s="433"/>
      <c r="BF18" s="433" t="str">
        <f t="shared" si="1"/>
        <v>Добавить территорию для дифференциации</v>
      </c>
      <c r="BG18" s="433"/>
      <c r="BH18" s="433"/>
      <c r="BI18" s="444">
        <v>0</v>
      </c>
    </row>
    <row r="19" spans="1:61" ht="14.25" hidden="1" customHeight="1">
      <c r="AC19" s="261"/>
      <c r="BA19" s="261"/>
      <c r="BI19" s="979">
        <v>0</v>
      </c>
    </row>
    <row r="20" spans="1:61" ht="14.25" hidden="1" customHeight="1">
      <c r="AD20" s="1148" t="s">
        <v>6</v>
      </c>
      <c r="AE20" s="1325"/>
      <c r="AF20" s="478">
        <v>1</v>
      </c>
      <c r="AG20" s="1326"/>
      <c r="AH20" s="1148" t="s">
        <v>6</v>
      </c>
      <c r="AI20" s="1325"/>
      <c r="AJ20" s="478">
        <v>1</v>
      </c>
      <c r="AK20" s="1326"/>
      <c r="AL20" s="1148" t="s">
        <v>6</v>
      </c>
      <c r="AM20" s="1327"/>
      <c r="AN20" s="478">
        <v>1</v>
      </c>
      <c r="AO20" s="1328"/>
      <c r="AP20" s="1148" t="s">
        <v>6</v>
      </c>
      <c r="AQ20" s="1327"/>
      <c r="AR20" s="478">
        <v>1</v>
      </c>
      <c r="AS20" s="1328"/>
      <c r="AT20" s="259"/>
      <c r="AU20" s="317"/>
      <c r="AV20" s="259"/>
      <c r="AW20" s="317"/>
      <c r="AX20" s="1523"/>
      <c r="AY20" s="1309" t="s">
        <v>52</v>
      </c>
      <c r="AZ20" s="1523"/>
      <c r="BA20" s="1309" t="s">
        <v>52</v>
      </c>
      <c r="BI20" s="979">
        <v>0</v>
      </c>
    </row>
    <row r="21" spans="1:61" ht="14.25" hidden="1" customHeight="1">
      <c r="BD21" s="429"/>
      <c r="BE21" s="429"/>
      <c r="BF21" s="429"/>
      <c r="BG21" s="429"/>
      <c r="BH21" s="429"/>
      <c r="BI21" s="979">
        <v>0</v>
      </c>
    </row>
    <row r="22" spans="1:61" ht="14.25" hidden="1" customHeight="1">
      <c r="O22" s="1191" t="s">
        <v>501</v>
      </c>
      <c r="Z22" s="1169"/>
      <c r="AB22" s="1169"/>
      <c r="AC22" s="261"/>
      <c r="AX22" s="1169"/>
      <c r="AZ22" s="1169"/>
      <c r="BA22" s="261"/>
      <c r="BD22" s="429"/>
      <c r="BE22" s="429"/>
      <c r="BF22" s="429"/>
      <c r="BG22" s="429"/>
      <c r="BH22" s="429"/>
      <c r="BI22" s="979">
        <v>0</v>
      </c>
    </row>
    <row r="23" spans="1:61" ht="14.25" hidden="1" customHeight="1">
      <c r="AC23" s="261"/>
      <c r="BA23" s="261"/>
      <c r="BD23" s="429"/>
      <c r="BE23" s="429"/>
      <c r="BF23" s="429"/>
      <c r="BG23" s="429"/>
      <c r="BH23" s="429"/>
      <c r="BI23" s="979">
        <v>0</v>
      </c>
    </row>
    <row r="24" spans="1:61" s="1333" customFormat="1" ht="14.25" hidden="1" customHeight="1">
      <c r="M24" s="1332"/>
      <c r="N24" s="1332"/>
      <c r="O24" s="1333" t="s">
        <v>502</v>
      </c>
      <c r="P24" s="1332"/>
      <c r="Q24" s="1334"/>
      <c r="R24" s="1334"/>
      <c r="AA24" s="1331" t="s">
        <v>504</v>
      </c>
      <c r="AC24" s="1331" t="s">
        <v>505</v>
      </c>
      <c r="AD24" s="1331" t="s">
        <v>553</v>
      </c>
      <c r="AH24" s="1331" t="s">
        <v>553</v>
      </c>
      <c r="AK24" s="1331" t="s">
        <v>590</v>
      </c>
      <c r="AL24" s="1331" t="s">
        <v>553</v>
      </c>
      <c r="AP24" s="1331" t="s">
        <v>553</v>
      </c>
      <c r="AY24" s="1331" t="s">
        <v>504</v>
      </c>
      <c r="BA24" s="1331" t="s">
        <v>505</v>
      </c>
      <c r="BD24" s="1335"/>
      <c r="BE24" s="1335"/>
      <c r="BF24" s="1335"/>
      <c r="BG24" s="1335"/>
      <c r="BH24" s="1335"/>
      <c r="BI24" s="1331">
        <v>0</v>
      </c>
    </row>
    <row r="25" spans="1:61" ht="14.25" hidden="1" customHeight="1">
      <c r="O25" s="1188"/>
      <c r="BD25" s="429"/>
      <c r="BE25" s="429"/>
      <c r="BF25" s="429"/>
      <c r="BG25" s="429"/>
      <c r="BH25" s="429"/>
      <c r="BI25" s="979">
        <v>0</v>
      </c>
    </row>
    <row r="26" spans="1:61" ht="14.25" hidden="1" customHeight="1">
      <c r="O26" s="1188"/>
      <c r="BD26" s="429"/>
      <c r="BE26" s="429"/>
      <c r="BF26" s="429"/>
      <c r="BG26" s="429"/>
      <c r="BH26" s="429"/>
      <c r="BI26" s="979">
        <v>0</v>
      </c>
    </row>
    <row r="27" spans="1:61" ht="14.65" customHeight="1">
      <c r="Q27" s="225"/>
      <c r="R27" s="309"/>
      <c r="S27" s="1099"/>
      <c r="T27" s="296"/>
      <c r="U27" s="296"/>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c r="BI27" s="979">
        <v>14</v>
      </c>
    </row>
    <row r="28" spans="1:61" ht="14.65" customHeight="1">
      <c r="Q28" s="225"/>
      <c r="R28" s="309"/>
      <c r="S28" s="384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3841"/>
      <c r="U28" s="3841"/>
      <c r="V28" s="3841"/>
      <c r="W28" s="3841"/>
      <c r="X28" s="3841"/>
      <c r="Y28" s="3841"/>
      <c r="Z28" s="3841"/>
      <c r="AA28" s="3841"/>
      <c r="AB28" s="3841"/>
      <c r="AC28" s="3841"/>
      <c r="AD28" s="3841"/>
      <c r="AE28" s="3841"/>
      <c r="AF28" s="3841"/>
      <c r="AG28" s="3841"/>
      <c r="AH28" s="3841"/>
      <c r="AI28" s="3841"/>
      <c r="AJ28" s="3841"/>
      <c r="AK28" s="3841"/>
      <c r="AL28" s="3841"/>
      <c r="AM28" s="3841"/>
      <c r="AN28" s="3841"/>
      <c r="AO28" s="3841"/>
      <c r="AP28" s="3841"/>
      <c r="AQ28" s="3841"/>
      <c r="AR28" s="3841"/>
      <c r="AS28" s="3841"/>
      <c r="AT28" s="3841"/>
      <c r="AU28" s="3841"/>
      <c r="AV28" s="3841"/>
      <c r="AW28" s="3841"/>
      <c r="AX28" s="3841"/>
      <c r="AY28" s="3841"/>
      <c r="AZ28" s="3841"/>
      <c r="BA28" s="1067"/>
      <c r="BI28" s="979">
        <v>14</v>
      </c>
    </row>
    <row r="29" spans="1:61" ht="14.65" customHeight="1">
      <c r="Q29" s="225"/>
      <c r="R29" s="309"/>
      <c r="S29" s="3814" t="str">
        <f>IF(org=0,"Не определено",org)</f>
        <v>ООО "Смоленскрегионтеплоэнерго"</v>
      </c>
      <c r="T29" s="3814"/>
      <c r="U29" s="3814"/>
      <c r="V29" s="3814"/>
      <c r="W29" s="3814"/>
      <c r="X29" s="3814"/>
      <c r="Y29" s="3814"/>
      <c r="Z29" s="3814"/>
      <c r="AA29" s="3814"/>
      <c r="AB29" s="3814"/>
      <c r="AC29" s="3814"/>
      <c r="AD29" s="3814"/>
      <c r="AE29" s="3814"/>
      <c r="AF29" s="3814"/>
      <c r="AG29" s="3814"/>
      <c r="AH29" s="3814"/>
      <c r="AI29" s="3814"/>
      <c r="AJ29" s="3814"/>
      <c r="AK29" s="3814"/>
      <c r="AL29" s="3814"/>
      <c r="AM29" s="3814"/>
      <c r="AN29" s="3814"/>
      <c r="AO29" s="3814"/>
      <c r="AP29" s="3814"/>
      <c r="AQ29" s="3814"/>
      <c r="AR29" s="3814"/>
      <c r="AS29" s="3814"/>
      <c r="AT29" s="3814"/>
      <c r="AU29" s="3814"/>
      <c r="AV29" s="3814"/>
      <c r="AW29" s="3814"/>
      <c r="AX29" s="3814"/>
      <c r="AY29" s="3814"/>
      <c r="AZ29" s="3814"/>
      <c r="BA29" s="1067"/>
      <c r="BI29" s="979">
        <v>14</v>
      </c>
    </row>
    <row r="30" spans="1:61" ht="14.25" hidden="1" customHeight="1">
      <c r="Q30" s="225"/>
      <c r="R30" s="309"/>
      <c r="S30" s="1099"/>
      <c r="T30" s="296"/>
      <c r="U30" s="29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2"/>
      <c r="BI30" s="979">
        <v>0</v>
      </c>
    </row>
    <row r="31" spans="1:61" s="1637" customFormat="1" ht="25.5" hidden="1" customHeight="1">
      <c r="A31" s="1192"/>
      <c r="B31" s="1192"/>
      <c r="C31" s="1192"/>
      <c r="D31" s="1192"/>
      <c r="E31" s="1192"/>
      <c r="F31" s="1192"/>
      <c r="G31" s="1192"/>
      <c r="H31" s="1192"/>
      <c r="I31" s="1192"/>
      <c r="J31" s="1192"/>
      <c r="K31" s="1192"/>
      <c r="L31" s="1193"/>
      <c r="M31" s="1192"/>
      <c r="N31" s="1192"/>
      <c r="O31" s="1192"/>
      <c r="P31" s="1192"/>
      <c r="Q31" s="1192"/>
      <c r="S31" s="3851" t="s">
        <v>28</v>
      </c>
      <c r="T31" s="3851"/>
      <c r="U31" s="1196"/>
      <c r="V31" s="3853" t="str">
        <f>IF(TITLE_NAME_OR_PR_CHANGE="",IF(TITLE_NAME_OR_PR="","",TITLE_NAME_OR_PR),TITLE_NAME_OR_PR_CHANGE)</f>
        <v/>
      </c>
      <c r="W31" s="3853"/>
      <c r="X31" s="3853"/>
      <c r="Y31" s="3853"/>
      <c r="Z31" s="3853"/>
      <c r="AA31" s="3853"/>
      <c r="AB31" s="3853"/>
      <c r="AC31" s="260"/>
      <c r="AD31" s="3853" t="str">
        <f>IF(TITLE_NAME_OR_PR_CHANGE="",IF(TITLE_NAME_OR_PR="","",TITLE_NAME_OR_PR),TITLE_NAME_OR_PR_CHANGE)</f>
        <v/>
      </c>
      <c r="AE31" s="3853"/>
      <c r="AF31" s="3853"/>
      <c r="AG31" s="3853"/>
      <c r="AH31" s="3853"/>
      <c r="AI31" s="3853"/>
      <c r="AJ31" s="3853"/>
      <c r="AK31" s="3853"/>
      <c r="AL31" s="3853"/>
      <c r="AM31" s="3853"/>
      <c r="AN31" s="3853"/>
      <c r="AO31" s="3853"/>
      <c r="AP31" s="3853"/>
      <c r="AQ31" s="3853"/>
      <c r="AR31" s="3853"/>
      <c r="AS31" s="3853"/>
      <c r="AT31" s="3853"/>
      <c r="AU31" s="3853"/>
      <c r="AV31" s="3853"/>
      <c r="AW31" s="3853"/>
      <c r="AX31" s="3853"/>
      <c r="AY31" s="3853"/>
      <c r="AZ31" s="3853"/>
      <c r="BA31" s="260"/>
      <c r="BB31" s="260"/>
      <c r="BC31" s="214"/>
      <c r="BD31" s="301"/>
      <c r="BE31" s="301"/>
      <c r="BF31" s="301"/>
      <c r="BG31" s="301"/>
      <c r="BH31" s="301"/>
      <c r="BI31" s="351">
        <v>0</v>
      </c>
    </row>
    <row r="32" spans="1:61" s="1637" customFormat="1" ht="18.75" hidden="1" customHeight="1">
      <c r="A32" s="1192"/>
      <c r="B32" s="1192"/>
      <c r="C32" s="1192"/>
      <c r="D32" s="1192"/>
      <c r="E32" s="1192"/>
      <c r="F32" s="1192"/>
      <c r="G32" s="1192"/>
      <c r="H32" s="1192"/>
      <c r="I32" s="1192"/>
      <c r="J32" s="1192"/>
      <c r="K32" s="1192"/>
      <c r="L32" s="1193"/>
      <c r="M32" s="1192"/>
      <c r="N32" s="1192"/>
      <c r="O32" s="1192"/>
      <c r="P32" s="1192"/>
      <c r="Q32" s="1192"/>
      <c r="S32" s="3851" t="s">
        <v>507</v>
      </c>
      <c r="T32" s="3851"/>
      <c r="U32" s="1196"/>
      <c r="V32" s="3852" t="str">
        <f>IF(TITLE_DATE_PR_CHANGE="",IF(TITLE_DATE_PR="","",TITLE_DATE_PR),TITLE_DATE_PR_CHANGE)</f>
        <v/>
      </c>
      <c r="W32" s="3852"/>
      <c r="X32" s="3852"/>
      <c r="Y32" s="3852"/>
      <c r="Z32" s="3852"/>
      <c r="AA32" s="3852"/>
      <c r="AB32" s="3852"/>
      <c r="AC32" s="260"/>
      <c r="AD32" s="3852" t="str">
        <f>IF(TITLE_DATE_PR_CHANGE="",IF(TITLE_DATE_PR="","",TITLE_DATE_PR),TITLE_DATE_PR_CHANGE)</f>
        <v/>
      </c>
      <c r="AE32" s="3852"/>
      <c r="AF32" s="3852"/>
      <c r="AG32" s="3852"/>
      <c r="AH32" s="3852"/>
      <c r="AI32" s="3852"/>
      <c r="AJ32" s="3852"/>
      <c r="AK32" s="3852"/>
      <c r="AL32" s="3852"/>
      <c r="AM32" s="3852"/>
      <c r="AN32" s="3852"/>
      <c r="AO32" s="3852"/>
      <c r="AP32" s="3852"/>
      <c r="AQ32" s="3852"/>
      <c r="AR32" s="3852"/>
      <c r="AS32" s="3852"/>
      <c r="AT32" s="3852"/>
      <c r="AU32" s="3852"/>
      <c r="AV32" s="3852"/>
      <c r="AW32" s="3852"/>
      <c r="AX32" s="3852"/>
      <c r="AY32" s="3852"/>
      <c r="AZ32" s="3852"/>
      <c r="BA32" s="260"/>
      <c r="BB32" s="260"/>
      <c r="BC32" s="214"/>
      <c r="BD32" s="301"/>
      <c r="BE32" s="301"/>
      <c r="BF32" s="301"/>
      <c r="BG32" s="301"/>
      <c r="BH32" s="301"/>
      <c r="BI32" s="351">
        <v>0</v>
      </c>
    </row>
    <row r="33" spans="1:61" s="1637" customFormat="1" ht="18.75" hidden="1" customHeight="1">
      <c r="A33" s="1192"/>
      <c r="B33" s="1192"/>
      <c r="C33" s="1192"/>
      <c r="D33" s="1192"/>
      <c r="E33" s="1192"/>
      <c r="F33" s="1192"/>
      <c r="G33" s="1192"/>
      <c r="H33" s="1192"/>
      <c r="I33" s="1192"/>
      <c r="J33" s="1192"/>
      <c r="K33" s="1192"/>
      <c r="L33" s="1193"/>
      <c r="M33" s="1192"/>
      <c r="N33" s="1192"/>
      <c r="O33" s="1192"/>
      <c r="P33" s="1192"/>
      <c r="Q33" s="1192"/>
      <c r="S33" s="3851" t="s">
        <v>508</v>
      </c>
      <c r="T33" s="3851"/>
      <c r="U33" s="1196"/>
      <c r="V33" s="3853" t="str">
        <f>IF(TITLE_NUMBER_PR_CHANGE="",IF(TITLE_NUMBER_PR="","",TITLE_NUMBER_PR),TITLE_NUMBER_PR_CHANGE)</f>
        <v/>
      </c>
      <c r="W33" s="3853"/>
      <c r="X33" s="3853"/>
      <c r="Y33" s="3853"/>
      <c r="Z33" s="3853"/>
      <c r="AA33" s="3853"/>
      <c r="AB33" s="3853"/>
      <c r="AC33" s="260"/>
      <c r="AD33" s="3853" t="str">
        <f>IF(TITLE_NUMBER_PR_CHANGE="",IF(TITLE_NUMBER_PR="","",TITLE_NUMBER_PR),TITLE_NUMBER_PR_CHANGE)</f>
        <v/>
      </c>
      <c r="AE33" s="3853"/>
      <c r="AF33" s="3853"/>
      <c r="AG33" s="3853"/>
      <c r="AH33" s="3853"/>
      <c r="AI33" s="3853"/>
      <c r="AJ33" s="3853"/>
      <c r="AK33" s="3853"/>
      <c r="AL33" s="3853"/>
      <c r="AM33" s="3853"/>
      <c r="AN33" s="3853"/>
      <c r="AO33" s="3853"/>
      <c r="AP33" s="3853"/>
      <c r="AQ33" s="3853"/>
      <c r="AR33" s="3853"/>
      <c r="AS33" s="3853"/>
      <c r="AT33" s="3853"/>
      <c r="AU33" s="3853"/>
      <c r="AV33" s="3853"/>
      <c r="AW33" s="3853"/>
      <c r="AX33" s="3853"/>
      <c r="AY33" s="3853"/>
      <c r="AZ33" s="3853"/>
      <c r="BA33" s="260"/>
      <c r="BB33" s="260"/>
      <c r="BC33" s="214"/>
      <c r="BD33" s="301"/>
      <c r="BE33" s="301"/>
      <c r="BF33" s="301"/>
      <c r="BG33" s="301"/>
      <c r="BH33" s="301"/>
      <c r="BI33" s="351">
        <v>0</v>
      </c>
    </row>
    <row r="34" spans="1:61" s="1637" customFormat="1" ht="18.75" hidden="1" customHeight="1">
      <c r="A34" s="1192"/>
      <c r="B34" s="1192"/>
      <c r="C34" s="1192"/>
      <c r="D34" s="1192"/>
      <c r="E34" s="1192"/>
      <c r="F34" s="1192"/>
      <c r="G34" s="1192"/>
      <c r="H34" s="1192"/>
      <c r="I34" s="1192"/>
      <c r="J34" s="1192"/>
      <c r="K34" s="1192"/>
      <c r="L34" s="1193"/>
      <c r="M34" s="1192"/>
      <c r="N34" s="1192"/>
      <c r="O34" s="1192"/>
      <c r="P34" s="1192"/>
      <c r="Q34" s="1192"/>
      <c r="S34" s="3851" t="s">
        <v>29</v>
      </c>
      <c r="T34" s="3851"/>
      <c r="U34" s="1196"/>
      <c r="V34" s="3853" t="str">
        <f>IF(TITLE_IST_PUB_CHANGE="",IF(TITLE_IST_PUB="","",TITLE_IST_PUB),TITLE_IST_PUB_CHANGE)</f>
        <v/>
      </c>
      <c r="W34" s="3853"/>
      <c r="X34" s="3853"/>
      <c r="Y34" s="3853"/>
      <c r="Z34" s="3853"/>
      <c r="AA34" s="3853"/>
      <c r="AB34" s="3853"/>
      <c r="AC34" s="260"/>
      <c r="AD34" s="3853" t="str">
        <f>IF(TITLE_IST_PUB_CHANGE="",IF(TITLE_IST_PUB="","",TITLE_IST_PUB),TITLE_IST_PUB_CHANGE)</f>
        <v/>
      </c>
      <c r="AE34" s="3853"/>
      <c r="AF34" s="3853"/>
      <c r="AG34" s="3853"/>
      <c r="AH34" s="3853"/>
      <c r="AI34" s="3853"/>
      <c r="AJ34" s="3853"/>
      <c r="AK34" s="3853"/>
      <c r="AL34" s="3853"/>
      <c r="AM34" s="3853"/>
      <c r="AN34" s="3853"/>
      <c r="AO34" s="3853"/>
      <c r="AP34" s="3853"/>
      <c r="AQ34" s="3853"/>
      <c r="AR34" s="3853"/>
      <c r="AS34" s="3853"/>
      <c r="AT34" s="3853"/>
      <c r="AU34" s="3853"/>
      <c r="AV34" s="3853"/>
      <c r="AW34" s="3853"/>
      <c r="AX34" s="3853"/>
      <c r="AY34" s="3853"/>
      <c r="AZ34" s="3853"/>
      <c r="BA34" s="260"/>
      <c r="BB34" s="260"/>
      <c r="BC34" s="214"/>
      <c r="BD34" s="301"/>
      <c r="BE34" s="301"/>
      <c r="BF34" s="301"/>
      <c r="BG34" s="301"/>
      <c r="BH34" s="301"/>
      <c r="BI34" s="351">
        <v>0</v>
      </c>
    </row>
    <row r="35" spans="1:61" ht="14.25" hidden="1" customHeight="1">
      <c r="Q35" s="225"/>
      <c r="R35" s="309"/>
      <c r="S35" s="1099"/>
      <c r="T35" s="296"/>
      <c r="U35" s="29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2"/>
      <c r="BI35" s="979">
        <v>0</v>
      </c>
    </row>
    <row r="36" spans="1:61" s="1637" customFormat="1" ht="18.75" hidden="1" customHeight="1">
      <c r="A36" s="1192"/>
      <c r="B36" s="1192"/>
      <c r="C36" s="1192"/>
      <c r="D36" s="1192"/>
      <c r="E36" s="1192"/>
      <c r="F36" s="1192"/>
      <c r="G36" s="1192"/>
      <c r="H36" s="1192"/>
      <c r="I36" s="1192"/>
      <c r="J36" s="1192"/>
      <c r="K36" s="1192"/>
      <c r="L36" s="1193"/>
      <c r="M36" s="1192"/>
      <c r="N36" s="1192"/>
      <c r="O36" s="1192"/>
      <c r="P36" s="1192"/>
      <c r="Q36" s="1192"/>
      <c r="S36" s="3851" t="s">
        <v>507</v>
      </c>
      <c r="T36" s="3851"/>
      <c r="U36" s="1196"/>
      <c r="V36" s="3852" t="str">
        <f>IF(TITLE_DATE_PR_CHANGE="",IF(TITLE_DATE_PR="","",TITLE_DATE_PR),TITLE_DATE_PR_CHANGE)</f>
        <v/>
      </c>
      <c r="W36" s="3852"/>
      <c r="X36" s="3852"/>
      <c r="Y36" s="3852"/>
      <c r="Z36" s="3852"/>
      <c r="AA36" s="3852"/>
      <c r="AB36" s="3852"/>
      <c r="AC36" s="260"/>
      <c r="AD36" s="3852" t="str">
        <f>IF(TITLE_DATE_PR_CHANGE="",IF(TITLE_DATE_PR="","",TITLE_DATE_PR),TITLE_DATE_PR_CHANGE)</f>
        <v/>
      </c>
      <c r="AE36" s="3852"/>
      <c r="AF36" s="3852"/>
      <c r="AG36" s="3852"/>
      <c r="AH36" s="3852"/>
      <c r="AI36" s="3852"/>
      <c r="AJ36" s="3852"/>
      <c r="AK36" s="3852"/>
      <c r="AL36" s="3852"/>
      <c r="AM36" s="3852"/>
      <c r="AN36" s="3852"/>
      <c r="AO36" s="3852"/>
      <c r="AP36" s="3852"/>
      <c r="AQ36" s="3852"/>
      <c r="AR36" s="3852"/>
      <c r="AS36" s="3852"/>
      <c r="AT36" s="3852"/>
      <c r="AU36" s="3852"/>
      <c r="AV36" s="3852"/>
      <c r="AW36" s="3852"/>
      <c r="AX36" s="3852"/>
      <c r="AY36" s="3852"/>
      <c r="AZ36" s="3852"/>
      <c r="BA36" s="260"/>
      <c r="BB36" s="260"/>
      <c r="BC36" s="214"/>
      <c r="BD36" s="301"/>
      <c r="BE36" s="301"/>
      <c r="BF36" s="301"/>
      <c r="BG36" s="301"/>
      <c r="BH36" s="301"/>
      <c r="BI36" s="351">
        <v>0</v>
      </c>
    </row>
    <row r="37" spans="1:61" s="1637" customFormat="1" ht="18.75" hidden="1" customHeight="1">
      <c r="A37" s="1192"/>
      <c r="B37" s="1192"/>
      <c r="C37" s="1192"/>
      <c r="D37" s="1192"/>
      <c r="E37" s="1192"/>
      <c r="F37" s="1192"/>
      <c r="G37" s="1192"/>
      <c r="H37" s="1192"/>
      <c r="I37" s="1192"/>
      <c r="J37" s="1192"/>
      <c r="K37" s="1192"/>
      <c r="L37" s="1193"/>
      <c r="M37" s="1192"/>
      <c r="N37" s="1192"/>
      <c r="O37" s="1192"/>
      <c r="P37" s="1192"/>
      <c r="Q37" s="1192"/>
      <c r="S37" s="3851" t="s">
        <v>508</v>
      </c>
      <c r="T37" s="3851"/>
      <c r="U37" s="1196"/>
      <c r="V37" s="3853" t="str">
        <f>IF(TITLE_NUMBER_PR_CHANGE="",IF(TITLE_NUMBER_PR="","",TITLE_NUMBER_PR),TITLE_NUMBER_PR_CHANGE)</f>
        <v/>
      </c>
      <c r="W37" s="3853"/>
      <c r="X37" s="3853"/>
      <c r="Y37" s="3853"/>
      <c r="Z37" s="3853"/>
      <c r="AA37" s="3853"/>
      <c r="AB37" s="3853"/>
      <c r="AC37" s="260"/>
      <c r="AD37" s="3853" t="str">
        <f>IF(TITLE_NUMBER_PR_CHANGE="",IF(TITLE_NUMBER_PR="","",TITLE_NUMBER_PR),TITLE_NUMBER_PR_CHANGE)</f>
        <v/>
      </c>
      <c r="AE37" s="3853"/>
      <c r="AF37" s="3853"/>
      <c r="AG37" s="3853"/>
      <c r="AH37" s="3853"/>
      <c r="AI37" s="3853"/>
      <c r="AJ37" s="3853"/>
      <c r="AK37" s="3853"/>
      <c r="AL37" s="3853"/>
      <c r="AM37" s="3853"/>
      <c r="AN37" s="3853"/>
      <c r="AO37" s="3853"/>
      <c r="AP37" s="3853"/>
      <c r="AQ37" s="3853"/>
      <c r="AR37" s="3853"/>
      <c r="AS37" s="3853"/>
      <c r="AT37" s="3853"/>
      <c r="AU37" s="3853"/>
      <c r="AV37" s="3853"/>
      <c r="AW37" s="3853"/>
      <c r="AX37" s="3853"/>
      <c r="AY37" s="3853"/>
      <c r="AZ37" s="3853"/>
      <c r="BA37" s="260"/>
      <c r="BB37" s="260"/>
      <c r="BC37" s="214"/>
      <c r="BD37" s="301"/>
      <c r="BE37" s="301"/>
      <c r="BF37" s="301"/>
      <c r="BG37" s="301"/>
      <c r="BH37" s="301"/>
      <c r="BI37" s="351">
        <v>0</v>
      </c>
    </row>
    <row r="38" spans="1:61" s="1637" customFormat="1" ht="0" hidden="1" customHeight="1">
      <c r="A38" s="1192"/>
      <c r="B38" s="1192"/>
      <c r="C38" s="1192"/>
      <c r="D38" s="1192"/>
      <c r="E38" s="1192"/>
      <c r="F38" s="1192"/>
      <c r="G38" s="1192"/>
      <c r="H38" s="1192"/>
      <c r="I38" s="1192"/>
      <c r="J38" s="1192"/>
      <c r="K38" s="1192"/>
      <c r="L38" s="1193"/>
      <c r="M38" s="1192"/>
      <c r="N38" s="1192"/>
      <c r="O38" s="1192"/>
      <c r="P38" s="1192"/>
      <c r="Q38" s="1192"/>
      <c r="S38" s="257"/>
      <c r="T38" s="257"/>
      <c r="U38" s="1312"/>
      <c r="V38" s="260"/>
      <c r="W38" s="260"/>
      <c r="X38" s="260"/>
      <c r="Y38" s="260"/>
      <c r="Z38" s="260"/>
      <c r="AA38" s="260"/>
      <c r="AB38" s="260"/>
      <c r="AC38" s="212" t="s">
        <v>511</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511</v>
      </c>
      <c r="BD38" s="301"/>
      <c r="BE38" s="301"/>
      <c r="BF38" s="301"/>
      <c r="BG38" s="301"/>
      <c r="BH38" s="301"/>
      <c r="BI38" s="351">
        <v>0</v>
      </c>
    </row>
    <row r="39" spans="1:61" ht="14.65" customHeight="1">
      <c r="Q39" s="225"/>
      <c r="R39" s="309"/>
      <c r="S39" s="1099"/>
      <c r="T39" s="296"/>
      <c r="U39" s="1068"/>
      <c r="V39" s="3872"/>
      <c r="W39" s="3872"/>
      <c r="X39" s="3872"/>
      <c r="Y39" s="3872"/>
      <c r="Z39" s="3872"/>
      <c r="AA39" s="3872"/>
      <c r="AB39" s="3872"/>
      <c r="AC39" s="3872"/>
      <c r="AD39" s="3872"/>
      <c r="AE39" s="3872"/>
      <c r="AF39" s="3872"/>
      <c r="AG39" s="3872"/>
      <c r="AH39" s="3872"/>
      <c r="AI39" s="3872"/>
      <c r="AJ39" s="3872"/>
      <c r="AK39" s="3872"/>
      <c r="AL39" s="3872"/>
      <c r="AM39" s="3872"/>
      <c r="AN39" s="3872"/>
      <c r="AO39" s="3872"/>
      <c r="AP39" s="3872"/>
      <c r="AQ39" s="3872"/>
      <c r="AR39" s="3872"/>
      <c r="AS39" s="3872"/>
      <c r="AT39" s="3872"/>
      <c r="AU39" s="3872"/>
      <c r="AV39" s="3872"/>
      <c r="AW39" s="3872"/>
      <c r="AX39" s="3872"/>
      <c r="AY39" s="3872"/>
      <c r="AZ39" s="3872"/>
      <c r="BA39" s="3872"/>
      <c r="BI39" s="979">
        <v>14</v>
      </c>
    </row>
    <row r="40" spans="1:61" ht="14.65" customHeight="1">
      <c r="Q40" s="225"/>
      <c r="R40" s="309"/>
      <c r="S40" s="3731" t="s">
        <v>384</v>
      </c>
      <c r="T40" s="3731"/>
      <c r="U40" s="3731"/>
      <c r="V40" s="3731"/>
      <c r="W40" s="3731"/>
      <c r="X40" s="3731"/>
      <c r="Y40" s="3731"/>
      <c r="Z40" s="3731"/>
      <c r="AA40" s="3731"/>
      <c r="AB40" s="3731"/>
      <c r="AC40" s="3731"/>
      <c r="AD40" s="3731"/>
      <c r="AE40" s="3731"/>
      <c r="AF40" s="3731"/>
      <c r="AG40" s="3731"/>
      <c r="AH40" s="3731"/>
      <c r="AI40" s="3731"/>
      <c r="AJ40" s="3731"/>
      <c r="AK40" s="3731"/>
      <c r="AL40" s="3731"/>
      <c r="AM40" s="3731"/>
      <c r="AN40" s="3731"/>
      <c r="AO40" s="3731"/>
      <c r="AP40" s="3731"/>
      <c r="AQ40" s="3731"/>
      <c r="AR40" s="3731"/>
      <c r="AS40" s="3731"/>
      <c r="AT40" s="3731"/>
      <c r="AU40" s="3731"/>
      <c r="AV40" s="3731"/>
      <c r="AW40" s="3731"/>
      <c r="AX40" s="3731"/>
      <c r="AY40" s="3731"/>
      <c r="AZ40" s="3731"/>
      <c r="BA40" s="3731"/>
      <c r="BB40" s="3731"/>
      <c r="BC40" s="3731" t="s">
        <v>385</v>
      </c>
      <c r="BI40" s="979">
        <v>14</v>
      </c>
    </row>
    <row r="41" spans="1:61" ht="14.65" customHeight="1">
      <c r="Q41" s="225"/>
      <c r="R41" s="309"/>
      <c r="S41" s="3873" t="s">
        <v>75</v>
      </c>
      <c r="T41" s="3822" t="s">
        <v>591</v>
      </c>
      <c r="U41" s="235"/>
      <c r="V41" s="3874" t="s">
        <v>513</v>
      </c>
      <c r="W41" s="3875"/>
      <c r="X41" s="3875"/>
      <c r="Y41" s="3875"/>
      <c r="Z41" s="3875"/>
      <c r="AA41" s="3875"/>
      <c r="AB41" s="3876"/>
      <c r="AC41" s="3877" t="s">
        <v>514</v>
      </c>
      <c r="AD41" s="3906" t="s">
        <v>608</v>
      </c>
      <c r="AE41" s="3890"/>
      <c r="AF41" s="3890"/>
      <c r="AG41" s="3907"/>
      <c r="AH41" s="3906" t="s">
        <v>609</v>
      </c>
      <c r="AI41" s="3890"/>
      <c r="AJ41" s="3890"/>
      <c r="AK41" s="3907"/>
      <c r="AL41" s="3906" t="s">
        <v>610</v>
      </c>
      <c r="AM41" s="3890"/>
      <c r="AN41" s="3890"/>
      <c r="AO41" s="3907"/>
      <c r="AP41" s="3906" t="s">
        <v>595</v>
      </c>
      <c r="AQ41" s="3890"/>
      <c r="AR41" s="3890"/>
      <c r="AS41" s="3907"/>
      <c r="AT41" s="3874" t="s">
        <v>513</v>
      </c>
      <c r="AU41" s="3875"/>
      <c r="AV41" s="3875"/>
      <c r="AW41" s="3875"/>
      <c r="AX41" s="3875"/>
      <c r="AY41" s="3875"/>
      <c r="AZ41" s="3876"/>
      <c r="BA41" s="3877" t="s">
        <v>514</v>
      </c>
      <c r="BB41" s="3880" t="s">
        <v>516</v>
      </c>
      <c r="BC41" s="3731"/>
      <c r="BI41" s="979">
        <v>14</v>
      </c>
    </row>
    <row r="42" spans="1:61" ht="35.65" customHeight="1">
      <c r="Q42" s="225"/>
      <c r="R42" s="309"/>
      <c r="S42" s="3873"/>
      <c r="T42" s="3822"/>
      <c r="U42" s="864"/>
      <c r="V42" s="3793" t="s">
        <v>596</v>
      </c>
      <c r="W42" s="3794"/>
      <c r="X42" s="3793" t="s">
        <v>597</v>
      </c>
      <c r="Y42" s="3794"/>
      <c r="Z42" s="3793" t="s">
        <v>598</v>
      </c>
      <c r="AA42" s="3902"/>
      <c r="AB42" s="3794"/>
      <c r="AC42" s="3878"/>
      <c r="AD42" s="3908"/>
      <c r="AE42" s="3909"/>
      <c r="AF42" s="3909"/>
      <c r="AG42" s="3921"/>
      <c r="AH42" s="3908"/>
      <c r="AI42" s="3909"/>
      <c r="AJ42" s="3909"/>
      <c r="AK42" s="3921"/>
      <c r="AL42" s="3908"/>
      <c r="AM42" s="3909"/>
      <c r="AN42" s="3909"/>
      <c r="AO42" s="3921"/>
      <c r="AP42" s="3908"/>
      <c r="AQ42" s="3909"/>
      <c r="AR42" s="3909"/>
      <c r="AS42" s="3921"/>
      <c r="AT42" s="3793" t="s">
        <v>611</v>
      </c>
      <c r="AU42" s="3794"/>
      <c r="AV42" s="3793" t="s">
        <v>612</v>
      </c>
      <c r="AW42" s="3794"/>
      <c r="AX42" s="3793" t="s">
        <v>598</v>
      </c>
      <c r="AY42" s="3902"/>
      <c r="AZ42" s="3794"/>
      <c r="BA42" s="3878"/>
      <c r="BB42" s="3881"/>
      <c r="BC42" s="3731"/>
      <c r="BI42" s="979">
        <v>34</v>
      </c>
    </row>
    <row r="43" spans="1:61" ht="14.65" customHeight="1">
      <c r="Q43" s="225"/>
      <c r="R43" s="309"/>
      <c r="S43" s="3873"/>
      <c r="T43" s="3822"/>
      <c r="U43" s="864"/>
      <c r="V43" s="3798"/>
      <c r="W43" s="3799"/>
      <c r="X43" s="3798"/>
      <c r="Y43" s="3799"/>
      <c r="Z43" s="3798"/>
      <c r="AA43" s="3903"/>
      <c r="AB43" s="3799"/>
      <c r="AC43" s="3878"/>
      <c r="AD43" s="3908"/>
      <c r="AE43" s="3909"/>
      <c r="AF43" s="3909"/>
      <c r="AG43" s="3921"/>
      <c r="AH43" s="3908"/>
      <c r="AI43" s="3909"/>
      <c r="AJ43" s="3909"/>
      <c r="AK43" s="3921"/>
      <c r="AL43" s="3908"/>
      <c r="AM43" s="3909"/>
      <c r="AN43" s="3909"/>
      <c r="AO43" s="3921"/>
      <c r="AP43" s="3908"/>
      <c r="AQ43" s="3909"/>
      <c r="AR43" s="3909"/>
      <c r="AS43" s="3921"/>
      <c r="AT43" s="3798"/>
      <c r="AU43" s="3799"/>
      <c r="AV43" s="3798"/>
      <c r="AW43" s="3799"/>
      <c r="AX43" s="3798"/>
      <c r="AY43" s="3903"/>
      <c r="AZ43" s="3799"/>
      <c r="BA43" s="3878"/>
      <c r="BB43" s="3881"/>
      <c r="BC43" s="3731"/>
      <c r="BI43" s="979">
        <v>14</v>
      </c>
    </row>
    <row r="44" spans="1:61" ht="14.65" customHeight="1">
      <c r="A44" s="1194"/>
      <c r="B44" s="1194" t="s">
        <v>226</v>
      </c>
      <c r="C44" s="1194" t="s">
        <v>227</v>
      </c>
      <c r="D44" s="1194" t="s">
        <v>228</v>
      </c>
      <c r="E44" s="1188" t="s">
        <v>521</v>
      </c>
      <c r="F44" s="1188" t="s">
        <v>522</v>
      </c>
      <c r="G44" s="1188" t="s">
        <v>523</v>
      </c>
      <c r="H44" s="1188" t="s">
        <v>524</v>
      </c>
      <c r="I44" s="1188" t="s">
        <v>525</v>
      </c>
      <c r="J44" s="1188" t="s">
        <v>526</v>
      </c>
      <c r="K44" s="1188" t="s">
        <v>527</v>
      </c>
      <c r="L44" s="1188" t="s">
        <v>502</v>
      </c>
      <c r="Q44" s="225"/>
      <c r="R44" s="309"/>
      <c r="S44" s="3873"/>
      <c r="T44" s="3822"/>
      <c r="U44" s="236"/>
      <c r="V44" s="1303" t="s">
        <v>562</v>
      </c>
      <c r="W44" s="1303" t="s">
        <v>563</v>
      </c>
      <c r="X44" s="1303" t="s">
        <v>562</v>
      </c>
      <c r="Y44" s="1303" t="s">
        <v>563</v>
      </c>
      <c r="Z44" s="1313" t="s">
        <v>530</v>
      </c>
      <c r="AA44" s="3827" t="s">
        <v>531</v>
      </c>
      <c r="AB44" s="3840"/>
      <c r="AC44" s="3879"/>
      <c r="AD44" s="3910"/>
      <c r="AE44" s="3911"/>
      <c r="AF44" s="3911"/>
      <c r="AG44" s="3912"/>
      <c r="AH44" s="3910"/>
      <c r="AI44" s="3911"/>
      <c r="AJ44" s="3911"/>
      <c r="AK44" s="3912"/>
      <c r="AL44" s="3910"/>
      <c r="AM44" s="3911"/>
      <c r="AN44" s="3911"/>
      <c r="AO44" s="3912"/>
      <c r="AP44" s="3910"/>
      <c r="AQ44" s="3911"/>
      <c r="AR44" s="3911"/>
      <c r="AS44" s="3912"/>
      <c r="AT44" s="1303" t="s">
        <v>562</v>
      </c>
      <c r="AU44" s="1303" t="s">
        <v>563</v>
      </c>
      <c r="AV44" s="1303" t="s">
        <v>562</v>
      </c>
      <c r="AW44" s="1303" t="s">
        <v>563</v>
      </c>
      <c r="AX44" s="1313" t="s">
        <v>530</v>
      </c>
      <c r="AY44" s="3827" t="s">
        <v>531</v>
      </c>
      <c r="AZ44" s="3840"/>
      <c r="BA44" s="3879"/>
      <c r="BB44" s="3882"/>
      <c r="BC44" s="3731"/>
      <c r="BI44" s="979">
        <v>14</v>
      </c>
    </row>
    <row r="45" spans="1:61" s="1464" customFormat="1" ht="11.25" hidden="1" customHeight="1">
      <c r="A45" s="1194"/>
      <c r="B45" s="1194"/>
      <c r="C45" s="1194"/>
      <c r="D45" s="1194"/>
      <c r="E45" s="1194"/>
      <c r="F45" s="1194"/>
      <c r="G45" s="1194"/>
      <c r="H45" s="1194"/>
      <c r="I45" s="1194"/>
      <c r="J45" s="1194"/>
      <c r="K45" s="1194"/>
      <c r="L45" s="1188"/>
      <c r="M45" s="1186"/>
      <c r="N45" s="1186"/>
      <c r="O45" s="1186"/>
      <c r="P45" s="443"/>
      <c r="Q45" s="1078"/>
      <c r="R45" s="1078">
        <v>1</v>
      </c>
      <c r="S45" s="1101" t="s">
        <v>161</v>
      </c>
      <c r="T45" s="1079" t="s">
        <v>89</v>
      </c>
      <c r="U45" s="1069" t="str">
        <f ca="1">OFFSET(U45,0,-1)</f>
        <v>2</v>
      </c>
      <c r="V45" s="1306">
        <f t="shared" ref="V45:AA45" ca="1" si="2">OFFSET(V45,0,-1)+1</f>
        <v>3</v>
      </c>
      <c r="W45" s="1306">
        <f t="shared" ca="1" si="2"/>
        <v>4</v>
      </c>
      <c r="X45" s="1306">
        <f t="shared" ca="1" si="2"/>
        <v>5</v>
      </c>
      <c r="Y45" s="1306">
        <f t="shared" ca="1" si="2"/>
        <v>6</v>
      </c>
      <c r="Z45" s="1306">
        <f t="shared" ca="1" si="2"/>
        <v>7</v>
      </c>
      <c r="AA45" s="3871">
        <f t="shared" ca="1" si="2"/>
        <v>8</v>
      </c>
      <c r="AB45" s="3871"/>
      <c r="AC45" s="1306">
        <f ca="1">OFFSET(AC45,0,-2)+1</f>
        <v>9</v>
      </c>
      <c r="AD45" s="1306">
        <f ca="1">OFFSET(AD45,0,-1)+1</f>
        <v>10</v>
      </c>
      <c r="AE45" s="1306"/>
      <c r="AF45" s="1306"/>
      <c r="AG45" s="1306"/>
      <c r="AH45" s="1306"/>
      <c r="AI45" s="1306"/>
      <c r="AJ45" s="1306"/>
      <c r="AK45" s="1306"/>
      <c r="AL45" s="1306"/>
      <c r="AM45" s="1306"/>
      <c r="AN45" s="1306"/>
      <c r="AO45" s="1306"/>
      <c r="AP45" s="1306"/>
      <c r="AQ45" s="1306"/>
      <c r="AR45" s="1306"/>
      <c r="AS45" s="1306"/>
      <c r="AT45" s="1306"/>
      <c r="AU45" s="1306"/>
      <c r="AV45" s="1306"/>
      <c r="AW45" s="1306">
        <f ca="1">OFFSET(AW45,0,-1)+1</f>
        <v>1</v>
      </c>
      <c r="AX45" s="1306">
        <f ca="1">OFFSET(AX45,0,-1)+1</f>
        <v>2</v>
      </c>
      <c r="AY45" s="3871">
        <f ca="1">OFFSET(AY45,0,-1)+1</f>
        <v>3</v>
      </c>
      <c r="AZ45" s="3871"/>
      <c r="BA45" s="1306">
        <f ca="1">OFFSET(BA45,0,-2)+1</f>
        <v>4</v>
      </c>
      <c r="BB45" s="1069">
        <f ca="1">OFFSET(BB45,0,-1)</f>
        <v>4</v>
      </c>
      <c r="BC45" s="1306">
        <f ca="1">OFFSET(BC45,0,-1)+1</f>
        <v>5</v>
      </c>
      <c r="BD45" s="444"/>
      <c r="BE45" s="444"/>
      <c r="BF45" s="444"/>
      <c r="BG45" s="444"/>
      <c r="BH45" s="444"/>
      <c r="BI45" s="429">
        <v>0</v>
      </c>
    </row>
    <row r="46" spans="1:61" ht="21.95" customHeight="1">
      <c r="A46" s="1187" t="s">
        <v>360</v>
      </c>
      <c r="B46" s="1187"/>
      <c r="C46" s="1187"/>
      <c r="D46" s="1187"/>
      <c r="E46" s="3860">
        <v>1</v>
      </c>
      <c r="F46" s="1187"/>
      <c r="G46" s="1187"/>
      <c r="H46" s="1187"/>
      <c r="I46" s="1187"/>
      <c r="J46" s="1187"/>
      <c r="K46" s="1187"/>
      <c r="L46" s="1188"/>
      <c r="M46" s="1189"/>
      <c r="N46" s="1189"/>
      <c r="O46" s="1189"/>
      <c r="P46" s="1233"/>
      <c r="Q46" s="743"/>
      <c r="R46" s="288"/>
      <c r="S46" s="1317">
        <f>INDEX(PT_DIFFERENTIATION_NUM_NTAR,MATCH(A46,PT_DIFFERENTIATION_NTAR_ID,0))</f>
        <v>0</v>
      </c>
      <c r="T46" s="232" t="s">
        <v>214</v>
      </c>
      <c r="U46" s="234"/>
      <c r="V46" s="3855"/>
      <c r="W46" s="3855"/>
      <c r="X46" s="3855"/>
      <c r="Y46" s="3855"/>
      <c r="Z46" s="3855"/>
      <c r="AA46" s="3855"/>
      <c r="AB46" s="3855"/>
      <c r="AC46" s="3856"/>
      <c r="AD46" s="3854" t="str">
        <f>INDEX(PT_DIFFERENTIATION_NTAR,MATCH(A46,PT_DIFFERENTIATION_NTAR_ID,0))</f>
        <v/>
      </c>
      <c r="AE46" s="3855"/>
      <c r="AF46" s="3855"/>
      <c r="AG46" s="3855"/>
      <c r="AH46" s="3855"/>
      <c r="AI46" s="3855"/>
      <c r="AJ46" s="3855"/>
      <c r="AK46" s="3855"/>
      <c r="AL46" s="3855"/>
      <c r="AM46" s="3855"/>
      <c r="AN46" s="3855"/>
      <c r="AO46" s="3855"/>
      <c r="AP46" s="3855"/>
      <c r="AQ46" s="3855"/>
      <c r="AR46" s="3855"/>
      <c r="AS46" s="3855"/>
      <c r="AT46" s="3855"/>
      <c r="AU46" s="3855"/>
      <c r="AV46" s="3855"/>
      <c r="AW46" s="3855"/>
      <c r="AX46" s="3855"/>
      <c r="AY46" s="3855"/>
      <c r="AZ46" s="3855"/>
      <c r="BA46" s="3855"/>
      <c r="BB46" s="3856"/>
      <c r="BC46" s="10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3"/>
      <c r="BF46" s="433" t="str">
        <f t="shared" ref="BF46:BF52" si="3">IF(T46="","",T46)</f>
        <v>Наименование тарифа</v>
      </c>
      <c r="BG46" s="433"/>
      <c r="BH46" s="433"/>
      <c r="BI46" s="979">
        <v>21</v>
      </c>
    </row>
    <row r="47" spans="1:61" ht="21.95" customHeight="1">
      <c r="A47" s="1187" t="s">
        <v>360</v>
      </c>
      <c r="B47" s="1187" t="s">
        <v>361</v>
      </c>
      <c r="C47" s="1187"/>
      <c r="D47" s="1187"/>
      <c r="E47" s="3861"/>
      <c r="F47" s="3860">
        <v>1</v>
      </c>
      <c r="G47" s="1187"/>
      <c r="H47" s="1187"/>
      <c r="I47" s="1187"/>
      <c r="J47" s="1187"/>
      <c r="K47" s="1187"/>
      <c r="L47" s="1188"/>
      <c r="M47" s="1189"/>
      <c r="N47" s="1189"/>
      <c r="O47" s="1189"/>
      <c r="P47" s="1234"/>
      <c r="Q47" s="1235"/>
      <c r="R47" s="286"/>
      <c r="S47" s="1317" t="str">
        <f>INDEX(PT_DIFFERENTIATION_NUM_TER,MATCH(B47,PT_DIFFERENTIATION_TER_ID,0))</f>
        <v>.</v>
      </c>
      <c r="T47" s="242" t="s">
        <v>481</v>
      </c>
      <c r="U47" s="234"/>
      <c r="V47" s="3855"/>
      <c r="W47" s="3855"/>
      <c r="X47" s="3855"/>
      <c r="Y47" s="3855"/>
      <c r="Z47" s="3855"/>
      <c r="AA47" s="3855"/>
      <c r="AB47" s="3855"/>
      <c r="AC47" s="3856"/>
      <c r="AD47" s="3854" t="str">
        <f>INDEX(PT_DIFFERENTIATION_TER,MATCH(B47,PT_DIFFERENTIATION_TER_ID,0))</f>
        <v/>
      </c>
      <c r="AE47" s="3855"/>
      <c r="AF47" s="3855"/>
      <c r="AG47" s="3855"/>
      <c r="AH47" s="3855"/>
      <c r="AI47" s="3855"/>
      <c r="AJ47" s="3855"/>
      <c r="AK47" s="3855"/>
      <c r="AL47" s="3855"/>
      <c r="AM47" s="3855"/>
      <c r="AN47" s="3855"/>
      <c r="AO47" s="3855"/>
      <c r="AP47" s="3855"/>
      <c r="AQ47" s="3855"/>
      <c r="AR47" s="3855"/>
      <c r="AS47" s="3855"/>
      <c r="AT47" s="3855"/>
      <c r="AU47" s="3855"/>
      <c r="AV47" s="3855"/>
      <c r="AW47" s="3855"/>
      <c r="AX47" s="3855"/>
      <c r="AY47" s="3855"/>
      <c r="AZ47" s="3855"/>
      <c r="BA47" s="3855"/>
      <c r="BB47" s="3856"/>
      <c r="BC47" s="1082" t="s">
        <v>482</v>
      </c>
      <c r="BE47" s="433"/>
      <c r="BF47" s="433" t="str">
        <f t="shared" si="3"/>
        <v>Территория действия тарифа</v>
      </c>
      <c r="BG47" s="433"/>
      <c r="BH47" s="433"/>
      <c r="BI47" s="979">
        <v>21</v>
      </c>
    </row>
    <row r="48" spans="1:61" ht="35.65" customHeight="1">
      <c r="A48" s="1187" t="s">
        <v>360</v>
      </c>
      <c r="B48" s="1187" t="s">
        <v>361</v>
      </c>
      <c r="C48" s="1187" t="s">
        <v>362</v>
      </c>
      <c r="D48" s="1187"/>
      <c r="E48" s="3861"/>
      <c r="F48" s="3861"/>
      <c r="G48" s="3860">
        <v>1</v>
      </c>
      <c r="H48" s="1187"/>
      <c r="I48" s="1187"/>
      <c r="J48" s="1187"/>
      <c r="K48" s="1187"/>
      <c r="L48" s="1188"/>
      <c r="M48" s="1189"/>
      <c r="N48" s="1189"/>
      <c r="O48" s="1189"/>
      <c r="P48" s="1236"/>
      <c r="Q48" s="1235"/>
      <c r="R48" s="286"/>
      <c r="S48" s="1317" t="str">
        <f>INDEX(PT_DIFFERENTIATION_NUM_CS,MATCH(C48,PT_DIFFERENTIATION_CS_ID,0))</f>
        <v>..</v>
      </c>
      <c r="T48" s="243" t="s">
        <v>600</v>
      </c>
      <c r="U48" s="234"/>
      <c r="V48" s="3855"/>
      <c r="W48" s="3855"/>
      <c r="X48" s="3855"/>
      <c r="Y48" s="3855"/>
      <c r="Z48" s="3855"/>
      <c r="AA48" s="3855"/>
      <c r="AB48" s="3855"/>
      <c r="AC48" s="3856"/>
      <c r="AD48" s="3854" t="str">
        <f>INDEX(PT_DIFFERENTIATION_CS,MATCH(C48,PT_DIFFERENTIATION_CS_ID,0))</f>
        <v/>
      </c>
      <c r="AE48" s="3855"/>
      <c r="AF48" s="3855"/>
      <c r="AG48" s="3855"/>
      <c r="AH48" s="3855"/>
      <c r="AI48" s="3855"/>
      <c r="AJ48" s="3855"/>
      <c r="AK48" s="3855"/>
      <c r="AL48" s="3855"/>
      <c r="AM48" s="3855"/>
      <c r="AN48" s="3855"/>
      <c r="AO48" s="3855"/>
      <c r="AP48" s="3855"/>
      <c r="AQ48" s="3855"/>
      <c r="AR48" s="3855"/>
      <c r="AS48" s="3855"/>
      <c r="AT48" s="3855"/>
      <c r="AU48" s="3855"/>
      <c r="AV48" s="3855"/>
      <c r="AW48" s="3855"/>
      <c r="AX48" s="3855"/>
      <c r="AY48" s="3855"/>
      <c r="AZ48" s="3855"/>
      <c r="BA48" s="3855"/>
      <c r="BB48" s="3856"/>
      <c r="BC48" s="1082" t="s">
        <v>601</v>
      </c>
      <c r="BE48" s="433"/>
      <c r="BF48" s="433" t="str">
        <f t="shared" si="3"/>
        <v>Наименование централизованной системы водоотведения</v>
      </c>
      <c r="BG48" s="433"/>
      <c r="BH48" s="433"/>
      <c r="BI48" s="979">
        <v>34</v>
      </c>
    </row>
    <row r="49" spans="1:61" s="1465" customFormat="1" ht="0" hidden="1" customHeight="1">
      <c r="A49" s="1167" t="s">
        <v>360</v>
      </c>
      <c r="B49" s="1167" t="s">
        <v>361</v>
      </c>
      <c r="C49" s="1167" t="s">
        <v>362</v>
      </c>
      <c r="D49" s="1167" t="s">
        <v>613</v>
      </c>
      <c r="E49" s="3861"/>
      <c r="F49" s="3861"/>
      <c r="G49" s="3861"/>
      <c r="H49" s="3860">
        <v>1</v>
      </c>
      <c r="I49" s="1167"/>
      <c r="J49" s="1167"/>
      <c r="K49" s="1167"/>
      <c r="L49" s="1170"/>
      <c r="M49" s="1139"/>
      <c r="N49" s="1139"/>
      <c r="O49" s="1139"/>
      <c r="P49" s="1321"/>
      <c r="Q49" s="1322"/>
      <c r="R49" s="290"/>
      <c r="S49" s="871"/>
      <c r="T49" s="1323"/>
      <c r="U49" s="1208"/>
      <c r="V49" s="3892"/>
      <c r="W49" s="3892"/>
      <c r="X49" s="3892"/>
      <c r="Y49" s="3892"/>
      <c r="Z49" s="3892"/>
      <c r="AA49" s="3892"/>
      <c r="AB49" s="3892"/>
      <c r="AC49" s="3893"/>
      <c r="AD49" s="3891"/>
      <c r="AE49" s="3892"/>
      <c r="AF49" s="3892"/>
      <c r="AG49" s="3892"/>
      <c r="AH49" s="3892"/>
      <c r="AI49" s="3892"/>
      <c r="AJ49" s="3892"/>
      <c r="AK49" s="3892"/>
      <c r="AL49" s="3892"/>
      <c r="AM49" s="3892"/>
      <c r="AN49" s="3892"/>
      <c r="AO49" s="3892"/>
      <c r="AP49" s="3892"/>
      <c r="AQ49" s="3892"/>
      <c r="AR49" s="3892"/>
      <c r="AS49" s="3892"/>
      <c r="AT49" s="3892"/>
      <c r="AU49" s="3892"/>
      <c r="AV49" s="3892"/>
      <c r="AW49" s="3892"/>
      <c r="AX49" s="3892"/>
      <c r="AY49" s="3892"/>
      <c r="AZ49" s="3892"/>
      <c r="BA49" s="3892"/>
      <c r="BB49" s="3893"/>
      <c r="BC49" s="1209" t="s">
        <v>486</v>
      </c>
      <c r="BE49" s="433"/>
      <c r="BF49" s="433" t="str">
        <f t="shared" si="3"/>
        <v/>
      </c>
      <c r="BG49" s="433"/>
      <c r="BH49" s="433"/>
      <c r="BI49" s="444">
        <v>0</v>
      </c>
    </row>
    <row r="50" spans="1:61" s="1465" customFormat="1" ht="0" hidden="1" customHeight="1">
      <c r="A50" s="1167" t="s">
        <v>360</v>
      </c>
      <c r="B50" s="1167" t="s">
        <v>361</v>
      </c>
      <c r="C50" s="1167" t="s">
        <v>362</v>
      </c>
      <c r="D50" s="1167" t="s">
        <v>613</v>
      </c>
      <c r="E50" s="3861"/>
      <c r="F50" s="3861"/>
      <c r="G50" s="3861"/>
      <c r="H50" s="3861"/>
      <c r="I50" s="3862" t="str">
        <f>S49&amp;".1"</f>
        <v>.1</v>
      </c>
      <c r="J50" s="1167"/>
      <c r="K50" s="1167"/>
      <c r="L50" s="1170" t="s">
        <v>487</v>
      </c>
      <c r="M50" s="443"/>
      <c r="N50" s="443"/>
      <c r="O50" s="443"/>
      <c r="P50" s="3864">
        <v>1</v>
      </c>
      <c r="Q50" s="1305"/>
      <c r="R50" s="289"/>
      <c r="S50" s="871"/>
      <c r="T50" s="1207"/>
      <c r="U50" s="1208"/>
      <c r="V50" s="3892"/>
      <c r="W50" s="3892"/>
      <c r="X50" s="3892"/>
      <c r="Y50" s="3892"/>
      <c r="Z50" s="3892"/>
      <c r="AA50" s="3892"/>
      <c r="AB50" s="3892"/>
      <c r="AC50" s="3893"/>
      <c r="AD50" s="3891"/>
      <c r="AE50" s="3892"/>
      <c r="AF50" s="3892"/>
      <c r="AG50" s="3892"/>
      <c r="AH50" s="3892"/>
      <c r="AI50" s="3892"/>
      <c r="AJ50" s="3892"/>
      <c r="AK50" s="3892"/>
      <c r="AL50" s="3892"/>
      <c r="AM50" s="3892"/>
      <c r="AN50" s="3892"/>
      <c r="AO50" s="3892"/>
      <c r="AP50" s="3892"/>
      <c r="AQ50" s="3892"/>
      <c r="AR50" s="3892"/>
      <c r="AS50" s="3892"/>
      <c r="AT50" s="3892"/>
      <c r="AU50" s="3892"/>
      <c r="AV50" s="3892"/>
      <c r="AW50" s="3892"/>
      <c r="AX50" s="3892"/>
      <c r="AY50" s="3892"/>
      <c r="AZ50" s="3892"/>
      <c r="BA50" s="3892"/>
      <c r="BB50" s="3893"/>
      <c r="BC50" s="1209"/>
      <c r="BE50" s="433"/>
      <c r="BF50" s="433" t="str">
        <f t="shared" si="3"/>
        <v/>
      </c>
      <c r="BG50" s="433"/>
      <c r="BH50" s="433"/>
      <c r="BI50" s="444">
        <v>0</v>
      </c>
    </row>
    <row r="51" spans="1:61" s="1465" customFormat="1" ht="0" hidden="1" customHeight="1">
      <c r="A51" s="1167" t="s">
        <v>360</v>
      </c>
      <c r="B51" s="1167" t="s">
        <v>361</v>
      </c>
      <c r="C51" s="1167" t="s">
        <v>362</v>
      </c>
      <c r="D51" s="1167" t="s">
        <v>613</v>
      </c>
      <c r="E51" s="3861"/>
      <c r="F51" s="3861"/>
      <c r="G51" s="3861"/>
      <c r="H51" s="3861"/>
      <c r="I51" s="3863"/>
      <c r="J51" s="3862" t="str">
        <f>S49&amp;".1"</f>
        <v>.1</v>
      </c>
      <c r="K51" s="1167"/>
      <c r="L51" s="1170"/>
      <c r="M51" s="443"/>
      <c r="N51" s="443"/>
      <c r="O51" s="443"/>
      <c r="P51" s="3864"/>
      <c r="Q51" s="3864">
        <v>1</v>
      </c>
      <c r="R51" s="290"/>
      <c r="S51" s="871"/>
      <c r="T51" s="1223"/>
      <c r="U51" s="1208"/>
      <c r="V51" s="3892"/>
      <c r="W51" s="3892"/>
      <c r="X51" s="3892"/>
      <c r="Y51" s="3892"/>
      <c r="Z51" s="3892"/>
      <c r="AA51" s="3892"/>
      <c r="AB51" s="3892"/>
      <c r="AC51" s="3893"/>
      <c r="AD51" s="3891"/>
      <c r="AE51" s="3892"/>
      <c r="AF51" s="3892"/>
      <c r="AG51" s="3892"/>
      <c r="AH51" s="3892"/>
      <c r="AI51" s="3892"/>
      <c r="AJ51" s="3892"/>
      <c r="AK51" s="3892"/>
      <c r="AL51" s="3892"/>
      <c r="AM51" s="3892"/>
      <c r="AN51" s="3943"/>
      <c r="AO51" s="3943"/>
      <c r="AP51" s="3892"/>
      <c r="AQ51" s="3892"/>
      <c r="AR51" s="3892"/>
      <c r="AS51" s="3892"/>
      <c r="AT51" s="3892"/>
      <c r="AU51" s="3892"/>
      <c r="AV51" s="3892"/>
      <c r="AW51" s="3892"/>
      <c r="AX51" s="3892"/>
      <c r="AY51" s="3892"/>
      <c r="AZ51" s="3892"/>
      <c r="BA51" s="3892"/>
      <c r="BB51" s="3893"/>
      <c r="BC51" s="1209"/>
      <c r="BE51" s="433"/>
      <c r="BF51" s="433" t="str">
        <f t="shared" si="3"/>
        <v/>
      </c>
      <c r="BG51" s="433"/>
      <c r="BH51" s="433"/>
      <c r="BI51" s="444">
        <v>0</v>
      </c>
    </row>
    <row r="52" spans="1:61" ht="11.45" customHeight="1">
      <c r="A52" s="1187" t="s">
        <v>360</v>
      </c>
      <c r="B52" s="1187" t="s">
        <v>361</v>
      </c>
      <c r="C52" s="1187" t="s">
        <v>362</v>
      </c>
      <c r="D52" s="1187" t="s">
        <v>613</v>
      </c>
      <c r="E52" s="3861"/>
      <c r="F52" s="3861"/>
      <c r="G52" s="3861"/>
      <c r="H52" s="3861"/>
      <c r="I52" s="3863"/>
      <c r="J52" s="3863"/>
      <c r="K52" s="3862" t="str">
        <f>S48&amp;".1"</f>
        <v>...1</v>
      </c>
      <c r="L52" s="1188"/>
      <c r="P52" s="3864"/>
      <c r="Q52" s="3864"/>
      <c r="R52" s="290">
        <v>1</v>
      </c>
      <c r="S52" s="3917" t="str">
        <f>$K52</f>
        <v>...1</v>
      </c>
      <c r="T52" s="3937"/>
      <c r="U52" s="234"/>
      <c r="V52" s="627"/>
      <c r="W52" s="1081"/>
      <c r="X52" s="627"/>
      <c r="Y52" s="1081"/>
      <c r="Z52" s="1521"/>
      <c r="AA52" s="1293" t="s">
        <v>52</v>
      </c>
      <c r="AB52" s="1521"/>
      <c r="AC52" s="1293" t="s">
        <v>52</v>
      </c>
      <c r="AD52" s="3805" t="s">
        <v>52</v>
      </c>
      <c r="AE52" s="3913"/>
      <c r="AF52" s="3818">
        <v>1</v>
      </c>
      <c r="AG52" s="3936"/>
      <c r="AH52" s="3741" t="s">
        <v>52</v>
      </c>
      <c r="AI52" s="3913"/>
      <c r="AJ52" s="3818">
        <v>1</v>
      </c>
      <c r="AK52" s="3927" t="s">
        <v>9</v>
      </c>
      <c r="AL52" s="3741" t="s">
        <v>52</v>
      </c>
      <c r="AM52" s="3793"/>
      <c r="AN52" s="3818">
        <v>1</v>
      </c>
      <c r="AO52" s="3940"/>
      <c r="AP52" s="3941" t="s">
        <v>52</v>
      </c>
      <c r="AQ52" s="245"/>
      <c r="AR52" s="1310">
        <v>1</v>
      </c>
      <c r="AS52" s="1316" t="s">
        <v>9</v>
      </c>
      <c r="AT52" s="627"/>
      <c r="AU52" s="1081"/>
      <c r="AV52" s="627"/>
      <c r="AW52" s="1081"/>
      <c r="AX52" s="1521"/>
      <c r="AY52" s="1293" t="s">
        <v>52</v>
      </c>
      <c r="AZ52" s="1521"/>
      <c r="BA52" s="1293" t="s">
        <v>52</v>
      </c>
      <c r="BB52" s="1172"/>
      <c r="BC52" s="3883" t="s">
        <v>585</v>
      </c>
      <c r="BE52" s="433"/>
      <c r="BF52" s="433" t="str">
        <f t="shared" si="3"/>
        <v/>
      </c>
      <c r="BG52" s="433"/>
      <c r="BH52" s="433"/>
      <c r="BI52" s="979">
        <v>11</v>
      </c>
    </row>
    <row r="53" spans="1:61" ht="11.45" customHeight="1">
      <c r="A53" s="1187"/>
      <c r="B53" s="1187"/>
      <c r="C53" s="1187"/>
      <c r="D53" s="1187"/>
      <c r="E53" s="3861"/>
      <c r="F53" s="3861"/>
      <c r="G53" s="3861"/>
      <c r="H53" s="3861"/>
      <c r="I53" s="3863"/>
      <c r="J53" s="3863"/>
      <c r="K53" s="3862"/>
      <c r="L53" s="1188"/>
      <c r="P53" s="3864"/>
      <c r="Q53" s="3864"/>
      <c r="R53" s="290"/>
      <c r="S53" s="3918"/>
      <c r="T53" s="3938"/>
      <c r="U53" s="234"/>
      <c r="V53" s="1217"/>
      <c r="W53" s="1320"/>
      <c r="X53" s="1217"/>
      <c r="Y53" s="1320"/>
      <c r="Z53" s="1217"/>
      <c r="AA53" s="1217"/>
      <c r="AB53" s="1217"/>
      <c r="AC53" s="1217"/>
      <c r="AD53" s="3806"/>
      <c r="AE53" s="3913"/>
      <c r="AF53" s="3818"/>
      <c r="AG53" s="3936"/>
      <c r="AH53" s="3741"/>
      <c r="AI53" s="3913"/>
      <c r="AJ53" s="3818"/>
      <c r="AK53" s="3927"/>
      <c r="AL53" s="3741"/>
      <c r="AM53" s="3798"/>
      <c r="AN53" s="3818"/>
      <c r="AO53" s="3940"/>
      <c r="AP53" s="3942"/>
      <c r="AQ53" s="250"/>
      <c r="AR53" s="349"/>
      <c r="AS53" s="349" t="s">
        <v>586</v>
      </c>
      <c r="AT53" s="1217"/>
      <c r="AU53" s="1320"/>
      <c r="AV53" s="1217"/>
      <c r="AW53" s="1320"/>
      <c r="AX53" s="1217"/>
      <c r="AY53" s="1217"/>
      <c r="AZ53" s="1217"/>
      <c r="BA53" s="1217"/>
      <c r="BB53" s="1221"/>
      <c r="BC53" s="3884"/>
      <c r="BE53" s="433"/>
      <c r="BF53" s="433"/>
      <c r="BG53" s="433"/>
      <c r="BH53" s="433"/>
      <c r="BI53" s="979">
        <v>11</v>
      </c>
    </row>
    <row r="54" spans="1:61" ht="11.45" customHeight="1">
      <c r="A54" s="1187" t="s">
        <v>360</v>
      </c>
      <c r="B54" s="1187"/>
      <c r="C54" s="1187"/>
      <c r="D54" s="1187"/>
      <c r="E54" s="3861"/>
      <c r="F54" s="3861"/>
      <c r="G54" s="3861"/>
      <c r="H54" s="3861"/>
      <c r="I54" s="3863"/>
      <c r="J54" s="3863"/>
      <c r="K54" s="3862"/>
      <c r="L54" s="1188"/>
      <c r="P54" s="3864"/>
      <c r="Q54" s="3864"/>
      <c r="R54" s="290"/>
      <c r="S54" s="3918"/>
      <c r="T54" s="3938"/>
      <c r="U54" s="234"/>
      <c r="V54" s="1217"/>
      <c r="W54" s="1320"/>
      <c r="X54" s="1217"/>
      <c r="Y54" s="1320"/>
      <c r="Z54" s="1217"/>
      <c r="AA54" s="1217"/>
      <c r="AB54" s="1217"/>
      <c r="AC54" s="1217"/>
      <c r="AD54" s="3806"/>
      <c r="AE54" s="3913"/>
      <c r="AF54" s="3818"/>
      <c r="AG54" s="3936"/>
      <c r="AH54" s="3741"/>
      <c r="AI54" s="3913"/>
      <c r="AJ54" s="3818"/>
      <c r="AK54" s="3927"/>
      <c r="AL54" s="3741"/>
      <c r="AM54" s="250"/>
      <c r="AN54" s="1324"/>
      <c r="AO54" s="1324" t="s">
        <v>606</v>
      </c>
      <c r="AP54" s="349"/>
      <c r="AQ54" s="349"/>
      <c r="AR54" s="349"/>
      <c r="AS54" s="1217"/>
      <c r="AT54" s="1217"/>
      <c r="AU54" s="1320"/>
      <c r="AV54" s="1217"/>
      <c r="AW54" s="1320"/>
      <c r="AX54" s="1217"/>
      <c r="AY54" s="1217"/>
      <c r="AZ54" s="1217"/>
      <c r="BA54" s="1217"/>
      <c r="BB54" s="1221"/>
      <c r="BC54" s="3884"/>
      <c r="BE54" s="433"/>
      <c r="BF54" s="433"/>
      <c r="BG54" s="433"/>
      <c r="BH54" s="433"/>
      <c r="BI54" s="979">
        <v>11</v>
      </c>
    </row>
    <row r="55" spans="1:61" ht="11.45" customHeight="1">
      <c r="A55" s="1187" t="s">
        <v>360</v>
      </c>
      <c r="B55" s="1187"/>
      <c r="C55" s="1187"/>
      <c r="D55" s="1187"/>
      <c r="E55" s="3861"/>
      <c r="F55" s="3861"/>
      <c r="G55" s="3861"/>
      <c r="H55" s="3861"/>
      <c r="I55" s="3863"/>
      <c r="J55" s="3863"/>
      <c r="K55" s="3862"/>
      <c r="L55" s="1188"/>
      <c r="P55" s="3864"/>
      <c r="Q55" s="3864"/>
      <c r="R55" s="290"/>
      <c r="S55" s="3918"/>
      <c r="T55" s="3938"/>
      <c r="U55" s="234"/>
      <c r="V55" s="1217"/>
      <c r="W55" s="1320"/>
      <c r="X55" s="1217"/>
      <c r="Y55" s="1320"/>
      <c r="Z55" s="1217"/>
      <c r="AA55" s="1217"/>
      <c r="AB55" s="1217"/>
      <c r="AC55" s="1217"/>
      <c r="AD55" s="3806"/>
      <c r="AE55" s="3913"/>
      <c r="AF55" s="3818"/>
      <c r="AG55" s="3936"/>
      <c r="AH55" s="3741"/>
      <c r="AI55" s="228"/>
      <c r="AJ55" s="348"/>
      <c r="AK55" s="247" t="s">
        <v>607</v>
      </c>
      <c r="AL55" s="1217"/>
      <c r="AM55" s="1217"/>
      <c r="AN55" s="1217"/>
      <c r="AO55" s="1217"/>
      <c r="AP55" s="1217"/>
      <c r="AQ55" s="1217"/>
      <c r="AR55" s="1217"/>
      <c r="AS55" s="1217"/>
      <c r="AT55" s="1217"/>
      <c r="AU55" s="1320"/>
      <c r="AV55" s="1217"/>
      <c r="AW55" s="1320"/>
      <c r="AX55" s="1217"/>
      <c r="AY55" s="1217"/>
      <c r="AZ55" s="1217"/>
      <c r="BA55" s="1217"/>
      <c r="BB55" s="1221"/>
      <c r="BC55" s="3884"/>
      <c r="BE55" s="433"/>
      <c r="BF55" s="433"/>
      <c r="BG55" s="433"/>
      <c r="BH55" s="433"/>
      <c r="BI55" s="979">
        <v>11</v>
      </c>
    </row>
    <row r="56" spans="1:61" ht="11.45" customHeight="1">
      <c r="A56" s="1187" t="s">
        <v>360</v>
      </c>
      <c r="B56" s="1187" t="s">
        <v>361</v>
      </c>
      <c r="C56" s="1187" t="s">
        <v>362</v>
      </c>
      <c r="D56" s="1187" t="s">
        <v>613</v>
      </c>
      <c r="E56" s="3861"/>
      <c r="F56" s="3861"/>
      <c r="G56" s="3861"/>
      <c r="H56" s="3861"/>
      <c r="I56" s="3863"/>
      <c r="J56" s="3863"/>
      <c r="K56" s="3862"/>
      <c r="L56" s="1188"/>
      <c r="P56" s="3864"/>
      <c r="Q56" s="3864"/>
      <c r="R56" s="290"/>
      <c r="S56" s="3919"/>
      <c r="T56" s="3939"/>
      <c r="U56" s="234"/>
      <c r="V56" s="1217"/>
      <c r="W56" s="1218" t="str">
        <f>Z52&amp;"-"&amp;AB52</f>
        <v>-</v>
      </c>
      <c r="X56" s="1217"/>
      <c r="Y56" s="1218" t="str">
        <f>AB52&amp;"-"&amp;AD52</f>
        <v>-да</v>
      </c>
      <c r="Z56" s="1217"/>
      <c r="AA56" s="1217"/>
      <c r="AB56" s="1217"/>
      <c r="AC56" s="1217"/>
      <c r="AD56" s="3747"/>
      <c r="AE56" s="246"/>
      <c r="AF56" s="248"/>
      <c r="AG56" s="349" t="s">
        <v>589</v>
      </c>
      <c r="AH56" s="1217"/>
      <c r="AI56" s="1217"/>
      <c r="AJ56" s="1217"/>
      <c r="AK56" s="1217"/>
      <c r="AL56" s="1217"/>
      <c r="AM56" s="1217"/>
      <c r="AN56" s="1217"/>
      <c r="AO56" s="1217"/>
      <c r="AP56" s="1217"/>
      <c r="AQ56" s="1217"/>
      <c r="AR56" s="1217"/>
      <c r="AS56" s="1217"/>
      <c r="AT56" s="1217"/>
      <c r="AU56" s="1218" t="str">
        <f>AX52&amp;"-"&amp;AZ52</f>
        <v>-</v>
      </c>
      <c r="AV56" s="1217"/>
      <c r="AW56" s="1218" t="str">
        <f>AZ52&amp;"-"&amp;BB52</f>
        <v>-</v>
      </c>
      <c r="AX56" s="1217"/>
      <c r="AY56" s="1217"/>
      <c r="AZ56" s="1217"/>
      <c r="BA56" s="1217"/>
      <c r="BB56" s="1220" t="str">
        <f>BE52&amp;"-"&amp;BG52</f>
        <v>-</v>
      </c>
      <c r="BC56" s="3884"/>
      <c r="BE56" s="433"/>
      <c r="BF56" s="433" t="str">
        <f t="shared" ref="BF56:BF63" si="4">IF(T56="","",T56)</f>
        <v/>
      </c>
      <c r="BG56" s="433"/>
      <c r="BH56" s="433"/>
      <c r="BI56" s="979">
        <v>11</v>
      </c>
    </row>
    <row r="57" spans="1:61" ht="11.45" customHeight="1">
      <c r="A57" s="1187" t="s">
        <v>360</v>
      </c>
      <c r="B57" s="1187" t="s">
        <v>361</v>
      </c>
      <c r="C57" s="1187" t="s">
        <v>362</v>
      </c>
      <c r="D57" s="1187" t="s">
        <v>613</v>
      </c>
      <c r="E57" s="3861"/>
      <c r="F57" s="3861"/>
      <c r="G57" s="3861"/>
      <c r="H57" s="3861"/>
      <c r="I57" s="3863"/>
      <c r="J57" s="3862"/>
      <c r="K57" s="1187"/>
      <c r="L57" s="1188"/>
      <c r="P57" s="3864"/>
      <c r="Q57" s="3864"/>
      <c r="R57" s="289"/>
      <c r="S57" s="1102"/>
      <c r="T57" s="221" t="s">
        <v>552</v>
      </c>
      <c r="U57" s="300"/>
      <c r="V57" s="300"/>
      <c r="W57" s="300"/>
      <c r="X57" s="300"/>
      <c r="Y57" s="300"/>
      <c r="Z57" s="300"/>
      <c r="AA57" s="300"/>
      <c r="AB57" s="300"/>
      <c r="AC57" s="258"/>
      <c r="AD57" s="1329"/>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258"/>
      <c r="BC57" s="3885"/>
      <c r="BE57" s="433"/>
      <c r="BF57" s="433" t="str">
        <f t="shared" si="4"/>
        <v>Добавить строку</v>
      </c>
      <c r="BG57" s="433"/>
      <c r="BH57" s="433"/>
      <c r="BI57" s="979">
        <v>11</v>
      </c>
    </row>
    <row r="58" spans="1:61" s="1465" customFormat="1" ht="0" hidden="1" customHeight="1">
      <c r="A58" s="1167" t="s">
        <v>360</v>
      </c>
      <c r="B58" s="1167" t="s">
        <v>361</v>
      </c>
      <c r="C58" s="1167" t="s">
        <v>362</v>
      </c>
      <c r="D58" s="1167" t="s">
        <v>613</v>
      </c>
      <c r="E58" s="3861"/>
      <c r="F58" s="3861"/>
      <c r="G58" s="3861"/>
      <c r="H58" s="3861"/>
      <c r="I58" s="3862"/>
      <c r="J58" s="1167"/>
      <c r="K58" s="1167"/>
      <c r="L58" s="1170"/>
      <c r="M58" s="443"/>
      <c r="N58" s="443"/>
      <c r="O58" s="443"/>
      <c r="P58" s="3864"/>
      <c r="Q58" s="1305"/>
      <c r="R58" s="289"/>
      <c r="S58" s="1210"/>
      <c r="T58" s="1211"/>
      <c r="U58" s="1212"/>
      <c r="V58" s="1212"/>
      <c r="W58" s="1212"/>
      <c r="X58" s="1212"/>
      <c r="Y58" s="1212"/>
      <c r="Z58" s="1212"/>
      <c r="AA58" s="1212"/>
      <c r="AB58" s="1212"/>
      <c r="AC58" s="1212"/>
      <c r="AD58" s="1212"/>
      <c r="AE58" s="1212"/>
      <c r="AF58" s="1212"/>
      <c r="AG58" s="1212"/>
      <c r="AH58" s="1212"/>
      <c r="AI58" s="1212"/>
      <c r="AJ58" s="1212"/>
      <c r="AK58" s="1212"/>
      <c r="AL58" s="1212"/>
      <c r="AM58" s="1212"/>
      <c r="AN58" s="1212"/>
      <c r="AO58" s="1212"/>
      <c r="AP58" s="1212"/>
      <c r="AQ58" s="1212"/>
      <c r="AR58" s="1212"/>
      <c r="AS58" s="1212"/>
      <c r="AT58" s="1212"/>
      <c r="AU58" s="1212"/>
      <c r="AV58" s="1212"/>
      <c r="AW58" s="1212"/>
      <c r="AX58" s="1212"/>
      <c r="AY58" s="1212"/>
      <c r="AZ58" s="1212"/>
      <c r="BA58" s="1212"/>
      <c r="BB58" s="1212"/>
      <c r="BC58" s="1213"/>
      <c r="BE58" s="433"/>
      <c r="BF58" s="433" t="str">
        <f t="shared" si="4"/>
        <v/>
      </c>
      <c r="BG58" s="433"/>
      <c r="BH58" s="433"/>
      <c r="BI58" s="444">
        <v>0</v>
      </c>
    </row>
    <row r="59" spans="1:61" s="1465" customFormat="1" ht="0" hidden="1" customHeight="1">
      <c r="A59" s="1167" t="s">
        <v>360</v>
      </c>
      <c r="B59" s="1167" t="s">
        <v>361</v>
      </c>
      <c r="C59" s="1167" t="s">
        <v>362</v>
      </c>
      <c r="D59" s="1167" t="s">
        <v>613</v>
      </c>
      <c r="E59" s="3861"/>
      <c r="F59" s="3861"/>
      <c r="G59" s="3861"/>
      <c r="H59" s="3860"/>
      <c r="I59" s="1167"/>
      <c r="J59" s="1167"/>
      <c r="K59" s="1167"/>
      <c r="L59" s="1170"/>
      <c r="M59" s="1139"/>
      <c r="N59" s="1139"/>
      <c r="O59" s="451"/>
      <c r="P59" s="313"/>
      <c r="Q59" s="1168"/>
      <c r="R59" s="1225"/>
      <c r="S59" s="1210"/>
      <c r="T59" s="1211"/>
      <c r="U59" s="1212"/>
      <c r="V59" s="1212"/>
      <c r="W59" s="1212"/>
      <c r="X59" s="1212"/>
      <c r="Y59" s="1212"/>
      <c r="Z59" s="1212"/>
      <c r="AA59" s="1212"/>
      <c r="AB59" s="1212"/>
      <c r="AC59" s="1212"/>
      <c r="AD59" s="1212"/>
      <c r="AE59" s="1212"/>
      <c r="AF59" s="1212"/>
      <c r="AG59" s="1212"/>
      <c r="AH59" s="1212"/>
      <c r="AI59" s="1212"/>
      <c r="AJ59" s="1212"/>
      <c r="AK59" s="1212"/>
      <c r="AL59" s="1212"/>
      <c r="AM59" s="1212"/>
      <c r="AN59" s="1212"/>
      <c r="AO59" s="1212"/>
      <c r="AP59" s="1212"/>
      <c r="AQ59" s="1212"/>
      <c r="AR59" s="1212"/>
      <c r="AS59" s="1212"/>
      <c r="AT59" s="1212"/>
      <c r="AU59" s="1212"/>
      <c r="AV59" s="1212"/>
      <c r="AW59" s="1212"/>
      <c r="AX59" s="1212"/>
      <c r="AY59" s="1212"/>
      <c r="AZ59" s="1212"/>
      <c r="BA59" s="1212"/>
      <c r="BB59" s="1212"/>
      <c r="BC59" s="1213"/>
      <c r="BE59" s="433"/>
      <c r="BF59" s="433" t="str">
        <f t="shared" si="4"/>
        <v/>
      </c>
      <c r="BG59" s="433"/>
      <c r="BH59" s="433"/>
      <c r="BI59" s="444">
        <v>0</v>
      </c>
    </row>
    <row r="60" spans="1:61" s="1465" customFormat="1" ht="0" hidden="1" customHeight="1">
      <c r="A60" s="1167" t="s">
        <v>360</v>
      </c>
      <c r="B60" s="1167" t="s">
        <v>361</v>
      </c>
      <c r="C60" s="1167" t="s">
        <v>362</v>
      </c>
      <c r="D60" s="1138"/>
      <c r="E60" s="3861"/>
      <c r="F60" s="3861"/>
      <c r="G60" s="3860"/>
      <c r="H60" s="1138"/>
      <c r="I60" s="1138"/>
      <c r="J60" s="1138"/>
      <c r="K60" s="1138"/>
      <c r="L60" s="1318"/>
      <c r="M60" s="1139"/>
      <c r="N60" s="1139"/>
      <c r="P60" s="1140"/>
      <c r="Q60" s="1141"/>
      <c r="R60" s="1140"/>
      <c r="S60" s="1146"/>
      <c r="T60" s="1149"/>
      <c r="U60" s="1148"/>
      <c r="V60" s="1148"/>
      <c r="W60" s="1148"/>
      <c r="X60" s="1148"/>
      <c r="Y60" s="1148"/>
      <c r="Z60" s="1148"/>
      <c r="AA60" s="1148"/>
      <c r="AB60" s="1148"/>
      <c r="AC60" s="1148"/>
      <c r="AD60" s="1148"/>
      <c r="AE60" s="1148"/>
      <c r="AF60" s="1148"/>
      <c r="AG60" s="1148"/>
      <c r="AH60" s="1148"/>
      <c r="AI60" s="1148"/>
      <c r="AJ60" s="1148"/>
      <c r="AK60" s="1148"/>
      <c r="AL60" s="1148"/>
      <c r="AM60" s="1148"/>
      <c r="AN60" s="1148"/>
      <c r="AO60" s="1148"/>
      <c r="AP60" s="1148"/>
      <c r="AQ60" s="1148"/>
      <c r="AR60" s="1148"/>
      <c r="AS60" s="1148"/>
      <c r="AT60" s="1148"/>
      <c r="AU60" s="1148"/>
      <c r="AV60" s="1148"/>
      <c r="AW60" s="1148"/>
      <c r="AX60" s="1148"/>
      <c r="AY60" s="1148"/>
      <c r="AZ60" s="1148"/>
      <c r="BA60" s="1148"/>
      <c r="BB60" s="1148"/>
      <c r="BC60" s="1148"/>
      <c r="BE60" s="659"/>
      <c r="BF60" s="659" t="str">
        <f t="shared" si="4"/>
        <v/>
      </c>
      <c r="BG60" s="659"/>
      <c r="BH60" s="659"/>
      <c r="BI60" s="451">
        <v>0</v>
      </c>
    </row>
    <row r="61" spans="1:61" s="1465" customFormat="1" ht="0" hidden="1" customHeight="1">
      <c r="A61" s="1167" t="s">
        <v>360</v>
      </c>
      <c r="B61" s="1167" t="s">
        <v>361</v>
      </c>
      <c r="C61" s="1138"/>
      <c r="D61" s="1138"/>
      <c r="E61" s="3861"/>
      <c r="F61" s="3860"/>
      <c r="G61" s="1138"/>
      <c r="H61" s="1138"/>
      <c r="I61" s="1138"/>
      <c r="J61" s="1138"/>
      <c r="K61" s="1138"/>
      <c r="L61" s="1318"/>
      <c r="M61" s="1145"/>
      <c r="N61" s="1145"/>
      <c r="P61" s="1140"/>
      <c r="Q61" s="1141"/>
      <c r="R61" s="1140"/>
      <c r="S61" s="1146"/>
      <c r="T61" s="1149" t="s">
        <v>499</v>
      </c>
      <c r="U61" s="1148"/>
      <c r="V61" s="1148"/>
      <c r="W61" s="1148"/>
      <c r="X61" s="1148"/>
      <c r="Y61" s="1148"/>
      <c r="Z61" s="1148"/>
      <c r="AA61" s="1148"/>
      <c r="AB61" s="1148"/>
      <c r="AC61" s="1148"/>
      <c r="AD61" s="1148"/>
      <c r="AE61" s="1148"/>
      <c r="AF61" s="1148"/>
      <c r="AG61" s="1148"/>
      <c r="AH61" s="1148"/>
      <c r="AI61" s="1148"/>
      <c r="AJ61" s="1148"/>
      <c r="AK61" s="1148"/>
      <c r="AL61" s="1148"/>
      <c r="AM61" s="1148"/>
      <c r="AN61" s="1148"/>
      <c r="AO61" s="1148"/>
      <c r="AP61" s="1148"/>
      <c r="AQ61" s="1148"/>
      <c r="AR61" s="1148"/>
      <c r="AS61" s="1148"/>
      <c r="AT61" s="1148"/>
      <c r="AU61" s="1148"/>
      <c r="AV61" s="1148"/>
      <c r="AW61" s="1148"/>
      <c r="AX61" s="1148"/>
      <c r="AY61" s="1148"/>
      <c r="AZ61" s="1148"/>
      <c r="BA61" s="1148"/>
      <c r="BB61" s="1148"/>
      <c r="BC61" s="1148"/>
      <c r="BE61" s="659"/>
      <c r="BF61" s="659" t="str">
        <f t="shared" si="4"/>
        <v>Добавить централизованную систему для дифференциации</v>
      </c>
      <c r="BG61" s="659"/>
      <c r="BH61" s="659"/>
      <c r="BI61" s="451">
        <v>0</v>
      </c>
    </row>
    <row r="62" spans="1:61" s="1465" customFormat="1" ht="0" hidden="1" customHeight="1">
      <c r="A62" s="1167" t="s">
        <v>360</v>
      </c>
      <c r="B62" s="1167"/>
      <c r="C62" s="1167"/>
      <c r="D62" s="1167"/>
      <c r="E62" s="3860"/>
      <c r="F62" s="1167"/>
      <c r="G62" s="1167"/>
      <c r="H62" s="1167"/>
      <c r="I62" s="1167"/>
      <c r="J62" s="1167"/>
      <c r="K62" s="1167"/>
      <c r="L62" s="1170"/>
      <c r="M62" s="1145"/>
      <c r="N62" s="1145"/>
      <c r="O62" s="451"/>
      <c r="P62" s="313"/>
      <c r="Q62" s="1168"/>
      <c r="R62" s="313"/>
      <c r="S62" s="1146"/>
      <c r="T62" s="1149" t="s">
        <v>500</v>
      </c>
      <c r="U62" s="1148"/>
      <c r="V62" s="1148"/>
      <c r="W62" s="1148"/>
      <c r="X62" s="1148"/>
      <c r="Y62" s="1148"/>
      <c r="Z62" s="1148"/>
      <c r="AA62" s="1148"/>
      <c r="AB62" s="1148"/>
      <c r="AC62" s="1148"/>
      <c r="AD62" s="1148"/>
      <c r="AE62" s="1148"/>
      <c r="AF62" s="1148"/>
      <c r="AG62" s="1148"/>
      <c r="AH62" s="1148"/>
      <c r="AI62" s="1148"/>
      <c r="AJ62" s="1148"/>
      <c r="AK62" s="1148"/>
      <c r="AL62" s="1148"/>
      <c r="AM62" s="1148"/>
      <c r="AN62" s="1148"/>
      <c r="AO62" s="1148"/>
      <c r="AP62" s="1148"/>
      <c r="AQ62" s="1148"/>
      <c r="AR62" s="1148"/>
      <c r="AS62" s="1148"/>
      <c r="AT62" s="1148"/>
      <c r="AU62" s="1148"/>
      <c r="AV62" s="1148"/>
      <c r="AW62" s="1148"/>
      <c r="AX62" s="1148"/>
      <c r="AY62" s="1148"/>
      <c r="AZ62" s="1148"/>
      <c r="BA62" s="1148"/>
      <c r="BB62" s="1148"/>
      <c r="BC62" s="1148"/>
      <c r="BE62" s="433"/>
      <c r="BF62" s="433" t="str">
        <f t="shared" si="4"/>
        <v>Добавить территорию для дифференциации</v>
      </c>
      <c r="BG62" s="433"/>
      <c r="BH62" s="433"/>
      <c r="BI62" s="444">
        <v>0</v>
      </c>
    </row>
    <row r="63" spans="1:61" s="1465" customFormat="1" ht="0" hidden="1" customHeight="1">
      <c r="A63" s="1138"/>
      <c r="B63" s="1138"/>
      <c r="C63" s="1138"/>
      <c r="D63" s="1138"/>
      <c r="E63" s="1167"/>
      <c r="F63" s="1138"/>
      <c r="G63" s="1138"/>
      <c r="H63" s="1138"/>
      <c r="I63" s="1138"/>
      <c r="J63" s="1138"/>
      <c r="K63" s="1138"/>
      <c r="L63" s="1318"/>
      <c r="M63" s="1145"/>
      <c r="N63" s="1145"/>
      <c r="P63" s="1140"/>
      <c r="Q63" s="1141"/>
      <c r="R63" s="1140"/>
      <c r="S63" s="1146"/>
      <c r="T63" s="1149" t="s">
        <v>532</v>
      </c>
      <c r="U63" s="1148"/>
      <c r="V63" s="1148"/>
      <c r="W63" s="1148"/>
      <c r="X63" s="1148"/>
      <c r="Y63" s="1148"/>
      <c r="Z63" s="1148"/>
      <c r="AA63" s="1148"/>
      <c r="AB63" s="1148"/>
      <c r="AC63" s="1148"/>
      <c r="AD63" s="1148"/>
      <c r="AE63" s="1148"/>
      <c r="AF63" s="1148"/>
      <c r="AG63" s="1148"/>
      <c r="AH63" s="1148"/>
      <c r="AI63" s="1148"/>
      <c r="AJ63" s="1148"/>
      <c r="AK63" s="1148"/>
      <c r="AL63" s="1148"/>
      <c r="AM63" s="1148"/>
      <c r="AN63" s="1148"/>
      <c r="AO63" s="1148"/>
      <c r="AP63" s="1148"/>
      <c r="AQ63" s="1148"/>
      <c r="AR63" s="1148"/>
      <c r="AS63" s="1148"/>
      <c r="AT63" s="1148"/>
      <c r="AU63" s="1148"/>
      <c r="AV63" s="1148"/>
      <c r="AW63" s="1148"/>
      <c r="AX63" s="1148"/>
      <c r="AY63" s="1148"/>
      <c r="AZ63" s="1148"/>
      <c r="BA63" s="1148"/>
      <c r="BB63" s="1148"/>
      <c r="BC63" s="1148"/>
      <c r="BE63" s="659"/>
      <c r="BF63" s="659" t="str">
        <f t="shared" si="4"/>
        <v>Добавить наименование тарифа</v>
      </c>
      <c r="BG63" s="659"/>
      <c r="BH63" s="659"/>
      <c r="BI63" s="451">
        <v>0</v>
      </c>
    </row>
    <row r="64" spans="1:61" ht="11.45" customHeight="1">
      <c r="M64" s="984"/>
      <c r="N64" s="984"/>
      <c r="O64" s="469"/>
      <c r="P64" s="984"/>
      <c r="Q64" s="984"/>
      <c r="R64" s="979"/>
      <c r="S64" s="979"/>
      <c r="BD64" s="979"/>
      <c r="BE64" s="979"/>
      <c r="BF64" s="979"/>
      <c r="BG64" s="979"/>
      <c r="BH64" s="979"/>
      <c r="BI64" s="979">
        <v>11</v>
      </c>
    </row>
    <row r="65" spans="1:61" ht="14.65" customHeight="1">
      <c r="O65" s="469"/>
      <c r="S65" s="1077"/>
      <c r="T65" s="3859"/>
      <c r="U65" s="3859"/>
      <c r="V65" s="3859"/>
      <c r="W65" s="3859"/>
      <c r="X65" s="3859"/>
      <c r="Y65" s="3859"/>
      <c r="Z65" s="3859"/>
      <c r="AA65" s="3859"/>
      <c r="AB65" s="3859"/>
      <c r="AC65" s="3859"/>
      <c r="AD65" s="3859"/>
      <c r="AE65" s="3859"/>
      <c r="AF65" s="3859"/>
      <c r="AG65" s="3859"/>
      <c r="AH65" s="3859"/>
      <c r="AI65" s="3859"/>
      <c r="AJ65" s="3859"/>
      <c r="AK65" s="3859"/>
      <c r="AL65" s="3859"/>
      <c r="AM65" s="3859"/>
      <c r="AN65" s="3859"/>
      <c r="AO65" s="3859"/>
      <c r="AP65" s="3859"/>
      <c r="AQ65" s="3859"/>
      <c r="AR65" s="3859"/>
      <c r="AS65" s="3859"/>
      <c r="AT65" s="3859"/>
      <c r="AU65" s="3859"/>
      <c r="AV65" s="3859"/>
      <c r="AW65" s="3859"/>
      <c r="AX65" s="3859"/>
      <c r="AY65" s="3859"/>
      <c r="AZ65" s="3859"/>
      <c r="BA65" s="3859"/>
      <c r="BB65" s="3859"/>
      <c r="BC65" s="3859"/>
      <c r="BI65" s="979">
        <v>14</v>
      </c>
    </row>
    <row r="66" spans="1:61" ht="14.65" customHeight="1">
      <c r="O66" s="469"/>
      <c r="T66" s="1304"/>
      <c r="U66" s="1304"/>
      <c r="V66" s="1304"/>
      <c r="W66" s="1304"/>
      <c r="X66" s="1304"/>
      <c r="Y66" s="1304"/>
      <c r="Z66" s="1304"/>
      <c r="AA66" s="1304"/>
      <c r="AB66" s="1304"/>
      <c r="AC66" s="1304"/>
      <c r="AD66" s="1304"/>
      <c r="AE66" s="1304"/>
      <c r="AF66" s="1304"/>
      <c r="AG66" s="1304"/>
      <c r="AH66" s="1304"/>
      <c r="AI66" s="1304"/>
      <c r="AJ66" s="1304"/>
      <c r="AK66" s="1304"/>
      <c r="AL66" s="1304"/>
      <c r="AM66" s="1304"/>
      <c r="AN66" s="1304"/>
      <c r="AO66" s="1304"/>
      <c r="AP66" s="1304"/>
      <c r="AQ66" s="1304"/>
      <c r="AR66" s="1304"/>
      <c r="AS66" s="1304"/>
      <c r="AT66" s="1304"/>
      <c r="AU66" s="1304"/>
      <c r="AV66" s="1304"/>
      <c r="AW66" s="1304"/>
      <c r="AX66" s="1304"/>
      <c r="AY66" s="1304"/>
      <c r="AZ66" s="1304"/>
      <c r="BA66" s="1304"/>
      <c r="BB66" s="1304"/>
      <c r="BC66" s="1304"/>
      <c r="BI66" s="979">
        <v>14</v>
      </c>
    </row>
    <row r="67" spans="1:61" ht="14.65" customHeight="1">
      <c r="O67" s="469"/>
      <c r="S67" s="1077"/>
      <c r="T67" s="3859"/>
      <c r="U67" s="3859"/>
      <c r="V67" s="3859"/>
      <c r="W67" s="3859"/>
      <c r="X67" s="3859"/>
      <c r="Y67" s="3859"/>
      <c r="Z67" s="3859"/>
      <c r="AA67" s="3859"/>
      <c r="AB67" s="3859"/>
      <c r="AC67" s="3859"/>
      <c r="AD67" s="3859"/>
      <c r="AE67" s="3859"/>
      <c r="AF67" s="3859"/>
      <c r="AG67" s="3859"/>
      <c r="AH67" s="3859"/>
      <c r="AI67" s="3859"/>
      <c r="AJ67" s="3859"/>
      <c r="AK67" s="3859"/>
      <c r="AL67" s="3859"/>
      <c r="AM67" s="3859"/>
      <c r="AN67" s="3859"/>
      <c r="AO67" s="3859"/>
      <c r="AP67" s="3859"/>
      <c r="AQ67" s="3859"/>
      <c r="AR67" s="3859"/>
      <c r="AS67" s="3859"/>
      <c r="AT67" s="3859"/>
      <c r="AU67" s="3859"/>
      <c r="AV67" s="3859"/>
      <c r="AW67" s="3859"/>
      <c r="AX67" s="3859"/>
      <c r="AY67" s="3859"/>
      <c r="AZ67" s="3859"/>
      <c r="BA67" s="3859"/>
      <c r="BB67" s="3859"/>
      <c r="BC67" s="3859"/>
      <c r="BI67" s="979">
        <v>14</v>
      </c>
    </row>
    <row r="68" spans="1:61" ht="14.65" customHeight="1">
      <c r="O68" s="469"/>
      <c r="BI68" s="979">
        <v>14</v>
      </c>
    </row>
    <row r="69" spans="1:61" ht="14.25" hidden="1" customHeight="1">
      <c r="A69" s="984" t="s">
        <v>69</v>
      </c>
      <c r="B69" s="984">
        <v>0</v>
      </c>
      <c r="C69" s="984">
        <v>0</v>
      </c>
      <c r="D69" s="984">
        <v>0</v>
      </c>
      <c r="E69" s="984">
        <v>0</v>
      </c>
      <c r="F69" s="984">
        <v>0</v>
      </c>
      <c r="G69" s="984">
        <v>0</v>
      </c>
      <c r="H69" s="984">
        <v>0</v>
      </c>
      <c r="I69" s="984">
        <v>0</v>
      </c>
      <c r="J69" s="984">
        <v>0</v>
      </c>
      <c r="K69" s="984">
        <v>0</v>
      </c>
      <c r="L69" s="1302">
        <v>0</v>
      </c>
      <c r="M69" s="1186">
        <v>0</v>
      </c>
      <c r="N69" s="1186">
        <v>0</v>
      </c>
      <c r="O69" s="1186">
        <v>0</v>
      </c>
      <c r="P69" s="1186">
        <v>0</v>
      </c>
      <c r="Q69" s="1195">
        <v>0</v>
      </c>
      <c r="R69" s="278">
        <v>3</v>
      </c>
      <c r="S69" s="495">
        <v>12</v>
      </c>
      <c r="T69" s="979">
        <v>31</v>
      </c>
      <c r="U69" s="979">
        <v>0</v>
      </c>
      <c r="V69" s="979">
        <v>0</v>
      </c>
      <c r="W69" s="979">
        <v>0</v>
      </c>
      <c r="X69" s="979">
        <v>0</v>
      </c>
      <c r="Y69" s="979">
        <v>0</v>
      </c>
      <c r="Z69" s="979">
        <v>0</v>
      </c>
      <c r="AA69" s="979">
        <v>0</v>
      </c>
      <c r="AB69" s="979">
        <v>0</v>
      </c>
      <c r="AC69" s="979">
        <v>0</v>
      </c>
      <c r="AD69" s="979">
        <v>3</v>
      </c>
      <c r="AE69" s="979">
        <v>3</v>
      </c>
      <c r="AF69" s="979">
        <v>3</v>
      </c>
      <c r="AG69" s="979">
        <v>24</v>
      </c>
      <c r="AH69" s="979">
        <v>3</v>
      </c>
      <c r="AI69" s="979">
        <v>3</v>
      </c>
      <c r="AJ69" s="979">
        <v>3</v>
      </c>
      <c r="AK69" s="979">
        <v>24</v>
      </c>
      <c r="AL69" s="979">
        <v>3</v>
      </c>
      <c r="AM69" s="979">
        <v>3</v>
      </c>
      <c r="AN69" s="979">
        <v>3</v>
      </c>
      <c r="AO69" s="979">
        <v>18</v>
      </c>
      <c r="AP69" s="979">
        <v>3</v>
      </c>
      <c r="AQ69" s="979">
        <v>3</v>
      </c>
      <c r="AR69" s="979">
        <v>3</v>
      </c>
      <c r="AS69" s="979">
        <v>18</v>
      </c>
      <c r="AT69" s="979">
        <v>21</v>
      </c>
      <c r="AU69" s="979">
        <v>21</v>
      </c>
      <c r="AV69" s="979">
        <v>21</v>
      </c>
      <c r="AW69" s="979">
        <v>21</v>
      </c>
      <c r="AX69" s="979">
        <v>11</v>
      </c>
      <c r="AY69" s="979">
        <v>3</v>
      </c>
      <c r="AZ69" s="979">
        <v>11</v>
      </c>
      <c r="BA69" s="979">
        <v>0</v>
      </c>
      <c r="BB69" s="979">
        <v>4</v>
      </c>
      <c r="BC69" s="979">
        <v>115</v>
      </c>
      <c r="BD69" s="444">
        <v>10</v>
      </c>
      <c r="BE69" s="444">
        <v>10</v>
      </c>
      <c r="BF69" s="444">
        <v>10</v>
      </c>
      <c r="BG69" s="444">
        <v>10</v>
      </c>
      <c r="BH69" s="444">
        <v>10</v>
      </c>
      <c r="BI69" s="979">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190" hidden="1"/>
    <col min="2" max="2" width="11" style="1190" hidden="1" customWidth="1"/>
    <col min="3" max="3" width="10.5703125" style="1190" hidden="1"/>
    <col min="4" max="4" width="11.85546875" style="1190" hidden="1" customWidth="1"/>
    <col min="5" max="5" width="10" style="1190" hidden="1" customWidth="1"/>
    <col min="6" max="6" width="8.7109375" style="1190" hidden="1" customWidth="1"/>
    <col min="7" max="7" width="7.5703125" style="1190" hidden="1" customWidth="1"/>
    <col min="8" max="8" width="11.42578125" style="1190" hidden="1" customWidth="1"/>
    <col min="9" max="9" width="14.140625" style="1190" hidden="1" customWidth="1"/>
    <col min="10" max="10" width="9.85546875" style="1190" hidden="1" customWidth="1"/>
    <col min="11" max="11" width="14.7109375" style="1190" hidden="1" customWidth="1"/>
    <col min="12" max="12" width="19.140625" style="1886" hidden="1" customWidth="1"/>
    <col min="13" max="14" width="12.28515625" style="1563" hidden="1" customWidth="1"/>
    <col min="15" max="15" width="23.42578125" style="1563" hidden="1" customWidth="1"/>
    <col min="16" max="16" width="3" style="1877" customWidth="1"/>
    <col min="17" max="18" width="3" style="278" customWidth="1"/>
    <col min="19" max="19" width="12" style="1878" customWidth="1"/>
    <col min="20" max="20" width="35" style="1459" customWidth="1"/>
    <col min="21" max="21" width="0.140625" style="1459" customWidth="1"/>
    <col min="22" max="28" width="19.7109375" style="1459" hidden="1" customWidth="1"/>
    <col min="29" max="29" width="11.7109375" style="1459" hidden="1" customWidth="1"/>
    <col min="30" max="30" width="3.7109375" style="1459" hidden="1" customWidth="1"/>
    <col min="31" max="31" width="11.7109375" style="1459" hidden="1" customWidth="1"/>
    <col min="32" max="32" width="8.5703125" style="1459" hidden="1" customWidth="1"/>
    <col min="33" max="33" width="19.7109375" style="1459" customWidth="1"/>
    <col min="34" max="39" width="19" style="1459" customWidth="1"/>
    <col min="40" max="40" width="11" style="1459" customWidth="1"/>
    <col min="41" max="41" width="3.7109375" style="1459" customWidth="1"/>
    <col min="42" max="42" width="11" style="1459" customWidth="1"/>
    <col min="43" max="43" width="8.5703125" style="1459" hidden="1" customWidth="1"/>
    <col min="44" max="44" width="4" style="1459" customWidth="1"/>
    <col min="45" max="45" width="115" style="1459" customWidth="1"/>
    <col min="46" max="50" width="10" style="1465" customWidth="1"/>
    <col min="51" max="51" width="10.5703125" style="1459" hidden="1"/>
  </cols>
  <sheetData>
    <row r="1" spans="1:51" ht="22.5" hidden="1" customHeight="1">
      <c r="AC1" s="261"/>
      <c r="AN1" s="261"/>
      <c r="AY1" s="979" t="s">
        <v>1</v>
      </c>
    </row>
    <row r="2" spans="1:51" ht="23.25" hidden="1" customHeight="1">
      <c r="A2" s="1187"/>
      <c r="B2" s="1187"/>
      <c r="C2" s="1187"/>
      <c r="D2" s="1187"/>
      <c r="E2" s="3860">
        <v>1</v>
      </c>
      <c r="F2" s="1187"/>
      <c r="G2" s="1187"/>
      <c r="H2" s="1187"/>
      <c r="I2" s="1187"/>
      <c r="J2" s="1187"/>
      <c r="K2" s="1187"/>
      <c r="L2" s="1188"/>
      <c r="M2" s="1189"/>
      <c r="N2" s="1189"/>
      <c r="O2" s="1189"/>
      <c r="P2" s="294"/>
      <c r="Q2" s="293"/>
      <c r="R2" s="288"/>
      <c r="S2" s="1317" t="e">
        <f>INDEX(PT_DIFFERENTIATION_NUM_NTAR,MATCH(A2,PT_DIFFERENTIATION_NTAR_ID,0))</f>
        <v>#N/A</v>
      </c>
      <c r="T2" s="232" t="s">
        <v>214</v>
      </c>
      <c r="U2" s="234"/>
      <c r="V2" s="3854"/>
      <c r="W2" s="3855"/>
      <c r="X2" s="3855"/>
      <c r="Y2" s="3855"/>
      <c r="Z2" s="3855"/>
      <c r="AA2" s="3855"/>
      <c r="AB2" s="3855"/>
      <c r="AC2" s="3855"/>
      <c r="AD2" s="3855"/>
      <c r="AE2" s="3855"/>
      <c r="AF2" s="3856"/>
      <c r="AG2" s="3854" t="e">
        <f>INDEX(PT_DIFFERENTIATION_NTAR,MATCH(A2,PT_DIFFERENTIATION_NTAR_ID,0))</f>
        <v>#N/A</v>
      </c>
      <c r="AH2" s="3855"/>
      <c r="AI2" s="3855"/>
      <c r="AJ2" s="3855"/>
      <c r="AK2" s="3855"/>
      <c r="AL2" s="3855"/>
      <c r="AM2" s="3855"/>
      <c r="AN2" s="3855"/>
      <c r="AO2" s="3855"/>
      <c r="AP2" s="3855"/>
      <c r="AQ2" s="3855"/>
      <c r="AR2" s="3856"/>
      <c r="AS2" s="10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3"/>
      <c r="AV2" s="433" t="str">
        <f t="shared" ref="AV2:AV13" si="0">IF(T2="","",T2)</f>
        <v>Наименование тарифа</v>
      </c>
      <c r="AW2" s="433"/>
      <c r="AX2" s="433"/>
      <c r="AY2" s="979">
        <v>0</v>
      </c>
    </row>
    <row r="3" spans="1:51" ht="23.25" hidden="1" customHeight="1">
      <c r="A3" s="1187"/>
      <c r="B3" s="1187"/>
      <c r="C3" s="1187"/>
      <c r="D3" s="1187"/>
      <c r="E3" s="3861"/>
      <c r="F3" s="3860">
        <v>1</v>
      </c>
      <c r="G3" s="1187"/>
      <c r="H3" s="1187"/>
      <c r="I3" s="1187"/>
      <c r="J3" s="1187"/>
      <c r="K3" s="1187"/>
      <c r="L3" s="1188"/>
      <c r="M3" s="1189"/>
      <c r="N3" s="1189"/>
      <c r="O3" s="1189"/>
      <c r="P3" s="1311"/>
      <c r="Q3" s="285"/>
      <c r="R3" s="286"/>
      <c r="S3" s="1317" t="e">
        <f>INDEX(PT_DIFFERENTIATION_NUM_TER,MATCH(B3,PT_DIFFERENTIATION_TER_ID,0))</f>
        <v>#N/A</v>
      </c>
      <c r="T3" s="242" t="s">
        <v>481</v>
      </c>
      <c r="U3" s="234"/>
      <c r="V3" s="3854"/>
      <c r="W3" s="3855"/>
      <c r="X3" s="3855"/>
      <c r="Y3" s="3855"/>
      <c r="Z3" s="3855"/>
      <c r="AA3" s="3855"/>
      <c r="AB3" s="3855"/>
      <c r="AC3" s="3855"/>
      <c r="AD3" s="3855"/>
      <c r="AE3" s="3855"/>
      <c r="AF3" s="3856"/>
      <c r="AG3" s="3854" t="e">
        <f>INDEX(PT_DIFFERENTIATION_TER,MATCH(B3,PT_DIFFERENTIATION_TER_ID,0))</f>
        <v>#N/A</v>
      </c>
      <c r="AH3" s="3855"/>
      <c r="AI3" s="3855"/>
      <c r="AJ3" s="3855"/>
      <c r="AK3" s="3855"/>
      <c r="AL3" s="3855"/>
      <c r="AM3" s="3855"/>
      <c r="AN3" s="3855"/>
      <c r="AO3" s="3855"/>
      <c r="AP3" s="3855"/>
      <c r="AQ3" s="3855"/>
      <c r="AR3" s="3856"/>
      <c r="AS3" s="1082" t="s">
        <v>482</v>
      </c>
      <c r="AU3" s="433"/>
      <c r="AV3" s="433" t="str">
        <f t="shared" si="0"/>
        <v>Территория действия тарифа</v>
      </c>
      <c r="AW3" s="433"/>
      <c r="AX3" s="433"/>
      <c r="AY3" s="979">
        <v>0</v>
      </c>
    </row>
    <row r="4" spans="1:51" ht="23.25" hidden="1" customHeight="1">
      <c r="A4" s="1187"/>
      <c r="B4" s="1187"/>
      <c r="C4" s="1187"/>
      <c r="D4" s="1187"/>
      <c r="E4" s="3861"/>
      <c r="F4" s="3861"/>
      <c r="G4" s="3860">
        <v>1</v>
      </c>
      <c r="H4" s="1187"/>
      <c r="I4" s="1187"/>
      <c r="J4" s="1187"/>
      <c r="K4" s="1187"/>
      <c r="L4" s="1188"/>
      <c r="M4" s="1189"/>
      <c r="N4" s="1189"/>
      <c r="O4" s="1189"/>
      <c r="P4" s="287"/>
      <c r="Q4" s="285"/>
      <c r="R4" s="286"/>
      <c r="S4" s="1317" t="e">
        <f>INDEX(PT_DIFFERENTIATION_NUM_CS,MATCH(C4,PT_DIFFERENTIATION_CS_ID,0))</f>
        <v>#N/A</v>
      </c>
      <c r="T4" s="243" t="s">
        <v>614</v>
      </c>
      <c r="U4" s="234"/>
      <c r="V4" s="3854"/>
      <c r="W4" s="3855"/>
      <c r="X4" s="3855"/>
      <c r="Y4" s="3855"/>
      <c r="Z4" s="3855"/>
      <c r="AA4" s="3855"/>
      <c r="AB4" s="3855"/>
      <c r="AC4" s="3855"/>
      <c r="AD4" s="3855"/>
      <c r="AE4" s="3855"/>
      <c r="AF4" s="3856"/>
      <c r="AG4" s="3854" t="e">
        <f>INDEX(PT_DIFFERENTIATION_CS,MATCH(C4,PT_DIFFERENTIATION_CS_ID,0))</f>
        <v>#N/A</v>
      </c>
      <c r="AH4" s="3855"/>
      <c r="AI4" s="3855"/>
      <c r="AJ4" s="3855"/>
      <c r="AK4" s="3855"/>
      <c r="AL4" s="3855"/>
      <c r="AM4" s="3855"/>
      <c r="AN4" s="3855"/>
      <c r="AO4" s="3855"/>
      <c r="AP4" s="3855"/>
      <c r="AQ4" s="3855"/>
      <c r="AR4" s="3856"/>
      <c r="AS4" s="1082" t="s">
        <v>615</v>
      </c>
      <c r="AU4" s="433"/>
      <c r="AV4" s="433" t="str">
        <f t="shared" si="0"/>
        <v>Наименование централизованной системы горячего водоснабжения</v>
      </c>
      <c r="AW4" s="433"/>
      <c r="AX4" s="433"/>
      <c r="AY4" s="979">
        <v>0</v>
      </c>
    </row>
    <row r="5" spans="1:51" ht="23.25" hidden="1" customHeight="1">
      <c r="A5" s="1187"/>
      <c r="B5" s="1187"/>
      <c r="C5" s="1187"/>
      <c r="D5" s="1187"/>
      <c r="E5" s="3861"/>
      <c r="F5" s="3861"/>
      <c r="G5" s="3861"/>
      <c r="H5" s="3861"/>
      <c r="I5" s="3862" t="e">
        <f>S4&amp;".1"</f>
        <v>#N/A</v>
      </c>
      <c r="J5" s="1187"/>
      <c r="K5" s="1187"/>
      <c r="L5" s="1188"/>
      <c r="P5" s="3864">
        <v>1</v>
      </c>
      <c r="Q5" s="1305"/>
      <c r="R5" s="289"/>
      <c r="S5" s="1317" t="e">
        <f>$I5</f>
        <v>#N/A</v>
      </c>
      <c r="T5" s="219" t="s">
        <v>567</v>
      </c>
      <c r="U5" s="234"/>
      <c r="V5" s="3928"/>
      <c r="W5" s="3929"/>
      <c r="X5" s="3929"/>
      <c r="Y5" s="3929"/>
      <c r="Z5" s="3929"/>
      <c r="AA5" s="3929"/>
      <c r="AB5" s="3929"/>
      <c r="AC5" s="3929"/>
      <c r="AD5" s="3929"/>
      <c r="AE5" s="3929"/>
      <c r="AF5" s="3930"/>
      <c r="AG5" s="3931"/>
      <c r="AH5" s="3932"/>
      <c r="AI5" s="3932"/>
      <c r="AJ5" s="3932"/>
      <c r="AK5" s="3932"/>
      <c r="AL5" s="3932"/>
      <c r="AM5" s="3932"/>
      <c r="AN5" s="3932"/>
      <c r="AO5" s="3932"/>
      <c r="AP5" s="3932"/>
      <c r="AQ5" s="3932"/>
      <c r="AR5" s="3933"/>
      <c r="AS5" s="1082" t="s">
        <v>568</v>
      </c>
      <c r="AU5" s="433"/>
      <c r="AV5" s="433" t="str">
        <f t="shared" si="0"/>
        <v>Наименование признака дифференциации</v>
      </c>
      <c r="AW5" s="433"/>
      <c r="AX5" s="433"/>
      <c r="AY5" s="979">
        <v>0</v>
      </c>
    </row>
    <row r="6" spans="1:51" ht="23.25" hidden="1" customHeight="1">
      <c r="A6" s="1187"/>
      <c r="B6" s="1187"/>
      <c r="C6" s="1187"/>
      <c r="D6" s="1187"/>
      <c r="E6" s="3861"/>
      <c r="F6" s="3861"/>
      <c r="G6" s="3861"/>
      <c r="H6" s="3861"/>
      <c r="I6" s="3863"/>
      <c r="J6" s="3862" t="e">
        <f>I5&amp;".1"</f>
        <v>#N/A</v>
      </c>
      <c r="K6" s="1187"/>
      <c r="L6" s="1188" t="s">
        <v>490</v>
      </c>
      <c r="P6" s="3864"/>
      <c r="Q6" s="3864">
        <v>1</v>
      </c>
      <c r="R6" s="290"/>
      <c r="S6" s="1317" t="e">
        <f>$J6</f>
        <v>#N/A</v>
      </c>
      <c r="T6" s="220" t="s">
        <v>491</v>
      </c>
      <c r="U6" s="234"/>
      <c r="V6" s="3848"/>
      <c r="W6" s="3849"/>
      <c r="X6" s="3849"/>
      <c r="Y6" s="3849"/>
      <c r="Z6" s="3849"/>
      <c r="AA6" s="3849"/>
      <c r="AB6" s="3849"/>
      <c r="AC6" s="3849"/>
      <c r="AD6" s="3849"/>
      <c r="AE6" s="3849"/>
      <c r="AF6" s="3850"/>
      <c r="AG6" s="3848"/>
      <c r="AH6" s="3849"/>
      <c r="AI6" s="3849"/>
      <c r="AJ6" s="3849"/>
      <c r="AK6" s="3849"/>
      <c r="AL6" s="3849"/>
      <c r="AM6" s="3849"/>
      <c r="AN6" s="3849"/>
      <c r="AO6" s="3849"/>
      <c r="AP6" s="3849"/>
      <c r="AQ6" s="3849"/>
      <c r="AR6" s="3850"/>
      <c r="AS6" s="1131" t="s">
        <v>569</v>
      </c>
      <c r="AU6" s="433"/>
      <c r="AV6" s="433" t="str">
        <f t="shared" si="0"/>
        <v>Группа потребителей</v>
      </c>
      <c r="AW6" s="433"/>
      <c r="AX6" s="433"/>
      <c r="AY6" s="979">
        <v>0</v>
      </c>
    </row>
    <row r="7" spans="1:51" ht="23.25" hidden="1" customHeight="1">
      <c r="A7" s="1187"/>
      <c r="B7" s="1187"/>
      <c r="C7" s="1187"/>
      <c r="D7" s="1187"/>
      <c r="E7" s="3861"/>
      <c r="F7" s="3861"/>
      <c r="G7" s="3861"/>
      <c r="H7" s="3861"/>
      <c r="I7" s="3863"/>
      <c r="J7" s="3863"/>
      <c r="K7" s="3862" t="e">
        <f>J6&amp;".1"</f>
        <v>#N/A</v>
      </c>
      <c r="L7" s="1188"/>
      <c r="P7" s="3864"/>
      <c r="Q7" s="3864"/>
      <c r="R7" s="290">
        <v>1</v>
      </c>
      <c r="S7" s="1317" t="e">
        <f>$K7</f>
        <v>#N/A</v>
      </c>
      <c r="T7" s="1261"/>
      <c r="U7" s="234"/>
      <c r="V7" s="627"/>
      <c r="W7" s="627"/>
      <c r="X7" s="627"/>
      <c r="Y7" s="627"/>
      <c r="Z7" s="627"/>
      <c r="AA7" s="627"/>
      <c r="AB7" s="627"/>
      <c r="AC7" s="3865"/>
      <c r="AD7" s="3741" t="s">
        <v>52</v>
      </c>
      <c r="AE7" s="3865"/>
      <c r="AF7" s="3741" t="s">
        <v>52</v>
      </c>
      <c r="AG7" s="627"/>
      <c r="AH7" s="627"/>
      <c r="AI7" s="627"/>
      <c r="AJ7" s="627"/>
      <c r="AK7" s="627"/>
      <c r="AL7" s="627"/>
      <c r="AM7" s="627"/>
      <c r="AN7" s="3865"/>
      <c r="AO7" s="3741" t="s">
        <v>52</v>
      </c>
      <c r="AP7" s="3867"/>
      <c r="AQ7" s="3741" t="s">
        <v>52</v>
      </c>
      <c r="AR7" s="1262"/>
      <c r="AS7" s="39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4" t="e">
        <f ca="1">STRCHECKDATE(V8:AR8)</f>
        <v>#NAME?</v>
      </c>
      <c r="AU7" s="433"/>
      <c r="AV7" s="433" t="str">
        <f t="shared" si="0"/>
        <v/>
      </c>
      <c r="AW7" s="433"/>
      <c r="AX7" s="433"/>
      <c r="AY7" s="979">
        <v>0</v>
      </c>
    </row>
    <row r="8" spans="1:51" ht="14.25" hidden="1" customHeight="1">
      <c r="A8" s="1187"/>
      <c r="B8" s="1187"/>
      <c r="C8" s="1187"/>
      <c r="D8" s="1187"/>
      <c r="E8" s="3861"/>
      <c r="F8" s="3861"/>
      <c r="G8" s="3861"/>
      <c r="H8" s="3861"/>
      <c r="I8" s="3863"/>
      <c r="J8" s="3863"/>
      <c r="K8" s="3862"/>
      <c r="L8" s="1188"/>
      <c r="P8" s="3864"/>
      <c r="Q8" s="3864"/>
      <c r="R8" s="290"/>
      <c r="S8" s="1314"/>
      <c r="T8" s="234"/>
      <c r="U8" s="234"/>
      <c r="V8" s="259"/>
      <c r="W8" s="259"/>
      <c r="X8" s="259"/>
      <c r="Y8" s="259"/>
      <c r="Z8" s="259"/>
      <c r="AA8" s="259"/>
      <c r="AB8" s="259"/>
      <c r="AC8" s="3866"/>
      <c r="AD8" s="3741"/>
      <c r="AE8" s="3866"/>
      <c r="AF8" s="3741"/>
      <c r="AG8" s="259"/>
      <c r="AH8" s="259"/>
      <c r="AI8" s="259"/>
      <c r="AJ8" s="259"/>
      <c r="AK8" s="259"/>
      <c r="AL8" s="259"/>
      <c r="AM8" s="259"/>
      <c r="AN8" s="3866"/>
      <c r="AO8" s="3741"/>
      <c r="AP8" s="3868"/>
      <c r="AQ8" s="3741"/>
      <c r="AR8" s="1263"/>
      <c r="AS8" s="3934"/>
      <c r="AU8" s="433"/>
      <c r="AV8" s="433" t="str">
        <f t="shared" si="0"/>
        <v/>
      </c>
      <c r="AW8" s="433"/>
      <c r="AX8" s="433"/>
      <c r="AY8" s="979">
        <v>0</v>
      </c>
    </row>
    <row r="9" spans="1:51" ht="21" hidden="1" customHeight="1">
      <c r="A9" s="1187"/>
      <c r="B9" s="1187"/>
      <c r="C9" s="1187"/>
      <c r="D9" s="1187"/>
      <c r="E9" s="3861"/>
      <c r="F9" s="3861"/>
      <c r="G9" s="3861"/>
      <c r="H9" s="3861"/>
      <c r="I9" s="3863"/>
      <c r="J9" s="3862"/>
      <c r="K9" s="1187"/>
      <c r="L9" s="1188"/>
      <c r="P9" s="3864"/>
      <c r="Q9" s="3864"/>
      <c r="R9" s="289"/>
      <c r="S9" s="1102"/>
      <c r="T9" s="221" t="s">
        <v>570</v>
      </c>
      <c r="U9" s="300"/>
      <c r="V9" s="300"/>
      <c r="W9" s="514"/>
      <c r="X9" s="514"/>
      <c r="Y9" s="514"/>
      <c r="Z9" s="514"/>
      <c r="AA9" s="514"/>
      <c r="AB9" s="514"/>
      <c r="AC9" s="300"/>
      <c r="AD9" s="300"/>
      <c r="AE9" s="300"/>
      <c r="AF9" s="300"/>
      <c r="AG9" s="300"/>
      <c r="AH9" s="514"/>
      <c r="AI9" s="514"/>
      <c r="AJ9" s="514"/>
      <c r="AK9" s="514"/>
      <c r="AL9" s="514"/>
      <c r="AM9" s="300"/>
      <c r="AN9" s="300"/>
      <c r="AO9" s="300"/>
      <c r="AP9" s="300"/>
      <c r="AQ9" s="300"/>
      <c r="AR9" s="300"/>
      <c r="AS9" s="1082" t="s">
        <v>571</v>
      </c>
      <c r="AU9" s="433"/>
      <c r="AV9" s="433" t="str">
        <f t="shared" si="0"/>
        <v>Добавить значение признака дифференциации</v>
      </c>
      <c r="AW9" s="433"/>
      <c r="AX9" s="433"/>
      <c r="AY9" s="979">
        <v>0</v>
      </c>
    </row>
    <row r="10" spans="1:51" ht="21" hidden="1" customHeight="1">
      <c r="A10" s="1187"/>
      <c r="B10" s="1187"/>
      <c r="C10" s="1187"/>
      <c r="D10" s="1187"/>
      <c r="E10" s="3861"/>
      <c r="F10" s="3861"/>
      <c r="G10" s="3861"/>
      <c r="H10" s="3861"/>
      <c r="I10" s="3862"/>
      <c r="J10" s="1187"/>
      <c r="K10" s="1187"/>
      <c r="L10" s="1188"/>
      <c r="P10" s="3864"/>
      <c r="Q10" s="1305"/>
      <c r="R10" s="289"/>
      <c r="S10" s="1102"/>
      <c r="T10" s="298" t="s">
        <v>496</v>
      </c>
      <c r="U10" s="300"/>
      <c r="V10" s="300"/>
      <c r="W10" s="514"/>
      <c r="X10" s="514"/>
      <c r="Y10" s="514"/>
      <c r="Z10" s="514"/>
      <c r="AA10" s="514"/>
      <c r="AB10" s="514"/>
      <c r="AC10" s="300"/>
      <c r="AD10" s="300"/>
      <c r="AE10" s="300"/>
      <c r="AF10" s="299"/>
      <c r="AG10" s="300"/>
      <c r="AH10" s="514"/>
      <c r="AI10" s="514"/>
      <c r="AJ10" s="514"/>
      <c r="AK10" s="514"/>
      <c r="AL10" s="514"/>
      <c r="AM10" s="300"/>
      <c r="AN10" s="300"/>
      <c r="AO10" s="300"/>
      <c r="AP10" s="300"/>
      <c r="AQ10" s="299"/>
      <c r="AR10" s="300"/>
      <c r="AS10" s="1264"/>
      <c r="AU10" s="433"/>
      <c r="AV10" s="433" t="str">
        <f t="shared" si="0"/>
        <v>Добавить группу потребителей</v>
      </c>
      <c r="AW10" s="433"/>
      <c r="AX10" s="433"/>
      <c r="AY10" s="979">
        <v>0</v>
      </c>
    </row>
    <row r="11" spans="1:51" ht="21" hidden="1" customHeight="1">
      <c r="A11" s="1187"/>
      <c r="B11" s="1187"/>
      <c r="C11" s="1187"/>
      <c r="D11" s="1187"/>
      <c r="E11" s="3861"/>
      <c r="F11" s="3861"/>
      <c r="G11" s="3861"/>
      <c r="H11" s="3860"/>
      <c r="I11" s="1187"/>
      <c r="J11" s="1187"/>
      <c r="K11" s="1187"/>
      <c r="L11" s="1188"/>
      <c r="M11" s="1189"/>
      <c r="N11" s="1189"/>
      <c r="O11" s="469"/>
      <c r="P11" s="293"/>
      <c r="Q11" s="308"/>
      <c r="R11" s="288"/>
      <c r="S11" s="1102"/>
      <c r="T11" s="305" t="s">
        <v>572</v>
      </c>
      <c r="U11" s="300"/>
      <c r="V11" s="300"/>
      <c r="W11" s="514"/>
      <c r="X11" s="514"/>
      <c r="Y11" s="514"/>
      <c r="Z11" s="514"/>
      <c r="AA11" s="514"/>
      <c r="AB11" s="514"/>
      <c r="AC11" s="300"/>
      <c r="AD11" s="300"/>
      <c r="AE11" s="300"/>
      <c r="AF11" s="299"/>
      <c r="AG11" s="300"/>
      <c r="AH11" s="514"/>
      <c r="AI11" s="514"/>
      <c r="AJ11" s="514"/>
      <c r="AK11" s="514"/>
      <c r="AL11" s="514"/>
      <c r="AM11" s="300"/>
      <c r="AN11" s="300"/>
      <c r="AO11" s="300"/>
      <c r="AP11" s="300"/>
      <c r="AQ11" s="299"/>
      <c r="AR11" s="300"/>
      <c r="AS11" s="237"/>
      <c r="AU11" s="433"/>
      <c r="AV11" s="433" t="str">
        <f t="shared" si="0"/>
        <v>Добавить наименование признака дифференциации</v>
      </c>
      <c r="AW11" s="433"/>
      <c r="AX11" s="433"/>
      <c r="AY11" s="979">
        <v>0</v>
      </c>
    </row>
    <row r="12" spans="1:51" s="1465" customFormat="1" ht="14.25" hidden="1" customHeight="1">
      <c r="A12" s="1167"/>
      <c r="B12" s="1167"/>
      <c r="C12" s="1138"/>
      <c r="D12" s="1138"/>
      <c r="E12" s="3861"/>
      <c r="F12" s="3860"/>
      <c r="G12" s="1138"/>
      <c r="H12" s="1138"/>
      <c r="I12" s="1138"/>
      <c r="J12" s="1138"/>
      <c r="K12" s="1138"/>
      <c r="L12" s="1318"/>
      <c r="M12" s="1145"/>
      <c r="N12" s="1145"/>
      <c r="P12" s="1140"/>
      <c r="Q12" s="1141"/>
      <c r="R12" s="1140"/>
      <c r="S12" s="1146"/>
      <c r="T12" s="1149" t="s">
        <v>499</v>
      </c>
      <c r="U12" s="1148"/>
      <c r="V12" s="1148"/>
      <c r="W12" s="1148"/>
      <c r="X12" s="1148"/>
      <c r="Y12" s="1148"/>
      <c r="Z12" s="1148"/>
      <c r="AA12" s="1148"/>
      <c r="AB12" s="1148"/>
      <c r="AC12" s="1148"/>
      <c r="AD12" s="1148"/>
      <c r="AE12" s="1148"/>
      <c r="AF12" s="1148"/>
      <c r="AG12" s="1148"/>
      <c r="AH12" s="1148"/>
      <c r="AI12" s="1148"/>
      <c r="AJ12" s="1148"/>
      <c r="AK12" s="1148"/>
      <c r="AL12" s="1148"/>
      <c r="AM12" s="1148"/>
      <c r="AN12" s="1148"/>
      <c r="AO12" s="1148"/>
      <c r="AP12" s="1148"/>
      <c r="AQ12" s="1148"/>
      <c r="AR12" s="1148"/>
      <c r="AS12" s="1148"/>
      <c r="AU12" s="659"/>
      <c r="AV12" s="659" t="str">
        <f t="shared" si="0"/>
        <v>Добавить централизованную систему для дифференциации</v>
      </c>
      <c r="AW12" s="659"/>
      <c r="AX12" s="659"/>
      <c r="AY12" s="451">
        <v>0</v>
      </c>
    </row>
    <row r="13" spans="1:51" s="1465" customFormat="1" ht="14.25" hidden="1" customHeight="1">
      <c r="A13" s="1167"/>
      <c r="B13" s="1167"/>
      <c r="C13" s="1167"/>
      <c r="D13" s="1167"/>
      <c r="E13" s="3860"/>
      <c r="F13" s="1167"/>
      <c r="G13" s="1167"/>
      <c r="H13" s="1167"/>
      <c r="I13" s="1167"/>
      <c r="J13" s="1167"/>
      <c r="K13" s="1167"/>
      <c r="L13" s="1170"/>
      <c r="M13" s="1145"/>
      <c r="N13" s="1145"/>
      <c r="O13" s="451"/>
      <c r="P13" s="313"/>
      <c r="Q13" s="1168"/>
      <c r="R13" s="313"/>
      <c r="S13" s="1146"/>
      <c r="T13" s="1149" t="s">
        <v>500</v>
      </c>
      <c r="U13" s="1148"/>
      <c r="V13" s="1148"/>
      <c r="W13" s="1148"/>
      <c r="X13" s="1148"/>
      <c r="Y13" s="1148"/>
      <c r="Z13" s="1148"/>
      <c r="AA13" s="1148"/>
      <c r="AB13" s="1148"/>
      <c r="AC13" s="1148"/>
      <c r="AD13" s="1148"/>
      <c r="AE13" s="1148"/>
      <c r="AF13" s="1148"/>
      <c r="AG13" s="1148"/>
      <c r="AH13" s="1148"/>
      <c r="AI13" s="1148"/>
      <c r="AJ13" s="1148"/>
      <c r="AK13" s="1148"/>
      <c r="AL13" s="1148"/>
      <c r="AM13" s="1148"/>
      <c r="AN13" s="1148"/>
      <c r="AO13" s="1148"/>
      <c r="AP13" s="1148"/>
      <c r="AQ13" s="1148"/>
      <c r="AR13" s="1148"/>
      <c r="AS13" s="1148"/>
      <c r="AU13" s="433"/>
      <c r="AV13" s="433" t="str">
        <f t="shared" si="0"/>
        <v>Добавить территорию для дифференциации</v>
      </c>
      <c r="AW13" s="433"/>
      <c r="AX13" s="433"/>
      <c r="AY13" s="444">
        <v>0</v>
      </c>
    </row>
    <row r="14" spans="1:51" ht="14.25" hidden="1" customHeight="1">
      <c r="AF14" s="261"/>
      <c r="AQ14" s="261"/>
      <c r="AY14" s="979">
        <v>0</v>
      </c>
    </row>
    <row r="15" spans="1:51" ht="14.25" hidden="1" customHeight="1">
      <c r="AG15" s="1184"/>
      <c r="AH15" s="1184"/>
      <c r="AI15" s="1184"/>
      <c r="AJ15" s="1184"/>
      <c r="AK15" s="1184"/>
      <c r="AL15" s="1184"/>
      <c r="AM15" s="1184"/>
      <c r="AN15" s="3858"/>
      <c r="AO15" s="3857" t="s">
        <v>52</v>
      </c>
      <c r="AP15" s="3858"/>
      <c r="AQ15" s="3857" t="s">
        <v>52</v>
      </c>
      <c r="AY15" s="979">
        <v>0</v>
      </c>
    </row>
    <row r="16" spans="1:51" ht="14.25" hidden="1" customHeight="1">
      <c r="AG16" s="1184"/>
      <c r="AH16" s="1184"/>
      <c r="AI16" s="1184"/>
      <c r="AJ16" s="1184"/>
      <c r="AK16" s="1184"/>
      <c r="AL16" s="1184"/>
      <c r="AM16" s="1184"/>
      <c r="AN16" s="3857"/>
      <c r="AO16" s="3857"/>
      <c r="AP16" s="3857"/>
      <c r="AQ16" s="3857"/>
      <c r="AY16" s="979">
        <v>0</v>
      </c>
    </row>
    <row r="17" spans="1:51" ht="14.25" hidden="1" customHeight="1">
      <c r="AQ17" s="261"/>
      <c r="AY17" s="979">
        <v>0</v>
      </c>
    </row>
    <row r="18" spans="1:51" s="1190" customFormat="1" ht="22.5" hidden="1" customHeight="1">
      <c r="L18" s="1302"/>
      <c r="M18" s="1186"/>
      <c r="N18" s="1186"/>
      <c r="O18" s="1191" t="s">
        <v>501</v>
      </c>
      <c r="P18" s="1186"/>
      <c r="Q18" s="1195"/>
      <c r="R18" s="1195"/>
      <c r="S18" s="623"/>
      <c r="AC18" s="1191"/>
      <c r="AE18" s="1191"/>
      <c r="AN18" s="1191"/>
      <c r="AP18" s="1191"/>
      <c r="AT18" s="444"/>
      <c r="AU18" s="444"/>
      <c r="AV18" s="444"/>
      <c r="AW18" s="444"/>
      <c r="AX18" s="444"/>
      <c r="AY18" s="984">
        <v>0</v>
      </c>
    </row>
    <row r="19" spans="1:51" s="1190" customFormat="1" ht="14.25" hidden="1" customHeight="1">
      <c r="L19" s="1302"/>
      <c r="M19" s="1186"/>
      <c r="N19" s="1186"/>
      <c r="O19" s="1186"/>
      <c r="P19" s="1186"/>
      <c r="Q19" s="1195"/>
      <c r="R19" s="1195"/>
      <c r="S19" s="623"/>
      <c r="AT19" s="444"/>
      <c r="AU19" s="444"/>
      <c r="AV19" s="444"/>
      <c r="AW19" s="444"/>
      <c r="AX19" s="444"/>
      <c r="AY19" s="984">
        <v>0</v>
      </c>
    </row>
    <row r="20" spans="1:51" s="1190" customFormat="1" ht="12" hidden="1" customHeight="1">
      <c r="L20" s="1302"/>
      <c r="M20" s="1186"/>
      <c r="N20" s="1186"/>
      <c r="O20" s="1188" t="s">
        <v>502</v>
      </c>
      <c r="P20" s="1186"/>
      <c r="Q20" s="1266"/>
      <c r="R20" s="1266"/>
      <c r="S20" s="623"/>
      <c r="T20" s="984" t="s">
        <v>503</v>
      </c>
      <c r="AD20" s="120" t="s">
        <v>504</v>
      </c>
      <c r="AF20" s="120" t="s">
        <v>505</v>
      </c>
      <c r="AG20" s="984" t="s">
        <v>503</v>
      </c>
      <c r="AO20" s="120" t="s">
        <v>506</v>
      </c>
      <c r="AQ20" s="120" t="s">
        <v>505</v>
      </c>
      <c r="AY20" s="984">
        <v>0</v>
      </c>
    </row>
    <row r="21" spans="1:51" ht="14.25" hidden="1" customHeight="1">
      <c r="O21" s="1188"/>
      <c r="AY21" s="979">
        <v>0</v>
      </c>
    </row>
    <row r="22" spans="1:51" ht="14.25" hidden="1" customHeight="1">
      <c r="O22" s="1188"/>
      <c r="AY22" s="979">
        <v>0</v>
      </c>
    </row>
    <row r="23" spans="1:51" ht="14.65" customHeight="1">
      <c r="Q23" s="309"/>
      <c r="R23" s="309"/>
      <c r="S23" s="1099"/>
      <c r="T23" s="296"/>
      <c r="U23" s="296"/>
      <c r="V23" s="442"/>
      <c r="AC23" s="442"/>
      <c r="AD23" s="442"/>
      <c r="AE23" s="442"/>
      <c r="AF23" s="442"/>
      <c r="AG23" s="442"/>
      <c r="AM23" s="442"/>
      <c r="AN23" s="442"/>
      <c r="AO23" s="442"/>
      <c r="AP23" s="442"/>
      <c r="AQ23" s="442"/>
      <c r="AY23" s="979">
        <v>14</v>
      </c>
    </row>
    <row r="24" spans="1:51" ht="26.25" customHeight="1">
      <c r="Q24" s="309"/>
      <c r="R24" s="309"/>
      <c r="S24" s="384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841"/>
      <c r="U24" s="3841"/>
      <c r="V24" s="3841"/>
      <c r="W24" s="3841"/>
      <c r="X24" s="3841"/>
      <c r="Y24" s="3841"/>
      <c r="Z24" s="3841"/>
      <c r="AA24" s="3841"/>
      <c r="AB24" s="3841"/>
      <c r="AC24" s="3841"/>
      <c r="AD24" s="3841"/>
      <c r="AE24" s="3841"/>
      <c r="AF24" s="3841"/>
      <c r="AG24" s="3841"/>
      <c r="AH24" s="3841"/>
      <c r="AI24" s="3841"/>
      <c r="AJ24" s="3841"/>
      <c r="AK24" s="3841"/>
      <c r="AL24" s="3841"/>
      <c r="AM24" s="3841"/>
      <c r="AN24" s="3841"/>
      <c r="AO24" s="3841"/>
      <c r="AP24" s="3841"/>
      <c r="AQ24" s="1067"/>
      <c r="AY24" s="979">
        <v>25</v>
      </c>
    </row>
    <row r="25" spans="1:51" ht="14.65" customHeight="1">
      <c r="Q25" s="309"/>
      <c r="R25" s="309"/>
      <c r="S25" s="3814" t="str">
        <f>IF(org=0,"Не определено",org)</f>
        <v>ООО "Смоленскрегионтеплоэнерго"</v>
      </c>
      <c r="T25" s="3814"/>
      <c r="U25" s="3814"/>
      <c r="V25" s="3814"/>
      <c r="W25" s="3814"/>
      <c r="X25" s="3814"/>
      <c r="Y25" s="3814"/>
      <c r="Z25" s="3814"/>
      <c r="AA25" s="3814"/>
      <c r="AB25" s="3814"/>
      <c r="AC25" s="3814"/>
      <c r="AD25" s="3814"/>
      <c r="AE25" s="3814"/>
      <c r="AF25" s="3814"/>
      <c r="AG25" s="3814"/>
      <c r="AH25" s="3814"/>
      <c r="AI25" s="3814"/>
      <c r="AJ25" s="3814"/>
      <c r="AK25" s="3814"/>
      <c r="AL25" s="3814"/>
      <c r="AM25" s="3814"/>
      <c r="AN25" s="3814"/>
      <c r="AO25" s="3814"/>
      <c r="AP25" s="3814"/>
      <c r="AQ25" s="1067"/>
      <c r="AY25" s="979">
        <v>14</v>
      </c>
    </row>
    <row r="26" spans="1:51" ht="14.25" hidden="1" customHeight="1">
      <c r="Q26" s="309"/>
      <c r="R26" s="309"/>
      <c r="S26" s="1099"/>
      <c r="T26" s="296"/>
      <c r="U26" s="296"/>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442"/>
      <c r="AY26" s="979">
        <v>0</v>
      </c>
    </row>
    <row r="27" spans="1:51" s="1637" customFormat="1" ht="25.5" hidden="1" customHeight="1">
      <c r="A27" s="1192"/>
      <c r="B27" s="1192"/>
      <c r="C27" s="1192"/>
      <c r="D27" s="1192"/>
      <c r="E27" s="1192"/>
      <c r="F27" s="1192"/>
      <c r="G27" s="1192"/>
      <c r="H27" s="1192"/>
      <c r="I27" s="1192"/>
      <c r="J27" s="1192"/>
      <c r="K27" s="1192"/>
      <c r="L27" s="1193"/>
      <c r="M27" s="1192"/>
      <c r="N27" s="1192"/>
      <c r="O27" s="1192"/>
      <c r="S27" s="3851" t="s">
        <v>28</v>
      </c>
      <c r="T27" s="3851"/>
      <c r="U27" s="1196"/>
      <c r="V27" s="3853" t="str">
        <f>IF(TITLE_NAME_OR_PR_CHANGE="",IF(TITLE_NAME_OR_PR="","",TITLE_NAME_OR_PR),TITLE_NAME_OR_PR_CHANGE)</f>
        <v/>
      </c>
      <c r="W27" s="3853"/>
      <c r="X27" s="3853"/>
      <c r="Y27" s="3853"/>
      <c r="Z27" s="3853"/>
      <c r="AA27" s="3853"/>
      <c r="AB27" s="3853"/>
      <c r="AC27" s="3853"/>
      <c r="AD27" s="3853"/>
      <c r="AE27" s="3853"/>
      <c r="AF27" s="260"/>
      <c r="AG27" s="3853" t="str">
        <f>IF(TITLE_NAME_OR_PR_CHANGE="",IF(TITLE_NAME_OR_PR="","",TITLE_NAME_OR_PR),TITLE_NAME_OR_PR_CHANGE)</f>
        <v/>
      </c>
      <c r="AH27" s="3853"/>
      <c r="AI27" s="3853"/>
      <c r="AJ27" s="3853"/>
      <c r="AK27" s="3853"/>
      <c r="AL27" s="3853"/>
      <c r="AM27" s="3853"/>
      <c r="AN27" s="3853"/>
      <c r="AO27" s="3853"/>
      <c r="AP27" s="3853"/>
      <c r="AQ27" s="260"/>
      <c r="AR27" s="260"/>
      <c r="AS27" s="214"/>
      <c r="AT27" s="301"/>
      <c r="AU27" s="301"/>
      <c r="AV27" s="301"/>
      <c r="AW27" s="301"/>
      <c r="AX27" s="301"/>
      <c r="AY27" s="351">
        <v>0</v>
      </c>
    </row>
    <row r="28" spans="1:51" s="1637" customFormat="1" ht="18.75" hidden="1" customHeight="1">
      <c r="A28" s="1192"/>
      <c r="B28" s="1192"/>
      <c r="C28" s="1192"/>
      <c r="D28" s="1192"/>
      <c r="E28" s="1192"/>
      <c r="F28" s="1192"/>
      <c r="G28" s="1192"/>
      <c r="H28" s="1192"/>
      <c r="I28" s="1192"/>
      <c r="J28" s="1192"/>
      <c r="K28" s="1192"/>
      <c r="L28" s="1193"/>
      <c r="M28" s="1192"/>
      <c r="N28" s="1192"/>
      <c r="O28" s="1192"/>
      <c r="S28" s="3851" t="s">
        <v>507</v>
      </c>
      <c r="T28" s="3851"/>
      <c r="U28" s="1196"/>
      <c r="V28" s="3852" t="str">
        <f>IF(TITLE_DATE_PR_CHANGE="",IF(TITLE_DATE_PR="","",TITLE_DATE_PR),TITLE_DATE_PR_CHANGE)</f>
        <v/>
      </c>
      <c r="W28" s="3852"/>
      <c r="X28" s="3852"/>
      <c r="Y28" s="3852"/>
      <c r="Z28" s="3852"/>
      <c r="AA28" s="3852"/>
      <c r="AB28" s="3852"/>
      <c r="AC28" s="3852"/>
      <c r="AD28" s="3852"/>
      <c r="AE28" s="3852"/>
      <c r="AF28" s="260"/>
      <c r="AG28" s="3852" t="str">
        <f>IF(TITLE_DATE_PR_CHANGE="",IF(TITLE_DATE_PR="","",TITLE_DATE_PR),TITLE_DATE_PR_CHANGE)</f>
        <v/>
      </c>
      <c r="AH28" s="3852"/>
      <c r="AI28" s="3852"/>
      <c r="AJ28" s="3852"/>
      <c r="AK28" s="3852"/>
      <c r="AL28" s="3852"/>
      <c r="AM28" s="3852"/>
      <c r="AN28" s="3852"/>
      <c r="AO28" s="3852"/>
      <c r="AP28" s="3852"/>
      <c r="AQ28" s="260"/>
      <c r="AR28" s="260"/>
      <c r="AS28" s="214"/>
      <c r="AT28" s="301"/>
      <c r="AU28" s="301"/>
      <c r="AV28" s="301"/>
      <c r="AW28" s="301"/>
      <c r="AX28" s="301"/>
      <c r="AY28" s="351">
        <v>0</v>
      </c>
    </row>
    <row r="29" spans="1:51" s="1637" customFormat="1" ht="18.75" hidden="1" customHeight="1">
      <c r="A29" s="1192"/>
      <c r="B29" s="1192"/>
      <c r="C29" s="1192"/>
      <c r="D29" s="1192"/>
      <c r="E29" s="1192"/>
      <c r="F29" s="1192"/>
      <c r="G29" s="1192"/>
      <c r="H29" s="1192"/>
      <c r="I29" s="1192"/>
      <c r="J29" s="1192"/>
      <c r="K29" s="1192"/>
      <c r="L29" s="1193"/>
      <c r="M29" s="1192"/>
      <c r="N29" s="1192"/>
      <c r="O29" s="1192"/>
      <c r="S29" s="3851" t="s">
        <v>508</v>
      </c>
      <c r="T29" s="3851"/>
      <c r="U29" s="1196"/>
      <c r="V29" s="3853" t="str">
        <f>IF(TITLE_NUMBER_PR_CHANGE="",IF(TITLE_NUMBER_PR="","",TITLE_NUMBER_PR),TITLE_NUMBER_PR_CHANGE)</f>
        <v/>
      </c>
      <c r="W29" s="3853"/>
      <c r="X29" s="3853"/>
      <c r="Y29" s="3853"/>
      <c r="Z29" s="3853"/>
      <c r="AA29" s="3853"/>
      <c r="AB29" s="3853"/>
      <c r="AC29" s="3853"/>
      <c r="AD29" s="3853"/>
      <c r="AE29" s="3853"/>
      <c r="AF29" s="260"/>
      <c r="AG29" s="3853" t="str">
        <f>IF(TITLE_NUMBER_PR_CHANGE="",IF(TITLE_NUMBER_PR="","",TITLE_NUMBER_PR),TITLE_NUMBER_PR_CHANGE)</f>
        <v/>
      </c>
      <c r="AH29" s="3853"/>
      <c r="AI29" s="3853"/>
      <c r="AJ29" s="3853"/>
      <c r="AK29" s="3853"/>
      <c r="AL29" s="3853"/>
      <c r="AM29" s="3853"/>
      <c r="AN29" s="3853"/>
      <c r="AO29" s="3853"/>
      <c r="AP29" s="3853"/>
      <c r="AQ29" s="260"/>
      <c r="AR29" s="260"/>
      <c r="AS29" s="214"/>
      <c r="AT29" s="301"/>
      <c r="AU29" s="301"/>
      <c r="AV29" s="301"/>
      <c r="AW29" s="301"/>
      <c r="AX29" s="301"/>
      <c r="AY29" s="351">
        <v>0</v>
      </c>
    </row>
    <row r="30" spans="1:51" s="1637" customFormat="1" ht="18.75" hidden="1" customHeight="1">
      <c r="A30" s="1192"/>
      <c r="B30" s="1192"/>
      <c r="C30" s="1192"/>
      <c r="D30" s="1192"/>
      <c r="E30" s="1192"/>
      <c r="F30" s="1192"/>
      <c r="G30" s="1192"/>
      <c r="H30" s="1192"/>
      <c r="I30" s="1192"/>
      <c r="J30" s="1192"/>
      <c r="K30" s="1192"/>
      <c r="L30" s="1193"/>
      <c r="M30" s="1192"/>
      <c r="N30" s="1192"/>
      <c r="O30" s="1192"/>
      <c r="S30" s="3851" t="s">
        <v>29</v>
      </c>
      <c r="T30" s="3851"/>
      <c r="U30" s="1196"/>
      <c r="V30" s="3853" t="str">
        <f>IF(TITLE_IST_PUB_CHANGE="",IF(TITLE_IST_PUB="","",TITLE_IST_PUB),TITLE_IST_PUB_CHANGE)</f>
        <v/>
      </c>
      <c r="W30" s="3853"/>
      <c r="X30" s="3853"/>
      <c r="Y30" s="3853"/>
      <c r="Z30" s="3853"/>
      <c r="AA30" s="3853"/>
      <c r="AB30" s="3853"/>
      <c r="AC30" s="3853"/>
      <c r="AD30" s="3853"/>
      <c r="AE30" s="3853"/>
      <c r="AF30" s="260"/>
      <c r="AG30" s="3853" t="str">
        <f>IF(TITLE_IST_PUB_CHANGE="",IF(TITLE_IST_PUB="","",TITLE_IST_PUB),TITLE_IST_PUB_CHANGE)</f>
        <v/>
      </c>
      <c r="AH30" s="3853"/>
      <c r="AI30" s="3853"/>
      <c r="AJ30" s="3853"/>
      <c r="AK30" s="3853"/>
      <c r="AL30" s="3853"/>
      <c r="AM30" s="3853"/>
      <c r="AN30" s="3853"/>
      <c r="AO30" s="3853"/>
      <c r="AP30" s="3853"/>
      <c r="AQ30" s="260"/>
      <c r="AR30" s="260"/>
      <c r="AS30" s="214"/>
      <c r="AT30" s="301"/>
      <c r="AU30" s="301"/>
      <c r="AV30" s="301"/>
      <c r="AW30" s="301"/>
      <c r="AX30" s="301"/>
      <c r="AY30" s="351">
        <v>0</v>
      </c>
    </row>
    <row r="31" spans="1:51" ht="14.25" hidden="1" customHeight="1">
      <c r="Q31" s="309"/>
      <c r="R31" s="309"/>
      <c r="S31" s="1099"/>
      <c r="T31" s="296"/>
      <c r="U31" s="29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442"/>
      <c r="AY31" s="979">
        <v>0</v>
      </c>
    </row>
    <row r="32" spans="1:51" s="1637" customFormat="1" ht="18.75" hidden="1" customHeight="1">
      <c r="A32" s="1192"/>
      <c r="B32" s="1192"/>
      <c r="C32" s="1192"/>
      <c r="D32" s="1192"/>
      <c r="E32" s="1192"/>
      <c r="F32" s="1192"/>
      <c r="G32" s="1192"/>
      <c r="H32" s="1192"/>
      <c r="I32" s="1192"/>
      <c r="J32" s="1192"/>
      <c r="K32" s="1192"/>
      <c r="L32" s="1193"/>
      <c r="M32" s="1192"/>
      <c r="N32" s="1192"/>
      <c r="O32" s="1192"/>
      <c r="S32" s="3851" t="s">
        <v>509</v>
      </c>
      <c r="T32" s="3851"/>
      <c r="U32" s="1196"/>
      <c r="V32" s="3852" t="str">
        <f>IF(TITLE_DATE_PR_CHANGE="",IF(TITLE_DATE_PR="","",TITLE_DATE_PR),TITLE_DATE_PR_CHANGE)</f>
        <v/>
      </c>
      <c r="W32" s="3852"/>
      <c r="X32" s="3852"/>
      <c r="Y32" s="3852"/>
      <c r="Z32" s="3852"/>
      <c r="AA32" s="3852"/>
      <c r="AB32" s="3852"/>
      <c r="AC32" s="3852"/>
      <c r="AD32" s="3852"/>
      <c r="AE32" s="3852"/>
      <c r="AF32" s="260"/>
      <c r="AG32" s="3852" t="str">
        <f>IF(TITLE_DATE_PR_CHANGE="",IF(TITLE_DATE_PR="","",TITLE_DATE_PR),TITLE_DATE_PR_CHANGE)</f>
        <v/>
      </c>
      <c r="AH32" s="3852"/>
      <c r="AI32" s="3852"/>
      <c r="AJ32" s="3852"/>
      <c r="AK32" s="3852"/>
      <c r="AL32" s="3852"/>
      <c r="AM32" s="3852"/>
      <c r="AN32" s="3852"/>
      <c r="AO32" s="3852"/>
      <c r="AP32" s="3852"/>
      <c r="AQ32" s="260"/>
      <c r="AR32" s="260"/>
      <c r="AS32" s="214"/>
      <c r="AT32" s="301"/>
      <c r="AU32" s="301"/>
      <c r="AV32" s="301"/>
      <c r="AW32" s="301"/>
      <c r="AX32" s="301"/>
      <c r="AY32" s="351">
        <v>0</v>
      </c>
    </row>
    <row r="33" spans="1:51" s="1637" customFormat="1" ht="18.75" hidden="1" customHeight="1">
      <c r="A33" s="1192"/>
      <c r="B33" s="1192"/>
      <c r="C33" s="1192"/>
      <c r="D33" s="1192"/>
      <c r="E33" s="1192"/>
      <c r="F33" s="1192"/>
      <c r="G33" s="1192"/>
      <c r="H33" s="1192"/>
      <c r="I33" s="1192"/>
      <c r="J33" s="1192"/>
      <c r="K33" s="1192"/>
      <c r="L33" s="1193"/>
      <c r="M33" s="1192"/>
      <c r="N33" s="1192"/>
      <c r="O33" s="1192"/>
      <c r="S33" s="3851" t="s">
        <v>510</v>
      </c>
      <c r="T33" s="3851"/>
      <c r="U33" s="1196"/>
      <c r="V33" s="3853" t="str">
        <f>IF(TITLE_NUMBER_PR_CHANGE="",IF(TITLE_NUMBER_PR="","",TITLE_NUMBER_PR),TITLE_NUMBER_PR_CHANGE)</f>
        <v/>
      </c>
      <c r="W33" s="3853"/>
      <c r="X33" s="3853"/>
      <c r="Y33" s="3853"/>
      <c r="Z33" s="3853"/>
      <c r="AA33" s="3853"/>
      <c r="AB33" s="3853"/>
      <c r="AC33" s="3853"/>
      <c r="AD33" s="3853"/>
      <c r="AE33" s="3853"/>
      <c r="AF33" s="260"/>
      <c r="AG33" s="3853" t="str">
        <f>IF(TITLE_NUMBER_PR_CHANGE="",IF(TITLE_NUMBER_PR="","",TITLE_NUMBER_PR),TITLE_NUMBER_PR_CHANGE)</f>
        <v/>
      </c>
      <c r="AH33" s="3853"/>
      <c r="AI33" s="3853"/>
      <c r="AJ33" s="3853"/>
      <c r="AK33" s="3853"/>
      <c r="AL33" s="3853"/>
      <c r="AM33" s="3853"/>
      <c r="AN33" s="3853"/>
      <c r="AO33" s="3853"/>
      <c r="AP33" s="3853"/>
      <c r="AQ33" s="260"/>
      <c r="AR33" s="260"/>
      <c r="AS33" s="214"/>
      <c r="AT33" s="301"/>
      <c r="AU33" s="301"/>
      <c r="AV33" s="301"/>
      <c r="AW33" s="301"/>
      <c r="AX33" s="301"/>
      <c r="AY33" s="351">
        <v>0</v>
      </c>
    </row>
    <row r="34" spans="1:51" s="1637" customFormat="1" ht="1.1499999999999999" customHeight="1">
      <c r="A34" s="1192"/>
      <c r="B34" s="1192"/>
      <c r="C34" s="1192"/>
      <c r="D34" s="1192"/>
      <c r="E34" s="1192"/>
      <c r="F34" s="1192"/>
      <c r="G34" s="1192"/>
      <c r="H34" s="1192"/>
      <c r="I34" s="1192"/>
      <c r="J34" s="1192"/>
      <c r="K34" s="1192"/>
      <c r="L34" s="1193"/>
      <c r="M34" s="1192"/>
      <c r="N34" s="1192"/>
      <c r="O34" s="1192"/>
      <c r="S34" s="257"/>
      <c r="T34" s="257"/>
      <c r="U34" s="1312"/>
      <c r="V34" s="260"/>
      <c r="W34" s="1459"/>
      <c r="X34" s="1459"/>
      <c r="Y34" s="1459"/>
      <c r="Z34" s="1459"/>
      <c r="AA34" s="1459"/>
      <c r="AB34" s="1459"/>
      <c r="AC34" s="260"/>
      <c r="AD34" s="260"/>
      <c r="AE34" s="260"/>
      <c r="AF34" s="212" t="s">
        <v>511</v>
      </c>
      <c r="AG34" s="260"/>
      <c r="AH34" s="1459"/>
      <c r="AI34" s="1459"/>
      <c r="AJ34" s="1459"/>
      <c r="AK34" s="1459"/>
      <c r="AL34" s="1459"/>
      <c r="AM34" s="260"/>
      <c r="AN34" s="260"/>
      <c r="AO34" s="260"/>
      <c r="AP34" s="260"/>
      <c r="AQ34" s="212" t="s">
        <v>511</v>
      </c>
      <c r="AT34" s="301"/>
      <c r="AU34" s="301"/>
      <c r="AV34" s="301"/>
      <c r="AW34" s="301"/>
      <c r="AX34" s="301"/>
      <c r="AY34" s="351">
        <v>1</v>
      </c>
    </row>
    <row r="35" spans="1:51" ht="14.65" customHeight="1">
      <c r="Q35" s="309"/>
      <c r="R35" s="309"/>
      <c r="S35" s="1099"/>
      <c r="T35" s="296"/>
      <c r="U35" s="1068"/>
      <c r="V35" s="3872"/>
      <c r="W35" s="3872"/>
      <c r="X35" s="3872"/>
      <c r="Y35" s="3872"/>
      <c r="Z35" s="3872"/>
      <c r="AA35" s="3872"/>
      <c r="AB35" s="3872"/>
      <c r="AC35" s="3872"/>
      <c r="AD35" s="3872"/>
      <c r="AE35" s="3872"/>
      <c r="AF35" s="3872"/>
      <c r="AG35" s="3872"/>
      <c r="AH35" s="3872"/>
      <c r="AI35" s="3872"/>
      <c r="AJ35" s="3872"/>
      <c r="AK35" s="3872"/>
      <c r="AL35" s="3872"/>
      <c r="AM35" s="3872"/>
      <c r="AN35" s="3872"/>
      <c r="AO35" s="3872"/>
      <c r="AP35" s="3872"/>
      <c r="AQ35" s="3872"/>
      <c r="AY35" s="979">
        <v>14</v>
      </c>
    </row>
    <row r="36" spans="1:51" ht="14.65" customHeight="1">
      <c r="Q36" s="309"/>
      <c r="R36" s="309"/>
      <c r="S36" s="3731" t="s">
        <v>384</v>
      </c>
      <c r="T36" s="3731"/>
      <c r="U36" s="3731"/>
      <c r="V36" s="3731"/>
      <c r="W36" s="3731"/>
      <c r="X36" s="3731"/>
      <c r="Y36" s="3731"/>
      <c r="Z36" s="3731"/>
      <c r="AA36" s="3731"/>
      <c r="AB36" s="3731"/>
      <c r="AC36" s="3731"/>
      <c r="AD36" s="3731"/>
      <c r="AE36" s="3731"/>
      <c r="AF36" s="3731"/>
      <c r="AG36" s="3731"/>
      <c r="AH36" s="3731"/>
      <c r="AI36" s="3731"/>
      <c r="AJ36" s="3731"/>
      <c r="AK36" s="3731"/>
      <c r="AL36" s="3731"/>
      <c r="AM36" s="3731"/>
      <c r="AN36" s="3731"/>
      <c r="AO36" s="3731"/>
      <c r="AP36" s="3731"/>
      <c r="AQ36" s="3731"/>
      <c r="AR36" s="3731"/>
      <c r="AS36" s="3731" t="s">
        <v>385</v>
      </c>
      <c r="AY36" s="979">
        <v>14</v>
      </c>
    </row>
    <row r="37" spans="1:51" ht="14.65" customHeight="1">
      <c r="Q37" s="309"/>
      <c r="R37" s="309"/>
      <c r="S37" s="3873" t="s">
        <v>75</v>
      </c>
      <c r="T37" s="3822" t="s">
        <v>512</v>
      </c>
      <c r="U37" s="235"/>
      <c r="V37" s="3874" t="s">
        <v>513</v>
      </c>
      <c r="W37" s="3890"/>
      <c r="X37" s="3890"/>
      <c r="Y37" s="3890"/>
      <c r="Z37" s="3890"/>
      <c r="AA37" s="3890"/>
      <c r="AB37" s="3890"/>
      <c r="AC37" s="3875"/>
      <c r="AD37" s="3875"/>
      <c r="AE37" s="3876"/>
      <c r="AF37" s="3877" t="s">
        <v>514</v>
      </c>
      <c r="AG37" s="3874" t="s">
        <v>513</v>
      </c>
      <c r="AH37" s="3875"/>
      <c r="AI37" s="3875"/>
      <c r="AJ37" s="3875"/>
      <c r="AK37" s="3875"/>
      <c r="AL37" s="3875"/>
      <c r="AM37" s="3875"/>
      <c r="AN37" s="3875"/>
      <c r="AO37" s="3875"/>
      <c r="AP37" s="3876"/>
      <c r="AQ37" s="3877" t="s">
        <v>515</v>
      </c>
      <c r="AR37" s="3880" t="s">
        <v>516</v>
      </c>
      <c r="AS37" s="3731"/>
      <c r="AY37" s="979">
        <v>14</v>
      </c>
    </row>
    <row r="38" spans="1:51" ht="19.899999999999999" customHeight="1">
      <c r="Q38" s="309"/>
      <c r="R38" s="309"/>
      <c r="S38" s="3873"/>
      <c r="T38" s="3822"/>
      <c r="U38" s="864"/>
      <c r="V38" s="3731" t="s">
        <v>616</v>
      </c>
      <c r="W38" s="3944" t="s">
        <v>617</v>
      </c>
      <c r="X38" s="3944"/>
      <c r="Y38" s="3944"/>
      <c r="Z38" s="3944" t="s">
        <v>618</v>
      </c>
      <c r="AA38" s="3944"/>
      <c r="AB38" s="3944"/>
      <c r="AC38" s="3793" t="s">
        <v>520</v>
      </c>
      <c r="AD38" s="3902"/>
      <c r="AE38" s="3794"/>
      <c r="AF38" s="3878"/>
      <c r="AG38" s="3731" t="s">
        <v>616</v>
      </c>
      <c r="AH38" s="3944" t="s">
        <v>617</v>
      </c>
      <c r="AI38" s="3944"/>
      <c r="AJ38" s="3944"/>
      <c r="AK38" s="3944" t="s">
        <v>618</v>
      </c>
      <c r="AL38" s="3944"/>
      <c r="AM38" s="3944"/>
      <c r="AN38" s="3793" t="s">
        <v>520</v>
      </c>
      <c r="AO38" s="3902"/>
      <c r="AP38" s="3794"/>
      <c r="AQ38" s="3878"/>
      <c r="AR38" s="3881"/>
      <c r="AS38" s="3731"/>
      <c r="AY38" s="979">
        <v>19</v>
      </c>
    </row>
    <row r="39" spans="1:51" s="1459" customFormat="1" ht="19.899999999999999" customHeight="1">
      <c r="A39" s="1190"/>
      <c r="B39" s="1190"/>
      <c r="C39" s="1190"/>
      <c r="D39" s="1190"/>
      <c r="E39" s="1190"/>
      <c r="F39" s="1190"/>
      <c r="G39" s="1190"/>
      <c r="H39" s="1190"/>
      <c r="I39" s="1190"/>
      <c r="J39" s="1190"/>
      <c r="K39" s="1190"/>
      <c r="L39" s="1726"/>
      <c r="M39" s="1186"/>
      <c r="N39" s="1186"/>
      <c r="O39" s="1186"/>
      <c r="P39" s="1740"/>
      <c r="Q39" s="309"/>
      <c r="R39" s="309"/>
      <c r="S39" s="3873"/>
      <c r="T39" s="3822"/>
      <c r="U39" s="864"/>
      <c r="V39" s="3731"/>
      <c r="W39" s="3944" t="s">
        <v>619</v>
      </c>
      <c r="X39" s="3944" t="s">
        <v>620</v>
      </c>
      <c r="Y39" s="3944"/>
      <c r="Z39" s="3944" t="s">
        <v>621</v>
      </c>
      <c r="AA39" s="3944" t="s">
        <v>620</v>
      </c>
      <c r="AB39" s="3944"/>
      <c r="AC39" s="3798"/>
      <c r="AD39" s="3903"/>
      <c r="AE39" s="3799"/>
      <c r="AF39" s="3878"/>
      <c r="AG39" s="3731"/>
      <c r="AH39" s="3944" t="s">
        <v>619</v>
      </c>
      <c r="AI39" s="3944" t="s">
        <v>620</v>
      </c>
      <c r="AJ39" s="3944"/>
      <c r="AK39" s="3944" t="s">
        <v>621</v>
      </c>
      <c r="AL39" s="3944" t="s">
        <v>620</v>
      </c>
      <c r="AM39" s="3944"/>
      <c r="AN39" s="3798"/>
      <c r="AO39" s="3903"/>
      <c r="AP39" s="3799"/>
      <c r="AQ39" s="3878"/>
      <c r="AR39" s="3881"/>
      <c r="AS39" s="3731"/>
      <c r="AT39" s="1460"/>
      <c r="AU39" s="1460"/>
      <c r="AV39" s="1460"/>
      <c r="AW39" s="1460"/>
      <c r="AX39" s="1460"/>
      <c r="AY39" s="1455">
        <v>19</v>
      </c>
    </row>
    <row r="40" spans="1:51" ht="61.9" customHeight="1">
      <c r="A40" s="1194"/>
      <c r="B40" s="1194" t="s">
        <v>226</v>
      </c>
      <c r="C40" s="1194" t="s">
        <v>227</v>
      </c>
      <c r="D40" s="1194" t="s">
        <v>228</v>
      </c>
      <c r="E40" s="1188" t="s">
        <v>521</v>
      </c>
      <c r="F40" s="1188" t="s">
        <v>522</v>
      </c>
      <c r="G40" s="1188" t="s">
        <v>523</v>
      </c>
      <c r="H40" s="1188"/>
      <c r="I40" s="1188" t="s">
        <v>574</v>
      </c>
      <c r="J40" s="1188" t="s">
        <v>526</v>
      </c>
      <c r="K40" s="1188" t="s">
        <v>575</v>
      </c>
      <c r="L40" s="1188" t="s">
        <v>502</v>
      </c>
      <c r="Q40" s="309"/>
      <c r="R40" s="309"/>
      <c r="S40" s="3873"/>
      <c r="T40" s="3822"/>
      <c r="U40" s="236"/>
      <c r="V40" s="3731"/>
      <c r="W40" s="3944"/>
      <c r="X40" s="1758" t="s">
        <v>622</v>
      </c>
      <c r="Y40" s="1758" t="s">
        <v>623</v>
      </c>
      <c r="Z40" s="3944"/>
      <c r="AA40" s="1758" t="s">
        <v>624</v>
      </c>
      <c r="AB40" s="1758" t="s">
        <v>625</v>
      </c>
      <c r="AC40" s="1313" t="s">
        <v>530</v>
      </c>
      <c r="AD40" s="3827" t="s">
        <v>531</v>
      </c>
      <c r="AE40" s="3840"/>
      <c r="AF40" s="3879"/>
      <c r="AG40" s="3731"/>
      <c r="AH40" s="3944"/>
      <c r="AI40" s="1758" t="s">
        <v>622</v>
      </c>
      <c r="AJ40" s="1758" t="s">
        <v>623</v>
      </c>
      <c r="AK40" s="3944"/>
      <c r="AL40" s="1758" t="s">
        <v>624</v>
      </c>
      <c r="AM40" s="1758" t="s">
        <v>625</v>
      </c>
      <c r="AN40" s="1313" t="s">
        <v>530</v>
      </c>
      <c r="AO40" s="3827" t="s">
        <v>531</v>
      </c>
      <c r="AP40" s="3840"/>
      <c r="AQ40" s="3879"/>
      <c r="AR40" s="3882"/>
      <c r="AS40" s="3731"/>
      <c r="AY40" s="979">
        <v>59</v>
      </c>
    </row>
    <row r="41" spans="1:51" s="1464" customFormat="1" ht="11.25" hidden="1" customHeight="1">
      <c r="A41" s="1194"/>
      <c r="B41" s="1194"/>
      <c r="C41" s="1194"/>
      <c r="D41" s="1194"/>
      <c r="E41" s="1194"/>
      <c r="F41" s="1194"/>
      <c r="G41" s="1194"/>
      <c r="H41" s="1194"/>
      <c r="I41" s="1194"/>
      <c r="J41" s="1194"/>
      <c r="K41" s="1194"/>
      <c r="L41" s="1188"/>
      <c r="M41" s="1186"/>
      <c r="N41" s="1186"/>
      <c r="O41" s="1186"/>
      <c r="P41" s="1070"/>
      <c r="Q41" s="1071"/>
      <c r="R41" s="1078">
        <v>1</v>
      </c>
      <c r="S41" s="1101" t="s">
        <v>161</v>
      </c>
      <c r="T41" s="1079" t="s">
        <v>89</v>
      </c>
      <c r="U41" s="1069" t="str">
        <f ca="1">OFFSET(U41,0,-1)</f>
        <v>2</v>
      </c>
      <c r="V41" s="1306">
        <f ca="1">OFFSET(V41,0,-1)+1</f>
        <v>3</v>
      </c>
      <c r="W41" s="1165"/>
      <c r="X41" s="1165"/>
      <c r="Y41" s="1165"/>
      <c r="Z41" s="1165"/>
      <c r="AA41" s="1165"/>
      <c r="AB41" s="1165"/>
      <c r="AC41" s="1306">
        <f ca="1">OFFSET(AC41,0,-1)+1</f>
        <v>1</v>
      </c>
      <c r="AD41" s="3871">
        <f ca="1">OFFSET(AD41,0,-1)+1</f>
        <v>2</v>
      </c>
      <c r="AE41" s="3871"/>
      <c r="AF41" s="1306">
        <f ca="1">OFFSET(AF41,0,-2)+1</f>
        <v>3</v>
      </c>
      <c r="AG41" s="1306">
        <f ca="1">OFFSET(AG41,0,-1)+1</f>
        <v>4</v>
      </c>
      <c r="AH41" s="1731"/>
      <c r="AI41" s="1731"/>
      <c r="AJ41" s="1731"/>
      <c r="AK41" s="1731"/>
      <c r="AL41" s="1731"/>
      <c r="AM41" s="1306">
        <f ca="1">OFFSET(AM41,0,-1)+1</f>
        <v>1</v>
      </c>
      <c r="AN41" s="1306">
        <f ca="1">OFFSET(AN41,0,-1)+1</f>
        <v>2</v>
      </c>
      <c r="AO41" s="3871">
        <f ca="1">OFFSET(AO41,0,-1)+1</f>
        <v>3</v>
      </c>
      <c r="AP41" s="3871"/>
      <c r="AQ41" s="1306">
        <f ca="1">OFFSET(AQ41,0,-2)+1</f>
        <v>4</v>
      </c>
      <c r="AR41" s="1069">
        <f ca="1">OFFSET(AR41,0,-1)</f>
        <v>4</v>
      </c>
      <c r="AS41" s="1306">
        <f ca="1">OFFSET(AS41,0,-1)+1</f>
        <v>5</v>
      </c>
      <c r="AT41" s="444"/>
      <c r="AU41" s="444"/>
      <c r="AV41" s="444"/>
      <c r="AW41" s="444"/>
      <c r="AX41" s="444"/>
      <c r="AY41" s="429">
        <v>0</v>
      </c>
    </row>
    <row r="42" spans="1:51" ht="24" customHeight="1">
      <c r="A42" s="1187" t="s">
        <v>335</v>
      </c>
      <c r="B42" s="1187"/>
      <c r="C42" s="1187"/>
      <c r="D42" s="1187"/>
      <c r="E42" s="3860">
        <v>1</v>
      </c>
      <c r="F42" s="1187"/>
      <c r="G42" s="1187"/>
      <c r="H42" s="1187"/>
      <c r="I42" s="1187"/>
      <c r="J42" s="1187"/>
      <c r="K42" s="1187"/>
      <c r="L42" s="1188"/>
      <c r="M42" s="1189"/>
      <c r="N42" s="1189"/>
      <c r="O42" s="1189"/>
      <c r="P42" s="294"/>
      <c r="Q42" s="293"/>
      <c r="R42" s="288"/>
      <c r="S42" s="1317">
        <f>INDEX(PT_DIFFERENTIATION_NUM_NTAR,MATCH(A42,PT_DIFFERENTIATION_NTAR_ID,0))</f>
        <v>0</v>
      </c>
      <c r="T42" s="232" t="s">
        <v>214</v>
      </c>
      <c r="U42" s="234"/>
      <c r="V42" s="3854"/>
      <c r="W42" s="3855"/>
      <c r="X42" s="3855"/>
      <c r="Y42" s="3855"/>
      <c r="Z42" s="3855"/>
      <c r="AA42" s="3855"/>
      <c r="AB42" s="3855"/>
      <c r="AC42" s="3855"/>
      <c r="AD42" s="3855"/>
      <c r="AE42" s="3855"/>
      <c r="AF42" s="3856"/>
      <c r="AG42" s="3854" t="str">
        <f>INDEX(PT_DIFFERENTIATION_NTAR,MATCH(A42,PT_DIFFERENTIATION_NTAR_ID,0))</f>
        <v/>
      </c>
      <c r="AH42" s="3855"/>
      <c r="AI42" s="3855"/>
      <c r="AJ42" s="3855"/>
      <c r="AK42" s="3855"/>
      <c r="AL42" s="3855"/>
      <c r="AM42" s="3855"/>
      <c r="AN42" s="3855"/>
      <c r="AO42" s="3855"/>
      <c r="AP42" s="3855"/>
      <c r="AQ42" s="3855"/>
      <c r="AR42" s="3856"/>
      <c r="AS42" s="10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3"/>
      <c r="AV42" s="433" t="str">
        <f t="shared" ref="AV42:AV54" si="1">IF(T42="","",T42)</f>
        <v>Наименование тарифа</v>
      </c>
      <c r="AW42" s="433"/>
      <c r="AX42" s="433"/>
      <c r="AY42" s="979">
        <v>23</v>
      </c>
    </row>
    <row r="43" spans="1:51" ht="24" customHeight="1">
      <c r="A43" s="1187" t="s">
        <v>335</v>
      </c>
      <c r="B43" s="1187" t="s">
        <v>336</v>
      </c>
      <c r="C43" s="1187"/>
      <c r="D43" s="1187"/>
      <c r="E43" s="3861"/>
      <c r="F43" s="3860">
        <v>1</v>
      </c>
      <c r="G43" s="1187"/>
      <c r="H43" s="1187"/>
      <c r="I43" s="1187"/>
      <c r="J43" s="1187"/>
      <c r="K43" s="1187"/>
      <c r="L43" s="1188"/>
      <c r="M43" s="1189"/>
      <c r="N43" s="1189"/>
      <c r="O43" s="1189"/>
      <c r="P43" s="1311"/>
      <c r="Q43" s="285"/>
      <c r="R43" s="286"/>
      <c r="S43" s="1317" t="str">
        <f>INDEX(PT_DIFFERENTIATION_NUM_TER,MATCH(B43,PT_DIFFERENTIATION_TER_ID,0))</f>
        <v>.</v>
      </c>
      <c r="T43" s="242" t="s">
        <v>481</v>
      </c>
      <c r="U43" s="234"/>
      <c r="V43" s="3854"/>
      <c r="W43" s="3855"/>
      <c r="X43" s="3855"/>
      <c r="Y43" s="3855"/>
      <c r="Z43" s="3855"/>
      <c r="AA43" s="3855"/>
      <c r="AB43" s="3855"/>
      <c r="AC43" s="3855"/>
      <c r="AD43" s="3855"/>
      <c r="AE43" s="3855"/>
      <c r="AF43" s="3856"/>
      <c r="AG43" s="3854" t="str">
        <f>INDEX(PT_DIFFERENTIATION_TER,MATCH(B43,PT_DIFFERENTIATION_TER_ID,0))</f>
        <v/>
      </c>
      <c r="AH43" s="3855"/>
      <c r="AI43" s="3855"/>
      <c r="AJ43" s="3855"/>
      <c r="AK43" s="3855"/>
      <c r="AL43" s="3855"/>
      <c r="AM43" s="3855"/>
      <c r="AN43" s="3855"/>
      <c r="AO43" s="3855"/>
      <c r="AP43" s="3855"/>
      <c r="AQ43" s="3855"/>
      <c r="AR43" s="3856"/>
      <c r="AS43" s="1082" t="s">
        <v>482</v>
      </c>
      <c r="AU43" s="433"/>
      <c r="AV43" s="433" t="str">
        <f t="shared" si="1"/>
        <v>Территория действия тарифа</v>
      </c>
      <c r="AW43" s="433"/>
      <c r="AX43" s="433"/>
      <c r="AY43" s="979">
        <v>23</v>
      </c>
    </row>
    <row r="44" spans="1:51" ht="24" customHeight="1">
      <c r="A44" s="1187" t="s">
        <v>335</v>
      </c>
      <c r="B44" s="1187" t="s">
        <v>336</v>
      </c>
      <c r="C44" s="1187" t="s">
        <v>337</v>
      </c>
      <c r="D44" s="1187"/>
      <c r="E44" s="3861"/>
      <c r="F44" s="3861"/>
      <c r="G44" s="3860">
        <v>1</v>
      </c>
      <c r="H44" s="1187"/>
      <c r="I44" s="1187"/>
      <c r="J44" s="1187"/>
      <c r="K44" s="1187"/>
      <c r="L44" s="1188"/>
      <c r="M44" s="1189"/>
      <c r="N44" s="1189"/>
      <c r="O44" s="1189"/>
      <c r="P44" s="287"/>
      <c r="Q44" s="285"/>
      <c r="R44" s="286"/>
      <c r="S44" s="1317" t="str">
        <f>INDEX(PT_DIFFERENTIATION_NUM_CS,MATCH(C44,PT_DIFFERENTIATION_CS_ID,0))</f>
        <v>..</v>
      </c>
      <c r="T44" s="243" t="s">
        <v>614</v>
      </c>
      <c r="U44" s="234"/>
      <c r="V44" s="3854"/>
      <c r="W44" s="3855"/>
      <c r="X44" s="3855"/>
      <c r="Y44" s="3855"/>
      <c r="Z44" s="3855"/>
      <c r="AA44" s="3855"/>
      <c r="AB44" s="3855"/>
      <c r="AC44" s="3855"/>
      <c r="AD44" s="3855"/>
      <c r="AE44" s="3855"/>
      <c r="AF44" s="3856"/>
      <c r="AG44" s="3854" t="str">
        <f>INDEX(PT_DIFFERENTIATION_CS,MATCH(C44,PT_DIFFERENTIATION_CS_ID,0))</f>
        <v/>
      </c>
      <c r="AH44" s="3855"/>
      <c r="AI44" s="3855"/>
      <c r="AJ44" s="3855"/>
      <c r="AK44" s="3855"/>
      <c r="AL44" s="3855"/>
      <c r="AM44" s="3855"/>
      <c r="AN44" s="3855"/>
      <c r="AO44" s="3855"/>
      <c r="AP44" s="3855"/>
      <c r="AQ44" s="3855"/>
      <c r="AR44" s="3856"/>
      <c r="AS44" s="1082" t="s">
        <v>615</v>
      </c>
      <c r="AU44" s="433"/>
      <c r="AV44" s="433" t="str">
        <f t="shared" si="1"/>
        <v>Наименование централизованной системы горячего водоснабжения</v>
      </c>
      <c r="AW44" s="433"/>
      <c r="AX44" s="433"/>
      <c r="AY44" s="979">
        <v>23</v>
      </c>
    </row>
    <row r="45" spans="1:51" ht="24" customHeight="1">
      <c r="A45" s="1187" t="s">
        <v>335</v>
      </c>
      <c r="B45" s="1187" t="s">
        <v>336</v>
      </c>
      <c r="C45" s="1187" t="s">
        <v>337</v>
      </c>
      <c r="D45" s="1187" t="s">
        <v>626</v>
      </c>
      <c r="E45" s="3861"/>
      <c r="F45" s="3861"/>
      <c r="G45" s="3861"/>
      <c r="H45" s="3861"/>
      <c r="I45" s="3862" t="str">
        <f>S44&amp;".1"</f>
        <v>...1</v>
      </c>
      <c r="J45" s="1187"/>
      <c r="K45" s="1187"/>
      <c r="L45" s="1188"/>
      <c r="P45" s="3864">
        <v>1</v>
      </c>
      <c r="Q45" s="1305"/>
      <c r="R45" s="289"/>
      <c r="S45" s="1317" t="str">
        <f>$I45</f>
        <v>...1</v>
      </c>
      <c r="T45" s="219" t="s">
        <v>567</v>
      </c>
      <c r="U45" s="234"/>
      <c r="V45" s="3928"/>
      <c r="W45" s="3929"/>
      <c r="X45" s="3929"/>
      <c r="Y45" s="3929"/>
      <c r="Z45" s="3929"/>
      <c r="AA45" s="3929"/>
      <c r="AB45" s="3929"/>
      <c r="AC45" s="3929"/>
      <c r="AD45" s="3929"/>
      <c r="AE45" s="3929"/>
      <c r="AF45" s="3930"/>
      <c r="AG45" s="3931"/>
      <c r="AH45" s="3932"/>
      <c r="AI45" s="3932"/>
      <c r="AJ45" s="3932"/>
      <c r="AK45" s="3932"/>
      <c r="AL45" s="3932"/>
      <c r="AM45" s="3932"/>
      <c r="AN45" s="3932"/>
      <c r="AO45" s="3932"/>
      <c r="AP45" s="3932"/>
      <c r="AQ45" s="3932"/>
      <c r="AR45" s="3933"/>
      <c r="AS45" s="1082" t="s">
        <v>568</v>
      </c>
      <c r="AU45" s="433"/>
      <c r="AV45" s="433" t="str">
        <f t="shared" si="1"/>
        <v>Наименование признака дифференциации</v>
      </c>
      <c r="AW45" s="433"/>
      <c r="AX45" s="433"/>
      <c r="AY45" s="979">
        <v>23</v>
      </c>
    </row>
    <row r="46" spans="1:51" ht="24" customHeight="1">
      <c r="A46" s="1187" t="s">
        <v>335</v>
      </c>
      <c r="B46" s="1187" t="s">
        <v>336</v>
      </c>
      <c r="C46" s="1187" t="s">
        <v>337</v>
      </c>
      <c r="D46" s="1187" t="s">
        <v>626</v>
      </c>
      <c r="E46" s="3861"/>
      <c r="F46" s="3861"/>
      <c r="G46" s="3861"/>
      <c r="H46" s="3861"/>
      <c r="I46" s="3863"/>
      <c r="J46" s="3862" t="str">
        <f>I45&amp;".1"</f>
        <v>...1.1</v>
      </c>
      <c r="K46" s="1187"/>
      <c r="L46" s="1188" t="s">
        <v>490</v>
      </c>
      <c r="P46" s="3864"/>
      <c r="Q46" s="3864">
        <v>1</v>
      </c>
      <c r="R46" s="290"/>
      <c r="S46" s="1317" t="str">
        <f>$J46</f>
        <v>...1.1</v>
      </c>
      <c r="T46" s="220" t="s">
        <v>491</v>
      </c>
      <c r="U46" s="234"/>
      <c r="V46" s="3848"/>
      <c r="W46" s="3849"/>
      <c r="X46" s="3849"/>
      <c r="Y46" s="3849"/>
      <c r="Z46" s="3849"/>
      <c r="AA46" s="3849"/>
      <c r="AB46" s="3849"/>
      <c r="AC46" s="3849"/>
      <c r="AD46" s="3849"/>
      <c r="AE46" s="3849"/>
      <c r="AF46" s="3850"/>
      <c r="AG46" s="3848"/>
      <c r="AH46" s="3849"/>
      <c r="AI46" s="3849"/>
      <c r="AJ46" s="3849"/>
      <c r="AK46" s="3849"/>
      <c r="AL46" s="3849"/>
      <c r="AM46" s="3849"/>
      <c r="AN46" s="3849"/>
      <c r="AO46" s="3849"/>
      <c r="AP46" s="3849"/>
      <c r="AQ46" s="3849"/>
      <c r="AR46" s="3850"/>
      <c r="AS46" s="1131" t="s">
        <v>569</v>
      </c>
      <c r="AU46" s="433"/>
      <c r="AV46" s="433" t="str">
        <f t="shared" si="1"/>
        <v>Группа потребителей</v>
      </c>
      <c r="AW46" s="433"/>
      <c r="AX46" s="433"/>
      <c r="AY46" s="979">
        <v>23</v>
      </c>
    </row>
    <row r="47" spans="1:51" ht="24" customHeight="1">
      <c r="A47" s="1187" t="s">
        <v>335</v>
      </c>
      <c r="B47" s="1187" t="s">
        <v>336</v>
      </c>
      <c r="C47" s="1187" t="s">
        <v>337</v>
      </c>
      <c r="D47" s="1187" t="s">
        <v>626</v>
      </c>
      <c r="E47" s="3861"/>
      <c r="F47" s="3861"/>
      <c r="G47" s="3861"/>
      <c r="H47" s="3861"/>
      <c r="I47" s="3863"/>
      <c r="J47" s="3863"/>
      <c r="K47" s="3862" t="str">
        <f>J46&amp;".1"</f>
        <v>...1.1.1</v>
      </c>
      <c r="L47" s="1188"/>
      <c r="P47" s="3864"/>
      <c r="Q47" s="3864"/>
      <c r="R47" s="290">
        <v>1</v>
      </c>
      <c r="S47" s="1317" t="str">
        <f>$K47</f>
        <v>...1.1.1</v>
      </c>
      <c r="T47" s="1261"/>
      <c r="U47" s="234"/>
      <c r="V47" s="627"/>
      <c r="W47" s="627"/>
      <c r="X47" s="627"/>
      <c r="Y47" s="627"/>
      <c r="Z47" s="627"/>
      <c r="AA47" s="627"/>
      <c r="AB47" s="627"/>
      <c r="AC47" s="3858"/>
      <c r="AD47" s="3857" t="s">
        <v>52</v>
      </c>
      <c r="AE47" s="3858"/>
      <c r="AF47" s="3857" t="s">
        <v>52</v>
      </c>
      <c r="AG47" s="627"/>
      <c r="AH47" s="627"/>
      <c r="AI47" s="627"/>
      <c r="AJ47" s="627"/>
      <c r="AK47" s="627"/>
      <c r="AL47" s="627"/>
      <c r="AM47" s="627"/>
      <c r="AN47" s="3865"/>
      <c r="AO47" s="3741" t="s">
        <v>52</v>
      </c>
      <c r="AP47" s="3867"/>
      <c r="AQ47" s="3741" t="s">
        <v>6</v>
      </c>
      <c r="AR47" s="1262"/>
      <c r="AS47" s="39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4" t="e">
        <f ca="1">STRCHECKDATE(V48:AR48)</f>
        <v>#NAME?</v>
      </c>
      <c r="AU47" s="433"/>
      <c r="AV47" s="433" t="str">
        <f t="shared" si="1"/>
        <v/>
      </c>
      <c r="AW47" s="433"/>
      <c r="AX47" s="433"/>
      <c r="AY47" s="979">
        <v>23</v>
      </c>
    </row>
    <row r="48" spans="1:51" ht="0" hidden="1" customHeight="1">
      <c r="A48" s="1187" t="s">
        <v>335</v>
      </c>
      <c r="B48" s="1187" t="s">
        <v>336</v>
      </c>
      <c r="C48" s="1187" t="s">
        <v>337</v>
      </c>
      <c r="D48" s="1187" t="s">
        <v>626</v>
      </c>
      <c r="E48" s="3861"/>
      <c r="F48" s="3861"/>
      <c r="G48" s="3861"/>
      <c r="H48" s="3861"/>
      <c r="I48" s="3863"/>
      <c r="J48" s="3863"/>
      <c r="K48" s="3862"/>
      <c r="L48" s="1188"/>
      <c r="P48" s="3864"/>
      <c r="Q48" s="3864"/>
      <c r="R48" s="290"/>
      <c r="S48" s="1314"/>
      <c r="T48" s="234"/>
      <c r="U48" s="234"/>
      <c r="V48" s="1184"/>
      <c r="W48" s="1184"/>
      <c r="X48" s="1184"/>
      <c r="Y48" s="1184"/>
      <c r="Z48" s="1184"/>
      <c r="AA48" s="1184"/>
      <c r="AB48" s="1184"/>
      <c r="AC48" s="3857"/>
      <c r="AD48" s="3857"/>
      <c r="AE48" s="3857"/>
      <c r="AF48" s="3857"/>
      <c r="AG48" s="259"/>
      <c r="AH48" s="259"/>
      <c r="AI48" s="259"/>
      <c r="AJ48" s="259"/>
      <c r="AK48" s="259"/>
      <c r="AL48" s="259"/>
      <c r="AM48" s="259"/>
      <c r="AN48" s="3866"/>
      <c r="AO48" s="3741"/>
      <c r="AP48" s="3868"/>
      <c r="AQ48" s="3741"/>
      <c r="AR48" s="1263"/>
      <c r="AS48" s="3934"/>
      <c r="AU48" s="433"/>
      <c r="AV48" s="433" t="str">
        <f t="shared" si="1"/>
        <v/>
      </c>
      <c r="AW48" s="433"/>
      <c r="AX48" s="433"/>
      <c r="AY48" s="979">
        <v>0</v>
      </c>
    </row>
    <row r="49" spans="1:51" ht="21" customHeight="1">
      <c r="A49" s="1187" t="s">
        <v>335</v>
      </c>
      <c r="B49" s="1187" t="s">
        <v>336</v>
      </c>
      <c r="C49" s="1187" t="s">
        <v>337</v>
      </c>
      <c r="D49" s="1187" t="s">
        <v>626</v>
      </c>
      <c r="E49" s="3861"/>
      <c r="F49" s="3861"/>
      <c r="G49" s="3861"/>
      <c r="H49" s="3861"/>
      <c r="I49" s="3863"/>
      <c r="J49" s="3862"/>
      <c r="K49" s="1187"/>
      <c r="L49" s="1188"/>
      <c r="P49" s="3864"/>
      <c r="Q49" s="3864"/>
      <c r="R49" s="289"/>
      <c r="S49" s="1102"/>
      <c r="T49" s="221" t="s">
        <v>570</v>
      </c>
      <c r="U49" s="300"/>
      <c r="V49" s="300"/>
      <c r="W49" s="514"/>
      <c r="X49" s="514"/>
      <c r="Y49" s="514"/>
      <c r="Z49" s="514"/>
      <c r="AA49" s="514"/>
      <c r="AB49" s="514"/>
      <c r="AC49" s="300"/>
      <c r="AD49" s="300"/>
      <c r="AE49" s="300"/>
      <c r="AF49" s="300"/>
      <c r="AG49" s="300"/>
      <c r="AH49" s="514"/>
      <c r="AI49" s="514"/>
      <c r="AJ49" s="514"/>
      <c r="AK49" s="514"/>
      <c r="AL49" s="514"/>
      <c r="AM49" s="300"/>
      <c r="AN49" s="300"/>
      <c r="AO49" s="300"/>
      <c r="AP49" s="300"/>
      <c r="AQ49" s="300"/>
      <c r="AR49" s="300"/>
      <c r="AS49" s="1082" t="s">
        <v>571</v>
      </c>
      <c r="AU49" s="433"/>
      <c r="AV49" s="433" t="str">
        <f t="shared" si="1"/>
        <v>Добавить значение признака дифференциации</v>
      </c>
      <c r="AW49" s="433"/>
      <c r="AX49" s="433"/>
      <c r="AY49" s="979">
        <v>20</v>
      </c>
    </row>
    <row r="50" spans="1:51" ht="21.95" customHeight="1">
      <c r="A50" s="1187" t="s">
        <v>335</v>
      </c>
      <c r="B50" s="1187" t="s">
        <v>336</v>
      </c>
      <c r="C50" s="1187" t="s">
        <v>337</v>
      </c>
      <c r="D50" s="1187" t="s">
        <v>626</v>
      </c>
      <c r="E50" s="3861"/>
      <c r="F50" s="3861"/>
      <c r="G50" s="3861"/>
      <c r="H50" s="3861"/>
      <c r="I50" s="3862"/>
      <c r="J50" s="1187"/>
      <c r="K50" s="1187"/>
      <c r="L50" s="1188"/>
      <c r="P50" s="3864"/>
      <c r="Q50" s="1305"/>
      <c r="R50" s="289"/>
      <c r="S50" s="1102"/>
      <c r="T50" s="298" t="s">
        <v>496</v>
      </c>
      <c r="U50" s="300"/>
      <c r="V50" s="300"/>
      <c r="W50" s="514"/>
      <c r="X50" s="514"/>
      <c r="Y50" s="514"/>
      <c r="Z50" s="514"/>
      <c r="AA50" s="514"/>
      <c r="AB50" s="514"/>
      <c r="AC50" s="300"/>
      <c r="AD50" s="300"/>
      <c r="AE50" s="300"/>
      <c r="AF50" s="299"/>
      <c r="AG50" s="300"/>
      <c r="AH50" s="514"/>
      <c r="AI50" s="514"/>
      <c r="AJ50" s="514"/>
      <c r="AK50" s="514"/>
      <c r="AL50" s="514"/>
      <c r="AM50" s="300"/>
      <c r="AN50" s="300"/>
      <c r="AO50" s="300"/>
      <c r="AP50" s="300"/>
      <c r="AQ50" s="299"/>
      <c r="AR50" s="300"/>
      <c r="AS50" s="1264"/>
      <c r="AU50" s="433"/>
      <c r="AV50" s="433" t="str">
        <f t="shared" si="1"/>
        <v>Добавить группу потребителей</v>
      </c>
      <c r="AW50" s="433"/>
      <c r="AX50" s="433"/>
      <c r="AY50" s="979">
        <v>21</v>
      </c>
    </row>
    <row r="51" spans="1:51" ht="21.95" customHeight="1">
      <c r="A51" s="1187" t="s">
        <v>335</v>
      </c>
      <c r="B51" s="1187" t="s">
        <v>336</v>
      </c>
      <c r="C51" s="1187" t="s">
        <v>337</v>
      </c>
      <c r="D51" s="1187" t="s">
        <v>626</v>
      </c>
      <c r="E51" s="3861"/>
      <c r="F51" s="3861"/>
      <c r="G51" s="3861"/>
      <c r="H51" s="3860"/>
      <c r="I51" s="1187"/>
      <c r="J51" s="1187"/>
      <c r="K51" s="1187"/>
      <c r="L51" s="1188"/>
      <c r="M51" s="1189"/>
      <c r="N51" s="1189"/>
      <c r="O51" s="469"/>
      <c r="P51" s="293"/>
      <c r="Q51" s="308"/>
      <c r="R51" s="288"/>
      <c r="S51" s="1102"/>
      <c r="T51" s="305" t="s">
        <v>572</v>
      </c>
      <c r="U51" s="300"/>
      <c r="V51" s="300"/>
      <c r="W51" s="514"/>
      <c r="X51" s="514"/>
      <c r="Y51" s="514"/>
      <c r="Z51" s="514"/>
      <c r="AA51" s="514"/>
      <c r="AB51" s="514"/>
      <c r="AC51" s="300"/>
      <c r="AD51" s="300"/>
      <c r="AE51" s="300"/>
      <c r="AF51" s="299"/>
      <c r="AG51" s="300"/>
      <c r="AH51" s="514"/>
      <c r="AI51" s="514"/>
      <c r="AJ51" s="514"/>
      <c r="AK51" s="514"/>
      <c r="AL51" s="514"/>
      <c r="AM51" s="300"/>
      <c r="AN51" s="300"/>
      <c r="AO51" s="300"/>
      <c r="AP51" s="300"/>
      <c r="AQ51" s="299"/>
      <c r="AR51" s="300"/>
      <c r="AS51" s="237"/>
      <c r="AU51" s="433"/>
      <c r="AV51" s="433" t="str">
        <f t="shared" si="1"/>
        <v>Добавить наименование признака дифференциации</v>
      </c>
      <c r="AW51" s="433"/>
      <c r="AX51" s="433"/>
      <c r="AY51" s="979">
        <v>21</v>
      </c>
    </row>
    <row r="52" spans="1:51" s="1465" customFormat="1" ht="0" hidden="1" customHeight="1">
      <c r="A52" s="1167" t="s">
        <v>335</v>
      </c>
      <c r="B52" s="1167" t="s">
        <v>336</v>
      </c>
      <c r="C52" s="1138"/>
      <c r="D52" s="1138"/>
      <c r="E52" s="3861"/>
      <c r="F52" s="3860"/>
      <c r="G52" s="1138"/>
      <c r="H52" s="1138"/>
      <c r="I52" s="1138"/>
      <c r="J52" s="1138"/>
      <c r="K52" s="1138"/>
      <c r="L52" s="1318"/>
      <c r="M52" s="1145"/>
      <c r="N52" s="1145"/>
      <c r="P52" s="1140"/>
      <c r="Q52" s="1141"/>
      <c r="R52" s="1140"/>
      <c r="S52" s="1146"/>
      <c r="T52" s="1149" t="s">
        <v>499</v>
      </c>
      <c r="U52" s="1148"/>
      <c r="V52" s="1148"/>
      <c r="W52" s="1148"/>
      <c r="X52" s="1148"/>
      <c r="Y52" s="1148"/>
      <c r="Z52" s="1148"/>
      <c r="AA52" s="1148"/>
      <c r="AB52" s="1148"/>
      <c r="AC52" s="1148"/>
      <c r="AD52" s="1148"/>
      <c r="AE52" s="1148"/>
      <c r="AF52" s="1148"/>
      <c r="AG52" s="1148"/>
      <c r="AH52" s="1148"/>
      <c r="AI52" s="1148"/>
      <c r="AJ52" s="1148"/>
      <c r="AK52" s="1148"/>
      <c r="AL52" s="1148"/>
      <c r="AM52" s="1148"/>
      <c r="AN52" s="1148"/>
      <c r="AO52" s="1148"/>
      <c r="AP52" s="1148"/>
      <c r="AQ52" s="1148"/>
      <c r="AR52" s="1148"/>
      <c r="AS52" s="1148"/>
      <c r="AU52" s="659"/>
      <c r="AV52" s="659" t="str">
        <f t="shared" si="1"/>
        <v>Добавить централизованную систему для дифференциации</v>
      </c>
      <c r="AW52" s="659"/>
      <c r="AX52" s="659"/>
      <c r="AY52" s="451">
        <v>0</v>
      </c>
    </row>
    <row r="53" spans="1:51" s="1465" customFormat="1" ht="0" hidden="1" customHeight="1">
      <c r="A53" s="1167" t="s">
        <v>335</v>
      </c>
      <c r="B53" s="1167"/>
      <c r="C53" s="1167"/>
      <c r="D53" s="1167"/>
      <c r="E53" s="3860"/>
      <c r="F53" s="1167"/>
      <c r="G53" s="1167"/>
      <c r="H53" s="1167"/>
      <c r="I53" s="1167"/>
      <c r="J53" s="1167"/>
      <c r="K53" s="1167"/>
      <c r="L53" s="1170"/>
      <c r="M53" s="1145"/>
      <c r="N53" s="1145"/>
      <c r="O53" s="451"/>
      <c r="P53" s="313"/>
      <c r="Q53" s="1168"/>
      <c r="R53" s="313"/>
      <c r="S53" s="1146"/>
      <c r="T53" s="1149" t="s">
        <v>500</v>
      </c>
      <c r="U53" s="1148"/>
      <c r="V53" s="1148"/>
      <c r="W53" s="1148"/>
      <c r="X53" s="1148"/>
      <c r="Y53" s="1148"/>
      <c r="Z53" s="1148"/>
      <c r="AA53" s="1148"/>
      <c r="AB53" s="1148"/>
      <c r="AC53" s="1148"/>
      <c r="AD53" s="1148"/>
      <c r="AE53" s="1148"/>
      <c r="AF53" s="1148"/>
      <c r="AG53" s="1148"/>
      <c r="AH53" s="1148"/>
      <c r="AI53" s="1148"/>
      <c r="AJ53" s="1148"/>
      <c r="AK53" s="1148"/>
      <c r="AL53" s="1148"/>
      <c r="AM53" s="1148"/>
      <c r="AN53" s="1148"/>
      <c r="AO53" s="1148"/>
      <c r="AP53" s="1148"/>
      <c r="AQ53" s="1148"/>
      <c r="AR53" s="1148"/>
      <c r="AS53" s="1148"/>
      <c r="AU53" s="433"/>
      <c r="AV53" s="433" t="str">
        <f t="shared" si="1"/>
        <v>Добавить территорию для дифференциации</v>
      </c>
      <c r="AW53" s="433"/>
      <c r="AX53" s="433"/>
      <c r="AY53" s="444">
        <v>0</v>
      </c>
    </row>
    <row r="54" spans="1:51" s="1465" customFormat="1" ht="0" hidden="1" customHeight="1">
      <c r="A54" s="1138"/>
      <c r="B54" s="1138"/>
      <c r="C54" s="1138"/>
      <c r="D54" s="1138"/>
      <c r="E54" s="1167"/>
      <c r="F54" s="1138"/>
      <c r="G54" s="1138"/>
      <c r="H54" s="1138"/>
      <c r="I54" s="1138"/>
      <c r="J54" s="1138"/>
      <c r="K54" s="1138"/>
      <c r="L54" s="1318"/>
      <c r="M54" s="1145"/>
      <c r="N54" s="1145"/>
      <c r="P54" s="1140"/>
      <c r="Q54" s="1141"/>
      <c r="R54" s="1140"/>
      <c r="S54" s="1146"/>
      <c r="T54" s="1149" t="s">
        <v>532</v>
      </c>
      <c r="U54" s="1148"/>
      <c r="V54" s="1148"/>
      <c r="W54" s="1148"/>
      <c r="X54" s="1148"/>
      <c r="Y54" s="1148"/>
      <c r="Z54" s="1148"/>
      <c r="AA54" s="1148"/>
      <c r="AB54" s="1148"/>
      <c r="AC54" s="1148"/>
      <c r="AD54" s="1148"/>
      <c r="AE54" s="1148"/>
      <c r="AF54" s="1148"/>
      <c r="AG54" s="1148"/>
      <c r="AH54" s="1148"/>
      <c r="AI54" s="1148"/>
      <c r="AJ54" s="1148"/>
      <c r="AK54" s="1148"/>
      <c r="AL54" s="1148"/>
      <c r="AM54" s="1148"/>
      <c r="AN54" s="1148"/>
      <c r="AO54" s="1148"/>
      <c r="AP54" s="1148"/>
      <c r="AQ54" s="1148"/>
      <c r="AR54" s="1148"/>
      <c r="AS54" s="1148"/>
      <c r="AU54" s="659"/>
      <c r="AV54" s="659" t="str">
        <f t="shared" si="1"/>
        <v>Добавить наименование тарифа</v>
      </c>
      <c r="AW54" s="659"/>
      <c r="AX54" s="659"/>
      <c r="AY54" s="451">
        <v>0</v>
      </c>
    </row>
    <row r="55" spans="1:51" ht="11.45" customHeight="1">
      <c r="M55" s="984"/>
      <c r="N55" s="984"/>
      <c r="O55" s="469"/>
      <c r="P55" s="979"/>
      <c r="Q55" s="979"/>
      <c r="R55" s="979"/>
      <c r="S55" s="979"/>
      <c r="AT55" s="979"/>
      <c r="AU55" s="979"/>
      <c r="AV55" s="979"/>
      <c r="AW55" s="979"/>
      <c r="AX55" s="979"/>
      <c r="AY55" s="979">
        <v>11</v>
      </c>
    </row>
    <row r="56" spans="1:51" ht="14.65" customHeight="1">
      <c r="O56" s="469"/>
      <c r="S56" s="1077"/>
      <c r="T56" s="3859"/>
      <c r="U56" s="3859"/>
      <c r="V56" s="3859"/>
      <c r="W56" s="3859"/>
      <c r="X56" s="3859"/>
      <c r="Y56" s="3859"/>
      <c r="Z56" s="3859"/>
      <c r="AA56" s="3859"/>
      <c r="AB56" s="3859"/>
      <c r="AC56" s="3859"/>
      <c r="AD56" s="3859"/>
      <c r="AE56" s="3859"/>
      <c r="AF56" s="3859"/>
      <c r="AG56" s="3859"/>
      <c r="AH56" s="3859"/>
      <c r="AI56" s="3859"/>
      <c r="AJ56" s="3859"/>
      <c r="AK56" s="3859"/>
      <c r="AL56" s="3859"/>
      <c r="AM56" s="3859"/>
      <c r="AN56" s="3859"/>
      <c r="AO56" s="3859"/>
      <c r="AP56" s="3859"/>
      <c r="AQ56" s="3859"/>
      <c r="AR56" s="3859"/>
      <c r="AS56" s="3859"/>
      <c r="AY56" s="979">
        <v>14</v>
      </c>
    </row>
    <row r="57" spans="1:51" ht="14.65" customHeight="1">
      <c r="O57" s="469"/>
      <c r="AY57" s="979">
        <v>14</v>
      </c>
    </row>
    <row r="58" spans="1:51" ht="14.65" customHeight="1">
      <c r="O58" s="469"/>
      <c r="S58" s="1077"/>
      <c r="T58" s="3859"/>
      <c r="U58" s="3859"/>
      <c r="V58" s="3859"/>
      <c r="W58" s="3859"/>
      <c r="X58" s="3859"/>
      <c r="Y58" s="3859"/>
      <c r="Z58" s="3859"/>
      <c r="AA58" s="3859"/>
      <c r="AB58" s="3859"/>
      <c r="AC58" s="3859"/>
      <c r="AD58" s="3859"/>
      <c r="AE58" s="3859"/>
      <c r="AF58" s="3859"/>
      <c r="AG58" s="3859"/>
      <c r="AH58" s="3859"/>
      <c r="AI58" s="3859"/>
      <c r="AJ58" s="3859"/>
      <c r="AK58" s="3859"/>
      <c r="AL58" s="3859"/>
      <c r="AM58" s="3859"/>
      <c r="AN58" s="3859"/>
      <c r="AO58" s="3859"/>
      <c r="AP58" s="3859"/>
      <c r="AQ58" s="3859"/>
      <c r="AR58" s="3859"/>
      <c r="AS58" s="3859"/>
      <c r="AY58" s="979">
        <v>14</v>
      </c>
    </row>
    <row r="59" spans="1:51" ht="22.5" hidden="1" customHeight="1">
      <c r="A59" s="984" t="s">
        <v>69</v>
      </c>
      <c r="B59" s="984">
        <v>0</v>
      </c>
      <c r="C59" s="984">
        <v>0</v>
      </c>
      <c r="D59" s="984">
        <v>0</v>
      </c>
      <c r="E59" s="984">
        <v>0</v>
      </c>
      <c r="F59" s="984">
        <v>0</v>
      </c>
      <c r="G59" s="984">
        <v>0</v>
      </c>
      <c r="H59" s="984">
        <v>0</v>
      </c>
      <c r="I59" s="984">
        <v>0</v>
      </c>
      <c r="J59" s="984">
        <v>0</v>
      </c>
      <c r="K59" s="984">
        <v>0</v>
      </c>
      <c r="L59" s="1302">
        <v>0</v>
      </c>
      <c r="M59" s="1186">
        <v>0</v>
      </c>
      <c r="N59" s="1186">
        <v>0</v>
      </c>
      <c r="O59" s="1186">
        <v>0</v>
      </c>
      <c r="P59" s="1297">
        <v>3</v>
      </c>
      <c r="Q59" s="278">
        <v>3</v>
      </c>
      <c r="R59" s="278">
        <v>3</v>
      </c>
      <c r="S59" s="495">
        <v>12</v>
      </c>
      <c r="T59" s="979">
        <v>35</v>
      </c>
      <c r="U59" s="979">
        <v>0</v>
      </c>
      <c r="V59" s="979">
        <v>0</v>
      </c>
      <c r="W59" s="1455">
        <v>0</v>
      </c>
      <c r="X59" s="1455">
        <v>0</v>
      </c>
      <c r="Y59" s="1455">
        <v>0</v>
      </c>
      <c r="Z59" s="1455">
        <v>0</v>
      </c>
      <c r="AA59" s="1455">
        <v>0</v>
      </c>
      <c r="AB59" s="1455">
        <v>0</v>
      </c>
      <c r="AC59" s="979">
        <v>0</v>
      </c>
      <c r="AD59" s="979">
        <v>0</v>
      </c>
      <c r="AE59" s="979">
        <v>0</v>
      </c>
      <c r="AF59" s="979">
        <v>0</v>
      </c>
      <c r="AG59" s="979">
        <v>19</v>
      </c>
      <c r="AH59" s="1455">
        <v>19</v>
      </c>
      <c r="AI59" s="1455">
        <v>19</v>
      </c>
      <c r="AJ59" s="1455">
        <v>19</v>
      </c>
      <c r="AK59" s="1455">
        <v>19</v>
      </c>
      <c r="AL59" s="1455">
        <v>19</v>
      </c>
      <c r="AM59" s="979">
        <v>19</v>
      </c>
      <c r="AN59" s="979">
        <v>11</v>
      </c>
      <c r="AO59" s="979">
        <v>3</v>
      </c>
      <c r="AP59" s="979">
        <v>11</v>
      </c>
      <c r="AQ59" s="979">
        <v>0</v>
      </c>
      <c r="AR59" s="979">
        <v>4</v>
      </c>
      <c r="AS59" s="979">
        <v>115</v>
      </c>
      <c r="AT59" s="444">
        <v>10</v>
      </c>
      <c r="AU59" s="444">
        <v>10</v>
      </c>
      <c r="AV59" s="444">
        <v>10</v>
      </c>
      <c r="AW59" s="444">
        <v>10</v>
      </c>
      <c r="AX59" s="444">
        <v>10</v>
      </c>
      <c r="AY59" s="979">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190" hidden="1"/>
    <col min="2" max="2" width="11" style="1190" hidden="1" customWidth="1"/>
    <col min="3" max="3" width="10.5703125" style="1190" hidden="1"/>
    <col min="4" max="4" width="11.85546875" style="1190" hidden="1" customWidth="1"/>
    <col min="5" max="5" width="10" style="1190" hidden="1" customWidth="1"/>
    <col min="6" max="6" width="8.7109375" style="1190" hidden="1" customWidth="1"/>
    <col min="7" max="7" width="7.5703125" style="1190" hidden="1" customWidth="1"/>
    <col min="8" max="8" width="11.42578125" style="1190" hidden="1" customWidth="1"/>
    <col min="9" max="9" width="14.140625" style="1190" hidden="1" customWidth="1"/>
    <col min="10" max="10" width="9.85546875" style="1190" hidden="1" customWidth="1"/>
    <col min="11" max="11" width="14.7109375" style="1190" hidden="1" customWidth="1"/>
    <col min="12" max="12" width="19.140625" style="1886" hidden="1" customWidth="1"/>
    <col min="13" max="14" width="12.28515625" style="1563" hidden="1" customWidth="1"/>
    <col min="15" max="15" width="23.42578125" style="1563" hidden="1" customWidth="1"/>
    <col min="16" max="16" width="3" style="1877" customWidth="1"/>
    <col min="17" max="18" width="3" style="278" customWidth="1"/>
    <col min="19" max="19" width="12" style="1878" customWidth="1"/>
    <col min="20" max="20" width="35" style="1459" customWidth="1"/>
    <col min="21" max="21" width="0.140625" style="1459" customWidth="1"/>
    <col min="22" max="28" width="19.7109375" style="1459" hidden="1" customWidth="1"/>
    <col min="29" max="29" width="11.7109375" style="1459" hidden="1" customWidth="1"/>
    <col min="30" max="30" width="3.7109375" style="1459" hidden="1" customWidth="1"/>
    <col min="31" max="31" width="11.7109375" style="1459" hidden="1" customWidth="1"/>
    <col min="32" max="32" width="8.5703125" style="1459" hidden="1" customWidth="1"/>
    <col min="33" max="33" width="19.7109375" style="1459" customWidth="1"/>
    <col min="34" max="39" width="19" style="1459" customWidth="1"/>
    <col min="40" max="40" width="11" style="1459" customWidth="1"/>
    <col min="41" max="41" width="3.7109375" style="1459" customWidth="1"/>
    <col min="42" max="42" width="11" style="1459" customWidth="1"/>
    <col min="43" max="43" width="8.5703125" style="1459" hidden="1" customWidth="1"/>
    <col min="44" max="44" width="4" style="1459" customWidth="1"/>
    <col min="45" max="45" width="115" style="1459" customWidth="1"/>
    <col min="46" max="50" width="10" style="1465" customWidth="1"/>
    <col min="51" max="51" width="10.5703125" style="1459" hidden="1"/>
  </cols>
  <sheetData>
    <row r="1" spans="1:51" ht="22.5" hidden="1" customHeight="1">
      <c r="AB1" s="261"/>
      <c r="AC1" s="261"/>
      <c r="AM1" s="261"/>
      <c r="AN1" s="261"/>
      <c r="AY1" s="979" t="s">
        <v>1</v>
      </c>
    </row>
    <row r="2" spans="1:51" ht="23.25" hidden="1" customHeight="1">
      <c r="A2" s="1187"/>
      <c r="B2" s="1187"/>
      <c r="C2" s="1187"/>
      <c r="D2" s="1187"/>
      <c r="E2" s="3860">
        <v>1</v>
      </c>
      <c r="F2" s="1187"/>
      <c r="G2" s="1187"/>
      <c r="H2" s="1187"/>
      <c r="I2" s="1187"/>
      <c r="J2" s="1187"/>
      <c r="K2" s="1187"/>
      <c r="L2" s="1188"/>
      <c r="M2" s="1189"/>
      <c r="N2" s="1189"/>
      <c r="O2" s="1189"/>
      <c r="P2" s="294"/>
      <c r="Q2" s="293"/>
      <c r="R2" s="288"/>
      <c r="S2" s="1317" t="e">
        <f>INDEX(PT_DIFFERENTIATION_NUM_NTAR,MATCH(A2,PT_DIFFERENTIATION_NTAR_ID,0))</f>
        <v>#N/A</v>
      </c>
      <c r="T2" s="232" t="s">
        <v>214</v>
      </c>
      <c r="U2" s="234"/>
      <c r="V2" s="3854"/>
      <c r="W2" s="3855"/>
      <c r="X2" s="3855"/>
      <c r="Y2" s="3855"/>
      <c r="Z2" s="3855"/>
      <c r="AA2" s="3855"/>
      <c r="AB2" s="3855"/>
      <c r="AC2" s="3855"/>
      <c r="AD2" s="3855"/>
      <c r="AE2" s="3855"/>
      <c r="AF2" s="3856"/>
      <c r="AG2" s="3854" t="e">
        <f>INDEX(PT_DIFFERENTIATION_NTAR,MATCH(A2,PT_DIFFERENTIATION_NTAR_ID,0))</f>
        <v>#N/A</v>
      </c>
      <c r="AH2" s="3855"/>
      <c r="AI2" s="3855"/>
      <c r="AJ2" s="3855"/>
      <c r="AK2" s="3855"/>
      <c r="AL2" s="3855"/>
      <c r="AM2" s="3855"/>
      <c r="AN2" s="3855"/>
      <c r="AO2" s="3855"/>
      <c r="AP2" s="3855"/>
      <c r="AQ2" s="3855"/>
      <c r="AR2" s="3856"/>
      <c r="AS2" s="10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3"/>
      <c r="AV2" s="433" t="str">
        <f t="shared" ref="AV2:AV13" si="0">IF(T2="","",T2)</f>
        <v>Наименование тарифа</v>
      </c>
      <c r="AW2" s="433"/>
      <c r="AX2" s="433"/>
      <c r="AY2" s="979">
        <v>0</v>
      </c>
    </row>
    <row r="3" spans="1:51" ht="23.25" hidden="1" customHeight="1">
      <c r="A3" s="1187"/>
      <c r="B3" s="1187"/>
      <c r="C3" s="1187"/>
      <c r="D3" s="1187"/>
      <c r="E3" s="3861"/>
      <c r="F3" s="3860">
        <v>1</v>
      </c>
      <c r="G3" s="1187"/>
      <c r="H3" s="1187"/>
      <c r="I3" s="1187"/>
      <c r="J3" s="1187"/>
      <c r="K3" s="1187"/>
      <c r="L3" s="1188"/>
      <c r="M3" s="1189"/>
      <c r="N3" s="1189"/>
      <c r="O3" s="1189"/>
      <c r="P3" s="1311"/>
      <c r="Q3" s="285"/>
      <c r="R3" s="286"/>
      <c r="S3" s="1317" t="e">
        <f>INDEX(PT_DIFFERENTIATION_NUM_TER,MATCH(B3,PT_DIFFERENTIATION_TER_ID,0))</f>
        <v>#N/A</v>
      </c>
      <c r="T3" s="242" t="s">
        <v>481</v>
      </c>
      <c r="U3" s="234"/>
      <c r="V3" s="3854"/>
      <c r="W3" s="3855"/>
      <c r="X3" s="3855"/>
      <c r="Y3" s="3855"/>
      <c r="Z3" s="3855"/>
      <c r="AA3" s="3855"/>
      <c r="AB3" s="3855"/>
      <c r="AC3" s="3855"/>
      <c r="AD3" s="3855"/>
      <c r="AE3" s="3855"/>
      <c r="AF3" s="3856"/>
      <c r="AG3" s="3854" t="e">
        <f>INDEX(PT_DIFFERENTIATION_TER,MATCH(B3,PT_DIFFERENTIATION_TER_ID,0))</f>
        <v>#N/A</v>
      </c>
      <c r="AH3" s="3855"/>
      <c r="AI3" s="3855"/>
      <c r="AJ3" s="3855"/>
      <c r="AK3" s="3855"/>
      <c r="AL3" s="3855"/>
      <c r="AM3" s="3855"/>
      <c r="AN3" s="3855"/>
      <c r="AO3" s="3855"/>
      <c r="AP3" s="3855"/>
      <c r="AQ3" s="3855"/>
      <c r="AR3" s="3856"/>
      <c r="AS3" s="1082" t="s">
        <v>482</v>
      </c>
      <c r="AU3" s="433"/>
      <c r="AV3" s="433" t="str">
        <f t="shared" si="0"/>
        <v>Территория действия тарифа</v>
      </c>
      <c r="AW3" s="433"/>
      <c r="AX3" s="433"/>
      <c r="AY3" s="979">
        <v>0</v>
      </c>
    </row>
    <row r="4" spans="1:51" ht="23.25" hidden="1" customHeight="1">
      <c r="A4" s="1187"/>
      <c r="B4" s="1187"/>
      <c r="C4" s="1187"/>
      <c r="D4" s="1187"/>
      <c r="E4" s="3861"/>
      <c r="F4" s="3861"/>
      <c r="G4" s="3860">
        <v>1</v>
      </c>
      <c r="H4" s="1187"/>
      <c r="I4" s="1187"/>
      <c r="J4" s="1187"/>
      <c r="K4" s="1187"/>
      <c r="L4" s="1188"/>
      <c r="M4" s="1189"/>
      <c r="N4" s="1189"/>
      <c r="O4" s="1189"/>
      <c r="P4" s="287"/>
      <c r="Q4" s="285"/>
      <c r="R4" s="286"/>
      <c r="S4" s="1317" t="e">
        <f>INDEX(PT_DIFFERENTIATION_NUM_CS,MATCH(C4,PT_DIFFERENTIATION_CS_ID,0))</f>
        <v>#N/A</v>
      </c>
      <c r="T4" s="243" t="s">
        <v>614</v>
      </c>
      <c r="U4" s="234"/>
      <c r="V4" s="3854"/>
      <c r="W4" s="3855"/>
      <c r="X4" s="3855"/>
      <c r="Y4" s="3855"/>
      <c r="Z4" s="3855"/>
      <c r="AA4" s="3855"/>
      <c r="AB4" s="3855"/>
      <c r="AC4" s="3855"/>
      <c r="AD4" s="3855"/>
      <c r="AE4" s="3855"/>
      <c r="AF4" s="3856"/>
      <c r="AG4" s="3854" t="e">
        <f>INDEX(PT_DIFFERENTIATION_CS,MATCH(C4,PT_DIFFERENTIATION_CS_ID,0))</f>
        <v>#N/A</v>
      </c>
      <c r="AH4" s="3855"/>
      <c r="AI4" s="3855"/>
      <c r="AJ4" s="3855"/>
      <c r="AK4" s="3855"/>
      <c r="AL4" s="3855"/>
      <c r="AM4" s="3855"/>
      <c r="AN4" s="3855"/>
      <c r="AO4" s="3855"/>
      <c r="AP4" s="3855"/>
      <c r="AQ4" s="3855"/>
      <c r="AR4" s="3856"/>
      <c r="AS4" s="1082" t="s">
        <v>615</v>
      </c>
      <c r="AU4" s="433"/>
      <c r="AV4" s="433" t="str">
        <f t="shared" si="0"/>
        <v>Наименование централизованной системы горячего водоснабжения</v>
      </c>
      <c r="AW4" s="433"/>
      <c r="AX4" s="433"/>
      <c r="AY4" s="979">
        <v>0</v>
      </c>
    </row>
    <row r="5" spans="1:51" ht="23.25" hidden="1" customHeight="1">
      <c r="A5" s="1187"/>
      <c r="B5" s="1187"/>
      <c r="C5" s="1187"/>
      <c r="D5" s="1187"/>
      <c r="E5" s="3861"/>
      <c r="F5" s="3861"/>
      <c r="G5" s="3861"/>
      <c r="H5" s="3861"/>
      <c r="I5" s="3862" t="e">
        <f>S4&amp;".1"</f>
        <v>#N/A</v>
      </c>
      <c r="J5" s="1187"/>
      <c r="K5" s="1187"/>
      <c r="L5" s="1188"/>
      <c r="P5" s="3864">
        <v>1</v>
      </c>
      <c r="Q5" s="1305"/>
      <c r="R5" s="289"/>
      <c r="S5" s="1317" t="e">
        <f>$I5</f>
        <v>#N/A</v>
      </c>
      <c r="T5" s="219" t="s">
        <v>567</v>
      </c>
      <c r="U5" s="234"/>
      <c r="V5" s="3928"/>
      <c r="W5" s="3929"/>
      <c r="X5" s="3929"/>
      <c r="Y5" s="3929"/>
      <c r="Z5" s="3929"/>
      <c r="AA5" s="3929"/>
      <c r="AB5" s="3929"/>
      <c r="AC5" s="3929"/>
      <c r="AD5" s="3929"/>
      <c r="AE5" s="3929"/>
      <c r="AF5" s="3930"/>
      <c r="AG5" s="3931"/>
      <c r="AH5" s="3932"/>
      <c r="AI5" s="3932"/>
      <c r="AJ5" s="3932"/>
      <c r="AK5" s="3932"/>
      <c r="AL5" s="3932"/>
      <c r="AM5" s="3932"/>
      <c r="AN5" s="3932"/>
      <c r="AO5" s="3932"/>
      <c r="AP5" s="3932"/>
      <c r="AQ5" s="3932"/>
      <c r="AR5" s="3933"/>
      <c r="AS5" s="1082" t="s">
        <v>568</v>
      </c>
      <c r="AU5" s="433"/>
      <c r="AV5" s="433" t="str">
        <f t="shared" si="0"/>
        <v>Наименование признака дифференциации</v>
      </c>
      <c r="AW5" s="433"/>
      <c r="AX5" s="433"/>
      <c r="AY5" s="979">
        <v>0</v>
      </c>
    </row>
    <row r="6" spans="1:51" ht="23.25" hidden="1" customHeight="1">
      <c r="A6" s="1187"/>
      <c r="B6" s="1187"/>
      <c r="C6" s="1187"/>
      <c r="D6" s="1187"/>
      <c r="E6" s="3861"/>
      <c r="F6" s="3861"/>
      <c r="G6" s="3861"/>
      <c r="H6" s="3861"/>
      <c r="I6" s="3863"/>
      <c r="J6" s="3862" t="e">
        <f>I5&amp;".1"</f>
        <v>#N/A</v>
      </c>
      <c r="K6" s="1187"/>
      <c r="L6" s="1188" t="s">
        <v>490</v>
      </c>
      <c r="P6" s="3864"/>
      <c r="Q6" s="3864">
        <v>1</v>
      </c>
      <c r="R6" s="290"/>
      <c r="S6" s="1317" t="e">
        <f>$J6</f>
        <v>#N/A</v>
      </c>
      <c r="T6" s="220" t="s">
        <v>491</v>
      </c>
      <c r="U6" s="234"/>
      <c r="V6" s="3848"/>
      <c r="W6" s="3849"/>
      <c r="X6" s="3849"/>
      <c r="Y6" s="3849"/>
      <c r="Z6" s="3849"/>
      <c r="AA6" s="3849"/>
      <c r="AB6" s="3849"/>
      <c r="AC6" s="3849"/>
      <c r="AD6" s="3849"/>
      <c r="AE6" s="3849"/>
      <c r="AF6" s="3850"/>
      <c r="AG6" s="3848"/>
      <c r="AH6" s="3849"/>
      <c r="AI6" s="3849"/>
      <c r="AJ6" s="3849"/>
      <c r="AK6" s="3849"/>
      <c r="AL6" s="3849"/>
      <c r="AM6" s="3849"/>
      <c r="AN6" s="3849"/>
      <c r="AO6" s="3849"/>
      <c r="AP6" s="3849"/>
      <c r="AQ6" s="3849"/>
      <c r="AR6" s="3850"/>
      <c r="AS6" s="1131" t="s">
        <v>569</v>
      </c>
      <c r="AU6" s="433"/>
      <c r="AV6" s="433" t="str">
        <f t="shared" si="0"/>
        <v>Группа потребителей</v>
      </c>
      <c r="AW6" s="433"/>
      <c r="AX6" s="433"/>
      <c r="AY6" s="979">
        <v>0</v>
      </c>
    </row>
    <row r="7" spans="1:51" ht="23.25" hidden="1" customHeight="1">
      <c r="A7" s="1187"/>
      <c r="B7" s="1187"/>
      <c r="C7" s="1187"/>
      <c r="D7" s="1187"/>
      <c r="E7" s="3861"/>
      <c r="F7" s="3861"/>
      <c r="G7" s="3861"/>
      <c r="H7" s="3861"/>
      <c r="I7" s="3863"/>
      <c r="J7" s="3863"/>
      <c r="K7" s="3862" t="e">
        <f>J6&amp;".1"</f>
        <v>#N/A</v>
      </c>
      <c r="L7" s="1188"/>
      <c r="P7" s="3864"/>
      <c r="Q7" s="3864"/>
      <c r="R7" s="290">
        <v>1</v>
      </c>
      <c r="S7" s="1317" t="e">
        <f>$K7</f>
        <v>#N/A</v>
      </c>
      <c r="T7" s="1261"/>
      <c r="U7" s="234"/>
      <c r="V7" s="627"/>
      <c r="W7" s="627"/>
      <c r="X7" s="627"/>
      <c r="Y7" s="627"/>
      <c r="Z7" s="627"/>
      <c r="AA7" s="627"/>
      <c r="AB7" s="1081"/>
      <c r="AC7" s="3865"/>
      <c r="AD7" s="3741" t="s">
        <v>52</v>
      </c>
      <c r="AE7" s="3865"/>
      <c r="AF7" s="3741" t="s">
        <v>52</v>
      </c>
      <c r="AG7" s="627"/>
      <c r="AH7" s="627"/>
      <c r="AI7" s="627"/>
      <c r="AJ7" s="627"/>
      <c r="AK7" s="627"/>
      <c r="AL7" s="627"/>
      <c r="AM7" s="1081"/>
      <c r="AN7" s="3865"/>
      <c r="AO7" s="3741" t="s">
        <v>52</v>
      </c>
      <c r="AP7" s="3867"/>
      <c r="AQ7" s="3741" t="s">
        <v>52</v>
      </c>
      <c r="AR7" s="1262"/>
      <c r="AS7" s="39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4" t="e">
        <f ca="1">STRCHECKDATE(V8:AR8)</f>
        <v>#NAME?</v>
      </c>
      <c r="AU7" s="433"/>
      <c r="AV7" s="433" t="str">
        <f t="shared" si="0"/>
        <v/>
      </c>
      <c r="AW7" s="433"/>
      <c r="AX7" s="433"/>
      <c r="AY7" s="979">
        <v>0</v>
      </c>
    </row>
    <row r="8" spans="1:51" ht="14.25" hidden="1" customHeight="1">
      <c r="A8" s="1187"/>
      <c r="B8" s="1187"/>
      <c r="C8" s="1187"/>
      <c r="D8" s="1187"/>
      <c r="E8" s="3861"/>
      <c r="F8" s="3861"/>
      <c r="G8" s="3861"/>
      <c r="H8" s="3861"/>
      <c r="I8" s="3863"/>
      <c r="J8" s="3863"/>
      <c r="K8" s="3862"/>
      <c r="L8" s="1188"/>
      <c r="P8" s="3864"/>
      <c r="Q8" s="3864"/>
      <c r="R8" s="290"/>
      <c r="S8" s="1314"/>
      <c r="T8" s="234"/>
      <c r="U8" s="234"/>
      <c r="V8" s="259"/>
      <c r="W8" s="259"/>
      <c r="X8" s="259"/>
      <c r="Y8" s="259"/>
      <c r="Z8" s="259"/>
      <c r="AA8" s="259"/>
      <c r="AB8" s="262" t="str">
        <f>AC7&amp;"-"&amp;AE7</f>
        <v>-</v>
      </c>
      <c r="AC8" s="3866"/>
      <c r="AD8" s="3741"/>
      <c r="AE8" s="3866"/>
      <c r="AF8" s="3741"/>
      <c r="AG8" s="259"/>
      <c r="AH8" s="259"/>
      <c r="AI8" s="259"/>
      <c r="AJ8" s="259"/>
      <c r="AK8" s="259"/>
      <c r="AL8" s="259"/>
      <c r="AM8" s="262" t="str">
        <f>AN7&amp;"-"&amp;AP7</f>
        <v>-</v>
      </c>
      <c r="AN8" s="3866"/>
      <c r="AO8" s="3741"/>
      <c r="AP8" s="3868"/>
      <c r="AQ8" s="3741"/>
      <c r="AR8" s="1263"/>
      <c r="AS8" s="3934"/>
      <c r="AU8" s="433"/>
      <c r="AV8" s="433" t="str">
        <f t="shared" si="0"/>
        <v/>
      </c>
      <c r="AW8" s="433"/>
      <c r="AX8" s="433"/>
      <c r="AY8" s="979">
        <v>0</v>
      </c>
    </row>
    <row r="9" spans="1:51" ht="21" hidden="1" customHeight="1">
      <c r="A9" s="1187"/>
      <c r="B9" s="1187"/>
      <c r="C9" s="1187"/>
      <c r="D9" s="1187"/>
      <c r="E9" s="3861"/>
      <c r="F9" s="3861"/>
      <c r="G9" s="3861"/>
      <c r="H9" s="3861"/>
      <c r="I9" s="3863"/>
      <c r="J9" s="3862"/>
      <c r="K9" s="1187"/>
      <c r="L9" s="1188"/>
      <c r="P9" s="3864"/>
      <c r="Q9" s="3864"/>
      <c r="R9" s="289"/>
      <c r="S9" s="1102"/>
      <c r="T9" s="221" t="s">
        <v>570</v>
      </c>
      <c r="U9" s="300"/>
      <c r="V9" s="300"/>
      <c r="W9" s="514"/>
      <c r="X9" s="514"/>
      <c r="Y9" s="514"/>
      <c r="Z9" s="514"/>
      <c r="AA9" s="514"/>
      <c r="AB9" s="300"/>
      <c r="AC9" s="300"/>
      <c r="AD9" s="300"/>
      <c r="AE9" s="300"/>
      <c r="AF9" s="300"/>
      <c r="AG9" s="300"/>
      <c r="AH9" s="514"/>
      <c r="AI9" s="514"/>
      <c r="AJ9" s="514"/>
      <c r="AK9" s="514"/>
      <c r="AL9" s="514"/>
      <c r="AM9" s="300"/>
      <c r="AN9" s="300"/>
      <c r="AO9" s="300"/>
      <c r="AP9" s="300"/>
      <c r="AQ9" s="300"/>
      <c r="AR9" s="300"/>
      <c r="AS9" s="1082" t="s">
        <v>571</v>
      </c>
      <c r="AU9" s="433"/>
      <c r="AV9" s="433" t="str">
        <f t="shared" si="0"/>
        <v>Добавить значение признака дифференциации</v>
      </c>
      <c r="AW9" s="433"/>
      <c r="AX9" s="433"/>
      <c r="AY9" s="979">
        <v>0</v>
      </c>
    </row>
    <row r="10" spans="1:51" ht="21" hidden="1" customHeight="1">
      <c r="A10" s="1187"/>
      <c r="B10" s="1187"/>
      <c r="C10" s="1187"/>
      <c r="D10" s="1187"/>
      <c r="E10" s="3861"/>
      <c r="F10" s="3861"/>
      <c r="G10" s="3861"/>
      <c r="H10" s="3861"/>
      <c r="I10" s="3862"/>
      <c r="J10" s="1187"/>
      <c r="K10" s="1187"/>
      <c r="L10" s="1188"/>
      <c r="P10" s="3864"/>
      <c r="Q10" s="1305"/>
      <c r="R10" s="289"/>
      <c r="S10" s="1102"/>
      <c r="T10" s="298" t="s">
        <v>496</v>
      </c>
      <c r="U10" s="300"/>
      <c r="V10" s="300"/>
      <c r="W10" s="514"/>
      <c r="X10" s="514"/>
      <c r="Y10" s="514"/>
      <c r="Z10" s="514"/>
      <c r="AA10" s="514"/>
      <c r="AB10" s="300"/>
      <c r="AC10" s="300"/>
      <c r="AD10" s="300"/>
      <c r="AE10" s="300"/>
      <c r="AF10" s="299"/>
      <c r="AG10" s="300"/>
      <c r="AH10" s="514"/>
      <c r="AI10" s="514"/>
      <c r="AJ10" s="514"/>
      <c r="AK10" s="514"/>
      <c r="AL10" s="514"/>
      <c r="AM10" s="300"/>
      <c r="AN10" s="300"/>
      <c r="AO10" s="300"/>
      <c r="AP10" s="300"/>
      <c r="AQ10" s="299"/>
      <c r="AR10" s="300"/>
      <c r="AS10" s="1264"/>
      <c r="AU10" s="433"/>
      <c r="AV10" s="433" t="str">
        <f t="shared" si="0"/>
        <v>Добавить группу потребителей</v>
      </c>
      <c r="AW10" s="433"/>
      <c r="AX10" s="433"/>
      <c r="AY10" s="979">
        <v>0</v>
      </c>
    </row>
    <row r="11" spans="1:51" ht="21" hidden="1" customHeight="1">
      <c r="A11" s="1187"/>
      <c r="B11" s="1187"/>
      <c r="C11" s="1187"/>
      <c r="D11" s="1187"/>
      <c r="E11" s="3861"/>
      <c r="F11" s="3861"/>
      <c r="G11" s="3861"/>
      <c r="H11" s="3860"/>
      <c r="I11" s="1187"/>
      <c r="J11" s="1187"/>
      <c r="K11" s="1187"/>
      <c r="L11" s="1188"/>
      <c r="M11" s="1189"/>
      <c r="N11" s="1189"/>
      <c r="O11" s="469"/>
      <c r="P11" s="293"/>
      <c r="Q11" s="308"/>
      <c r="R11" s="288"/>
      <c r="S11" s="1102"/>
      <c r="T11" s="305" t="s">
        <v>572</v>
      </c>
      <c r="U11" s="300"/>
      <c r="V11" s="300"/>
      <c r="W11" s="514"/>
      <c r="X11" s="514"/>
      <c r="Y11" s="514"/>
      <c r="Z11" s="514"/>
      <c r="AA11" s="514"/>
      <c r="AB11" s="300"/>
      <c r="AC11" s="300"/>
      <c r="AD11" s="300"/>
      <c r="AE11" s="300"/>
      <c r="AF11" s="299"/>
      <c r="AG11" s="300"/>
      <c r="AH11" s="514"/>
      <c r="AI11" s="514"/>
      <c r="AJ11" s="514"/>
      <c r="AK11" s="514"/>
      <c r="AL11" s="514"/>
      <c r="AM11" s="300"/>
      <c r="AN11" s="300"/>
      <c r="AO11" s="300"/>
      <c r="AP11" s="300"/>
      <c r="AQ11" s="299"/>
      <c r="AR11" s="300"/>
      <c r="AS11" s="237"/>
      <c r="AU11" s="433"/>
      <c r="AV11" s="433" t="str">
        <f t="shared" si="0"/>
        <v>Добавить наименование признака дифференциации</v>
      </c>
      <c r="AW11" s="433"/>
      <c r="AX11" s="433"/>
      <c r="AY11" s="979">
        <v>0</v>
      </c>
    </row>
    <row r="12" spans="1:51" s="1465" customFormat="1" ht="14.25" hidden="1" customHeight="1">
      <c r="A12" s="1167"/>
      <c r="B12" s="1167"/>
      <c r="C12" s="1138"/>
      <c r="D12" s="1138"/>
      <c r="E12" s="3861"/>
      <c r="F12" s="3860"/>
      <c r="G12" s="1138"/>
      <c r="H12" s="1138"/>
      <c r="I12" s="1138"/>
      <c r="J12" s="1138"/>
      <c r="K12" s="1138"/>
      <c r="L12" s="1318"/>
      <c r="M12" s="1145"/>
      <c r="N12" s="1145"/>
      <c r="P12" s="1140"/>
      <c r="Q12" s="1141"/>
      <c r="R12" s="1140"/>
      <c r="S12" s="1146"/>
      <c r="T12" s="1149" t="s">
        <v>499</v>
      </c>
      <c r="U12" s="1148"/>
      <c r="V12" s="1148"/>
      <c r="W12" s="1148"/>
      <c r="X12" s="1148"/>
      <c r="Y12" s="1148"/>
      <c r="Z12" s="1148"/>
      <c r="AA12" s="1148"/>
      <c r="AB12" s="1148"/>
      <c r="AC12" s="1148"/>
      <c r="AD12" s="1148"/>
      <c r="AE12" s="1148"/>
      <c r="AF12" s="1148"/>
      <c r="AG12" s="1148"/>
      <c r="AH12" s="1148"/>
      <c r="AI12" s="1148"/>
      <c r="AJ12" s="1148"/>
      <c r="AK12" s="1148"/>
      <c r="AL12" s="1148"/>
      <c r="AM12" s="1148"/>
      <c r="AN12" s="1148"/>
      <c r="AO12" s="1148"/>
      <c r="AP12" s="1148"/>
      <c r="AQ12" s="1148"/>
      <c r="AR12" s="1148"/>
      <c r="AS12" s="1148"/>
      <c r="AU12" s="659"/>
      <c r="AV12" s="659" t="str">
        <f t="shared" si="0"/>
        <v>Добавить централизованную систему для дифференциации</v>
      </c>
      <c r="AW12" s="659"/>
      <c r="AX12" s="659"/>
      <c r="AY12" s="451">
        <v>0</v>
      </c>
    </row>
    <row r="13" spans="1:51" s="1465" customFormat="1" ht="14.25" hidden="1" customHeight="1">
      <c r="A13" s="1167"/>
      <c r="B13" s="1167"/>
      <c r="C13" s="1167"/>
      <c r="D13" s="1167"/>
      <c r="E13" s="3860"/>
      <c r="F13" s="1167"/>
      <c r="G13" s="1167"/>
      <c r="H13" s="1167"/>
      <c r="I13" s="1167"/>
      <c r="J13" s="1167"/>
      <c r="K13" s="1167"/>
      <c r="L13" s="1170"/>
      <c r="M13" s="1145"/>
      <c r="N13" s="1145"/>
      <c r="O13" s="451"/>
      <c r="P13" s="313"/>
      <c r="Q13" s="1168"/>
      <c r="R13" s="313"/>
      <c r="S13" s="1146"/>
      <c r="T13" s="1149" t="s">
        <v>500</v>
      </c>
      <c r="U13" s="1148"/>
      <c r="V13" s="1148"/>
      <c r="W13" s="1148"/>
      <c r="X13" s="1148"/>
      <c r="Y13" s="1148"/>
      <c r="Z13" s="1148"/>
      <c r="AA13" s="1148"/>
      <c r="AB13" s="1148"/>
      <c r="AC13" s="1148"/>
      <c r="AD13" s="1148"/>
      <c r="AE13" s="1148"/>
      <c r="AF13" s="1148"/>
      <c r="AG13" s="1148"/>
      <c r="AH13" s="1148"/>
      <c r="AI13" s="1148"/>
      <c r="AJ13" s="1148"/>
      <c r="AK13" s="1148"/>
      <c r="AL13" s="1148"/>
      <c r="AM13" s="1148"/>
      <c r="AN13" s="1148"/>
      <c r="AO13" s="1148"/>
      <c r="AP13" s="1148"/>
      <c r="AQ13" s="1148"/>
      <c r="AR13" s="1148"/>
      <c r="AS13" s="1148"/>
      <c r="AU13" s="433"/>
      <c r="AV13" s="433" t="str">
        <f t="shared" si="0"/>
        <v>Добавить территорию для дифференциации</v>
      </c>
      <c r="AW13" s="433"/>
      <c r="AX13" s="433"/>
      <c r="AY13" s="444">
        <v>0</v>
      </c>
    </row>
    <row r="14" spans="1:51" ht="14.25" hidden="1" customHeight="1">
      <c r="AF14" s="261"/>
      <c r="AQ14" s="261"/>
      <c r="AY14" s="979">
        <v>0</v>
      </c>
    </row>
    <row r="15" spans="1:51" ht="14.25" hidden="1" customHeight="1">
      <c r="AG15" s="1184"/>
      <c r="AH15" s="1184"/>
      <c r="AI15" s="1184"/>
      <c r="AJ15" s="1184"/>
      <c r="AK15" s="1184"/>
      <c r="AL15" s="1184"/>
      <c r="AM15" s="1185"/>
      <c r="AN15" s="3858"/>
      <c r="AO15" s="3857" t="s">
        <v>52</v>
      </c>
      <c r="AP15" s="3858"/>
      <c r="AQ15" s="3857" t="s">
        <v>52</v>
      </c>
      <c r="AY15" s="979">
        <v>0</v>
      </c>
    </row>
    <row r="16" spans="1:51" ht="14.25" hidden="1" customHeight="1">
      <c r="AG16" s="1184"/>
      <c r="AH16" s="1184"/>
      <c r="AI16" s="1184"/>
      <c r="AJ16" s="1184"/>
      <c r="AK16" s="1184"/>
      <c r="AL16" s="1184"/>
      <c r="AM16" s="262" t="str">
        <f>AN15&amp;"-"&amp;AP15</f>
        <v>-</v>
      </c>
      <c r="AN16" s="3857"/>
      <c r="AO16" s="3857"/>
      <c r="AP16" s="3857"/>
      <c r="AQ16" s="3857"/>
      <c r="AY16" s="979">
        <v>0</v>
      </c>
    </row>
    <row r="17" spans="1:51" ht="14.25" hidden="1" customHeight="1">
      <c r="AQ17" s="261"/>
      <c r="AY17" s="979">
        <v>0</v>
      </c>
    </row>
    <row r="18" spans="1:51" s="1190" customFormat="1" ht="22.5" hidden="1" customHeight="1">
      <c r="L18" s="1302"/>
      <c r="M18" s="1186"/>
      <c r="N18" s="1186"/>
      <c r="O18" s="1191" t="s">
        <v>501</v>
      </c>
      <c r="P18" s="1186"/>
      <c r="Q18" s="1195"/>
      <c r="R18" s="1195"/>
      <c r="S18" s="623"/>
      <c r="AC18" s="1191"/>
      <c r="AE18" s="1191"/>
      <c r="AN18" s="1191"/>
      <c r="AP18" s="1191"/>
      <c r="AT18" s="444"/>
      <c r="AU18" s="444"/>
      <c r="AV18" s="444"/>
      <c r="AW18" s="444"/>
      <c r="AX18" s="444"/>
      <c r="AY18" s="984">
        <v>0</v>
      </c>
    </row>
    <row r="19" spans="1:51" s="1190" customFormat="1" ht="14.25" hidden="1" customHeight="1">
      <c r="L19" s="1302"/>
      <c r="M19" s="1186"/>
      <c r="N19" s="1186"/>
      <c r="O19" s="1186"/>
      <c r="P19" s="1186"/>
      <c r="Q19" s="1195"/>
      <c r="R19" s="1195"/>
      <c r="S19" s="623"/>
      <c r="AT19" s="444"/>
      <c r="AU19" s="444"/>
      <c r="AV19" s="444"/>
      <c r="AW19" s="444"/>
      <c r="AX19" s="444"/>
      <c r="AY19" s="984">
        <v>0</v>
      </c>
    </row>
    <row r="20" spans="1:51" s="1190" customFormat="1" ht="12" hidden="1" customHeight="1">
      <c r="L20" s="1302"/>
      <c r="M20" s="1186"/>
      <c r="N20" s="1186"/>
      <c r="O20" s="1188" t="s">
        <v>502</v>
      </c>
      <c r="P20" s="1186"/>
      <c r="Q20" s="1266"/>
      <c r="R20" s="1266"/>
      <c r="S20" s="623"/>
      <c r="T20" s="984" t="s">
        <v>503</v>
      </c>
      <c r="AD20" s="120" t="s">
        <v>504</v>
      </c>
      <c r="AF20" s="120" t="s">
        <v>505</v>
      </c>
      <c r="AG20" s="984" t="s">
        <v>503</v>
      </c>
      <c r="AO20" s="120" t="s">
        <v>506</v>
      </c>
      <c r="AQ20" s="120" t="s">
        <v>505</v>
      </c>
      <c r="AY20" s="984">
        <v>0</v>
      </c>
    </row>
    <row r="21" spans="1:51" ht="14.25" hidden="1" customHeight="1">
      <c r="O21" s="1188"/>
      <c r="AY21" s="979">
        <v>0</v>
      </c>
    </row>
    <row r="22" spans="1:51" ht="14.25" hidden="1" customHeight="1">
      <c r="O22" s="1188"/>
      <c r="AY22" s="979">
        <v>0</v>
      </c>
    </row>
    <row r="23" spans="1:51" ht="14.65" customHeight="1">
      <c r="Q23" s="309"/>
      <c r="R23" s="309"/>
      <c r="S23" s="1099"/>
      <c r="T23" s="296"/>
      <c r="U23" s="296"/>
      <c r="V23" s="442"/>
      <c r="AB23" s="442"/>
      <c r="AC23" s="442"/>
      <c r="AD23" s="442"/>
      <c r="AE23" s="442"/>
      <c r="AF23" s="442"/>
      <c r="AG23" s="442"/>
      <c r="AM23" s="442"/>
      <c r="AN23" s="442"/>
      <c r="AO23" s="442"/>
      <c r="AP23" s="442"/>
      <c r="AQ23" s="442"/>
      <c r="AY23" s="979">
        <v>14</v>
      </c>
    </row>
    <row r="24" spans="1:51" ht="26.25" customHeight="1">
      <c r="Q24" s="309"/>
      <c r="R24" s="309"/>
      <c r="S24" s="384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841"/>
      <c r="U24" s="3841"/>
      <c r="V24" s="3841"/>
      <c r="W24" s="3841"/>
      <c r="X24" s="3841"/>
      <c r="Y24" s="3841"/>
      <c r="Z24" s="3841"/>
      <c r="AA24" s="3841"/>
      <c r="AB24" s="3841"/>
      <c r="AC24" s="3841"/>
      <c r="AD24" s="3841"/>
      <c r="AE24" s="3841"/>
      <c r="AF24" s="3841"/>
      <c r="AG24" s="3841"/>
      <c r="AH24" s="3841"/>
      <c r="AI24" s="3841"/>
      <c r="AJ24" s="3841"/>
      <c r="AK24" s="3841"/>
      <c r="AL24" s="3841"/>
      <c r="AM24" s="3841"/>
      <c r="AN24" s="3841"/>
      <c r="AO24" s="3841"/>
      <c r="AP24" s="3841"/>
      <c r="AQ24" s="1067"/>
      <c r="AY24" s="979">
        <v>25</v>
      </c>
    </row>
    <row r="25" spans="1:51" ht="14.65" customHeight="1">
      <c r="Q25" s="309"/>
      <c r="R25" s="309"/>
      <c r="S25" s="3814" t="str">
        <f>IF(org=0,"Не определено",org)</f>
        <v>ООО "Смоленскрегионтеплоэнерго"</v>
      </c>
      <c r="T25" s="3814"/>
      <c r="U25" s="3814"/>
      <c r="V25" s="3814"/>
      <c r="W25" s="3814"/>
      <c r="X25" s="3814"/>
      <c r="Y25" s="3814"/>
      <c r="Z25" s="3814"/>
      <c r="AA25" s="3814"/>
      <c r="AB25" s="3814"/>
      <c r="AC25" s="3814"/>
      <c r="AD25" s="3814"/>
      <c r="AE25" s="3814"/>
      <c r="AF25" s="3814"/>
      <c r="AG25" s="3814"/>
      <c r="AH25" s="3814"/>
      <c r="AI25" s="3814"/>
      <c r="AJ25" s="3814"/>
      <c r="AK25" s="3814"/>
      <c r="AL25" s="3814"/>
      <c r="AM25" s="3814"/>
      <c r="AN25" s="3814"/>
      <c r="AO25" s="3814"/>
      <c r="AP25" s="3814"/>
      <c r="AQ25" s="1067"/>
      <c r="AY25" s="979">
        <v>14</v>
      </c>
    </row>
    <row r="26" spans="1:51" ht="14.25" hidden="1" customHeight="1">
      <c r="Q26" s="309"/>
      <c r="R26" s="309"/>
      <c r="S26" s="1099"/>
      <c r="T26" s="296"/>
      <c r="U26" s="296"/>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442"/>
      <c r="AY26" s="979">
        <v>0</v>
      </c>
    </row>
    <row r="27" spans="1:51" s="1637" customFormat="1" ht="25.5" hidden="1" customHeight="1">
      <c r="A27" s="1192"/>
      <c r="B27" s="1192"/>
      <c r="C27" s="1192"/>
      <c r="D27" s="1192"/>
      <c r="E27" s="1192"/>
      <c r="F27" s="1192"/>
      <c r="G27" s="1192"/>
      <c r="H27" s="1192"/>
      <c r="I27" s="1192"/>
      <c r="J27" s="1192"/>
      <c r="K27" s="1192"/>
      <c r="L27" s="1193"/>
      <c r="M27" s="1192"/>
      <c r="N27" s="1192"/>
      <c r="O27" s="1192"/>
      <c r="S27" s="3851" t="s">
        <v>28</v>
      </c>
      <c r="T27" s="3851"/>
      <c r="U27" s="1196"/>
      <c r="V27" s="3853" t="str">
        <f>IF(TITLE_NAME_OR_PR_CHANGE="",IF(TITLE_NAME_OR_PR="","",TITLE_NAME_OR_PR),TITLE_NAME_OR_PR_CHANGE)</f>
        <v/>
      </c>
      <c r="W27" s="3853"/>
      <c r="X27" s="3853"/>
      <c r="Y27" s="3853"/>
      <c r="Z27" s="3853"/>
      <c r="AA27" s="3853"/>
      <c r="AB27" s="3853"/>
      <c r="AC27" s="3853"/>
      <c r="AD27" s="3853"/>
      <c r="AE27" s="3853"/>
      <c r="AF27" s="260"/>
      <c r="AG27" s="3853" t="str">
        <f>IF(TITLE_NAME_OR_PR_CHANGE="",IF(TITLE_NAME_OR_PR="","",TITLE_NAME_OR_PR),TITLE_NAME_OR_PR_CHANGE)</f>
        <v/>
      </c>
      <c r="AH27" s="3853"/>
      <c r="AI27" s="3853"/>
      <c r="AJ27" s="3853"/>
      <c r="AK27" s="3853"/>
      <c r="AL27" s="3853"/>
      <c r="AM27" s="3853"/>
      <c r="AN27" s="3853"/>
      <c r="AO27" s="3853"/>
      <c r="AP27" s="3853"/>
      <c r="AQ27" s="260"/>
      <c r="AR27" s="260"/>
      <c r="AS27" s="214"/>
      <c r="AT27" s="301"/>
      <c r="AU27" s="301"/>
      <c r="AV27" s="301"/>
      <c r="AW27" s="301"/>
      <c r="AX27" s="301"/>
      <c r="AY27" s="351">
        <v>0</v>
      </c>
    </row>
    <row r="28" spans="1:51" s="1637" customFormat="1" ht="18.75" hidden="1" customHeight="1">
      <c r="A28" s="1192"/>
      <c r="B28" s="1192"/>
      <c r="C28" s="1192"/>
      <c r="D28" s="1192"/>
      <c r="E28" s="1192"/>
      <c r="F28" s="1192"/>
      <c r="G28" s="1192"/>
      <c r="H28" s="1192"/>
      <c r="I28" s="1192"/>
      <c r="J28" s="1192"/>
      <c r="K28" s="1192"/>
      <c r="L28" s="1193"/>
      <c r="M28" s="1192"/>
      <c r="N28" s="1192"/>
      <c r="O28" s="1192"/>
      <c r="S28" s="3851" t="s">
        <v>507</v>
      </c>
      <c r="T28" s="3851"/>
      <c r="U28" s="1196"/>
      <c r="V28" s="3852" t="str">
        <f>IF(TITLE_DATE_PR_CHANGE="",IF(TITLE_DATE_PR="","",TITLE_DATE_PR),TITLE_DATE_PR_CHANGE)</f>
        <v/>
      </c>
      <c r="W28" s="3852"/>
      <c r="X28" s="3852"/>
      <c r="Y28" s="3852"/>
      <c r="Z28" s="3852"/>
      <c r="AA28" s="3852"/>
      <c r="AB28" s="3852"/>
      <c r="AC28" s="3852"/>
      <c r="AD28" s="3852"/>
      <c r="AE28" s="3852"/>
      <c r="AF28" s="260"/>
      <c r="AG28" s="3852" t="str">
        <f>IF(TITLE_DATE_PR_CHANGE="",IF(TITLE_DATE_PR="","",TITLE_DATE_PR),TITLE_DATE_PR_CHANGE)</f>
        <v/>
      </c>
      <c r="AH28" s="3852"/>
      <c r="AI28" s="3852"/>
      <c r="AJ28" s="3852"/>
      <c r="AK28" s="3852"/>
      <c r="AL28" s="3852"/>
      <c r="AM28" s="3852"/>
      <c r="AN28" s="3852"/>
      <c r="AO28" s="3852"/>
      <c r="AP28" s="3852"/>
      <c r="AQ28" s="260"/>
      <c r="AR28" s="260"/>
      <c r="AS28" s="214"/>
      <c r="AT28" s="301"/>
      <c r="AU28" s="301"/>
      <c r="AV28" s="301"/>
      <c r="AW28" s="301"/>
      <c r="AX28" s="301"/>
      <c r="AY28" s="351">
        <v>0</v>
      </c>
    </row>
    <row r="29" spans="1:51" s="1637" customFormat="1" ht="18.75" hidden="1" customHeight="1">
      <c r="A29" s="1192"/>
      <c r="B29" s="1192"/>
      <c r="C29" s="1192"/>
      <c r="D29" s="1192"/>
      <c r="E29" s="1192"/>
      <c r="F29" s="1192"/>
      <c r="G29" s="1192"/>
      <c r="H29" s="1192"/>
      <c r="I29" s="1192"/>
      <c r="J29" s="1192"/>
      <c r="K29" s="1192"/>
      <c r="L29" s="1193"/>
      <c r="M29" s="1192"/>
      <c r="N29" s="1192"/>
      <c r="O29" s="1192"/>
      <c r="S29" s="3851" t="s">
        <v>508</v>
      </c>
      <c r="T29" s="3851"/>
      <c r="U29" s="1196"/>
      <c r="V29" s="3853" t="str">
        <f>IF(TITLE_NUMBER_PR_CHANGE="",IF(TITLE_NUMBER_PR="","",TITLE_NUMBER_PR),TITLE_NUMBER_PR_CHANGE)</f>
        <v/>
      </c>
      <c r="W29" s="3853"/>
      <c r="X29" s="3853"/>
      <c r="Y29" s="3853"/>
      <c r="Z29" s="3853"/>
      <c r="AA29" s="3853"/>
      <c r="AB29" s="3853"/>
      <c r="AC29" s="3853"/>
      <c r="AD29" s="3853"/>
      <c r="AE29" s="3853"/>
      <c r="AF29" s="260"/>
      <c r="AG29" s="3853" t="str">
        <f>IF(TITLE_NUMBER_PR_CHANGE="",IF(TITLE_NUMBER_PR="","",TITLE_NUMBER_PR),TITLE_NUMBER_PR_CHANGE)</f>
        <v/>
      </c>
      <c r="AH29" s="3853"/>
      <c r="AI29" s="3853"/>
      <c r="AJ29" s="3853"/>
      <c r="AK29" s="3853"/>
      <c r="AL29" s="3853"/>
      <c r="AM29" s="3853"/>
      <c r="AN29" s="3853"/>
      <c r="AO29" s="3853"/>
      <c r="AP29" s="3853"/>
      <c r="AQ29" s="260"/>
      <c r="AR29" s="260"/>
      <c r="AS29" s="214"/>
      <c r="AT29" s="301"/>
      <c r="AU29" s="301"/>
      <c r="AV29" s="301"/>
      <c r="AW29" s="301"/>
      <c r="AX29" s="301"/>
      <c r="AY29" s="351">
        <v>0</v>
      </c>
    </row>
    <row r="30" spans="1:51" s="1637" customFormat="1" ht="18.75" hidden="1" customHeight="1">
      <c r="A30" s="1192"/>
      <c r="B30" s="1192"/>
      <c r="C30" s="1192"/>
      <c r="D30" s="1192"/>
      <c r="E30" s="1192"/>
      <c r="F30" s="1192"/>
      <c r="G30" s="1192"/>
      <c r="H30" s="1192"/>
      <c r="I30" s="1192"/>
      <c r="J30" s="1192"/>
      <c r="K30" s="1192"/>
      <c r="L30" s="1193"/>
      <c r="M30" s="1192"/>
      <c r="N30" s="1192"/>
      <c r="O30" s="1192"/>
      <c r="S30" s="3851" t="s">
        <v>29</v>
      </c>
      <c r="T30" s="3851"/>
      <c r="U30" s="1196"/>
      <c r="V30" s="3853" t="str">
        <f>IF(TITLE_IST_PUB_CHANGE="",IF(TITLE_IST_PUB="","",TITLE_IST_PUB),TITLE_IST_PUB_CHANGE)</f>
        <v/>
      </c>
      <c r="W30" s="3853"/>
      <c r="X30" s="3853"/>
      <c r="Y30" s="3853"/>
      <c r="Z30" s="3853"/>
      <c r="AA30" s="3853"/>
      <c r="AB30" s="3853"/>
      <c r="AC30" s="3853"/>
      <c r="AD30" s="3853"/>
      <c r="AE30" s="3853"/>
      <c r="AF30" s="260"/>
      <c r="AG30" s="3853" t="str">
        <f>IF(TITLE_IST_PUB_CHANGE="",IF(TITLE_IST_PUB="","",TITLE_IST_PUB),TITLE_IST_PUB_CHANGE)</f>
        <v/>
      </c>
      <c r="AH30" s="3853"/>
      <c r="AI30" s="3853"/>
      <c r="AJ30" s="3853"/>
      <c r="AK30" s="3853"/>
      <c r="AL30" s="3853"/>
      <c r="AM30" s="3853"/>
      <c r="AN30" s="3853"/>
      <c r="AO30" s="3853"/>
      <c r="AP30" s="3853"/>
      <c r="AQ30" s="260"/>
      <c r="AR30" s="260"/>
      <c r="AS30" s="214"/>
      <c r="AT30" s="301"/>
      <c r="AU30" s="301"/>
      <c r="AV30" s="301"/>
      <c r="AW30" s="301"/>
      <c r="AX30" s="301"/>
      <c r="AY30" s="351">
        <v>0</v>
      </c>
    </row>
    <row r="31" spans="1:51" ht="14.25" hidden="1" customHeight="1">
      <c r="Q31" s="309"/>
      <c r="R31" s="309"/>
      <c r="S31" s="1099"/>
      <c r="T31" s="296"/>
      <c r="U31" s="29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442"/>
      <c r="AY31" s="979">
        <v>0</v>
      </c>
    </row>
    <row r="32" spans="1:51" s="1637" customFormat="1" ht="18.75" hidden="1" customHeight="1">
      <c r="A32" s="1192"/>
      <c r="B32" s="1192"/>
      <c r="C32" s="1192"/>
      <c r="D32" s="1192"/>
      <c r="E32" s="1192"/>
      <c r="F32" s="1192"/>
      <c r="G32" s="1192"/>
      <c r="H32" s="1192"/>
      <c r="I32" s="1192"/>
      <c r="J32" s="1192"/>
      <c r="K32" s="1192"/>
      <c r="L32" s="1193"/>
      <c r="M32" s="1192"/>
      <c r="N32" s="1192"/>
      <c r="O32" s="1192"/>
      <c r="S32" s="3851" t="s">
        <v>509</v>
      </c>
      <c r="T32" s="3851"/>
      <c r="U32" s="1196"/>
      <c r="V32" s="3852" t="str">
        <f>IF(TITLE_DATE_PR_CHANGE="",IF(TITLE_DATE_PR="","",TITLE_DATE_PR),TITLE_DATE_PR_CHANGE)</f>
        <v/>
      </c>
      <c r="W32" s="3852"/>
      <c r="X32" s="3852"/>
      <c r="Y32" s="3852"/>
      <c r="Z32" s="3852"/>
      <c r="AA32" s="3852"/>
      <c r="AB32" s="3852"/>
      <c r="AC32" s="3852"/>
      <c r="AD32" s="3852"/>
      <c r="AE32" s="3852"/>
      <c r="AF32" s="260"/>
      <c r="AG32" s="3852" t="str">
        <f>IF(TITLE_DATE_PR_CHANGE="",IF(TITLE_DATE_PR="","",TITLE_DATE_PR),TITLE_DATE_PR_CHANGE)</f>
        <v/>
      </c>
      <c r="AH32" s="3852"/>
      <c r="AI32" s="3852"/>
      <c r="AJ32" s="3852"/>
      <c r="AK32" s="3852"/>
      <c r="AL32" s="3852"/>
      <c r="AM32" s="3852"/>
      <c r="AN32" s="3852"/>
      <c r="AO32" s="3852"/>
      <c r="AP32" s="3852"/>
      <c r="AQ32" s="260"/>
      <c r="AR32" s="260"/>
      <c r="AS32" s="214"/>
      <c r="AT32" s="301"/>
      <c r="AU32" s="301"/>
      <c r="AV32" s="301"/>
      <c r="AW32" s="301"/>
      <c r="AX32" s="301"/>
      <c r="AY32" s="351">
        <v>0</v>
      </c>
    </row>
    <row r="33" spans="1:51" s="1637" customFormat="1" ht="18.75" hidden="1" customHeight="1">
      <c r="A33" s="1192"/>
      <c r="B33" s="1192"/>
      <c r="C33" s="1192"/>
      <c r="D33" s="1192"/>
      <c r="E33" s="1192"/>
      <c r="F33" s="1192"/>
      <c r="G33" s="1192"/>
      <c r="H33" s="1192"/>
      <c r="I33" s="1192"/>
      <c r="J33" s="1192"/>
      <c r="K33" s="1192"/>
      <c r="L33" s="1193"/>
      <c r="M33" s="1192"/>
      <c r="N33" s="1192"/>
      <c r="O33" s="1192"/>
      <c r="S33" s="3851" t="s">
        <v>510</v>
      </c>
      <c r="T33" s="3851"/>
      <c r="U33" s="1196"/>
      <c r="V33" s="3853" t="str">
        <f>IF(TITLE_NUMBER_PR_CHANGE="",IF(TITLE_NUMBER_PR="","",TITLE_NUMBER_PR),TITLE_NUMBER_PR_CHANGE)</f>
        <v/>
      </c>
      <c r="W33" s="3853"/>
      <c r="X33" s="3853"/>
      <c r="Y33" s="3853"/>
      <c r="Z33" s="3853"/>
      <c r="AA33" s="3853"/>
      <c r="AB33" s="3853"/>
      <c r="AC33" s="3853"/>
      <c r="AD33" s="3853"/>
      <c r="AE33" s="3853"/>
      <c r="AF33" s="260"/>
      <c r="AG33" s="3853" t="str">
        <f>IF(TITLE_NUMBER_PR_CHANGE="",IF(TITLE_NUMBER_PR="","",TITLE_NUMBER_PR),TITLE_NUMBER_PR_CHANGE)</f>
        <v/>
      </c>
      <c r="AH33" s="3853"/>
      <c r="AI33" s="3853"/>
      <c r="AJ33" s="3853"/>
      <c r="AK33" s="3853"/>
      <c r="AL33" s="3853"/>
      <c r="AM33" s="3853"/>
      <c r="AN33" s="3853"/>
      <c r="AO33" s="3853"/>
      <c r="AP33" s="3853"/>
      <c r="AQ33" s="260"/>
      <c r="AR33" s="260"/>
      <c r="AS33" s="214"/>
      <c r="AT33" s="301"/>
      <c r="AU33" s="301"/>
      <c r="AV33" s="301"/>
      <c r="AW33" s="301"/>
      <c r="AX33" s="301"/>
      <c r="AY33" s="351">
        <v>0</v>
      </c>
    </row>
    <row r="34" spans="1:51" s="1637" customFormat="1" ht="1.1499999999999999" customHeight="1">
      <c r="A34" s="1192"/>
      <c r="B34" s="1192"/>
      <c r="C34" s="1192"/>
      <c r="D34" s="1192"/>
      <c r="E34" s="1192"/>
      <c r="F34" s="1192"/>
      <c r="G34" s="1192"/>
      <c r="H34" s="1192"/>
      <c r="I34" s="1192"/>
      <c r="J34" s="1192"/>
      <c r="K34" s="1192"/>
      <c r="L34" s="1193"/>
      <c r="M34" s="1192"/>
      <c r="N34" s="1192"/>
      <c r="O34" s="1192"/>
      <c r="S34" s="257"/>
      <c r="T34" s="257"/>
      <c r="U34" s="1312"/>
      <c r="V34" s="260"/>
      <c r="W34" s="1459"/>
      <c r="X34" s="1459"/>
      <c r="Y34" s="1459"/>
      <c r="Z34" s="1459"/>
      <c r="AA34" s="1459"/>
      <c r="AB34" s="260"/>
      <c r="AC34" s="260"/>
      <c r="AD34" s="260"/>
      <c r="AE34" s="260"/>
      <c r="AF34" s="212" t="s">
        <v>511</v>
      </c>
      <c r="AG34" s="260"/>
      <c r="AH34" s="1459"/>
      <c r="AI34" s="1459"/>
      <c r="AJ34" s="1459"/>
      <c r="AK34" s="1459"/>
      <c r="AL34" s="1459"/>
      <c r="AM34" s="260"/>
      <c r="AN34" s="260"/>
      <c r="AO34" s="260"/>
      <c r="AP34" s="260"/>
      <c r="AQ34" s="212" t="s">
        <v>511</v>
      </c>
      <c r="AT34" s="301"/>
      <c r="AU34" s="301"/>
      <c r="AV34" s="301"/>
      <c r="AW34" s="301"/>
      <c r="AX34" s="301"/>
      <c r="AY34" s="351">
        <v>1</v>
      </c>
    </row>
    <row r="35" spans="1:51" ht="14.65" customHeight="1">
      <c r="Q35" s="309"/>
      <c r="R35" s="309"/>
      <c r="S35" s="1099"/>
      <c r="T35" s="296"/>
      <c r="U35" s="1068"/>
      <c r="V35" s="3872"/>
      <c r="W35" s="3872"/>
      <c r="X35" s="3872"/>
      <c r="Y35" s="3872"/>
      <c r="Z35" s="3872"/>
      <c r="AA35" s="3872"/>
      <c r="AB35" s="3872"/>
      <c r="AC35" s="3872"/>
      <c r="AD35" s="3872"/>
      <c r="AE35" s="3872"/>
      <c r="AF35" s="3872"/>
      <c r="AG35" s="3872"/>
      <c r="AH35" s="3872"/>
      <c r="AI35" s="3872"/>
      <c r="AJ35" s="3872"/>
      <c r="AK35" s="3872"/>
      <c r="AL35" s="3872"/>
      <c r="AM35" s="3872"/>
      <c r="AN35" s="3872"/>
      <c r="AO35" s="3872"/>
      <c r="AP35" s="3872"/>
      <c r="AQ35" s="3872"/>
      <c r="AY35" s="979">
        <v>14</v>
      </c>
    </row>
    <row r="36" spans="1:51" ht="14.65" customHeight="1">
      <c r="Q36" s="309"/>
      <c r="R36" s="309"/>
      <c r="S36" s="3731" t="s">
        <v>384</v>
      </c>
      <c r="T36" s="3731"/>
      <c r="U36" s="3731"/>
      <c r="V36" s="3731"/>
      <c r="W36" s="3731"/>
      <c r="X36" s="3731"/>
      <c r="Y36" s="3731"/>
      <c r="Z36" s="3731"/>
      <c r="AA36" s="3731"/>
      <c r="AB36" s="3731"/>
      <c r="AC36" s="3731"/>
      <c r="AD36" s="3731"/>
      <c r="AE36" s="3731"/>
      <c r="AF36" s="3731"/>
      <c r="AG36" s="3731"/>
      <c r="AH36" s="3731"/>
      <c r="AI36" s="3731"/>
      <c r="AJ36" s="3731"/>
      <c r="AK36" s="3731"/>
      <c r="AL36" s="3731"/>
      <c r="AM36" s="3731"/>
      <c r="AN36" s="3731"/>
      <c r="AO36" s="3731"/>
      <c r="AP36" s="3731"/>
      <c r="AQ36" s="3731"/>
      <c r="AR36" s="3731"/>
      <c r="AS36" s="3731" t="s">
        <v>385</v>
      </c>
      <c r="AY36" s="979">
        <v>14</v>
      </c>
    </row>
    <row r="37" spans="1:51" ht="14.65" customHeight="1">
      <c r="Q37" s="309"/>
      <c r="R37" s="309"/>
      <c r="S37" s="3873" t="s">
        <v>75</v>
      </c>
      <c r="T37" s="3822" t="s">
        <v>512</v>
      </c>
      <c r="U37" s="235"/>
      <c r="V37" s="3874" t="s">
        <v>513</v>
      </c>
      <c r="W37" s="3875"/>
      <c r="X37" s="3875"/>
      <c r="Y37" s="3875"/>
      <c r="Z37" s="3875"/>
      <c r="AA37" s="3875"/>
      <c r="AB37" s="3875"/>
      <c r="AC37" s="3875"/>
      <c r="AD37" s="3875"/>
      <c r="AE37" s="3876"/>
      <c r="AF37" s="3877" t="s">
        <v>514</v>
      </c>
      <c r="AG37" s="3874" t="s">
        <v>513</v>
      </c>
      <c r="AH37" s="3875"/>
      <c r="AI37" s="3875"/>
      <c r="AJ37" s="3875"/>
      <c r="AK37" s="3875"/>
      <c r="AL37" s="3875"/>
      <c r="AM37" s="3875"/>
      <c r="AN37" s="3875"/>
      <c r="AO37" s="3875"/>
      <c r="AP37" s="3876"/>
      <c r="AQ37" s="3877" t="s">
        <v>515</v>
      </c>
      <c r="AR37" s="3880" t="s">
        <v>516</v>
      </c>
      <c r="AS37" s="3731"/>
      <c r="AY37" s="979">
        <v>14</v>
      </c>
    </row>
    <row r="38" spans="1:51" s="1459" customFormat="1" ht="19.899999999999999" customHeight="1">
      <c r="A38" s="1190"/>
      <c r="B38" s="1190"/>
      <c r="C38" s="1190"/>
      <c r="D38" s="1190"/>
      <c r="E38" s="1190"/>
      <c r="F38" s="1190"/>
      <c r="G38" s="1190"/>
      <c r="H38" s="1190"/>
      <c r="I38" s="1190"/>
      <c r="J38" s="1190"/>
      <c r="K38" s="1190"/>
      <c r="L38" s="1755"/>
      <c r="M38" s="1186"/>
      <c r="N38" s="1186"/>
      <c r="O38" s="1186"/>
      <c r="P38" s="1756"/>
      <c r="Q38" s="309"/>
      <c r="R38" s="309"/>
      <c r="S38" s="3873"/>
      <c r="T38" s="3822"/>
      <c r="U38" s="864"/>
      <c r="V38" s="3731" t="s">
        <v>616</v>
      </c>
      <c r="W38" s="3944" t="s">
        <v>617</v>
      </c>
      <c r="X38" s="3944"/>
      <c r="Y38" s="3944"/>
      <c r="Z38" s="3944" t="s">
        <v>618</v>
      </c>
      <c r="AA38" s="3944"/>
      <c r="AB38" s="3944"/>
      <c r="AC38" s="3793" t="s">
        <v>520</v>
      </c>
      <c r="AD38" s="3902"/>
      <c r="AE38" s="3794"/>
      <c r="AF38" s="3878"/>
      <c r="AG38" s="3731" t="s">
        <v>616</v>
      </c>
      <c r="AH38" s="3944" t="s">
        <v>617</v>
      </c>
      <c r="AI38" s="3944"/>
      <c r="AJ38" s="3944"/>
      <c r="AK38" s="3944" t="s">
        <v>618</v>
      </c>
      <c r="AL38" s="3944"/>
      <c r="AM38" s="3944"/>
      <c r="AN38" s="3793" t="s">
        <v>520</v>
      </c>
      <c r="AO38" s="3902"/>
      <c r="AP38" s="3794"/>
      <c r="AQ38" s="3878"/>
      <c r="AR38" s="3881"/>
      <c r="AS38" s="3731"/>
      <c r="AT38" s="1460"/>
      <c r="AU38" s="1460"/>
      <c r="AV38" s="1460"/>
      <c r="AW38" s="1460"/>
      <c r="AX38" s="1460"/>
      <c r="AY38" s="1455">
        <v>19</v>
      </c>
    </row>
    <row r="39" spans="1:51" ht="19.899999999999999" customHeight="1">
      <c r="Q39" s="309"/>
      <c r="R39" s="309"/>
      <c r="S39" s="3873"/>
      <c r="T39" s="3822"/>
      <c r="U39" s="864"/>
      <c r="V39" s="3731"/>
      <c r="W39" s="3944" t="s">
        <v>619</v>
      </c>
      <c r="X39" s="3944" t="s">
        <v>620</v>
      </c>
      <c r="Y39" s="3944"/>
      <c r="Z39" s="3944" t="s">
        <v>621</v>
      </c>
      <c r="AA39" s="3944" t="s">
        <v>620</v>
      </c>
      <c r="AB39" s="3944"/>
      <c r="AC39" s="3798"/>
      <c r="AD39" s="3903"/>
      <c r="AE39" s="3799"/>
      <c r="AF39" s="3878"/>
      <c r="AG39" s="3731"/>
      <c r="AH39" s="3944" t="s">
        <v>619</v>
      </c>
      <c r="AI39" s="3944" t="s">
        <v>620</v>
      </c>
      <c r="AJ39" s="3944"/>
      <c r="AK39" s="3944" t="s">
        <v>621</v>
      </c>
      <c r="AL39" s="3944" t="s">
        <v>620</v>
      </c>
      <c r="AM39" s="3944"/>
      <c r="AN39" s="3798"/>
      <c r="AO39" s="3903"/>
      <c r="AP39" s="3799"/>
      <c r="AQ39" s="3878"/>
      <c r="AR39" s="3881"/>
      <c r="AS39" s="3731"/>
      <c r="AY39" s="979">
        <v>19</v>
      </c>
    </row>
    <row r="40" spans="1:51" ht="61.9" customHeight="1">
      <c r="A40" s="1194"/>
      <c r="B40" s="1194" t="s">
        <v>226</v>
      </c>
      <c r="C40" s="1194" t="s">
        <v>227</v>
      </c>
      <c r="D40" s="1194" t="s">
        <v>228</v>
      </c>
      <c r="E40" s="1188" t="s">
        <v>521</v>
      </c>
      <c r="F40" s="1188" t="s">
        <v>522</v>
      </c>
      <c r="G40" s="1188" t="s">
        <v>523</v>
      </c>
      <c r="H40" s="1188"/>
      <c r="I40" s="1188" t="s">
        <v>574</v>
      </c>
      <c r="J40" s="1188" t="s">
        <v>526</v>
      </c>
      <c r="K40" s="1188" t="s">
        <v>575</v>
      </c>
      <c r="L40" s="1188" t="s">
        <v>502</v>
      </c>
      <c r="Q40" s="309"/>
      <c r="R40" s="309"/>
      <c r="S40" s="3873"/>
      <c r="T40" s="3822"/>
      <c r="U40" s="236"/>
      <c r="V40" s="3731"/>
      <c r="W40" s="3944"/>
      <c r="X40" s="1758" t="s">
        <v>622</v>
      </c>
      <c r="Y40" s="1758" t="s">
        <v>623</v>
      </c>
      <c r="Z40" s="3944"/>
      <c r="AA40" s="1758" t="s">
        <v>624</v>
      </c>
      <c r="AB40" s="1758" t="s">
        <v>625</v>
      </c>
      <c r="AC40" s="1313" t="s">
        <v>530</v>
      </c>
      <c r="AD40" s="3827" t="s">
        <v>531</v>
      </c>
      <c r="AE40" s="3840"/>
      <c r="AF40" s="3879"/>
      <c r="AG40" s="3731"/>
      <c r="AH40" s="3944"/>
      <c r="AI40" s="1758" t="s">
        <v>622</v>
      </c>
      <c r="AJ40" s="1758" t="s">
        <v>623</v>
      </c>
      <c r="AK40" s="3944"/>
      <c r="AL40" s="1758" t="s">
        <v>624</v>
      </c>
      <c r="AM40" s="1758" t="s">
        <v>625</v>
      </c>
      <c r="AN40" s="1313" t="s">
        <v>530</v>
      </c>
      <c r="AO40" s="3827" t="s">
        <v>531</v>
      </c>
      <c r="AP40" s="3840"/>
      <c r="AQ40" s="3879"/>
      <c r="AR40" s="3882"/>
      <c r="AS40" s="3731"/>
      <c r="AY40" s="979">
        <v>59</v>
      </c>
    </row>
    <row r="41" spans="1:51" s="1464" customFormat="1" ht="11.25" hidden="1" customHeight="1">
      <c r="A41" s="1194"/>
      <c r="B41" s="1194"/>
      <c r="C41" s="1194"/>
      <c r="D41" s="1194"/>
      <c r="E41" s="1194"/>
      <c r="F41" s="1194"/>
      <c r="G41" s="1194"/>
      <c r="H41" s="1194"/>
      <c r="I41" s="1194"/>
      <c r="J41" s="1194"/>
      <c r="K41" s="1194"/>
      <c r="L41" s="1188"/>
      <c r="M41" s="1186"/>
      <c r="N41" s="1186"/>
      <c r="O41" s="1186"/>
      <c r="P41" s="1070"/>
      <c r="Q41" s="1071"/>
      <c r="R41" s="1078">
        <v>1</v>
      </c>
      <c r="S41" s="1101" t="s">
        <v>161</v>
      </c>
      <c r="T41" s="1079" t="s">
        <v>89</v>
      </c>
      <c r="U41" s="1069" t="str">
        <f ca="1">OFFSET(U41,0,-1)</f>
        <v>2</v>
      </c>
      <c r="V41" s="1306">
        <f ca="1">OFFSET(V41,0,-1)+1</f>
        <v>3</v>
      </c>
      <c r="W41" s="1754"/>
      <c r="X41" s="1754"/>
      <c r="Y41" s="1754"/>
      <c r="Z41" s="1754"/>
      <c r="AA41" s="1754"/>
      <c r="AB41" s="1306">
        <f ca="1">OFFSET(AB41,0,-1)+1</f>
        <v>1</v>
      </c>
      <c r="AC41" s="1306">
        <f ca="1">OFFSET(AC41,0,-1)+1</f>
        <v>2</v>
      </c>
      <c r="AD41" s="3871">
        <f ca="1">OFFSET(AD41,0,-1)+1</f>
        <v>3</v>
      </c>
      <c r="AE41" s="3871"/>
      <c r="AF41" s="1306">
        <f ca="1">OFFSET(AF41,0,-2)+1</f>
        <v>4</v>
      </c>
      <c r="AG41" s="1306">
        <f ca="1">OFFSET(AG41,0,-1)+1</f>
        <v>5</v>
      </c>
      <c r="AH41" s="1754"/>
      <c r="AI41" s="1754"/>
      <c r="AJ41" s="1754"/>
      <c r="AK41" s="1754"/>
      <c r="AL41" s="1754"/>
      <c r="AM41" s="1306">
        <f ca="1">OFFSET(AM41,0,-1)+1</f>
        <v>1</v>
      </c>
      <c r="AN41" s="1306">
        <f ca="1">OFFSET(AN41,0,-1)+1</f>
        <v>2</v>
      </c>
      <c r="AO41" s="3871">
        <f ca="1">OFFSET(AO41,0,-1)+1</f>
        <v>3</v>
      </c>
      <c r="AP41" s="3871"/>
      <c r="AQ41" s="1306">
        <f ca="1">OFFSET(AQ41,0,-2)+1</f>
        <v>4</v>
      </c>
      <c r="AR41" s="1069">
        <f ca="1">OFFSET(AR41,0,-1)</f>
        <v>4</v>
      </c>
      <c r="AS41" s="1306">
        <f ca="1">OFFSET(AS41,0,-1)+1</f>
        <v>5</v>
      </c>
      <c r="AT41" s="444"/>
      <c r="AU41" s="444"/>
      <c r="AV41" s="444"/>
      <c r="AW41" s="444"/>
      <c r="AX41" s="444"/>
      <c r="AY41" s="429">
        <v>0</v>
      </c>
    </row>
    <row r="42" spans="1:51" ht="24" customHeight="1">
      <c r="A42" s="1187" t="s">
        <v>340</v>
      </c>
      <c r="B42" s="1187"/>
      <c r="C42" s="1187"/>
      <c r="D42" s="1187"/>
      <c r="E42" s="3860">
        <v>1</v>
      </c>
      <c r="F42" s="1187"/>
      <c r="G42" s="1187"/>
      <c r="H42" s="1187"/>
      <c r="I42" s="1187"/>
      <c r="J42" s="1187"/>
      <c r="K42" s="1187"/>
      <c r="L42" s="1188"/>
      <c r="M42" s="1189"/>
      <c r="N42" s="1189"/>
      <c r="O42" s="1189"/>
      <c r="P42" s="294"/>
      <c r="Q42" s="293"/>
      <c r="R42" s="288"/>
      <c r="S42" s="1317">
        <f>INDEX(PT_DIFFERENTIATION_NUM_NTAR,MATCH(A42,PT_DIFFERENTIATION_NTAR_ID,0))</f>
        <v>0</v>
      </c>
      <c r="T42" s="232" t="s">
        <v>214</v>
      </c>
      <c r="U42" s="234"/>
      <c r="V42" s="3854"/>
      <c r="W42" s="3855"/>
      <c r="X42" s="3855"/>
      <c r="Y42" s="3855"/>
      <c r="Z42" s="3855"/>
      <c r="AA42" s="3855"/>
      <c r="AB42" s="3855"/>
      <c r="AC42" s="3855"/>
      <c r="AD42" s="3855"/>
      <c r="AE42" s="3855"/>
      <c r="AF42" s="3856"/>
      <c r="AG42" s="3854" t="str">
        <f>INDEX(PT_DIFFERENTIATION_NTAR,MATCH(A42,PT_DIFFERENTIATION_NTAR_ID,0))</f>
        <v/>
      </c>
      <c r="AH42" s="3855"/>
      <c r="AI42" s="3855"/>
      <c r="AJ42" s="3855"/>
      <c r="AK42" s="3855"/>
      <c r="AL42" s="3855"/>
      <c r="AM42" s="3855"/>
      <c r="AN42" s="3855"/>
      <c r="AO42" s="3855"/>
      <c r="AP42" s="3855"/>
      <c r="AQ42" s="3855"/>
      <c r="AR42" s="3856"/>
      <c r="AS42" s="10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3"/>
      <c r="AV42" s="433" t="str">
        <f t="shared" ref="AV42:AV54" si="1">IF(T42="","",T42)</f>
        <v>Наименование тарифа</v>
      </c>
      <c r="AW42" s="433"/>
      <c r="AX42" s="433"/>
      <c r="AY42" s="979">
        <v>23</v>
      </c>
    </row>
    <row r="43" spans="1:51" ht="24" customHeight="1">
      <c r="A43" s="1187" t="s">
        <v>340</v>
      </c>
      <c r="B43" s="1187" t="s">
        <v>341</v>
      </c>
      <c r="C43" s="1187"/>
      <c r="D43" s="1187"/>
      <c r="E43" s="3861"/>
      <c r="F43" s="3860">
        <v>1</v>
      </c>
      <c r="G43" s="1187"/>
      <c r="H43" s="1187"/>
      <c r="I43" s="1187"/>
      <c r="J43" s="1187"/>
      <c r="K43" s="1187"/>
      <c r="L43" s="1188"/>
      <c r="M43" s="1189"/>
      <c r="N43" s="1189"/>
      <c r="O43" s="1189"/>
      <c r="P43" s="1311"/>
      <c r="Q43" s="285"/>
      <c r="R43" s="286"/>
      <c r="S43" s="1317" t="str">
        <f>INDEX(PT_DIFFERENTIATION_NUM_TER,MATCH(B43,PT_DIFFERENTIATION_TER_ID,0))</f>
        <v>.</v>
      </c>
      <c r="T43" s="242" t="s">
        <v>481</v>
      </c>
      <c r="U43" s="234"/>
      <c r="V43" s="3854"/>
      <c r="W43" s="3855"/>
      <c r="X43" s="3855"/>
      <c r="Y43" s="3855"/>
      <c r="Z43" s="3855"/>
      <c r="AA43" s="3855"/>
      <c r="AB43" s="3855"/>
      <c r="AC43" s="3855"/>
      <c r="AD43" s="3855"/>
      <c r="AE43" s="3855"/>
      <c r="AF43" s="3856"/>
      <c r="AG43" s="3854" t="str">
        <f>INDEX(PT_DIFFERENTIATION_TER,MATCH(B43,PT_DIFFERENTIATION_TER_ID,0))</f>
        <v/>
      </c>
      <c r="AH43" s="3855"/>
      <c r="AI43" s="3855"/>
      <c r="AJ43" s="3855"/>
      <c r="AK43" s="3855"/>
      <c r="AL43" s="3855"/>
      <c r="AM43" s="3855"/>
      <c r="AN43" s="3855"/>
      <c r="AO43" s="3855"/>
      <c r="AP43" s="3855"/>
      <c r="AQ43" s="3855"/>
      <c r="AR43" s="3856"/>
      <c r="AS43" s="1082" t="s">
        <v>482</v>
      </c>
      <c r="AU43" s="433"/>
      <c r="AV43" s="433" t="str">
        <f t="shared" si="1"/>
        <v>Территория действия тарифа</v>
      </c>
      <c r="AW43" s="433"/>
      <c r="AX43" s="433"/>
      <c r="AY43" s="979">
        <v>23</v>
      </c>
    </row>
    <row r="44" spans="1:51" ht="24" customHeight="1">
      <c r="A44" s="1187" t="s">
        <v>340</v>
      </c>
      <c r="B44" s="1187" t="s">
        <v>341</v>
      </c>
      <c r="C44" s="1187" t="s">
        <v>342</v>
      </c>
      <c r="D44" s="1187"/>
      <c r="E44" s="3861"/>
      <c r="F44" s="3861"/>
      <c r="G44" s="3860">
        <v>1</v>
      </c>
      <c r="H44" s="1187"/>
      <c r="I44" s="1187"/>
      <c r="J44" s="1187"/>
      <c r="K44" s="1187"/>
      <c r="L44" s="1188"/>
      <c r="M44" s="1189"/>
      <c r="N44" s="1189"/>
      <c r="O44" s="1189"/>
      <c r="P44" s="287"/>
      <c r="Q44" s="285"/>
      <c r="R44" s="286"/>
      <c r="S44" s="1317" t="str">
        <f>INDEX(PT_DIFFERENTIATION_NUM_CS,MATCH(C44,PT_DIFFERENTIATION_CS_ID,0))</f>
        <v>..</v>
      </c>
      <c r="T44" s="243" t="s">
        <v>614</v>
      </c>
      <c r="U44" s="234"/>
      <c r="V44" s="3854"/>
      <c r="W44" s="3855"/>
      <c r="X44" s="3855"/>
      <c r="Y44" s="3855"/>
      <c r="Z44" s="3855"/>
      <c r="AA44" s="3855"/>
      <c r="AB44" s="3855"/>
      <c r="AC44" s="3855"/>
      <c r="AD44" s="3855"/>
      <c r="AE44" s="3855"/>
      <c r="AF44" s="3856"/>
      <c r="AG44" s="3854" t="str">
        <f>INDEX(PT_DIFFERENTIATION_CS,MATCH(C44,PT_DIFFERENTIATION_CS_ID,0))</f>
        <v/>
      </c>
      <c r="AH44" s="3855"/>
      <c r="AI44" s="3855"/>
      <c r="AJ44" s="3855"/>
      <c r="AK44" s="3855"/>
      <c r="AL44" s="3855"/>
      <c r="AM44" s="3855"/>
      <c r="AN44" s="3855"/>
      <c r="AO44" s="3855"/>
      <c r="AP44" s="3855"/>
      <c r="AQ44" s="3855"/>
      <c r="AR44" s="3856"/>
      <c r="AS44" s="1082" t="s">
        <v>615</v>
      </c>
      <c r="AU44" s="433"/>
      <c r="AV44" s="433" t="str">
        <f t="shared" si="1"/>
        <v>Наименование централизованной системы горячего водоснабжения</v>
      </c>
      <c r="AW44" s="433"/>
      <c r="AX44" s="433"/>
      <c r="AY44" s="979">
        <v>23</v>
      </c>
    </row>
    <row r="45" spans="1:51" ht="24" customHeight="1">
      <c r="A45" s="1187" t="s">
        <v>340</v>
      </c>
      <c r="B45" s="1187" t="s">
        <v>341</v>
      </c>
      <c r="C45" s="1187" t="s">
        <v>342</v>
      </c>
      <c r="D45" s="1187" t="s">
        <v>627</v>
      </c>
      <c r="E45" s="3861"/>
      <c r="F45" s="3861"/>
      <c r="G45" s="3861"/>
      <c r="H45" s="3861"/>
      <c r="I45" s="3862" t="str">
        <f>S44&amp;".1"</f>
        <v>...1</v>
      </c>
      <c r="J45" s="1187"/>
      <c r="K45" s="1187"/>
      <c r="L45" s="1188"/>
      <c r="P45" s="3864">
        <v>1</v>
      </c>
      <c r="Q45" s="1305"/>
      <c r="R45" s="289"/>
      <c r="S45" s="1317" t="str">
        <f>$I45</f>
        <v>...1</v>
      </c>
      <c r="T45" s="219" t="s">
        <v>567</v>
      </c>
      <c r="U45" s="234"/>
      <c r="V45" s="3928"/>
      <c r="W45" s="3929"/>
      <c r="X45" s="3929"/>
      <c r="Y45" s="3929"/>
      <c r="Z45" s="3929"/>
      <c r="AA45" s="3929"/>
      <c r="AB45" s="3929"/>
      <c r="AC45" s="3929"/>
      <c r="AD45" s="3929"/>
      <c r="AE45" s="3929"/>
      <c r="AF45" s="3930"/>
      <c r="AG45" s="3931"/>
      <c r="AH45" s="3932"/>
      <c r="AI45" s="3932"/>
      <c r="AJ45" s="3932"/>
      <c r="AK45" s="3932"/>
      <c r="AL45" s="3932"/>
      <c r="AM45" s="3932"/>
      <c r="AN45" s="3932"/>
      <c r="AO45" s="3932"/>
      <c r="AP45" s="3932"/>
      <c r="AQ45" s="3932"/>
      <c r="AR45" s="3933"/>
      <c r="AS45" s="1082" t="s">
        <v>568</v>
      </c>
      <c r="AU45" s="433"/>
      <c r="AV45" s="433" t="str">
        <f t="shared" si="1"/>
        <v>Наименование признака дифференциации</v>
      </c>
      <c r="AW45" s="433"/>
      <c r="AX45" s="433"/>
      <c r="AY45" s="979">
        <v>23</v>
      </c>
    </row>
    <row r="46" spans="1:51" ht="24" customHeight="1">
      <c r="A46" s="1187" t="s">
        <v>340</v>
      </c>
      <c r="B46" s="1187" t="s">
        <v>341</v>
      </c>
      <c r="C46" s="1187" t="s">
        <v>342</v>
      </c>
      <c r="D46" s="1187" t="s">
        <v>627</v>
      </c>
      <c r="E46" s="3861"/>
      <c r="F46" s="3861"/>
      <c r="G46" s="3861"/>
      <c r="H46" s="3861"/>
      <c r="I46" s="3863"/>
      <c r="J46" s="3862" t="str">
        <f>I45&amp;".1"</f>
        <v>...1.1</v>
      </c>
      <c r="K46" s="1187"/>
      <c r="L46" s="1188" t="s">
        <v>490</v>
      </c>
      <c r="P46" s="3864"/>
      <c r="Q46" s="3864">
        <v>1</v>
      </c>
      <c r="R46" s="290"/>
      <c r="S46" s="1317" t="str">
        <f>$J46</f>
        <v>...1.1</v>
      </c>
      <c r="T46" s="220" t="s">
        <v>491</v>
      </c>
      <c r="U46" s="234"/>
      <c r="V46" s="3848"/>
      <c r="W46" s="3849"/>
      <c r="X46" s="3849"/>
      <c r="Y46" s="3849"/>
      <c r="Z46" s="3849"/>
      <c r="AA46" s="3849"/>
      <c r="AB46" s="3849"/>
      <c r="AC46" s="3849"/>
      <c r="AD46" s="3849"/>
      <c r="AE46" s="3849"/>
      <c r="AF46" s="3850"/>
      <c r="AG46" s="3848"/>
      <c r="AH46" s="3849"/>
      <c r="AI46" s="3849"/>
      <c r="AJ46" s="3849"/>
      <c r="AK46" s="3849"/>
      <c r="AL46" s="3849"/>
      <c r="AM46" s="3849"/>
      <c r="AN46" s="3849"/>
      <c r="AO46" s="3849"/>
      <c r="AP46" s="3849"/>
      <c r="AQ46" s="3849"/>
      <c r="AR46" s="3850"/>
      <c r="AS46" s="1131" t="s">
        <v>569</v>
      </c>
      <c r="AU46" s="433"/>
      <c r="AV46" s="433" t="str">
        <f t="shared" si="1"/>
        <v>Группа потребителей</v>
      </c>
      <c r="AW46" s="433"/>
      <c r="AX46" s="433"/>
      <c r="AY46" s="979">
        <v>23</v>
      </c>
    </row>
    <row r="47" spans="1:51" ht="24" customHeight="1">
      <c r="A47" s="1187" t="s">
        <v>340</v>
      </c>
      <c r="B47" s="1187" t="s">
        <v>341</v>
      </c>
      <c r="C47" s="1187" t="s">
        <v>342</v>
      </c>
      <c r="D47" s="1187" t="s">
        <v>627</v>
      </c>
      <c r="E47" s="3861"/>
      <c r="F47" s="3861"/>
      <c r="G47" s="3861"/>
      <c r="H47" s="3861"/>
      <c r="I47" s="3863"/>
      <c r="J47" s="3863"/>
      <c r="K47" s="3862" t="str">
        <f>J46&amp;".1"</f>
        <v>...1.1.1</v>
      </c>
      <c r="L47" s="1188"/>
      <c r="P47" s="3864"/>
      <c r="Q47" s="3864"/>
      <c r="R47" s="290">
        <v>1</v>
      </c>
      <c r="S47" s="1317" t="str">
        <f>$K47</f>
        <v>...1.1.1</v>
      </c>
      <c r="T47" s="1261"/>
      <c r="U47" s="234"/>
      <c r="V47" s="1184"/>
      <c r="W47" s="1184"/>
      <c r="X47" s="1184"/>
      <c r="Y47" s="1184"/>
      <c r="Z47" s="1184"/>
      <c r="AA47" s="1184"/>
      <c r="AB47" s="1185"/>
      <c r="AC47" s="3858"/>
      <c r="AD47" s="3857" t="s">
        <v>52</v>
      </c>
      <c r="AE47" s="3858"/>
      <c r="AF47" s="3857" t="s">
        <v>52</v>
      </c>
      <c r="AG47" s="627"/>
      <c r="AH47" s="627"/>
      <c r="AI47" s="627"/>
      <c r="AJ47" s="627"/>
      <c r="AK47" s="627"/>
      <c r="AL47" s="627"/>
      <c r="AM47" s="1081"/>
      <c r="AN47" s="3865"/>
      <c r="AO47" s="3741" t="s">
        <v>52</v>
      </c>
      <c r="AP47" s="3867"/>
      <c r="AQ47" s="3741" t="s">
        <v>6</v>
      </c>
      <c r="AR47" s="1262"/>
      <c r="AS47" s="39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4" t="e">
        <f ca="1">STRCHECKDATE(V48:AR48)</f>
        <v>#NAME?</v>
      </c>
      <c r="AU47" s="433"/>
      <c r="AV47" s="433" t="str">
        <f t="shared" si="1"/>
        <v/>
      </c>
      <c r="AW47" s="433"/>
      <c r="AX47" s="433"/>
      <c r="AY47" s="979">
        <v>23</v>
      </c>
    </row>
    <row r="48" spans="1:51" ht="0" hidden="1" customHeight="1">
      <c r="A48" s="1187" t="s">
        <v>340</v>
      </c>
      <c r="B48" s="1187" t="s">
        <v>341</v>
      </c>
      <c r="C48" s="1187" t="s">
        <v>342</v>
      </c>
      <c r="D48" s="1187" t="s">
        <v>627</v>
      </c>
      <c r="E48" s="3861"/>
      <c r="F48" s="3861"/>
      <c r="G48" s="3861"/>
      <c r="H48" s="3861"/>
      <c r="I48" s="3863"/>
      <c r="J48" s="3863"/>
      <c r="K48" s="3862"/>
      <c r="L48" s="1188"/>
      <c r="P48" s="3864"/>
      <c r="Q48" s="3864"/>
      <c r="R48" s="290"/>
      <c r="S48" s="1314"/>
      <c r="T48" s="234"/>
      <c r="U48" s="234"/>
      <c r="V48" s="1184"/>
      <c r="W48" s="1184"/>
      <c r="X48" s="1184"/>
      <c r="Y48" s="1184"/>
      <c r="Z48" s="1184"/>
      <c r="AA48" s="1184"/>
      <c r="AB48" s="262" t="str">
        <f>AC47&amp;"-"&amp;AE47</f>
        <v>-</v>
      </c>
      <c r="AC48" s="3857"/>
      <c r="AD48" s="3857"/>
      <c r="AE48" s="3857"/>
      <c r="AF48" s="3857"/>
      <c r="AG48" s="259"/>
      <c r="AH48" s="259"/>
      <c r="AI48" s="259"/>
      <c r="AJ48" s="259"/>
      <c r="AK48" s="259"/>
      <c r="AL48" s="259"/>
      <c r="AM48" s="262" t="str">
        <f>AN47&amp;"-"&amp;AP47</f>
        <v>-</v>
      </c>
      <c r="AN48" s="3866"/>
      <c r="AO48" s="3741"/>
      <c r="AP48" s="3868"/>
      <c r="AQ48" s="3741"/>
      <c r="AR48" s="1263"/>
      <c r="AS48" s="3934"/>
      <c r="AU48" s="433"/>
      <c r="AV48" s="433" t="str">
        <f t="shared" si="1"/>
        <v/>
      </c>
      <c r="AW48" s="433"/>
      <c r="AX48" s="433"/>
      <c r="AY48" s="979">
        <v>0</v>
      </c>
    </row>
    <row r="49" spans="1:51" ht="21" customHeight="1">
      <c r="A49" s="1187" t="s">
        <v>340</v>
      </c>
      <c r="B49" s="1187" t="s">
        <v>341</v>
      </c>
      <c r="C49" s="1187" t="s">
        <v>342</v>
      </c>
      <c r="D49" s="1187" t="s">
        <v>627</v>
      </c>
      <c r="E49" s="3861"/>
      <c r="F49" s="3861"/>
      <c r="G49" s="3861"/>
      <c r="H49" s="3861"/>
      <c r="I49" s="3863"/>
      <c r="J49" s="3862"/>
      <c r="K49" s="1187"/>
      <c r="L49" s="1188"/>
      <c r="P49" s="3864"/>
      <c r="Q49" s="3864"/>
      <c r="R49" s="289"/>
      <c r="S49" s="1102"/>
      <c r="T49" s="221" t="s">
        <v>570</v>
      </c>
      <c r="U49" s="300"/>
      <c r="V49" s="300"/>
      <c r="W49" s="514"/>
      <c r="X49" s="514"/>
      <c r="Y49" s="514"/>
      <c r="Z49" s="514"/>
      <c r="AA49" s="514"/>
      <c r="AB49" s="300"/>
      <c r="AC49" s="300"/>
      <c r="AD49" s="300"/>
      <c r="AE49" s="300"/>
      <c r="AF49" s="300"/>
      <c r="AG49" s="300"/>
      <c r="AH49" s="514"/>
      <c r="AI49" s="514"/>
      <c r="AJ49" s="514"/>
      <c r="AK49" s="514"/>
      <c r="AL49" s="514"/>
      <c r="AM49" s="300"/>
      <c r="AN49" s="300"/>
      <c r="AO49" s="300"/>
      <c r="AP49" s="300"/>
      <c r="AQ49" s="300"/>
      <c r="AR49" s="300"/>
      <c r="AS49" s="1082" t="s">
        <v>571</v>
      </c>
      <c r="AU49" s="433"/>
      <c r="AV49" s="433" t="str">
        <f t="shared" si="1"/>
        <v>Добавить значение признака дифференциации</v>
      </c>
      <c r="AW49" s="433"/>
      <c r="AX49" s="433"/>
      <c r="AY49" s="979">
        <v>20</v>
      </c>
    </row>
    <row r="50" spans="1:51" ht="21.95" customHeight="1">
      <c r="A50" s="1187" t="s">
        <v>340</v>
      </c>
      <c r="B50" s="1187" t="s">
        <v>341</v>
      </c>
      <c r="C50" s="1187" t="s">
        <v>342</v>
      </c>
      <c r="D50" s="1187" t="s">
        <v>627</v>
      </c>
      <c r="E50" s="3861"/>
      <c r="F50" s="3861"/>
      <c r="G50" s="3861"/>
      <c r="H50" s="3861"/>
      <c r="I50" s="3862"/>
      <c r="J50" s="1187"/>
      <c r="K50" s="1187"/>
      <c r="L50" s="1188"/>
      <c r="P50" s="3864"/>
      <c r="Q50" s="1305"/>
      <c r="R50" s="289"/>
      <c r="S50" s="1102"/>
      <c r="T50" s="298" t="s">
        <v>496</v>
      </c>
      <c r="U50" s="300"/>
      <c r="V50" s="300"/>
      <c r="W50" s="514"/>
      <c r="X50" s="514"/>
      <c r="Y50" s="514"/>
      <c r="Z50" s="514"/>
      <c r="AA50" s="514"/>
      <c r="AB50" s="300"/>
      <c r="AC50" s="300"/>
      <c r="AD50" s="300"/>
      <c r="AE50" s="300"/>
      <c r="AF50" s="299"/>
      <c r="AG50" s="300"/>
      <c r="AH50" s="514"/>
      <c r="AI50" s="514"/>
      <c r="AJ50" s="514"/>
      <c r="AK50" s="514"/>
      <c r="AL50" s="514"/>
      <c r="AM50" s="300"/>
      <c r="AN50" s="300"/>
      <c r="AO50" s="300"/>
      <c r="AP50" s="300"/>
      <c r="AQ50" s="299"/>
      <c r="AR50" s="300"/>
      <c r="AS50" s="1264"/>
      <c r="AU50" s="433"/>
      <c r="AV50" s="433" t="str">
        <f t="shared" si="1"/>
        <v>Добавить группу потребителей</v>
      </c>
      <c r="AW50" s="433"/>
      <c r="AX50" s="433"/>
      <c r="AY50" s="979">
        <v>21</v>
      </c>
    </row>
    <row r="51" spans="1:51" ht="21.95" customHeight="1">
      <c r="A51" s="1187" t="s">
        <v>340</v>
      </c>
      <c r="B51" s="1187" t="s">
        <v>341</v>
      </c>
      <c r="C51" s="1187" t="s">
        <v>342</v>
      </c>
      <c r="D51" s="1187" t="s">
        <v>627</v>
      </c>
      <c r="E51" s="3861"/>
      <c r="F51" s="3861"/>
      <c r="G51" s="3861"/>
      <c r="H51" s="3860"/>
      <c r="I51" s="1187"/>
      <c r="J51" s="1187"/>
      <c r="K51" s="1187"/>
      <c r="L51" s="1188"/>
      <c r="M51" s="1189"/>
      <c r="N51" s="1189"/>
      <c r="O51" s="469"/>
      <c r="P51" s="293"/>
      <c r="Q51" s="308"/>
      <c r="R51" s="288"/>
      <c r="S51" s="1102"/>
      <c r="T51" s="305" t="s">
        <v>572</v>
      </c>
      <c r="U51" s="300"/>
      <c r="V51" s="300"/>
      <c r="W51" s="514"/>
      <c r="X51" s="514"/>
      <c r="Y51" s="514"/>
      <c r="Z51" s="514"/>
      <c r="AA51" s="514"/>
      <c r="AB51" s="300"/>
      <c r="AC51" s="300"/>
      <c r="AD51" s="300"/>
      <c r="AE51" s="300"/>
      <c r="AF51" s="299"/>
      <c r="AG51" s="300"/>
      <c r="AH51" s="514"/>
      <c r="AI51" s="514"/>
      <c r="AJ51" s="514"/>
      <c r="AK51" s="514"/>
      <c r="AL51" s="514"/>
      <c r="AM51" s="300"/>
      <c r="AN51" s="300"/>
      <c r="AO51" s="300"/>
      <c r="AP51" s="300"/>
      <c r="AQ51" s="299"/>
      <c r="AR51" s="300"/>
      <c r="AS51" s="237"/>
      <c r="AU51" s="433"/>
      <c r="AV51" s="433" t="str">
        <f t="shared" si="1"/>
        <v>Добавить наименование признака дифференциации</v>
      </c>
      <c r="AW51" s="433"/>
      <c r="AX51" s="433"/>
      <c r="AY51" s="979">
        <v>21</v>
      </c>
    </row>
    <row r="52" spans="1:51" s="1465" customFormat="1" ht="0" hidden="1" customHeight="1">
      <c r="A52" s="1167" t="s">
        <v>340</v>
      </c>
      <c r="B52" s="1167" t="s">
        <v>341</v>
      </c>
      <c r="C52" s="1138"/>
      <c r="D52" s="1138"/>
      <c r="E52" s="3861"/>
      <c r="F52" s="3860"/>
      <c r="G52" s="1138"/>
      <c r="H52" s="1138"/>
      <c r="I52" s="1138"/>
      <c r="J52" s="1138"/>
      <c r="K52" s="1138"/>
      <c r="L52" s="1318"/>
      <c r="M52" s="1145"/>
      <c r="N52" s="1145"/>
      <c r="P52" s="1140"/>
      <c r="Q52" s="1141"/>
      <c r="R52" s="1140"/>
      <c r="S52" s="1146"/>
      <c r="T52" s="1149" t="s">
        <v>499</v>
      </c>
      <c r="U52" s="1148"/>
      <c r="V52" s="1148"/>
      <c r="W52" s="1148"/>
      <c r="X52" s="1148"/>
      <c r="Y52" s="1148"/>
      <c r="Z52" s="1148"/>
      <c r="AA52" s="1148"/>
      <c r="AB52" s="1148"/>
      <c r="AC52" s="1148"/>
      <c r="AD52" s="1148"/>
      <c r="AE52" s="1148"/>
      <c r="AF52" s="1148"/>
      <c r="AG52" s="1148"/>
      <c r="AH52" s="1148"/>
      <c r="AI52" s="1148"/>
      <c r="AJ52" s="1148"/>
      <c r="AK52" s="1148"/>
      <c r="AL52" s="1148"/>
      <c r="AM52" s="1148"/>
      <c r="AN52" s="1148"/>
      <c r="AO52" s="1148"/>
      <c r="AP52" s="1148"/>
      <c r="AQ52" s="1148"/>
      <c r="AR52" s="1148"/>
      <c r="AS52" s="1148"/>
      <c r="AU52" s="659"/>
      <c r="AV52" s="659" t="str">
        <f t="shared" si="1"/>
        <v>Добавить централизованную систему для дифференциации</v>
      </c>
      <c r="AW52" s="659"/>
      <c r="AX52" s="659"/>
      <c r="AY52" s="451">
        <v>0</v>
      </c>
    </row>
    <row r="53" spans="1:51" s="1465" customFormat="1" ht="0" hidden="1" customHeight="1">
      <c r="A53" s="1167" t="s">
        <v>340</v>
      </c>
      <c r="B53" s="1167"/>
      <c r="C53" s="1167"/>
      <c r="D53" s="1167"/>
      <c r="E53" s="3860"/>
      <c r="F53" s="1167"/>
      <c r="G53" s="1167"/>
      <c r="H53" s="1167"/>
      <c r="I53" s="1167"/>
      <c r="J53" s="1167"/>
      <c r="K53" s="1167"/>
      <c r="L53" s="1170"/>
      <c r="M53" s="1145"/>
      <c r="N53" s="1145"/>
      <c r="O53" s="451"/>
      <c r="P53" s="313"/>
      <c r="Q53" s="1168"/>
      <c r="R53" s="313"/>
      <c r="S53" s="1146"/>
      <c r="T53" s="1149" t="s">
        <v>500</v>
      </c>
      <c r="U53" s="1148"/>
      <c r="V53" s="1148"/>
      <c r="W53" s="1148"/>
      <c r="X53" s="1148"/>
      <c r="Y53" s="1148"/>
      <c r="Z53" s="1148"/>
      <c r="AA53" s="1148"/>
      <c r="AB53" s="1148"/>
      <c r="AC53" s="1148"/>
      <c r="AD53" s="1148"/>
      <c r="AE53" s="1148"/>
      <c r="AF53" s="1148"/>
      <c r="AG53" s="1148"/>
      <c r="AH53" s="1148"/>
      <c r="AI53" s="1148"/>
      <c r="AJ53" s="1148"/>
      <c r="AK53" s="1148"/>
      <c r="AL53" s="1148"/>
      <c r="AM53" s="1148"/>
      <c r="AN53" s="1148"/>
      <c r="AO53" s="1148"/>
      <c r="AP53" s="1148"/>
      <c r="AQ53" s="1148"/>
      <c r="AR53" s="1148"/>
      <c r="AS53" s="1148"/>
      <c r="AU53" s="433"/>
      <c r="AV53" s="433" t="str">
        <f t="shared" si="1"/>
        <v>Добавить территорию для дифференциации</v>
      </c>
      <c r="AW53" s="433"/>
      <c r="AX53" s="433"/>
      <c r="AY53" s="444">
        <v>0</v>
      </c>
    </row>
    <row r="54" spans="1:51" s="1465" customFormat="1" ht="0" hidden="1" customHeight="1">
      <c r="A54" s="1138"/>
      <c r="B54" s="1138"/>
      <c r="C54" s="1138"/>
      <c r="D54" s="1138"/>
      <c r="E54" s="1167"/>
      <c r="F54" s="1138"/>
      <c r="G54" s="1138"/>
      <c r="H54" s="1138"/>
      <c r="I54" s="1138"/>
      <c r="J54" s="1138"/>
      <c r="K54" s="1138"/>
      <c r="L54" s="1318"/>
      <c r="M54" s="1145"/>
      <c r="N54" s="1145"/>
      <c r="P54" s="1140"/>
      <c r="Q54" s="1141"/>
      <c r="R54" s="1140"/>
      <c r="S54" s="1146"/>
      <c r="T54" s="1149" t="s">
        <v>532</v>
      </c>
      <c r="U54" s="1148"/>
      <c r="V54" s="1148"/>
      <c r="W54" s="1148"/>
      <c r="X54" s="1148"/>
      <c r="Y54" s="1148"/>
      <c r="Z54" s="1148"/>
      <c r="AA54" s="1148"/>
      <c r="AB54" s="1148"/>
      <c r="AC54" s="1148"/>
      <c r="AD54" s="1148"/>
      <c r="AE54" s="1148"/>
      <c r="AF54" s="1148"/>
      <c r="AG54" s="1148"/>
      <c r="AH54" s="1148"/>
      <c r="AI54" s="1148"/>
      <c r="AJ54" s="1148"/>
      <c r="AK54" s="1148"/>
      <c r="AL54" s="1148"/>
      <c r="AM54" s="1148"/>
      <c r="AN54" s="1148"/>
      <c r="AO54" s="1148"/>
      <c r="AP54" s="1148"/>
      <c r="AQ54" s="1148"/>
      <c r="AR54" s="1148"/>
      <c r="AS54" s="1148"/>
      <c r="AU54" s="659"/>
      <c r="AV54" s="659" t="str">
        <f t="shared" si="1"/>
        <v>Добавить наименование тарифа</v>
      </c>
      <c r="AW54" s="659"/>
      <c r="AX54" s="659"/>
      <c r="AY54" s="451">
        <v>0</v>
      </c>
    </row>
    <row r="55" spans="1:51" ht="11.45" customHeight="1">
      <c r="M55" s="984"/>
      <c r="N55" s="984"/>
      <c r="O55" s="469"/>
      <c r="P55" s="979"/>
      <c r="Q55" s="979"/>
      <c r="R55" s="979"/>
      <c r="S55" s="979"/>
      <c r="AT55" s="979"/>
      <c r="AU55" s="979"/>
      <c r="AV55" s="979"/>
      <c r="AW55" s="979"/>
      <c r="AX55" s="979"/>
      <c r="AY55" s="979">
        <v>11</v>
      </c>
    </row>
    <row r="56" spans="1:51" ht="14.65" customHeight="1">
      <c r="O56" s="469"/>
      <c r="S56" s="1077"/>
      <c r="T56" s="3859"/>
      <c r="U56" s="3859"/>
      <c r="V56" s="3859"/>
      <c r="W56" s="3859"/>
      <c r="X56" s="3859"/>
      <c r="Y56" s="3859"/>
      <c r="Z56" s="3859"/>
      <c r="AA56" s="3859"/>
      <c r="AB56" s="3859"/>
      <c r="AC56" s="3859"/>
      <c r="AD56" s="3859"/>
      <c r="AE56" s="3859"/>
      <c r="AF56" s="3859"/>
      <c r="AG56" s="3859"/>
      <c r="AH56" s="3859"/>
      <c r="AI56" s="3859"/>
      <c r="AJ56" s="3859"/>
      <c r="AK56" s="3859"/>
      <c r="AL56" s="3859"/>
      <c r="AM56" s="3859"/>
      <c r="AN56" s="3859"/>
      <c r="AO56" s="3859"/>
      <c r="AP56" s="3859"/>
      <c r="AQ56" s="3859"/>
      <c r="AR56" s="3859"/>
      <c r="AS56" s="3859"/>
      <c r="AY56" s="979">
        <v>14</v>
      </c>
    </row>
    <row r="57" spans="1:51" ht="14.65" customHeight="1">
      <c r="O57" s="469"/>
      <c r="AY57" s="979">
        <v>14</v>
      </c>
    </row>
    <row r="58" spans="1:51" ht="14.65" customHeight="1">
      <c r="O58" s="469"/>
      <c r="S58" s="1077"/>
      <c r="T58" s="3859"/>
      <c r="U58" s="3859"/>
      <c r="V58" s="3859"/>
      <c r="W58" s="3859"/>
      <c r="X58" s="3859"/>
      <c r="Y58" s="3859"/>
      <c r="Z58" s="3859"/>
      <c r="AA58" s="3859"/>
      <c r="AB58" s="3859"/>
      <c r="AC58" s="3859"/>
      <c r="AD58" s="3859"/>
      <c r="AE58" s="3859"/>
      <c r="AF58" s="3859"/>
      <c r="AG58" s="3859"/>
      <c r="AH58" s="3859"/>
      <c r="AI58" s="3859"/>
      <c r="AJ58" s="3859"/>
      <c r="AK58" s="3859"/>
      <c r="AL58" s="3859"/>
      <c r="AM58" s="3859"/>
      <c r="AN58" s="3859"/>
      <c r="AO58" s="3859"/>
      <c r="AP58" s="3859"/>
      <c r="AQ58" s="3859"/>
      <c r="AR58" s="3859"/>
      <c r="AS58" s="3859"/>
      <c r="AY58" s="979">
        <v>14</v>
      </c>
    </row>
    <row r="59" spans="1:51" ht="22.5" hidden="1" customHeight="1">
      <c r="A59" s="984" t="s">
        <v>69</v>
      </c>
      <c r="B59" s="984">
        <v>0</v>
      </c>
      <c r="C59" s="984">
        <v>0</v>
      </c>
      <c r="D59" s="984">
        <v>0</v>
      </c>
      <c r="E59" s="984">
        <v>0</v>
      </c>
      <c r="F59" s="984">
        <v>0</v>
      </c>
      <c r="G59" s="984">
        <v>0</v>
      </c>
      <c r="H59" s="984">
        <v>0</v>
      </c>
      <c r="I59" s="984">
        <v>0</v>
      </c>
      <c r="J59" s="984">
        <v>0</v>
      </c>
      <c r="K59" s="984">
        <v>0</v>
      </c>
      <c r="L59" s="1302">
        <v>0</v>
      </c>
      <c r="M59" s="1186">
        <v>0</v>
      </c>
      <c r="N59" s="1186">
        <v>0</v>
      </c>
      <c r="O59" s="1186">
        <v>0</v>
      </c>
      <c r="P59" s="1297">
        <v>3</v>
      </c>
      <c r="Q59" s="278">
        <v>3</v>
      </c>
      <c r="R59" s="278">
        <v>3</v>
      </c>
      <c r="S59" s="495">
        <v>12</v>
      </c>
      <c r="T59" s="979">
        <v>35</v>
      </c>
      <c r="U59" s="979">
        <v>0</v>
      </c>
      <c r="V59" s="979">
        <v>0</v>
      </c>
      <c r="W59" s="1455">
        <v>0</v>
      </c>
      <c r="X59" s="1455">
        <v>0</v>
      </c>
      <c r="Y59" s="1455">
        <v>0</v>
      </c>
      <c r="Z59" s="1455">
        <v>0</v>
      </c>
      <c r="AA59" s="1455">
        <v>0</v>
      </c>
      <c r="AB59" s="979">
        <v>0</v>
      </c>
      <c r="AC59" s="979">
        <v>0</v>
      </c>
      <c r="AD59" s="979">
        <v>0</v>
      </c>
      <c r="AE59" s="979">
        <v>0</v>
      </c>
      <c r="AF59" s="979">
        <v>0</v>
      </c>
      <c r="AG59" s="979">
        <v>19</v>
      </c>
      <c r="AH59" s="1455">
        <v>19</v>
      </c>
      <c r="AI59" s="1455">
        <v>19</v>
      </c>
      <c r="AJ59" s="1455">
        <v>19</v>
      </c>
      <c r="AK59" s="1455">
        <v>19</v>
      </c>
      <c r="AL59" s="1455">
        <v>19</v>
      </c>
      <c r="AM59" s="979">
        <v>19</v>
      </c>
      <c r="AN59" s="979">
        <v>11</v>
      </c>
      <c r="AO59" s="979">
        <v>3</v>
      </c>
      <c r="AP59" s="979">
        <v>11</v>
      </c>
      <c r="AQ59" s="979">
        <v>0</v>
      </c>
      <c r="AR59" s="979">
        <v>4</v>
      </c>
      <c r="AS59" s="979">
        <v>115</v>
      </c>
      <c r="AT59" s="444">
        <v>10</v>
      </c>
      <c r="AU59" s="444">
        <v>10</v>
      </c>
      <c r="AV59" s="444">
        <v>10</v>
      </c>
      <c r="AW59" s="444">
        <v>10</v>
      </c>
      <c r="AX59" s="444">
        <v>10</v>
      </c>
      <c r="AY59" s="979">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190" hidden="1" customWidth="1"/>
    <col min="2" max="2" width="11" style="1190" hidden="1" customWidth="1"/>
    <col min="3" max="3" width="10.5703125" style="1190" hidden="1"/>
    <col min="4" max="4" width="12.85546875" style="1190" hidden="1" customWidth="1"/>
    <col min="5" max="5" width="10" style="1190" hidden="1" customWidth="1"/>
    <col min="6" max="6" width="8.7109375" style="1190" hidden="1" customWidth="1"/>
    <col min="7" max="7" width="7.5703125" style="1190" hidden="1" customWidth="1"/>
    <col min="8" max="8" width="11.42578125" style="1190" hidden="1" customWidth="1"/>
    <col min="9" max="9" width="12" style="1190" hidden="1" customWidth="1"/>
    <col min="10" max="10" width="9.85546875" style="1190" hidden="1" customWidth="1"/>
    <col min="11" max="11" width="11.42578125" style="1190" hidden="1" customWidth="1"/>
    <col min="12" max="12" width="19.140625" style="1886" hidden="1" customWidth="1"/>
    <col min="13" max="14" width="12.28515625" style="1563" hidden="1" customWidth="1"/>
    <col min="15" max="15" width="23.42578125" style="1563" hidden="1" customWidth="1"/>
    <col min="16" max="16" width="3.7109375" style="1563" hidden="1" customWidth="1"/>
    <col min="17" max="17" width="3.7109375" style="1195" hidden="1" customWidth="1"/>
    <col min="18" max="18" width="3" style="278" customWidth="1"/>
    <col min="19" max="19" width="12" style="1878" customWidth="1"/>
    <col min="20" max="20" width="31" style="1459" customWidth="1"/>
    <col min="21" max="21" width="0.140625" style="1459" customWidth="1"/>
    <col min="22" max="25" width="21.7109375" style="1459" hidden="1" customWidth="1"/>
    <col min="26" max="26" width="11.7109375" style="1459" hidden="1" customWidth="1"/>
    <col min="27" max="27" width="3.7109375" style="1459" hidden="1" customWidth="1"/>
    <col min="28" max="28" width="11.7109375" style="1459" hidden="1" customWidth="1"/>
    <col min="29" max="29" width="8.5703125" style="1459" hidden="1" customWidth="1"/>
    <col min="30" max="30" width="3.7109375" style="1459" customWidth="1"/>
    <col min="31" max="32" width="3" style="1459" customWidth="1"/>
    <col min="33" max="33" width="24" style="1459" customWidth="1"/>
    <col min="34" max="34" width="3.7109375" style="1459" customWidth="1"/>
    <col min="35" max="36" width="3" style="1459" customWidth="1"/>
    <col min="37" max="37" width="24" style="1459" customWidth="1"/>
    <col min="38" max="38" width="3.7109375" style="1459" customWidth="1"/>
    <col min="39" max="40" width="3" style="1459" customWidth="1"/>
    <col min="41" max="41" width="18" style="1459" customWidth="1"/>
    <col min="42" max="42" width="3.7109375" style="1459" customWidth="1"/>
    <col min="43" max="44" width="3" style="1459" customWidth="1"/>
    <col min="45" max="45" width="18" style="1459" customWidth="1"/>
    <col min="46" max="49" width="21" style="1459" customWidth="1"/>
    <col min="50" max="50" width="11" style="1459" customWidth="1"/>
    <col min="51" max="51" width="3.7109375" style="1459" customWidth="1"/>
    <col min="52" max="52" width="11" style="1459" customWidth="1"/>
    <col min="53" max="53" width="8.5703125" style="1459" hidden="1" customWidth="1"/>
    <col min="54" max="54" width="4" style="1459" customWidth="1"/>
    <col min="55" max="55" width="115" style="1459" customWidth="1"/>
    <col min="56" max="60" width="10" style="1465" customWidth="1"/>
    <col min="61" max="61" width="10.5703125" style="1459" hidden="1"/>
  </cols>
  <sheetData>
    <row r="1" spans="1:61" ht="22.5" hidden="1" customHeight="1">
      <c r="W1" s="261"/>
      <c r="Y1" s="261"/>
      <c r="Z1" s="261"/>
      <c r="AW1" s="261"/>
      <c r="AX1" s="261"/>
      <c r="BI1" s="979" t="s">
        <v>1</v>
      </c>
    </row>
    <row r="2" spans="1:61" ht="21" hidden="1" customHeight="1">
      <c r="A2" s="1187"/>
      <c r="B2" s="1187"/>
      <c r="C2" s="1187"/>
      <c r="D2" s="1187"/>
      <c r="E2" s="3860">
        <v>1</v>
      </c>
      <c r="F2" s="1187"/>
      <c r="G2" s="1187"/>
      <c r="H2" s="1187"/>
      <c r="I2" s="1187"/>
      <c r="J2" s="1187"/>
      <c r="K2" s="1187"/>
      <c r="L2" s="1188"/>
      <c r="M2" s="1189"/>
      <c r="N2" s="1189"/>
      <c r="O2" s="1189"/>
      <c r="P2" s="1233"/>
      <c r="Q2" s="743"/>
      <c r="R2" s="288"/>
      <c r="S2" s="1317" t="e">
        <f>INDEX(PT_DIFFERENTIATION_NUM_NTAR,MATCH(A2,PT_DIFFERENTIATION_NTAR_ID,0))</f>
        <v>#N/A</v>
      </c>
      <c r="T2" s="232" t="s">
        <v>214</v>
      </c>
      <c r="U2" s="234"/>
      <c r="V2" s="3855"/>
      <c r="W2" s="3855"/>
      <c r="X2" s="3855"/>
      <c r="Y2" s="3855"/>
      <c r="Z2" s="3855"/>
      <c r="AA2" s="3855"/>
      <c r="AB2" s="3855"/>
      <c r="AC2" s="3856"/>
      <c r="AD2" s="3854" t="e">
        <f>INDEX(PT_DIFFERENTIATION_NTAR,MATCH(A2,PT_DIFFERENTIATION_NTAR_ID,0))</f>
        <v>#N/A</v>
      </c>
      <c r="AE2" s="3855"/>
      <c r="AF2" s="3855"/>
      <c r="AG2" s="3855"/>
      <c r="AH2" s="3855"/>
      <c r="AI2" s="3855"/>
      <c r="AJ2" s="3855"/>
      <c r="AK2" s="3855"/>
      <c r="AL2" s="3855"/>
      <c r="AM2" s="3855"/>
      <c r="AN2" s="3855"/>
      <c r="AO2" s="3855"/>
      <c r="AP2" s="3855"/>
      <c r="AQ2" s="3855"/>
      <c r="AR2" s="3855"/>
      <c r="AS2" s="3855"/>
      <c r="AT2" s="3855"/>
      <c r="AU2" s="3855"/>
      <c r="AV2" s="3855"/>
      <c r="AW2" s="3855"/>
      <c r="AX2" s="3855"/>
      <c r="AY2" s="3855"/>
      <c r="AZ2" s="3855"/>
      <c r="BA2" s="3855"/>
      <c r="BB2" s="3856"/>
      <c r="BC2" s="10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3"/>
      <c r="BF2" s="433" t="str">
        <f t="shared" ref="BF2:BF8" si="0">IF(T2="","",T2)</f>
        <v>Наименование тарифа</v>
      </c>
      <c r="BG2" s="433"/>
      <c r="BH2" s="433"/>
      <c r="BI2" s="979">
        <v>0</v>
      </c>
    </row>
    <row r="3" spans="1:61" ht="21" hidden="1" customHeight="1">
      <c r="A3" s="1187"/>
      <c r="B3" s="1187"/>
      <c r="C3" s="1187"/>
      <c r="D3" s="1187"/>
      <c r="E3" s="3861"/>
      <c r="F3" s="3860">
        <v>1</v>
      </c>
      <c r="G3" s="1187"/>
      <c r="H3" s="1187"/>
      <c r="I3" s="1187"/>
      <c r="J3" s="1187"/>
      <c r="K3" s="1187"/>
      <c r="L3" s="1188"/>
      <c r="M3" s="1189"/>
      <c r="N3" s="1189"/>
      <c r="O3" s="1189"/>
      <c r="P3" s="1234"/>
      <c r="Q3" s="1235"/>
      <c r="R3" s="286"/>
      <c r="S3" s="1317" t="e">
        <f>INDEX(PT_DIFFERENTIATION_NUM_TER,MATCH(B3,PT_DIFFERENTIATION_TER_ID,0))</f>
        <v>#N/A</v>
      </c>
      <c r="T3" s="242" t="s">
        <v>481</v>
      </c>
      <c r="U3" s="234"/>
      <c r="V3" s="3855"/>
      <c r="W3" s="3855"/>
      <c r="X3" s="3855"/>
      <c r="Y3" s="3855"/>
      <c r="Z3" s="3855"/>
      <c r="AA3" s="3855"/>
      <c r="AB3" s="3855"/>
      <c r="AC3" s="3856"/>
      <c r="AD3" s="3854" t="e">
        <f>INDEX(PT_DIFFERENTIATION_TER,MATCH(B3,PT_DIFFERENTIATION_TER_ID,0))</f>
        <v>#N/A</v>
      </c>
      <c r="AE3" s="3855"/>
      <c r="AF3" s="3855"/>
      <c r="AG3" s="3855"/>
      <c r="AH3" s="3855"/>
      <c r="AI3" s="3855"/>
      <c r="AJ3" s="3855"/>
      <c r="AK3" s="3855"/>
      <c r="AL3" s="3855"/>
      <c r="AM3" s="3855"/>
      <c r="AN3" s="3855"/>
      <c r="AO3" s="3855"/>
      <c r="AP3" s="3855"/>
      <c r="AQ3" s="3855"/>
      <c r="AR3" s="3855"/>
      <c r="AS3" s="3855"/>
      <c r="AT3" s="3855"/>
      <c r="AU3" s="3855"/>
      <c r="AV3" s="3855"/>
      <c r="AW3" s="3855"/>
      <c r="AX3" s="3855"/>
      <c r="AY3" s="3855"/>
      <c r="AZ3" s="3855"/>
      <c r="BA3" s="3855"/>
      <c r="BB3" s="3856"/>
      <c r="BC3" s="1082" t="s">
        <v>482</v>
      </c>
      <c r="BE3" s="433"/>
      <c r="BF3" s="433" t="str">
        <f t="shared" si="0"/>
        <v>Территория действия тарифа</v>
      </c>
      <c r="BG3" s="433"/>
      <c r="BH3" s="433"/>
      <c r="BI3" s="979">
        <v>0</v>
      </c>
    </row>
    <row r="4" spans="1:61" ht="33.75" hidden="1" customHeight="1">
      <c r="A4" s="1187"/>
      <c r="B4" s="1187"/>
      <c r="C4" s="1187"/>
      <c r="D4" s="1187"/>
      <c r="E4" s="3861"/>
      <c r="F4" s="3861"/>
      <c r="G4" s="3860">
        <v>1</v>
      </c>
      <c r="H4" s="1187"/>
      <c r="I4" s="1187"/>
      <c r="J4" s="1187"/>
      <c r="K4" s="1187"/>
      <c r="L4" s="1188"/>
      <c r="M4" s="1189"/>
      <c r="N4" s="1189"/>
      <c r="O4" s="1189"/>
      <c r="P4" s="1236"/>
      <c r="Q4" s="1235"/>
      <c r="R4" s="286"/>
      <c r="S4" s="1317" t="e">
        <f>INDEX(PT_DIFFERENTIATION_NUM_CS,MATCH(C4,PT_DIFFERENTIATION_CS_ID,0))</f>
        <v>#N/A</v>
      </c>
      <c r="T4" s="243" t="s">
        <v>614</v>
      </c>
      <c r="U4" s="234"/>
      <c r="V4" s="3855"/>
      <c r="W4" s="3855"/>
      <c r="X4" s="3855"/>
      <c r="Y4" s="3855"/>
      <c r="Z4" s="3855"/>
      <c r="AA4" s="3855"/>
      <c r="AB4" s="3855"/>
      <c r="AC4" s="3856"/>
      <c r="AD4" s="3854" t="e">
        <f>INDEX(PT_DIFFERENTIATION_CS,MATCH(C4,PT_DIFFERENTIATION_CS_ID,0))</f>
        <v>#N/A</v>
      </c>
      <c r="AE4" s="3855"/>
      <c r="AF4" s="3855"/>
      <c r="AG4" s="3855"/>
      <c r="AH4" s="3855"/>
      <c r="AI4" s="3855"/>
      <c r="AJ4" s="3855"/>
      <c r="AK4" s="3855"/>
      <c r="AL4" s="3855"/>
      <c r="AM4" s="3855"/>
      <c r="AN4" s="3855"/>
      <c r="AO4" s="3855"/>
      <c r="AP4" s="3855"/>
      <c r="AQ4" s="3855"/>
      <c r="AR4" s="3855"/>
      <c r="AS4" s="3855"/>
      <c r="AT4" s="3855"/>
      <c r="AU4" s="3855"/>
      <c r="AV4" s="3855"/>
      <c r="AW4" s="3855"/>
      <c r="AX4" s="3855"/>
      <c r="AY4" s="3855"/>
      <c r="AZ4" s="3855"/>
      <c r="BA4" s="3855"/>
      <c r="BB4" s="3856"/>
      <c r="BC4" s="1082" t="s">
        <v>615</v>
      </c>
      <c r="BE4" s="433"/>
      <c r="BF4" s="433" t="str">
        <f t="shared" si="0"/>
        <v>Наименование централизованной системы горячего водоснабжения</v>
      </c>
      <c r="BG4" s="433"/>
      <c r="BH4" s="433"/>
      <c r="BI4" s="979">
        <v>0</v>
      </c>
    </row>
    <row r="5" spans="1:61" s="1465" customFormat="1" ht="14.25" hidden="1" customHeight="1">
      <c r="A5" s="1167"/>
      <c r="B5" s="1167"/>
      <c r="C5" s="1167"/>
      <c r="D5" s="1167"/>
      <c r="E5" s="3861"/>
      <c r="F5" s="3861"/>
      <c r="G5" s="3861"/>
      <c r="H5" s="3860">
        <v>1</v>
      </c>
      <c r="I5" s="1167"/>
      <c r="J5" s="1167"/>
      <c r="K5" s="1167"/>
      <c r="L5" s="1170"/>
      <c r="M5" s="1139"/>
      <c r="N5" s="1139"/>
      <c r="O5" s="1139"/>
      <c r="P5" s="1321"/>
      <c r="Q5" s="1322"/>
      <c r="R5" s="290"/>
      <c r="S5" s="871"/>
      <c r="T5" s="1323"/>
      <c r="U5" s="1208"/>
      <c r="V5" s="3892"/>
      <c r="W5" s="3892"/>
      <c r="X5" s="3892"/>
      <c r="Y5" s="3892"/>
      <c r="Z5" s="3892"/>
      <c r="AA5" s="3892"/>
      <c r="AB5" s="3892"/>
      <c r="AC5" s="3893"/>
      <c r="AD5" s="3891"/>
      <c r="AE5" s="3892"/>
      <c r="AF5" s="3892"/>
      <c r="AG5" s="3892"/>
      <c r="AH5" s="3892"/>
      <c r="AI5" s="3892"/>
      <c r="AJ5" s="3892"/>
      <c r="AK5" s="3892"/>
      <c r="AL5" s="3892"/>
      <c r="AM5" s="3892"/>
      <c r="AN5" s="3892"/>
      <c r="AO5" s="3892"/>
      <c r="AP5" s="3892"/>
      <c r="AQ5" s="3892"/>
      <c r="AR5" s="3892"/>
      <c r="AS5" s="3892"/>
      <c r="AT5" s="3892"/>
      <c r="AU5" s="3892"/>
      <c r="AV5" s="3892"/>
      <c r="AW5" s="3892"/>
      <c r="AX5" s="3892"/>
      <c r="AY5" s="3892"/>
      <c r="AZ5" s="3892"/>
      <c r="BA5" s="3892"/>
      <c r="BB5" s="3893"/>
      <c r="BC5" s="1209" t="s">
        <v>486</v>
      </c>
      <c r="BE5" s="433"/>
      <c r="BF5" s="433" t="str">
        <f t="shared" si="0"/>
        <v/>
      </c>
      <c r="BG5" s="433"/>
      <c r="BH5" s="433"/>
      <c r="BI5" s="444">
        <v>0</v>
      </c>
    </row>
    <row r="6" spans="1:61" s="1465" customFormat="1" ht="14.25" hidden="1" customHeight="1">
      <c r="A6" s="1167"/>
      <c r="B6" s="1167"/>
      <c r="C6" s="1167"/>
      <c r="D6" s="1167"/>
      <c r="E6" s="3861"/>
      <c r="F6" s="3861"/>
      <c r="G6" s="3861"/>
      <c r="H6" s="3861"/>
      <c r="I6" s="3862" t="str">
        <f>S5&amp;".1"</f>
        <v>.1</v>
      </c>
      <c r="J6" s="1167"/>
      <c r="K6" s="1167"/>
      <c r="L6" s="1170" t="s">
        <v>487</v>
      </c>
      <c r="M6" s="443"/>
      <c r="N6" s="443"/>
      <c r="O6" s="443"/>
      <c r="P6" s="3864">
        <v>1</v>
      </c>
      <c r="Q6" s="1305"/>
      <c r="R6" s="289"/>
      <c r="S6" s="871"/>
      <c r="T6" s="1207"/>
      <c r="U6" s="1208"/>
      <c r="V6" s="3892"/>
      <c r="W6" s="3892"/>
      <c r="X6" s="3892"/>
      <c r="Y6" s="3892"/>
      <c r="Z6" s="3892"/>
      <c r="AA6" s="3892"/>
      <c r="AB6" s="3892"/>
      <c r="AC6" s="3893"/>
      <c r="AD6" s="3891"/>
      <c r="AE6" s="3892"/>
      <c r="AF6" s="3892"/>
      <c r="AG6" s="3892"/>
      <c r="AH6" s="3892"/>
      <c r="AI6" s="3892"/>
      <c r="AJ6" s="3892"/>
      <c r="AK6" s="3892"/>
      <c r="AL6" s="3892"/>
      <c r="AM6" s="3892"/>
      <c r="AN6" s="3892"/>
      <c r="AO6" s="3892"/>
      <c r="AP6" s="3892"/>
      <c r="AQ6" s="3892"/>
      <c r="AR6" s="3892"/>
      <c r="AS6" s="3892"/>
      <c r="AT6" s="3892"/>
      <c r="AU6" s="3892"/>
      <c r="AV6" s="3892"/>
      <c r="AW6" s="3892"/>
      <c r="AX6" s="3892"/>
      <c r="AY6" s="3892"/>
      <c r="AZ6" s="3892"/>
      <c r="BA6" s="3892"/>
      <c r="BB6" s="3893"/>
      <c r="BC6" s="1209"/>
      <c r="BE6" s="433"/>
      <c r="BF6" s="433" t="str">
        <f t="shared" si="0"/>
        <v/>
      </c>
      <c r="BG6" s="433"/>
      <c r="BH6" s="433"/>
      <c r="BI6" s="444">
        <v>0</v>
      </c>
    </row>
    <row r="7" spans="1:61" s="1465" customFormat="1" ht="14.25" hidden="1" customHeight="1">
      <c r="A7" s="1167"/>
      <c r="B7" s="1167"/>
      <c r="C7" s="1167"/>
      <c r="D7" s="1167"/>
      <c r="E7" s="3861"/>
      <c r="F7" s="3861"/>
      <c r="G7" s="3861"/>
      <c r="H7" s="3861"/>
      <c r="I7" s="3863"/>
      <c r="J7" s="3862" t="str">
        <f>S5&amp;".1"</f>
        <v>.1</v>
      </c>
      <c r="K7" s="1167"/>
      <c r="L7" s="1170"/>
      <c r="M7" s="443"/>
      <c r="N7" s="443"/>
      <c r="O7" s="443"/>
      <c r="P7" s="3864"/>
      <c r="Q7" s="3864">
        <v>1</v>
      </c>
      <c r="R7" s="290"/>
      <c r="S7" s="871"/>
      <c r="T7" s="1223"/>
      <c r="U7" s="1208"/>
      <c r="V7" s="3892"/>
      <c r="W7" s="3892"/>
      <c r="X7" s="3892"/>
      <c r="Y7" s="3892"/>
      <c r="Z7" s="3892"/>
      <c r="AA7" s="3892"/>
      <c r="AB7" s="3892"/>
      <c r="AC7" s="3893"/>
      <c r="AD7" s="3891"/>
      <c r="AE7" s="3892"/>
      <c r="AF7" s="3892"/>
      <c r="AG7" s="3892"/>
      <c r="AH7" s="3892"/>
      <c r="AI7" s="3892"/>
      <c r="AJ7" s="3892"/>
      <c r="AK7" s="3892"/>
      <c r="AL7" s="3892"/>
      <c r="AM7" s="3892"/>
      <c r="AN7" s="3892"/>
      <c r="AO7" s="3892"/>
      <c r="AP7" s="3892"/>
      <c r="AQ7" s="3892"/>
      <c r="AR7" s="3892"/>
      <c r="AS7" s="3892"/>
      <c r="AT7" s="3892"/>
      <c r="AU7" s="3892"/>
      <c r="AV7" s="3892"/>
      <c r="AW7" s="3892"/>
      <c r="AX7" s="3892"/>
      <c r="AY7" s="3892"/>
      <c r="AZ7" s="3892"/>
      <c r="BA7" s="3892"/>
      <c r="BB7" s="3893"/>
      <c r="BC7" s="1209"/>
      <c r="BE7" s="433"/>
      <c r="BF7" s="433" t="str">
        <f t="shared" si="0"/>
        <v/>
      </c>
      <c r="BG7" s="433"/>
      <c r="BH7" s="433"/>
      <c r="BI7" s="444">
        <v>0</v>
      </c>
    </row>
    <row r="8" spans="1:61" ht="11.25" hidden="1" customHeight="1">
      <c r="A8" s="1187"/>
      <c r="B8" s="1187"/>
      <c r="C8" s="1187"/>
      <c r="D8" s="1187"/>
      <c r="E8" s="3861"/>
      <c r="F8" s="3861"/>
      <c r="G8" s="3861"/>
      <c r="H8" s="3861"/>
      <c r="I8" s="3863"/>
      <c r="J8" s="3863"/>
      <c r="K8" s="3862" t="e">
        <f>S4&amp;".1"</f>
        <v>#N/A</v>
      </c>
      <c r="L8" s="1188"/>
      <c r="P8" s="3864"/>
      <c r="Q8" s="3864"/>
      <c r="R8" s="3920">
        <v>1</v>
      </c>
      <c r="S8" s="3917" t="e">
        <f>$K8</f>
        <v>#N/A</v>
      </c>
      <c r="T8" s="3937"/>
      <c r="U8" s="234"/>
      <c r="V8" s="627"/>
      <c r="W8" s="1081"/>
      <c r="X8" s="627"/>
      <c r="Y8" s="1081"/>
      <c r="Z8" s="1521"/>
      <c r="AA8" s="1293" t="s">
        <v>52</v>
      </c>
      <c r="AB8" s="1521"/>
      <c r="AC8" s="1293" t="s">
        <v>52</v>
      </c>
      <c r="AD8" s="3805" t="s">
        <v>52</v>
      </c>
      <c r="AE8" s="3913"/>
      <c r="AF8" s="3818">
        <v>1</v>
      </c>
      <c r="AG8" s="3936"/>
      <c r="AH8" s="3741" t="s">
        <v>52</v>
      </c>
      <c r="AI8" s="3913"/>
      <c r="AJ8" s="3818">
        <v>1</v>
      </c>
      <c r="AK8" s="3927" t="s">
        <v>9</v>
      </c>
      <c r="AL8" s="3741" t="s">
        <v>52</v>
      </c>
      <c r="AM8" s="3793"/>
      <c r="AN8" s="3818">
        <v>1</v>
      </c>
      <c r="AO8" s="3940"/>
      <c r="AP8" s="3941" t="s">
        <v>52</v>
      </c>
      <c r="AQ8" s="245"/>
      <c r="AR8" s="1310">
        <v>1</v>
      </c>
      <c r="AS8" s="1316" t="s">
        <v>9</v>
      </c>
      <c r="AT8" s="627"/>
      <c r="AU8" s="1081"/>
      <c r="AV8" s="627"/>
      <c r="AW8" s="1081"/>
      <c r="AX8" s="1521"/>
      <c r="AY8" s="1293" t="s">
        <v>52</v>
      </c>
      <c r="AZ8" s="1521"/>
      <c r="BA8" s="1293" t="s">
        <v>52</v>
      </c>
      <c r="BB8" s="1172"/>
      <c r="BC8" s="3883" t="s">
        <v>585</v>
      </c>
      <c r="BE8" s="433"/>
      <c r="BF8" s="433" t="str">
        <f t="shared" si="0"/>
        <v/>
      </c>
      <c r="BG8" s="433"/>
      <c r="BH8" s="433"/>
      <c r="BI8" s="979">
        <v>0</v>
      </c>
    </row>
    <row r="9" spans="1:61" ht="11.25" hidden="1" customHeight="1">
      <c r="A9" s="1187"/>
      <c r="B9" s="1187"/>
      <c r="C9" s="1187"/>
      <c r="D9" s="1187"/>
      <c r="E9" s="3861"/>
      <c r="F9" s="3861"/>
      <c r="G9" s="3861"/>
      <c r="H9" s="3861"/>
      <c r="I9" s="3863"/>
      <c r="J9" s="3863"/>
      <c r="K9" s="3862"/>
      <c r="L9" s="1188"/>
      <c r="P9" s="3864"/>
      <c r="Q9" s="3864"/>
      <c r="R9" s="3920"/>
      <c r="S9" s="3918"/>
      <c r="T9" s="3938"/>
      <c r="U9" s="234"/>
      <c r="V9" s="1217"/>
      <c r="W9" s="1320"/>
      <c r="X9" s="1217"/>
      <c r="Y9" s="1320"/>
      <c r="Z9" s="1217"/>
      <c r="AA9" s="1217"/>
      <c r="AB9" s="1217"/>
      <c r="AC9" s="1217"/>
      <c r="AD9" s="3806"/>
      <c r="AE9" s="3913"/>
      <c r="AF9" s="3818"/>
      <c r="AG9" s="3936"/>
      <c r="AH9" s="3741"/>
      <c r="AI9" s="3913"/>
      <c r="AJ9" s="3818"/>
      <c r="AK9" s="3927"/>
      <c r="AL9" s="3741"/>
      <c r="AM9" s="3798"/>
      <c r="AN9" s="3818"/>
      <c r="AO9" s="3940"/>
      <c r="AP9" s="3942"/>
      <c r="AQ9" s="250"/>
      <c r="AR9" s="349"/>
      <c r="AS9" s="349" t="s">
        <v>586</v>
      </c>
      <c r="AT9" s="1217"/>
      <c r="AU9" s="1320"/>
      <c r="AV9" s="1217"/>
      <c r="AW9" s="1320"/>
      <c r="AX9" s="1217"/>
      <c r="AY9" s="1217"/>
      <c r="AZ9" s="1217"/>
      <c r="BA9" s="1217"/>
      <c r="BB9" s="1221"/>
      <c r="BC9" s="3884"/>
      <c r="BE9" s="433"/>
      <c r="BF9" s="433"/>
      <c r="BG9" s="433"/>
      <c r="BH9" s="433"/>
      <c r="BI9" s="979">
        <v>0</v>
      </c>
    </row>
    <row r="10" spans="1:61" ht="11.25" hidden="1" customHeight="1">
      <c r="A10" s="1187"/>
      <c r="B10" s="1187"/>
      <c r="C10" s="1187"/>
      <c r="D10" s="1187"/>
      <c r="E10" s="3861"/>
      <c r="F10" s="3861"/>
      <c r="G10" s="3861"/>
      <c r="H10" s="3861"/>
      <c r="I10" s="3863"/>
      <c r="J10" s="3863"/>
      <c r="K10" s="3862"/>
      <c r="L10" s="1188"/>
      <c r="P10" s="3864"/>
      <c r="Q10" s="3864"/>
      <c r="R10" s="3920"/>
      <c r="S10" s="3918"/>
      <c r="T10" s="3938"/>
      <c r="U10" s="234"/>
      <c r="V10" s="1217"/>
      <c r="W10" s="1320"/>
      <c r="X10" s="1217"/>
      <c r="Y10" s="1320"/>
      <c r="Z10" s="1217"/>
      <c r="AA10" s="1217"/>
      <c r="AB10" s="1217"/>
      <c r="AC10" s="1217"/>
      <c r="AD10" s="3806"/>
      <c r="AE10" s="3913"/>
      <c r="AF10" s="3818"/>
      <c r="AG10" s="3936"/>
      <c r="AH10" s="3741"/>
      <c r="AI10" s="3913"/>
      <c r="AJ10" s="3818"/>
      <c r="AK10" s="3927"/>
      <c r="AL10" s="3741"/>
      <c r="AM10" s="250"/>
      <c r="AN10" s="1324"/>
      <c r="AO10" s="1324" t="s">
        <v>587</v>
      </c>
      <c r="AP10" s="349"/>
      <c r="AQ10" s="349"/>
      <c r="AR10" s="349"/>
      <c r="AS10" s="1217"/>
      <c r="AT10" s="1217"/>
      <c r="AU10" s="1320"/>
      <c r="AV10" s="1217"/>
      <c r="AW10" s="1320"/>
      <c r="AX10" s="1217"/>
      <c r="AY10" s="1217"/>
      <c r="AZ10" s="1217"/>
      <c r="BA10" s="1217"/>
      <c r="BB10" s="1221"/>
      <c r="BC10" s="3884"/>
      <c r="BE10" s="433"/>
      <c r="BF10" s="433"/>
      <c r="BG10" s="433"/>
      <c r="BH10" s="433"/>
      <c r="BI10" s="979">
        <v>0</v>
      </c>
    </row>
    <row r="11" spans="1:61" ht="11.25" hidden="1" customHeight="1">
      <c r="A11" s="1187"/>
      <c r="B11" s="1187"/>
      <c r="C11" s="1187"/>
      <c r="D11" s="1187"/>
      <c r="E11" s="3861"/>
      <c r="F11" s="3861"/>
      <c r="G11" s="3861"/>
      <c r="H11" s="3861"/>
      <c r="I11" s="3863"/>
      <c r="J11" s="3863"/>
      <c r="K11" s="3862"/>
      <c r="L11" s="1188"/>
      <c r="P11" s="3864"/>
      <c r="Q11" s="3864"/>
      <c r="R11" s="3920"/>
      <c r="S11" s="3918"/>
      <c r="T11" s="3938"/>
      <c r="U11" s="234"/>
      <c r="V11" s="1217"/>
      <c r="W11" s="1320"/>
      <c r="X11" s="1217"/>
      <c r="Y11" s="1320"/>
      <c r="Z11" s="1217"/>
      <c r="AA11" s="1217"/>
      <c r="AB11" s="1217"/>
      <c r="AC11" s="1217"/>
      <c r="AD11" s="3806"/>
      <c r="AE11" s="3913"/>
      <c r="AF11" s="3818"/>
      <c r="AG11" s="3936"/>
      <c r="AH11" s="3741"/>
      <c r="AI11" s="228"/>
      <c r="AJ11" s="348"/>
      <c r="AK11" s="247" t="s">
        <v>588</v>
      </c>
      <c r="AL11" s="1217"/>
      <c r="AM11" s="1217"/>
      <c r="AN11" s="1217"/>
      <c r="AO11" s="1217"/>
      <c r="AP11" s="1217"/>
      <c r="AQ11" s="1217"/>
      <c r="AR11" s="1217"/>
      <c r="AS11" s="1217"/>
      <c r="AT11" s="1217"/>
      <c r="AU11" s="1320"/>
      <c r="AV11" s="1217"/>
      <c r="AW11" s="1320"/>
      <c r="AX11" s="1217"/>
      <c r="AY11" s="1217"/>
      <c r="AZ11" s="1217"/>
      <c r="BA11" s="1217"/>
      <c r="BB11" s="1221"/>
      <c r="BC11" s="3884"/>
      <c r="BE11" s="433"/>
      <c r="BF11" s="433"/>
      <c r="BG11" s="433"/>
      <c r="BH11" s="433"/>
      <c r="BI11" s="979">
        <v>0</v>
      </c>
    </row>
    <row r="12" spans="1:61" ht="11.25" hidden="1" customHeight="1">
      <c r="A12" s="1187"/>
      <c r="B12" s="1187"/>
      <c r="C12" s="1187"/>
      <c r="D12" s="1187"/>
      <c r="E12" s="3861"/>
      <c r="F12" s="3861"/>
      <c r="G12" s="3861"/>
      <c r="H12" s="3861"/>
      <c r="I12" s="3863"/>
      <c r="J12" s="3863"/>
      <c r="K12" s="3862"/>
      <c r="L12" s="1188"/>
      <c r="P12" s="3864"/>
      <c r="Q12" s="3864"/>
      <c r="R12" s="3920"/>
      <c r="S12" s="3919"/>
      <c r="T12" s="3939"/>
      <c r="U12" s="234"/>
      <c r="V12" s="1217"/>
      <c r="W12" s="1218" t="str">
        <f>Z8&amp;"-"&amp;AB8</f>
        <v>-</v>
      </c>
      <c r="X12" s="1217"/>
      <c r="Y12" s="1218" t="str">
        <f>AB8&amp;"-"&amp;AD8</f>
        <v>-да</v>
      </c>
      <c r="Z12" s="1217"/>
      <c r="AA12" s="1217"/>
      <c r="AB12" s="1217"/>
      <c r="AC12" s="1217"/>
      <c r="AD12" s="3747"/>
      <c r="AE12" s="246"/>
      <c r="AF12" s="248"/>
      <c r="AG12" s="349" t="s">
        <v>589</v>
      </c>
      <c r="AH12" s="1217"/>
      <c r="AI12" s="1217"/>
      <c r="AJ12" s="1217"/>
      <c r="AK12" s="1217"/>
      <c r="AL12" s="1217"/>
      <c r="AM12" s="1217"/>
      <c r="AN12" s="1217"/>
      <c r="AO12" s="1217"/>
      <c r="AP12" s="1217"/>
      <c r="AQ12" s="1217"/>
      <c r="AR12" s="1217"/>
      <c r="AS12" s="1217"/>
      <c r="AT12" s="1217"/>
      <c r="AU12" s="1218" t="str">
        <f>AX8&amp;"-"&amp;AZ8</f>
        <v>-</v>
      </c>
      <c r="AV12" s="1217"/>
      <c r="AW12" s="1218" t="str">
        <f>AZ8&amp;"-"&amp;BB8</f>
        <v>-</v>
      </c>
      <c r="AX12" s="1217"/>
      <c r="AY12" s="1217"/>
      <c r="AZ12" s="1217"/>
      <c r="BA12" s="1217"/>
      <c r="BB12" s="1220" t="str">
        <f>BE8&amp;"-"&amp;BG8</f>
        <v>-</v>
      </c>
      <c r="BC12" s="3884"/>
      <c r="BE12" s="433"/>
      <c r="BF12" s="433" t="str">
        <f t="shared" ref="BF12:BF18" si="1">IF(T12="","",T12)</f>
        <v/>
      </c>
      <c r="BG12" s="433"/>
      <c r="BH12" s="433"/>
      <c r="BI12" s="979">
        <v>0</v>
      </c>
    </row>
    <row r="13" spans="1:61" ht="11.25" hidden="1" customHeight="1">
      <c r="A13" s="1187"/>
      <c r="B13" s="1187"/>
      <c r="C13" s="1187"/>
      <c r="D13" s="1187"/>
      <c r="E13" s="3861"/>
      <c r="F13" s="3861"/>
      <c r="G13" s="3861"/>
      <c r="H13" s="3861"/>
      <c r="I13" s="3863"/>
      <c r="J13" s="3862"/>
      <c r="K13" s="1187"/>
      <c r="L13" s="1188"/>
      <c r="P13" s="3864"/>
      <c r="Q13" s="3864"/>
      <c r="R13" s="289"/>
      <c r="S13" s="1102"/>
      <c r="T13" s="221" t="s">
        <v>552</v>
      </c>
      <c r="U13" s="300"/>
      <c r="V13" s="300"/>
      <c r="W13" s="300"/>
      <c r="X13" s="300"/>
      <c r="Y13" s="300"/>
      <c r="Z13" s="300"/>
      <c r="AA13" s="300"/>
      <c r="AB13" s="300"/>
      <c r="AC13" s="300"/>
      <c r="AD13" s="1329"/>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258"/>
      <c r="BC13" s="3885"/>
      <c r="BE13" s="433"/>
      <c r="BF13" s="433" t="str">
        <f t="shared" si="1"/>
        <v>Добавить строку</v>
      </c>
      <c r="BG13" s="433"/>
      <c r="BH13" s="433"/>
      <c r="BI13" s="979">
        <v>0</v>
      </c>
    </row>
    <row r="14" spans="1:61" s="1465" customFormat="1" ht="14.25" hidden="1" customHeight="1">
      <c r="A14" s="1167"/>
      <c r="B14" s="1167"/>
      <c r="C14" s="1167"/>
      <c r="D14" s="1167"/>
      <c r="E14" s="3861"/>
      <c r="F14" s="3861"/>
      <c r="G14" s="3861"/>
      <c r="H14" s="3861"/>
      <c r="I14" s="3862"/>
      <c r="J14" s="1167"/>
      <c r="K14" s="1167"/>
      <c r="L14" s="1170"/>
      <c r="M14" s="443"/>
      <c r="N14" s="443"/>
      <c r="O14" s="443"/>
      <c r="P14" s="3864"/>
      <c r="Q14" s="1305"/>
      <c r="R14" s="289"/>
      <c r="S14" s="1210"/>
      <c r="T14" s="1211"/>
      <c r="U14" s="1212"/>
      <c r="V14" s="1212"/>
      <c r="W14" s="1212"/>
      <c r="X14" s="1212"/>
      <c r="Y14" s="1212"/>
      <c r="Z14" s="1212"/>
      <c r="AA14" s="1212"/>
      <c r="AB14" s="1212"/>
      <c r="AC14" s="1212"/>
      <c r="AD14" s="1212"/>
      <c r="AE14" s="1212"/>
      <c r="AF14" s="1212"/>
      <c r="AG14" s="1212"/>
      <c r="AH14" s="1212"/>
      <c r="AI14" s="1212"/>
      <c r="AJ14" s="1212"/>
      <c r="AK14" s="1212"/>
      <c r="AL14" s="1212"/>
      <c r="AM14" s="1212"/>
      <c r="AN14" s="1212"/>
      <c r="AO14" s="1212"/>
      <c r="AP14" s="1212"/>
      <c r="AQ14" s="1212"/>
      <c r="AR14" s="1212"/>
      <c r="AS14" s="1212"/>
      <c r="AT14" s="1212"/>
      <c r="AU14" s="1212"/>
      <c r="AV14" s="1212"/>
      <c r="AW14" s="1212"/>
      <c r="AX14" s="1212"/>
      <c r="AY14" s="1212"/>
      <c r="AZ14" s="1212"/>
      <c r="BA14" s="1212"/>
      <c r="BB14" s="1212"/>
      <c r="BC14" s="1213"/>
      <c r="BE14" s="433"/>
      <c r="BF14" s="433" t="str">
        <f t="shared" si="1"/>
        <v/>
      </c>
      <c r="BG14" s="433"/>
      <c r="BH14" s="433"/>
      <c r="BI14" s="444">
        <v>0</v>
      </c>
    </row>
    <row r="15" spans="1:61" s="1465" customFormat="1" ht="14.25" hidden="1" customHeight="1">
      <c r="A15" s="1167"/>
      <c r="B15" s="1167"/>
      <c r="C15" s="1167"/>
      <c r="D15" s="1167"/>
      <c r="E15" s="3861"/>
      <c r="F15" s="3861"/>
      <c r="G15" s="3861"/>
      <c r="H15" s="3860"/>
      <c r="I15" s="1167"/>
      <c r="J15" s="1167"/>
      <c r="K15" s="1167"/>
      <c r="L15" s="1170"/>
      <c r="M15" s="1139"/>
      <c r="N15" s="1139"/>
      <c r="O15" s="451"/>
      <c r="P15" s="313"/>
      <c r="Q15" s="1168"/>
      <c r="R15" s="1225"/>
      <c r="S15" s="1210"/>
      <c r="T15" s="1211"/>
      <c r="U15" s="1212"/>
      <c r="V15" s="1212"/>
      <c r="W15" s="1212"/>
      <c r="X15" s="1212"/>
      <c r="Y15" s="1212"/>
      <c r="Z15" s="1212"/>
      <c r="AA15" s="1212"/>
      <c r="AB15" s="1212"/>
      <c r="AC15" s="1212"/>
      <c r="AD15" s="1212"/>
      <c r="AE15" s="1212"/>
      <c r="AF15" s="1212"/>
      <c r="AG15" s="1212"/>
      <c r="AH15" s="1212"/>
      <c r="AI15" s="1212"/>
      <c r="AJ15" s="1212"/>
      <c r="AK15" s="1212"/>
      <c r="AL15" s="1212"/>
      <c r="AM15" s="1212"/>
      <c r="AN15" s="1212"/>
      <c r="AO15" s="1212"/>
      <c r="AP15" s="1212"/>
      <c r="AQ15" s="1212"/>
      <c r="AR15" s="1212"/>
      <c r="AS15" s="1212"/>
      <c r="AT15" s="1212"/>
      <c r="AU15" s="1212"/>
      <c r="AV15" s="1212"/>
      <c r="AW15" s="1212"/>
      <c r="AX15" s="1212"/>
      <c r="AY15" s="1212"/>
      <c r="AZ15" s="1212"/>
      <c r="BA15" s="1212"/>
      <c r="BB15" s="1212"/>
      <c r="BC15" s="1213"/>
      <c r="BE15" s="433"/>
      <c r="BF15" s="433" t="str">
        <f t="shared" si="1"/>
        <v/>
      </c>
      <c r="BG15" s="433"/>
      <c r="BH15" s="433"/>
      <c r="BI15" s="444">
        <v>0</v>
      </c>
    </row>
    <row r="16" spans="1:61" s="1465" customFormat="1" ht="14.25" hidden="1" customHeight="1">
      <c r="A16" s="1167"/>
      <c r="B16" s="1167"/>
      <c r="C16" s="1167"/>
      <c r="D16" s="1138"/>
      <c r="E16" s="3861"/>
      <c r="F16" s="3861"/>
      <c r="G16" s="3860"/>
      <c r="H16" s="1138"/>
      <c r="I16" s="1138"/>
      <c r="J16" s="1138"/>
      <c r="K16" s="1138"/>
      <c r="L16" s="1318"/>
      <c r="M16" s="1139"/>
      <c r="N16" s="1139"/>
      <c r="P16" s="1140"/>
      <c r="Q16" s="1141"/>
      <c r="R16" s="1140"/>
      <c r="S16" s="1146"/>
      <c r="T16" s="1149"/>
      <c r="U16" s="1148"/>
      <c r="V16" s="1148"/>
      <c r="W16" s="1148"/>
      <c r="X16" s="1148"/>
      <c r="Y16" s="1148"/>
      <c r="Z16" s="1148"/>
      <c r="AA16" s="1148"/>
      <c r="AB16" s="1148"/>
      <c r="AC16" s="1148"/>
      <c r="AD16" s="1148"/>
      <c r="AE16" s="1148"/>
      <c r="AF16" s="1148"/>
      <c r="AG16" s="1148"/>
      <c r="AH16" s="1148"/>
      <c r="AI16" s="1148"/>
      <c r="AJ16" s="1148"/>
      <c r="AK16" s="1148"/>
      <c r="AL16" s="1148"/>
      <c r="AM16" s="1148"/>
      <c r="AN16" s="1148"/>
      <c r="AO16" s="1148"/>
      <c r="AP16" s="1148"/>
      <c r="AQ16" s="1148"/>
      <c r="AR16" s="1148"/>
      <c r="AS16" s="1148"/>
      <c r="AT16" s="1148"/>
      <c r="AU16" s="1148"/>
      <c r="AV16" s="1148"/>
      <c r="AW16" s="1148"/>
      <c r="AX16" s="1148"/>
      <c r="AY16" s="1148"/>
      <c r="AZ16" s="1148"/>
      <c r="BA16" s="1148"/>
      <c r="BB16" s="1148"/>
      <c r="BC16" s="1148"/>
      <c r="BE16" s="659"/>
      <c r="BF16" s="659" t="str">
        <f t="shared" si="1"/>
        <v/>
      </c>
      <c r="BG16" s="659"/>
      <c r="BH16" s="659"/>
      <c r="BI16" s="451">
        <v>0</v>
      </c>
    </row>
    <row r="17" spans="1:61" s="1465" customFormat="1" ht="14.25" hidden="1" customHeight="1">
      <c r="A17" s="1167"/>
      <c r="B17" s="1167"/>
      <c r="C17" s="1138"/>
      <c r="D17" s="1138"/>
      <c r="E17" s="3861"/>
      <c r="F17" s="3860"/>
      <c r="G17" s="1138"/>
      <c r="H17" s="1138"/>
      <c r="I17" s="1138"/>
      <c r="J17" s="1138"/>
      <c r="K17" s="1138"/>
      <c r="L17" s="1318"/>
      <c r="M17" s="1145"/>
      <c r="N17" s="1145"/>
      <c r="P17" s="1140"/>
      <c r="Q17" s="1141"/>
      <c r="R17" s="1140"/>
      <c r="S17" s="1146"/>
      <c r="T17" s="1149" t="s">
        <v>499</v>
      </c>
      <c r="U17" s="1148"/>
      <c r="V17" s="1148"/>
      <c r="W17" s="1148"/>
      <c r="X17" s="1148"/>
      <c r="Y17" s="1148"/>
      <c r="Z17" s="1148"/>
      <c r="AA17" s="1148"/>
      <c r="AB17" s="1148"/>
      <c r="AC17" s="1148"/>
      <c r="AD17" s="1148"/>
      <c r="AE17" s="1148"/>
      <c r="AF17" s="1148"/>
      <c r="AG17" s="1148"/>
      <c r="AH17" s="1148"/>
      <c r="AI17" s="1148"/>
      <c r="AJ17" s="1148"/>
      <c r="AK17" s="1148"/>
      <c r="AL17" s="1148"/>
      <c r="AM17" s="1148"/>
      <c r="AN17" s="1148"/>
      <c r="AO17" s="1148"/>
      <c r="AP17" s="1148"/>
      <c r="AQ17" s="1148"/>
      <c r="AR17" s="1148"/>
      <c r="AS17" s="1148"/>
      <c r="AT17" s="1148"/>
      <c r="AU17" s="1148"/>
      <c r="AV17" s="1148"/>
      <c r="AW17" s="1148"/>
      <c r="AX17" s="1148"/>
      <c r="AY17" s="1148"/>
      <c r="AZ17" s="1148"/>
      <c r="BA17" s="1148"/>
      <c r="BB17" s="1148"/>
      <c r="BC17" s="1148"/>
      <c r="BE17" s="659"/>
      <c r="BF17" s="659" t="str">
        <f t="shared" si="1"/>
        <v>Добавить централизованную систему для дифференциации</v>
      </c>
      <c r="BG17" s="659"/>
      <c r="BH17" s="659"/>
      <c r="BI17" s="451">
        <v>0</v>
      </c>
    </row>
    <row r="18" spans="1:61" s="1465" customFormat="1" ht="14.25" hidden="1" customHeight="1">
      <c r="A18" s="1167"/>
      <c r="B18" s="1167"/>
      <c r="C18" s="1167"/>
      <c r="D18" s="1167"/>
      <c r="E18" s="3860"/>
      <c r="F18" s="1167"/>
      <c r="G18" s="1167"/>
      <c r="H18" s="1167"/>
      <c r="I18" s="1167"/>
      <c r="J18" s="1167"/>
      <c r="K18" s="1167"/>
      <c r="L18" s="1170"/>
      <c r="M18" s="1145"/>
      <c r="N18" s="1145"/>
      <c r="O18" s="451"/>
      <c r="P18" s="313"/>
      <c r="Q18" s="1168"/>
      <c r="R18" s="313"/>
      <c r="S18" s="1146"/>
      <c r="T18" s="1149" t="s">
        <v>500</v>
      </c>
      <c r="U18" s="1148"/>
      <c r="V18" s="1148"/>
      <c r="W18" s="1148"/>
      <c r="X18" s="1148"/>
      <c r="Y18" s="1148"/>
      <c r="Z18" s="1148"/>
      <c r="AA18" s="1148"/>
      <c r="AB18" s="1148"/>
      <c r="AC18" s="1148"/>
      <c r="AD18" s="1148"/>
      <c r="AE18" s="1148"/>
      <c r="AF18" s="1148"/>
      <c r="AG18" s="1148"/>
      <c r="AH18" s="1148"/>
      <c r="AI18" s="1148"/>
      <c r="AJ18" s="1148"/>
      <c r="AK18" s="1148"/>
      <c r="AL18" s="1148"/>
      <c r="AM18" s="1148"/>
      <c r="AN18" s="1148"/>
      <c r="AO18" s="1148"/>
      <c r="AP18" s="1148"/>
      <c r="AQ18" s="1148"/>
      <c r="AR18" s="1148"/>
      <c r="AS18" s="1148"/>
      <c r="AT18" s="1148"/>
      <c r="AU18" s="1148"/>
      <c r="AV18" s="1148"/>
      <c r="AW18" s="1148"/>
      <c r="AX18" s="1148"/>
      <c r="AY18" s="1148"/>
      <c r="AZ18" s="1148"/>
      <c r="BA18" s="1148"/>
      <c r="BB18" s="1148"/>
      <c r="BC18" s="1148"/>
      <c r="BE18" s="433"/>
      <c r="BF18" s="433" t="str">
        <f t="shared" si="1"/>
        <v>Добавить территорию для дифференциации</v>
      </c>
      <c r="BG18" s="433"/>
      <c r="BH18" s="433"/>
      <c r="BI18" s="444">
        <v>0</v>
      </c>
    </row>
    <row r="19" spans="1:61" ht="14.25" hidden="1" customHeight="1">
      <c r="AC19" s="261"/>
      <c r="BA19" s="261"/>
      <c r="BI19" s="979">
        <v>0</v>
      </c>
    </row>
    <row r="20" spans="1:61" ht="14.25" hidden="1" customHeight="1">
      <c r="AD20" s="1148" t="s">
        <v>6</v>
      </c>
      <c r="AE20" s="1325"/>
      <c r="AF20" s="478">
        <v>1</v>
      </c>
      <c r="AG20" s="1326"/>
      <c r="AH20" s="1148" t="s">
        <v>6</v>
      </c>
      <c r="AI20" s="1325"/>
      <c r="AJ20" s="478">
        <v>1</v>
      </c>
      <c r="AK20" s="1326"/>
      <c r="AL20" s="1148" t="s">
        <v>6</v>
      </c>
      <c r="AM20" s="1327"/>
      <c r="AN20" s="478">
        <v>1</v>
      </c>
      <c r="AO20" s="1328"/>
      <c r="AP20" s="1148" t="s">
        <v>6</v>
      </c>
      <c r="AQ20" s="1327"/>
      <c r="AR20" s="478">
        <v>1</v>
      </c>
      <c r="AS20" s="1328"/>
      <c r="AT20" s="259"/>
      <c r="AU20" s="317"/>
      <c r="AV20" s="259"/>
      <c r="AW20" s="317"/>
      <c r="AX20" s="1523"/>
      <c r="AY20" s="1309" t="s">
        <v>52</v>
      </c>
      <c r="AZ20" s="1523"/>
      <c r="BA20" s="1309" t="s">
        <v>52</v>
      </c>
      <c r="BI20" s="979">
        <v>0</v>
      </c>
    </row>
    <row r="21" spans="1:61" ht="14.25" hidden="1" customHeight="1">
      <c r="BD21" s="429"/>
      <c r="BE21" s="429"/>
      <c r="BF21" s="429"/>
      <c r="BG21" s="429"/>
      <c r="BH21" s="429"/>
      <c r="BI21" s="979">
        <v>0</v>
      </c>
    </row>
    <row r="22" spans="1:61" ht="14.25" hidden="1" customHeight="1">
      <c r="O22" s="1191" t="s">
        <v>501</v>
      </c>
      <c r="Z22" s="1169"/>
      <c r="AB22" s="1169"/>
      <c r="AC22" s="261"/>
      <c r="AX22" s="1169"/>
      <c r="AZ22" s="1169"/>
      <c r="BA22" s="261"/>
      <c r="BD22" s="429"/>
      <c r="BE22" s="429"/>
      <c r="BF22" s="429"/>
      <c r="BG22" s="429"/>
      <c r="BH22" s="429"/>
      <c r="BI22" s="979">
        <v>0</v>
      </c>
    </row>
    <row r="23" spans="1:61" ht="14.25" hidden="1" customHeight="1">
      <c r="AC23" s="261"/>
      <c r="BA23" s="261"/>
      <c r="BD23" s="429"/>
      <c r="BE23" s="429"/>
      <c r="BF23" s="429"/>
      <c r="BG23" s="429"/>
      <c r="BH23" s="429"/>
      <c r="BI23" s="979">
        <v>0</v>
      </c>
    </row>
    <row r="24" spans="1:61" s="1333" customFormat="1" ht="14.25" hidden="1" customHeight="1">
      <c r="M24" s="1332"/>
      <c r="N24" s="1332"/>
      <c r="O24" s="1333" t="s">
        <v>502</v>
      </c>
      <c r="P24" s="1332"/>
      <c r="Q24" s="1334"/>
      <c r="R24" s="1334"/>
      <c r="AA24" s="1331" t="s">
        <v>504</v>
      </c>
      <c r="AC24" s="1331" t="s">
        <v>505</v>
      </c>
      <c r="AD24" s="1331" t="s">
        <v>553</v>
      </c>
      <c r="AH24" s="1331" t="s">
        <v>553</v>
      </c>
      <c r="AK24" s="1331" t="s">
        <v>590</v>
      </c>
      <c r="AL24" s="1331" t="s">
        <v>553</v>
      </c>
      <c r="AP24" s="1331" t="s">
        <v>553</v>
      </c>
      <c r="AY24" s="1331" t="s">
        <v>504</v>
      </c>
      <c r="BA24" s="1331" t="s">
        <v>505</v>
      </c>
      <c r="BD24" s="1335"/>
      <c r="BE24" s="1335"/>
      <c r="BF24" s="1335"/>
      <c r="BG24" s="1335"/>
      <c r="BH24" s="1335"/>
      <c r="BI24" s="1331">
        <v>0</v>
      </c>
    </row>
    <row r="25" spans="1:61" ht="14.25" hidden="1" customHeight="1">
      <c r="O25" s="1188"/>
      <c r="BD25" s="429"/>
      <c r="BE25" s="429"/>
      <c r="BF25" s="429"/>
      <c r="BG25" s="429"/>
      <c r="BH25" s="429"/>
      <c r="BI25" s="979">
        <v>0</v>
      </c>
    </row>
    <row r="26" spans="1:61" ht="14.25" hidden="1" customHeight="1">
      <c r="O26" s="1188"/>
      <c r="BD26" s="429"/>
      <c r="BE26" s="429"/>
      <c r="BF26" s="429"/>
      <c r="BG26" s="429"/>
      <c r="BH26" s="429"/>
      <c r="BI26" s="979">
        <v>0</v>
      </c>
    </row>
    <row r="27" spans="1:61" ht="14.65" customHeight="1">
      <c r="Q27" s="225"/>
      <c r="R27" s="309"/>
      <c r="S27" s="1099"/>
      <c r="T27" s="296"/>
      <c r="U27" s="296"/>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c r="BI27" s="979">
        <v>14</v>
      </c>
    </row>
    <row r="28" spans="1:61" ht="14.65" customHeight="1">
      <c r="Q28" s="225"/>
      <c r="R28" s="309"/>
      <c r="S28" s="384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3841"/>
      <c r="U28" s="3841"/>
      <c r="V28" s="3841"/>
      <c r="W28" s="3841"/>
      <c r="X28" s="3841"/>
      <c r="Y28" s="3841"/>
      <c r="Z28" s="3841"/>
      <c r="AA28" s="3841"/>
      <c r="AB28" s="3841"/>
      <c r="AC28" s="3841"/>
      <c r="AD28" s="3841"/>
      <c r="AE28" s="3841"/>
      <c r="AF28" s="3841"/>
      <c r="AG28" s="3841"/>
      <c r="AH28" s="3841"/>
      <c r="AI28" s="3841"/>
      <c r="AJ28" s="3841"/>
      <c r="AK28" s="3841"/>
      <c r="AL28" s="3841"/>
      <c r="AM28" s="3841"/>
      <c r="AN28" s="3841"/>
      <c r="AO28" s="3841"/>
      <c r="AP28" s="3841"/>
      <c r="AQ28" s="3841"/>
      <c r="AR28" s="3841"/>
      <c r="AS28" s="3841"/>
      <c r="AT28" s="3841"/>
      <c r="AU28" s="3841"/>
      <c r="AV28" s="3841"/>
      <c r="AW28" s="3841"/>
      <c r="AX28" s="3841"/>
      <c r="AY28" s="3841"/>
      <c r="AZ28" s="3841"/>
      <c r="BA28" s="1067"/>
      <c r="BI28" s="979">
        <v>14</v>
      </c>
    </row>
    <row r="29" spans="1:61" ht="14.65" customHeight="1">
      <c r="Q29" s="225"/>
      <c r="R29" s="309"/>
      <c r="S29" s="3814" t="str">
        <f>IF(org=0,"Не определено",org)</f>
        <v>ООО "Смоленскрегионтеплоэнерго"</v>
      </c>
      <c r="T29" s="3814"/>
      <c r="U29" s="3814"/>
      <c r="V29" s="3814"/>
      <c r="W29" s="3814"/>
      <c r="X29" s="3814"/>
      <c r="Y29" s="3814"/>
      <c r="Z29" s="3814"/>
      <c r="AA29" s="3814"/>
      <c r="AB29" s="3814"/>
      <c r="AC29" s="3814"/>
      <c r="AD29" s="3814"/>
      <c r="AE29" s="3814"/>
      <c r="AF29" s="3814"/>
      <c r="AG29" s="3814"/>
      <c r="AH29" s="3814"/>
      <c r="AI29" s="3814"/>
      <c r="AJ29" s="3814"/>
      <c r="AK29" s="3814"/>
      <c r="AL29" s="3814"/>
      <c r="AM29" s="3814"/>
      <c r="AN29" s="3814"/>
      <c r="AO29" s="3814"/>
      <c r="AP29" s="3814"/>
      <c r="AQ29" s="3814"/>
      <c r="AR29" s="3814"/>
      <c r="AS29" s="3814"/>
      <c r="AT29" s="3814"/>
      <c r="AU29" s="3814"/>
      <c r="AV29" s="3814"/>
      <c r="AW29" s="3814"/>
      <c r="AX29" s="3814"/>
      <c r="AY29" s="3814"/>
      <c r="AZ29" s="3814"/>
      <c r="BA29" s="1067"/>
      <c r="BI29" s="979">
        <v>14</v>
      </c>
    </row>
    <row r="30" spans="1:61" ht="14.25" hidden="1" customHeight="1">
      <c r="Q30" s="225"/>
      <c r="R30" s="309"/>
      <c r="S30" s="1099"/>
      <c r="T30" s="296"/>
      <c r="U30" s="29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2"/>
      <c r="BI30" s="979">
        <v>0</v>
      </c>
    </row>
    <row r="31" spans="1:61" s="1637" customFormat="1" ht="25.5" hidden="1" customHeight="1">
      <c r="A31" s="1192"/>
      <c r="B31" s="1192"/>
      <c r="C31" s="1192"/>
      <c r="D31" s="1192"/>
      <c r="E31" s="1192"/>
      <c r="F31" s="1192"/>
      <c r="G31" s="1192"/>
      <c r="H31" s="1192"/>
      <c r="I31" s="1192"/>
      <c r="J31" s="1192"/>
      <c r="K31" s="1192"/>
      <c r="L31" s="1193"/>
      <c r="M31" s="1192"/>
      <c r="N31" s="1192"/>
      <c r="O31" s="1192"/>
      <c r="P31" s="1192"/>
      <c r="Q31" s="1192"/>
      <c r="S31" s="3851" t="s">
        <v>28</v>
      </c>
      <c r="T31" s="3851"/>
      <c r="U31" s="1196"/>
      <c r="V31" s="3853" t="str">
        <f>IF(TITLE_NAME_OR_PR_CHANGE="",IF(TITLE_NAME_OR_PR="","",TITLE_NAME_OR_PR),TITLE_NAME_OR_PR_CHANGE)</f>
        <v/>
      </c>
      <c r="W31" s="3853"/>
      <c r="X31" s="3853"/>
      <c r="Y31" s="3853"/>
      <c r="Z31" s="3853"/>
      <c r="AA31" s="3853"/>
      <c r="AB31" s="3853"/>
      <c r="AC31" s="260"/>
      <c r="AD31" s="3853" t="str">
        <f>IF(TITLE_NAME_OR_PR_CHANGE="",IF(TITLE_NAME_OR_PR="","",TITLE_NAME_OR_PR),TITLE_NAME_OR_PR_CHANGE)</f>
        <v/>
      </c>
      <c r="AE31" s="3853"/>
      <c r="AF31" s="3853"/>
      <c r="AG31" s="3853"/>
      <c r="AH31" s="3853"/>
      <c r="AI31" s="3853"/>
      <c r="AJ31" s="3853"/>
      <c r="AK31" s="3853"/>
      <c r="AL31" s="3853"/>
      <c r="AM31" s="3853"/>
      <c r="AN31" s="3853"/>
      <c r="AO31" s="3853"/>
      <c r="AP31" s="3853"/>
      <c r="AQ31" s="3853"/>
      <c r="AR31" s="3853"/>
      <c r="AS31" s="3853"/>
      <c r="AT31" s="3853"/>
      <c r="AU31" s="3853"/>
      <c r="AV31" s="3853"/>
      <c r="AW31" s="3853"/>
      <c r="AX31" s="3853"/>
      <c r="AY31" s="3853"/>
      <c r="AZ31" s="3853"/>
      <c r="BA31" s="260"/>
      <c r="BB31" s="260"/>
      <c r="BC31" s="214"/>
      <c r="BD31" s="301"/>
      <c r="BE31" s="301"/>
      <c r="BF31" s="301"/>
      <c r="BG31" s="301"/>
      <c r="BH31" s="301"/>
      <c r="BI31" s="351">
        <v>0</v>
      </c>
    </row>
    <row r="32" spans="1:61" s="1637" customFormat="1" ht="18.75" hidden="1" customHeight="1">
      <c r="A32" s="1192"/>
      <c r="B32" s="1192"/>
      <c r="C32" s="1192"/>
      <c r="D32" s="1192"/>
      <c r="E32" s="1192"/>
      <c r="F32" s="1192"/>
      <c r="G32" s="1192"/>
      <c r="H32" s="1192"/>
      <c r="I32" s="1192"/>
      <c r="J32" s="1192"/>
      <c r="K32" s="1192"/>
      <c r="L32" s="1193"/>
      <c r="M32" s="1192"/>
      <c r="N32" s="1192"/>
      <c r="O32" s="1192"/>
      <c r="P32" s="1192"/>
      <c r="Q32" s="1192"/>
      <c r="S32" s="3851" t="s">
        <v>507</v>
      </c>
      <c r="T32" s="3851"/>
      <c r="U32" s="1196"/>
      <c r="V32" s="3852" t="str">
        <f>IF(TITLE_DATE_PR_CHANGE="",IF(TITLE_DATE_PR="","",TITLE_DATE_PR),TITLE_DATE_PR_CHANGE)</f>
        <v/>
      </c>
      <c r="W32" s="3852"/>
      <c r="X32" s="3852"/>
      <c r="Y32" s="3852"/>
      <c r="Z32" s="3852"/>
      <c r="AA32" s="3852"/>
      <c r="AB32" s="3852"/>
      <c r="AC32" s="260"/>
      <c r="AD32" s="3852" t="str">
        <f>IF(TITLE_DATE_PR_CHANGE="",IF(TITLE_DATE_PR="","",TITLE_DATE_PR),TITLE_DATE_PR_CHANGE)</f>
        <v/>
      </c>
      <c r="AE32" s="3852"/>
      <c r="AF32" s="3852"/>
      <c r="AG32" s="3852"/>
      <c r="AH32" s="3852"/>
      <c r="AI32" s="3852"/>
      <c r="AJ32" s="3852"/>
      <c r="AK32" s="3852"/>
      <c r="AL32" s="3852"/>
      <c r="AM32" s="3852"/>
      <c r="AN32" s="3852"/>
      <c r="AO32" s="3852"/>
      <c r="AP32" s="3852"/>
      <c r="AQ32" s="3852"/>
      <c r="AR32" s="3852"/>
      <c r="AS32" s="3852"/>
      <c r="AT32" s="3852"/>
      <c r="AU32" s="3852"/>
      <c r="AV32" s="3852"/>
      <c r="AW32" s="3852"/>
      <c r="AX32" s="3852"/>
      <c r="AY32" s="3852"/>
      <c r="AZ32" s="3852"/>
      <c r="BA32" s="260"/>
      <c r="BB32" s="260"/>
      <c r="BC32" s="214"/>
      <c r="BD32" s="301"/>
      <c r="BE32" s="301"/>
      <c r="BF32" s="301"/>
      <c r="BG32" s="301"/>
      <c r="BH32" s="301"/>
      <c r="BI32" s="351">
        <v>0</v>
      </c>
    </row>
    <row r="33" spans="1:61" s="1637" customFormat="1" ht="18.75" hidden="1" customHeight="1">
      <c r="A33" s="1192"/>
      <c r="B33" s="1192"/>
      <c r="C33" s="1192"/>
      <c r="D33" s="1192"/>
      <c r="E33" s="1192"/>
      <c r="F33" s="1192"/>
      <c r="G33" s="1192"/>
      <c r="H33" s="1192"/>
      <c r="I33" s="1192"/>
      <c r="J33" s="1192"/>
      <c r="K33" s="1192"/>
      <c r="L33" s="1193"/>
      <c r="M33" s="1192"/>
      <c r="N33" s="1192"/>
      <c r="O33" s="1192"/>
      <c r="P33" s="1192"/>
      <c r="Q33" s="1192"/>
      <c r="S33" s="3851" t="s">
        <v>508</v>
      </c>
      <c r="T33" s="3851"/>
      <c r="U33" s="1196"/>
      <c r="V33" s="3853" t="str">
        <f>IF(TITLE_NUMBER_PR_CHANGE="",IF(TITLE_NUMBER_PR="","",TITLE_NUMBER_PR),TITLE_NUMBER_PR_CHANGE)</f>
        <v/>
      </c>
      <c r="W33" s="3853"/>
      <c r="X33" s="3853"/>
      <c r="Y33" s="3853"/>
      <c r="Z33" s="3853"/>
      <c r="AA33" s="3853"/>
      <c r="AB33" s="3853"/>
      <c r="AC33" s="260"/>
      <c r="AD33" s="3853" t="str">
        <f>IF(TITLE_NUMBER_PR_CHANGE="",IF(TITLE_NUMBER_PR="","",TITLE_NUMBER_PR),TITLE_NUMBER_PR_CHANGE)</f>
        <v/>
      </c>
      <c r="AE33" s="3853"/>
      <c r="AF33" s="3853"/>
      <c r="AG33" s="3853"/>
      <c r="AH33" s="3853"/>
      <c r="AI33" s="3853"/>
      <c r="AJ33" s="3853"/>
      <c r="AK33" s="3853"/>
      <c r="AL33" s="3853"/>
      <c r="AM33" s="3853"/>
      <c r="AN33" s="3853"/>
      <c r="AO33" s="3853"/>
      <c r="AP33" s="3853"/>
      <c r="AQ33" s="3853"/>
      <c r="AR33" s="3853"/>
      <c r="AS33" s="3853"/>
      <c r="AT33" s="3853"/>
      <c r="AU33" s="3853"/>
      <c r="AV33" s="3853"/>
      <c r="AW33" s="3853"/>
      <c r="AX33" s="3853"/>
      <c r="AY33" s="3853"/>
      <c r="AZ33" s="3853"/>
      <c r="BA33" s="260"/>
      <c r="BB33" s="260"/>
      <c r="BC33" s="214"/>
      <c r="BD33" s="301"/>
      <c r="BE33" s="301"/>
      <c r="BF33" s="301"/>
      <c r="BG33" s="301"/>
      <c r="BH33" s="301"/>
      <c r="BI33" s="351">
        <v>0</v>
      </c>
    </row>
    <row r="34" spans="1:61" s="1637" customFormat="1" ht="18.75" hidden="1" customHeight="1">
      <c r="A34" s="1192"/>
      <c r="B34" s="1192"/>
      <c r="C34" s="1192"/>
      <c r="D34" s="1192"/>
      <c r="E34" s="1192"/>
      <c r="F34" s="1192"/>
      <c r="G34" s="1192"/>
      <c r="H34" s="1192"/>
      <c r="I34" s="1192"/>
      <c r="J34" s="1192"/>
      <c r="K34" s="1192"/>
      <c r="L34" s="1193"/>
      <c r="M34" s="1192"/>
      <c r="N34" s="1192"/>
      <c r="O34" s="1192"/>
      <c r="P34" s="1192"/>
      <c r="Q34" s="1192"/>
      <c r="S34" s="3851" t="s">
        <v>29</v>
      </c>
      <c r="T34" s="3851"/>
      <c r="U34" s="1196"/>
      <c r="V34" s="3853" t="str">
        <f>IF(TITLE_IST_PUB_CHANGE="",IF(TITLE_IST_PUB="","",TITLE_IST_PUB),TITLE_IST_PUB_CHANGE)</f>
        <v/>
      </c>
      <c r="W34" s="3853"/>
      <c r="X34" s="3853"/>
      <c r="Y34" s="3853"/>
      <c r="Z34" s="3853"/>
      <c r="AA34" s="3853"/>
      <c r="AB34" s="3853"/>
      <c r="AC34" s="260"/>
      <c r="AD34" s="3853" t="str">
        <f>IF(TITLE_IST_PUB_CHANGE="",IF(TITLE_IST_PUB="","",TITLE_IST_PUB),TITLE_IST_PUB_CHANGE)</f>
        <v/>
      </c>
      <c r="AE34" s="3853"/>
      <c r="AF34" s="3853"/>
      <c r="AG34" s="3853"/>
      <c r="AH34" s="3853"/>
      <c r="AI34" s="3853"/>
      <c r="AJ34" s="3853"/>
      <c r="AK34" s="3853"/>
      <c r="AL34" s="3853"/>
      <c r="AM34" s="3853"/>
      <c r="AN34" s="3853"/>
      <c r="AO34" s="3853"/>
      <c r="AP34" s="3853"/>
      <c r="AQ34" s="3853"/>
      <c r="AR34" s="3853"/>
      <c r="AS34" s="3853"/>
      <c r="AT34" s="3853"/>
      <c r="AU34" s="3853"/>
      <c r="AV34" s="3853"/>
      <c r="AW34" s="3853"/>
      <c r="AX34" s="3853"/>
      <c r="AY34" s="3853"/>
      <c r="AZ34" s="3853"/>
      <c r="BA34" s="260"/>
      <c r="BB34" s="260"/>
      <c r="BC34" s="214"/>
      <c r="BD34" s="301"/>
      <c r="BE34" s="301"/>
      <c r="BF34" s="301"/>
      <c r="BG34" s="301"/>
      <c r="BH34" s="301"/>
      <c r="BI34" s="351">
        <v>0</v>
      </c>
    </row>
    <row r="35" spans="1:61" ht="14.25" hidden="1" customHeight="1">
      <c r="Q35" s="225"/>
      <c r="R35" s="309"/>
      <c r="S35" s="1099"/>
      <c r="T35" s="296"/>
      <c r="U35" s="29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2"/>
      <c r="BI35" s="979">
        <v>0</v>
      </c>
    </row>
    <row r="36" spans="1:61" s="1637" customFormat="1" ht="18.75" hidden="1" customHeight="1">
      <c r="A36" s="1192"/>
      <c r="B36" s="1192"/>
      <c r="C36" s="1192"/>
      <c r="D36" s="1192"/>
      <c r="E36" s="1192"/>
      <c r="F36" s="1192"/>
      <c r="G36" s="1192"/>
      <c r="H36" s="1192"/>
      <c r="I36" s="1192"/>
      <c r="J36" s="1192"/>
      <c r="K36" s="1192"/>
      <c r="L36" s="1193"/>
      <c r="M36" s="1192"/>
      <c r="N36" s="1192"/>
      <c r="O36" s="1192"/>
      <c r="P36" s="1192"/>
      <c r="Q36" s="1192"/>
      <c r="S36" s="3851" t="s">
        <v>507</v>
      </c>
      <c r="T36" s="3851"/>
      <c r="U36" s="1196"/>
      <c r="V36" s="3852" t="str">
        <f>IF(TITLE_DATE_PR_CHANGE="",IF(TITLE_DATE_PR="","",TITLE_DATE_PR),TITLE_DATE_PR_CHANGE)</f>
        <v/>
      </c>
      <c r="W36" s="3852"/>
      <c r="X36" s="3852"/>
      <c r="Y36" s="3852"/>
      <c r="Z36" s="3852"/>
      <c r="AA36" s="3852"/>
      <c r="AB36" s="3852"/>
      <c r="AC36" s="260"/>
      <c r="AD36" s="3852" t="str">
        <f>IF(TITLE_DATE_PR_CHANGE="",IF(TITLE_DATE_PR="","",TITLE_DATE_PR),TITLE_DATE_PR_CHANGE)</f>
        <v/>
      </c>
      <c r="AE36" s="3852"/>
      <c r="AF36" s="3852"/>
      <c r="AG36" s="3852"/>
      <c r="AH36" s="3852"/>
      <c r="AI36" s="3852"/>
      <c r="AJ36" s="3852"/>
      <c r="AK36" s="3852"/>
      <c r="AL36" s="3852"/>
      <c r="AM36" s="3852"/>
      <c r="AN36" s="3852"/>
      <c r="AO36" s="3852"/>
      <c r="AP36" s="3852"/>
      <c r="AQ36" s="3852"/>
      <c r="AR36" s="3852"/>
      <c r="AS36" s="3852"/>
      <c r="AT36" s="3852"/>
      <c r="AU36" s="3852"/>
      <c r="AV36" s="3852"/>
      <c r="AW36" s="3852"/>
      <c r="AX36" s="3852"/>
      <c r="AY36" s="3852"/>
      <c r="AZ36" s="3852"/>
      <c r="BA36" s="260"/>
      <c r="BB36" s="260"/>
      <c r="BC36" s="214"/>
      <c r="BD36" s="301"/>
      <c r="BE36" s="301"/>
      <c r="BF36" s="301"/>
      <c r="BG36" s="301"/>
      <c r="BH36" s="301"/>
      <c r="BI36" s="351">
        <v>0</v>
      </c>
    </row>
    <row r="37" spans="1:61" s="1637" customFormat="1" ht="18.75" hidden="1" customHeight="1">
      <c r="A37" s="1192"/>
      <c r="B37" s="1192"/>
      <c r="C37" s="1192"/>
      <c r="D37" s="1192"/>
      <c r="E37" s="1192"/>
      <c r="F37" s="1192"/>
      <c r="G37" s="1192"/>
      <c r="H37" s="1192"/>
      <c r="I37" s="1192"/>
      <c r="J37" s="1192"/>
      <c r="K37" s="1192"/>
      <c r="L37" s="1193"/>
      <c r="M37" s="1192"/>
      <c r="N37" s="1192"/>
      <c r="O37" s="1192"/>
      <c r="P37" s="1192"/>
      <c r="Q37" s="1192"/>
      <c r="S37" s="3851" t="s">
        <v>508</v>
      </c>
      <c r="T37" s="3851"/>
      <c r="U37" s="1196"/>
      <c r="V37" s="3853" t="str">
        <f>IF(TITLE_NUMBER_PR_CHANGE="",IF(TITLE_NUMBER_PR="","",TITLE_NUMBER_PR),TITLE_NUMBER_PR_CHANGE)</f>
        <v/>
      </c>
      <c r="W37" s="3853"/>
      <c r="X37" s="3853"/>
      <c r="Y37" s="3853"/>
      <c r="Z37" s="3853"/>
      <c r="AA37" s="3853"/>
      <c r="AB37" s="3853"/>
      <c r="AC37" s="260"/>
      <c r="AD37" s="3853" t="str">
        <f>IF(TITLE_NUMBER_PR_CHANGE="",IF(TITLE_NUMBER_PR="","",TITLE_NUMBER_PR),TITLE_NUMBER_PR_CHANGE)</f>
        <v/>
      </c>
      <c r="AE37" s="3853"/>
      <c r="AF37" s="3853"/>
      <c r="AG37" s="3853"/>
      <c r="AH37" s="3853"/>
      <c r="AI37" s="3853"/>
      <c r="AJ37" s="3853"/>
      <c r="AK37" s="3853"/>
      <c r="AL37" s="3853"/>
      <c r="AM37" s="3853"/>
      <c r="AN37" s="3853"/>
      <c r="AO37" s="3853"/>
      <c r="AP37" s="3853"/>
      <c r="AQ37" s="3853"/>
      <c r="AR37" s="3853"/>
      <c r="AS37" s="3853"/>
      <c r="AT37" s="3853"/>
      <c r="AU37" s="3853"/>
      <c r="AV37" s="3853"/>
      <c r="AW37" s="3853"/>
      <c r="AX37" s="3853"/>
      <c r="AY37" s="3853"/>
      <c r="AZ37" s="3853"/>
      <c r="BA37" s="260"/>
      <c r="BB37" s="260"/>
      <c r="BC37" s="214"/>
      <c r="BD37" s="301"/>
      <c r="BE37" s="301"/>
      <c r="BF37" s="301"/>
      <c r="BG37" s="301"/>
      <c r="BH37" s="301"/>
      <c r="BI37" s="351">
        <v>0</v>
      </c>
    </row>
    <row r="38" spans="1:61" s="1637" customFormat="1" ht="0" hidden="1" customHeight="1">
      <c r="A38" s="1192"/>
      <c r="B38" s="1192"/>
      <c r="C38" s="1192"/>
      <c r="D38" s="1192"/>
      <c r="E38" s="1192"/>
      <c r="F38" s="1192"/>
      <c r="G38" s="1192"/>
      <c r="H38" s="1192"/>
      <c r="I38" s="1192"/>
      <c r="J38" s="1192"/>
      <c r="K38" s="1192"/>
      <c r="L38" s="1193"/>
      <c r="M38" s="1192"/>
      <c r="N38" s="1192"/>
      <c r="O38" s="1192"/>
      <c r="P38" s="1192"/>
      <c r="Q38" s="1192"/>
      <c r="S38" s="257"/>
      <c r="T38" s="257"/>
      <c r="U38" s="1312"/>
      <c r="V38" s="260"/>
      <c r="W38" s="260"/>
      <c r="X38" s="260"/>
      <c r="Y38" s="260"/>
      <c r="Z38" s="260"/>
      <c r="AA38" s="260"/>
      <c r="AB38" s="260"/>
      <c r="AC38" s="212" t="s">
        <v>511</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511</v>
      </c>
      <c r="BD38" s="301"/>
      <c r="BE38" s="301"/>
      <c r="BF38" s="301"/>
      <c r="BG38" s="301"/>
      <c r="BH38" s="301"/>
      <c r="BI38" s="351">
        <v>0</v>
      </c>
    </row>
    <row r="39" spans="1:61" ht="14.65" customHeight="1">
      <c r="Q39" s="225"/>
      <c r="R39" s="309"/>
      <c r="S39" s="1099"/>
      <c r="T39" s="296"/>
      <c r="U39" s="1068"/>
      <c r="V39" s="3872"/>
      <c r="W39" s="3872"/>
      <c r="X39" s="3872"/>
      <c r="Y39" s="3872"/>
      <c r="Z39" s="3872"/>
      <c r="AA39" s="3872"/>
      <c r="AB39" s="3872"/>
      <c r="AC39" s="3872"/>
      <c r="AD39" s="3872"/>
      <c r="AE39" s="3872"/>
      <c r="AF39" s="3872"/>
      <c r="AG39" s="3872"/>
      <c r="AH39" s="3872"/>
      <c r="AI39" s="3872"/>
      <c r="AJ39" s="3872"/>
      <c r="AK39" s="3872"/>
      <c r="AL39" s="3872"/>
      <c r="AM39" s="3872"/>
      <c r="AN39" s="3872"/>
      <c r="AO39" s="3872"/>
      <c r="AP39" s="3872"/>
      <c r="AQ39" s="3872"/>
      <c r="AR39" s="3872"/>
      <c r="AS39" s="3872"/>
      <c r="AT39" s="3872"/>
      <c r="AU39" s="3872"/>
      <c r="AV39" s="3872"/>
      <c r="AW39" s="3872"/>
      <c r="AX39" s="3872"/>
      <c r="AY39" s="3872"/>
      <c r="AZ39" s="3872"/>
      <c r="BA39" s="3872"/>
      <c r="BI39" s="979">
        <v>14</v>
      </c>
    </row>
    <row r="40" spans="1:61" ht="14.65" customHeight="1">
      <c r="Q40" s="225"/>
      <c r="R40" s="309"/>
      <c r="S40" s="3731" t="s">
        <v>384</v>
      </c>
      <c r="T40" s="3731"/>
      <c r="U40" s="3731"/>
      <c r="V40" s="3731"/>
      <c r="W40" s="3731"/>
      <c r="X40" s="3731"/>
      <c r="Y40" s="3731"/>
      <c r="Z40" s="3731"/>
      <c r="AA40" s="3731"/>
      <c r="AB40" s="3731"/>
      <c r="AC40" s="3731"/>
      <c r="AD40" s="3731"/>
      <c r="AE40" s="3731"/>
      <c r="AF40" s="3731"/>
      <c r="AG40" s="3731"/>
      <c r="AH40" s="3731"/>
      <c r="AI40" s="3731"/>
      <c r="AJ40" s="3731"/>
      <c r="AK40" s="3731"/>
      <c r="AL40" s="3731"/>
      <c r="AM40" s="3731"/>
      <c r="AN40" s="3731"/>
      <c r="AO40" s="3731"/>
      <c r="AP40" s="3731"/>
      <c r="AQ40" s="3731"/>
      <c r="AR40" s="3731"/>
      <c r="AS40" s="3731"/>
      <c r="AT40" s="3731"/>
      <c r="AU40" s="3731"/>
      <c r="AV40" s="3731"/>
      <c r="AW40" s="3731"/>
      <c r="AX40" s="3731"/>
      <c r="AY40" s="3731"/>
      <c r="AZ40" s="3731"/>
      <c r="BA40" s="3731"/>
      <c r="BB40" s="3731"/>
      <c r="BC40" s="3731" t="s">
        <v>385</v>
      </c>
      <c r="BI40" s="979">
        <v>14</v>
      </c>
    </row>
    <row r="41" spans="1:61" ht="14.65" customHeight="1">
      <c r="Q41" s="225"/>
      <c r="R41" s="309"/>
      <c r="S41" s="3873" t="s">
        <v>75</v>
      </c>
      <c r="T41" s="3822" t="s">
        <v>591</v>
      </c>
      <c r="U41" s="235"/>
      <c r="V41" s="3874" t="s">
        <v>513</v>
      </c>
      <c r="W41" s="3875"/>
      <c r="X41" s="3875"/>
      <c r="Y41" s="3875"/>
      <c r="Z41" s="3875"/>
      <c r="AA41" s="3875"/>
      <c r="AB41" s="3876"/>
      <c r="AC41" s="3877" t="s">
        <v>514</v>
      </c>
      <c r="AD41" s="3906" t="s">
        <v>592</v>
      </c>
      <c r="AE41" s="3890"/>
      <c r="AF41" s="3890"/>
      <c r="AG41" s="3907"/>
      <c r="AH41" s="3906" t="s">
        <v>593</v>
      </c>
      <c r="AI41" s="3890"/>
      <c r="AJ41" s="3890"/>
      <c r="AK41" s="3907"/>
      <c r="AL41" s="3906" t="s">
        <v>594</v>
      </c>
      <c r="AM41" s="3890"/>
      <c r="AN41" s="3890"/>
      <c r="AO41" s="3907"/>
      <c r="AP41" s="3906" t="s">
        <v>595</v>
      </c>
      <c r="AQ41" s="3890"/>
      <c r="AR41" s="3890"/>
      <c r="AS41" s="3907"/>
      <c r="AT41" s="3874" t="s">
        <v>513</v>
      </c>
      <c r="AU41" s="3875"/>
      <c r="AV41" s="3875"/>
      <c r="AW41" s="3875"/>
      <c r="AX41" s="3875"/>
      <c r="AY41" s="3875"/>
      <c r="AZ41" s="3876"/>
      <c r="BA41" s="3877" t="s">
        <v>514</v>
      </c>
      <c r="BB41" s="3880" t="s">
        <v>516</v>
      </c>
      <c r="BC41" s="3731"/>
      <c r="BI41" s="979">
        <v>14</v>
      </c>
    </row>
    <row r="42" spans="1:61" ht="35.65" customHeight="1">
      <c r="Q42" s="225"/>
      <c r="R42" s="309"/>
      <c r="S42" s="3873"/>
      <c r="T42" s="3822"/>
      <c r="U42" s="864"/>
      <c r="V42" s="3793" t="s">
        <v>596</v>
      </c>
      <c r="W42" s="3794"/>
      <c r="X42" s="3793" t="s">
        <v>597</v>
      </c>
      <c r="Y42" s="3794"/>
      <c r="Z42" s="3793" t="s">
        <v>598</v>
      </c>
      <c r="AA42" s="3902"/>
      <c r="AB42" s="3794"/>
      <c r="AC42" s="3878"/>
      <c r="AD42" s="3908"/>
      <c r="AE42" s="3909"/>
      <c r="AF42" s="3909"/>
      <c r="AG42" s="3921"/>
      <c r="AH42" s="3908"/>
      <c r="AI42" s="3909"/>
      <c r="AJ42" s="3909"/>
      <c r="AK42" s="3921"/>
      <c r="AL42" s="3908"/>
      <c r="AM42" s="3909"/>
      <c r="AN42" s="3909"/>
      <c r="AO42" s="3921"/>
      <c r="AP42" s="3908"/>
      <c r="AQ42" s="3909"/>
      <c r="AR42" s="3909"/>
      <c r="AS42" s="3921"/>
      <c r="AT42" s="3793" t="s">
        <v>596</v>
      </c>
      <c r="AU42" s="3794"/>
      <c r="AV42" s="3793" t="s">
        <v>597</v>
      </c>
      <c r="AW42" s="3794"/>
      <c r="AX42" s="3793" t="s">
        <v>598</v>
      </c>
      <c r="AY42" s="3902"/>
      <c r="AZ42" s="3794"/>
      <c r="BA42" s="3878"/>
      <c r="BB42" s="3881"/>
      <c r="BC42" s="3731"/>
      <c r="BI42" s="979">
        <v>34</v>
      </c>
    </row>
    <row r="43" spans="1:61" ht="14.65" customHeight="1">
      <c r="Q43" s="225"/>
      <c r="R43" s="309"/>
      <c r="S43" s="3873"/>
      <c r="T43" s="3822"/>
      <c r="U43" s="864"/>
      <c r="V43" s="3798"/>
      <c r="W43" s="3799"/>
      <c r="X43" s="3798"/>
      <c r="Y43" s="3799"/>
      <c r="Z43" s="3798"/>
      <c r="AA43" s="3903"/>
      <c r="AB43" s="3799"/>
      <c r="AC43" s="3878"/>
      <c r="AD43" s="3908"/>
      <c r="AE43" s="3909"/>
      <c r="AF43" s="3909"/>
      <c r="AG43" s="3921"/>
      <c r="AH43" s="3908"/>
      <c r="AI43" s="3909"/>
      <c r="AJ43" s="3909"/>
      <c r="AK43" s="3921"/>
      <c r="AL43" s="3908"/>
      <c r="AM43" s="3909"/>
      <c r="AN43" s="3909"/>
      <c r="AO43" s="3921"/>
      <c r="AP43" s="3908"/>
      <c r="AQ43" s="3909"/>
      <c r="AR43" s="3909"/>
      <c r="AS43" s="3921"/>
      <c r="AT43" s="3798"/>
      <c r="AU43" s="3799"/>
      <c r="AV43" s="3798"/>
      <c r="AW43" s="3799"/>
      <c r="AX43" s="3798"/>
      <c r="AY43" s="3903"/>
      <c r="AZ43" s="3799"/>
      <c r="BA43" s="3878"/>
      <c r="BB43" s="3881"/>
      <c r="BC43" s="3731"/>
      <c r="BI43" s="979">
        <v>14</v>
      </c>
    </row>
    <row r="44" spans="1:61" ht="14.65" customHeight="1">
      <c r="A44" s="1194"/>
      <c r="B44" s="1194" t="s">
        <v>226</v>
      </c>
      <c r="C44" s="1194" t="s">
        <v>227</v>
      </c>
      <c r="D44" s="1194" t="s">
        <v>228</v>
      </c>
      <c r="E44" s="1188" t="s">
        <v>521</v>
      </c>
      <c r="F44" s="1188" t="s">
        <v>522</v>
      </c>
      <c r="G44" s="1188" t="s">
        <v>523</v>
      </c>
      <c r="H44" s="1188" t="s">
        <v>524</v>
      </c>
      <c r="I44" s="1188" t="s">
        <v>525</v>
      </c>
      <c r="J44" s="1188" t="s">
        <v>526</v>
      </c>
      <c r="K44" s="1188" t="s">
        <v>527</v>
      </c>
      <c r="L44" s="1188" t="s">
        <v>502</v>
      </c>
      <c r="Q44" s="225"/>
      <c r="R44" s="309"/>
      <c r="S44" s="3873"/>
      <c r="T44" s="3822"/>
      <c r="U44" s="236"/>
      <c r="V44" s="1303" t="s">
        <v>562</v>
      </c>
      <c r="W44" s="1303" t="s">
        <v>563</v>
      </c>
      <c r="X44" s="1303" t="s">
        <v>562</v>
      </c>
      <c r="Y44" s="1303" t="s">
        <v>563</v>
      </c>
      <c r="Z44" s="1313" t="s">
        <v>530</v>
      </c>
      <c r="AA44" s="3827" t="s">
        <v>531</v>
      </c>
      <c r="AB44" s="3840"/>
      <c r="AC44" s="3879"/>
      <c r="AD44" s="3910"/>
      <c r="AE44" s="3911"/>
      <c r="AF44" s="3911"/>
      <c r="AG44" s="3912"/>
      <c r="AH44" s="3910"/>
      <c r="AI44" s="3911"/>
      <c r="AJ44" s="3911"/>
      <c r="AK44" s="3912"/>
      <c r="AL44" s="3910"/>
      <c r="AM44" s="3911"/>
      <c r="AN44" s="3911"/>
      <c r="AO44" s="3912"/>
      <c r="AP44" s="3910"/>
      <c r="AQ44" s="3911"/>
      <c r="AR44" s="3911"/>
      <c r="AS44" s="3912"/>
      <c r="AT44" s="1303" t="s">
        <v>562</v>
      </c>
      <c r="AU44" s="1303" t="s">
        <v>563</v>
      </c>
      <c r="AV44" s="1303" t="s">
        <v>562</v>
      </c>
      <c r="AW44" s="1303" t="s">
        <v>563</v>
      </c>
      <c r="AX44" s="1313" t="s">
        <v>530</v>
      </c>
      <c r="AY44" s="3827" t="s">
        <v>531</v>
      </c>
      <c r="AZ44" s="3840"/>
      <c r="BA44" s="3879"/>
      <c r="BB44" s="3882"/>
      <c r="BC44" s="3731"/>
      <c r="BI44" s="979">
        <v>14</v>
      </c>
    </row>
    <row r="45" spans="1:61" s="1464" customFormat="1" ht="0" hidden="1" customHeight="1">
      <c r="A45" s="1194"/>
      <c r="B45" s="1194"/>
      <c r="C45" s="1194"/>
      <c r="D45" s="1194"/>
      <c r="E45" s="1194"/>
      <c r="F45" s="1194"/>
      <c r="G45" s="1194"/>
      <c r="H45" s="1194"/>
      <c r="I45" s="1194"/>
      <c r="J45" s="1194"/>
      <c r="K45" s="1194"/>
      <c r="L45" s="1188"/>
      <c r="M45" s="1186"/>
      <c r="N45" s="1186"/>
      <c r="O45" s="1186"/>
      <c r="P45" s="443"/>
      <c r="Q45" s="1078"/>
      <c r="R45" s="1078">
        <v>1</v>
      </c>
      <c r="S45" s="1101" t="s">
        <v>161</v>
      </c>
      <c r="T45" s="1079" t="s">
        <v>89</v>
      </c>
      <c r="U45" s="1069" t="str">
        <f ca="1">OFFSET(U45,0,-1)</f>
        <v>2</v>
      </c>
      <c r="V45" s="1306">
        <f t="shared" ref="V45:AA45" ca="1" si="2">OFFSET(V45,0,-1)+1</f>
        <v>3</v>
      </c>
      <c r="W45" s="1306">
        <f t="shared" ca="1" si="2"/>
        <v>4</v>
      </c>
      <c r="X45" s="1306">
        <f t="shared" ca="1" si="2"/>
        <v>5</v>
      </c>
      <c r="Y45" s="1306">
        <f t="shared" ca="1" si="2"/>
        <v>6</v>
      </c>
      <c r="Z45" s="1306">
        <f t="shared" ca="1" si="2"/>
        <v>7</v>
      </c>
      <c r="AA45" s="3871">
        <f t="shared" ca="1" si="2"/>
        <v>8</v>
      </c>
      <c r="AB45" s="3871"/>
      <c r="AC45" s="1306">
        <f ca="1">OFFSET(AC45,0,-2)+1</f>
        <v>9</v>
      </c>
      <c r="AD45" s="1306">
        <f ca="1">OFFSET(AD45,0,-1)+1</f>
        <v>10</v>
      </c>
      <c r="AE45" s="1306"/>
      <c r="AF45" s="1306"/>
      <c r="AG45" s="1306"/>
      <c r="AH45" s="1306"/>
      <c r="AI45" s="1306"/>
      <c r="AJ45" s="1306"/>
      <c r="AK45" s="1306"/>
      <c r="AL45" s="1306"/>
      <c r="AM45" s="1306"/>
      <c r="AN45" s="1306"/>
      <c r="AO45" s="1306"/>
      <c r="AP45" s="1306"/>
      <c r="AQ45" s="1306"/>
      <c r="AR45" s="1306"/>
      <c r="AS45" s="1306"/>
      <c r="AT45" s="1306"/>
      <c r="AU45" s="1306"/>
      <c r="AV45" s="1306"/>
      <c r="AW45" s="1306">
        <f ca="1">OFFSET(AW45,0,-1)+1</f>
        <v>1</v>
      </c>
      <c r="AX45" s="1306">
        <f ca="1">OFFSET(AX45,0,-1)+1</f>
        <v>2</v>
      </c>
      <c r="AY45" s="3871">
        <f ca="1">OFFSET(AY45,0,-1)+1</f>
        <v>3</v>
      </c>
      <c r="AZ45" s="3871"/>
      <c r="BA45" s="1306">
        <f ca="1">OFFSET(BA45,0,-2)+1</f>
        <v>4</v>
      </c>
      <c r="BB45" s="1069">
        <f ca="1">OFFSET(BB45,0,-1)</f>
        <v>4</v>
      </c>
      <c r="BC45" s="1306">
        <f ca="1">OFFSET(BC45,0,-1)+1</f>
        <v>5</v>
      </c>
      <c r="BD45" s="444"/>
      <c r="BE45" s="444"/>
      <c r="BF45" s="444"/>
      <c r="BG45" s="444"/>
      <c r="BH45" s="444"/>
      <c r="BI45" s="429">
        <v>0</v>
      </c>
    </row>
    <row r="46" spans="1:61" ht="21.95" customHeight="1">
      <c r="A46" s="1187" t="s">
        <v>345</v>
      </c>
      <c r="B46" s="1187"/>
      <c r="C46" s="1187"/>
      <c r="D46" s="1187"/>
      <c r="E46" s="3860">
        <v>1</v>
      </c>
      <c r="F46" s="1187"/>
      <c r="G46" s="1187"/>
      <c r="H46" s="1187"/>
      <c r="I46" s="1187"/>
      <c r="J46" s="1187"/>
      <c r="K46" s="1187"/>
      <c r="L46" s="1188"/>
      <c r="M46" s="1189"/>
      <c r="N46" s="1189"/>
      <c r="O46" s="1189"/>
      <c r="P46" s="1233"/>
      <c r="Q46" s="743"/>
      <c r="R46" s="288"/>
      <c r="S46" s="1317">
        <f>INDEX(PT_DIFFERENTIATION_NUM_NTAR,MATCH(A46,PT_DIFFERENTIATION_NTAR_ID,0))</f>
        <v>0</v>
      </c>
      <c r="T46" s="232" t="s">
        <v>214</v>
      </c>
      <c r="U46" s="234"/>
      <c r="V46" s="3855"/>
      <c r="W46" s="3855"/>
      <c r="X46" s="3855"/>
      <c r="Y46" s="3855"/>
      <c r="Z46" s="3855"/>
      <c r="AA46" s="3855"/>
      <c r="AB46" s="3855"/>
      <c r="AC46" s="3856"/>
      <c r="AD46" s="3854" t="str">
        <f>INDEX(PT_DIFFERENTIATION_NTAR,MATCH(A46,PT_DIFFERENTIATION_NTAR_ID,0))</f>
        <v/>
      </c>
      <c r="AE46" s="3855"/>
      <c r="AF46" s="3855"/>
      <c r="AG46" s="3855"/>
      <c r="AH46" s="3855"/>
      <c r="AI46" s="3855"/>
      <c r="AJ46" s="3855"/>
      <c r="AK46" s="3855"/>
      <c r="AL46" s="3855"/>
      <c r="AM46" s="3855"/>
      <c r="AN46" s="3855"/>
      <c r="AO46" s="3855"/>
      <c r="AP46" s="3855"/>
      <c r="AQ46" s="3855"/>
      <c r="AR46" s="3855"/>
      <c r="AS46" s="3855"/>
      <c r="AT46" s="3855"/>
      <c r="AU46" s="3855"/>
      <c r="AV46" s="3855"/>
      <c r="AW46" s="3855"/>
      <c r="AX46" s="3855"/>
      <c r="AY46" s="3855"/>
      <c r="AZ46" s="3855"/>
      <c r="BA46" s="3855"/>
      <c r="BB46" s="3856"/>
      <c r="BC46" s="10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3"/>
      <c r="BF46" s="433" t="str">
        <f t="shared" ref="BF46:BF52" si="3">IF(T46="","",T46)</f>
        <v>Наименование тарифа</v>
      </c>
      <c r="BG46" s="433"/>
      <c r="BH46" s="433"/>
      <c r="BI46" s="979">
        <v>21</v>
      </c>
    </row>
    <row r="47" spans="1:61" ht="21.95" customHeight="1">
      <c r="A47" s="1187" t="s">
        <v>345</v>
      </c>
      <c r="B47" s="1187" t="s">
        <v>346</v>
      </c>
      <c r="C47" s="1187"/>
      <c r="D47" s="1187"/>
      <c r="E47" s="3861"/>
      <c r="F47" s="3860">
        <v>1</v>
      </c>
      <c r="G47" s="1187"/>
      <c r="H47" s="1187"/>
      <c r="I47" s="1187"/>
      <c r="J47" s="1187"/>
      <c r="K47" s="1187"/>
      <c r="L47" s="1188"/>
      <c r="M47" s="1189"/>
      <c r="N47" s="1189"/>
      <c r="O47" s="1189"/>
      <c r="P47" s="1234"/>
      <c r="Q47" s="1235"/>
      <c r="R47" s="286"/>
      <c r="S47" s="1317" t="str">
        <f>INDEX(PT_DIFFERENTIATION_NUM_TER,MATCH(B47,PT_DIFFERENTIATION_TER_ID,0))</f>
        <v>.</v>
      </c>
      <c r="T47" s="242" t="s">
        <v>481</v>
      </c>
      <c r="U47" s="234"/>
      <c r="V47" s="3855"/>
      <c r="W47" s="3855"/>
      <c r="X47" s="3855"/>
      <c r="Y47" s="3855"/>
      <c r="Z47" s="3855"/>
      <c r="AA47" s="3855"/>
      <c r="AB47" s="3855"/>
      <c r="AC47" s="3856"/>
      <c r="AD47" s="3854" t="str">
        <f>INDEX(PT_DIFFERENTIATION_TER,MATCH(B47,PT_DIFFERENTIATION_TER_ID,0))</f>
        <v/>
      </c>
      <c r="AE47" s="3855"/>
      <c r="AF47" s="3855"/>
      <c r="AG47" s="3855"/>
      <c r="AH47" s="3855"/>
      <c r="AI47" s="3855"/>
      <c r="AJ47" s="3855"/>
      <c r="AK47" s="3855"/>
      <c r="AL47" s="3855"/>
      <c r="AM47" s="3855"/>
      <c r="AN47" s="3855"/>
      <c r="AO47" s="3855"/>
      <c r="AP47" s="3855"/>
      <c r="AQ47" s="3855"/>
      <c r="AR47" s="3855"/>
      <c r="AS47" s="3855"/>
      <c r="AT47" s="3855"/>
      <c r="AU47" s="3855"/>
      <c r="AV47" s="3855"/>
      <c r="AW47" s="3855"/>
      <c r="AX47" s="3855"/>
      <c r="AY47" s="3855"/>
      <c r="AZ47" s="3855"/>
      <c r="BA47" s="3855"/>
      <c r="BB47" s="3856"/>
      <c r="BC47" s="1082" t="s">
        <v>482</v>
      </c>
      <c r="BE47" s="433"/>
      <c r="BF47" s="433" t="str">
        <f t="shared" si="3"/>
        <v>Территория действия тарифа</v>
      </c>
      <c r="BG47" s="433"/>
      <c r="BH47" s="433"/>
      <c r="BI47" s="979">
        <v>21</v>
      </c>
    </row>
    <row r="48" spans="1:61" ht="35.65" customHeight="1">
      <c r="A48" s="1187" t="s">
        <v>345</v>
      </c>
      <c r="B48" s="1187" t="s">
        <v>346</v>
      </c>
      <c r="C48" s="1187" t="s">
        <v>347</v>
      </c>
      <c r="D48" s="1187"/>
      <c r="E48" s="3861"/>
      <c r="F48" s="3861"/>
      <c r="G48" s="3860">
        <v>1</v>
      </c>
      <c r="H48" s="1187"/>
      <c r="I48" s="1187"/>
      <c r="J48" s="1187"/>
      <c r="K48" s="1187"/>
      <c r="L48" s="1188"/>
      <c r="M48" s="1189"/>
      <c r="N48" s="1189"/>
      <c r="O48" s="1189"/>
      <c r="P48" s="1236"/>
      <c r="Q48" s="1235"/>
      <c r="R48" s="286"/>
      <c r="S48" s="1317" t="str">
        <f>INDEX(PT_DIFFERENTIATION_NUM_CS,MATCH(C48,PT_DIFFERENTIATION_CS_ID,0))</f>
        <v>..</v>
      </c>
      <c r="T48" s="243" t="s">
        <v>614</v>
      </c>
      <c r="U48" s="234"/>
      <c r="V48" s="3855"/>
      <c r="W48" s="3855"/>
      <c r="X48" s="3855"/>
      <c r="Y48" s="3855"/>
      <c r="Z48" s="3855"/>
      <c r="AA48" s="3855"/>
      <c r="AB48" s="3855"/>
      <c r="AC48" s="3856"/>
      <c r="AD48" s="3854" t="str">
        <f>INDEX(PT_DIFFERENTIATION_CS,MATCH(C48,PT_DIFFERENTIATION_CS_ID,0))</f>
        <v/>
      </c>
      <c r="AE48" s="3855"/>
      <c r="AF48" s="3855"/>
      <c r="AG48" s="3855"/>
      <c r="AH48" s="3855"/>
      <c r="AI48" s="3855"/>
      <c r="AJ48" s="3855"/>
      <c r="AK48" s="3855"/>
      <c r="AL48" s="3855"/>
      <c r="AM48" s="3855"/>
      <c r="AN48" s="3855"/>
      <c r="AO48" s="3855"/>
      <c r="AP48" s="3855"/>
      <c r="AQ48" s="3855"/>
      <c r="AR48" s="3855"/>
      <c r="AS48" s="3855"/>
      <c r="AT48" s="3855"/>
      <c r="AU48" s="3855"/>
      <c r="AV48" s="3855"/>
      <c r="AW48" s="3855"/>
      <c r="AX48" s="3855"/>
      <c r="AY48" s="3855"/>
      <c r="AZ48" s="3855"/>
      <c r="BA48" s="3855"/>
      <c r="BB48" s="3856"/>
      <c r="BC48" s="1082" t="s">
        <v>615</v>
      </c>
      <c r="BE48" s="433"/>
      <c r="BF48" s="433" t="str">
        <f t="shared" si="3"/>
        <v>Наименование централизованной системы горячего водоснабжения</v>
      </c>
      <c r="BG48" s="433"/>
      <c r="BH48" s="433"/>
      <c r="BI48" s="979">
        <v>34</v>
      </c>
    </row>
    <row r="49" spans="1:61" s="1465" customFormat="1" ht="0" hidden="1" customHeight="1">
      <c r="A49" s="1167" t="s">
        <v>345</v>
      </c>
      <c r="B49" s="1167" t="s">
        <v>346</v>
      </c>
      <c r="C49" s="1167" t="s">
        <v>347</v>
      </c>
      <c r="D49" s="1167" t="s">
        <v>628</v>
      </c>
      <c r="E49" s="3861"/>
      <c r="F49" s="3861"/>
      <c r="G49" s="3861"/>
      <c r="H49" s="3860">
        <v>1</v>
      </c>
      <c r="I49" s="1167"/>
      <c r="J49" s="1167"/>
      <c r="K49" s="1167"/>
      <c r="L49" s="1170"/>
      <c r="M49" s="1139"/>
      <c r="N49" s="1139"/>
      <c r="O49" s="1139"/>
      <c r="P49" s="1321"/>
      <c r="Q49" s="1322"/>
      <c r="R49" s="290"/>
      <c r="S49" s="871"/>
      <c r="T49" s="1323"/>
      <c r="U49" s="1208"/>
      <c r="V49" s="3892"/>
      <c r="W49" s="3892"/>
      <c r="X49" s="3892"/>
      <c r="Y49" s="3892"/>
      <c r="Z49" s="3892"/>
      <c r="AA49" s="3892"/>
      <c r="AB49" s="3892"/>
      <c r="AC49" s="3893"/>
      <c r="AD49" s="3891"/>
      <c r="AE49" s="3892"/>
      <c r="AF49" s="3892"/>
      <c r="AG49" s="3892"/>
      <c r="AH49" s="3892"/>
      <c r="AI49" s="3892"/>
      <c r="AJ49" s="3892"/>
      <c r="AK49" s="3892"/>
      <c r="AL49" s="3892"/>
      <c r="AM49" s="3892"/>
      <c r="AN49" s="3892"/>
      <c r="AO49" s="3892"/>
      <c r="AP49" s="3892"/>
      <c r="AQ49" s="3892"/>
      <c r="AR49" s="3892"/>
      <c r="AS49" s="3892"/>
      <c r="AT49" s="3892"/>
      <c r="AU49" s="3892"/>
      <c r="AV49" s="3892"/>
      <c r="AW49" s="3892"/>
      <c r="AX49" s="3892"/>
      <c r="AY49" s="3892"/>
      <c r="AZ49" s="3892"/>
      <c r="BA49" s="3892"/>
      <c r="BB49" s="3893"/>
      <c r="BC49" s="1209" t="s">
        <v>486</v>
      </c>
      <c r="BE49" s="433"/>
      <c r="BF49" s="433" t="str">
        <f t="shared" si="3"/>
        <v/>
      </c>
      <c r="BG49" s="433"/>
      <c r="BH49" s="433"/>
      <c r="BI49" s="444">
        <v>0</v>
      </c>
    </row>
    <row r="50" spans="1:61" s="1465" customFormat="1" ht="0" hidden="1" customHeight="1">
      <c r="A50" s="1167" t="s">
        <v>345</v>
      </c>
      <c r="B50" s="1167" t="s">
        <v>346</v>
      </c>
      <c r="C50" s="1167" t="s">
        <v>347</v>
      </c>
      <c r="D50" s="1167" t="s">
        <v>628</v>
      </c>
      <c r="E50" s="3861"/>
      <c r="F50" s="3861"/>
      <c r="G50" s="3861"/>
      <c r="H50" s="3861"/>
      <c r="I50" s="3862" t="str">
        <f>S49&amp;".1"</f>
        <v>.1</v>
      </c>
      <c r="J50" s="1167"/>
      <c r="K50" s="1167"/>
      <c r="L50" s="1170" t="s">
        <v>487</v>
      </c>
      <c r="M50" s="443"/>
      <c r="N50" s="443"/>
      <c r="O50" s="443"/>
      <c r="P50" s="3864">
        <v>1</v>
      </c>
      <c r="Q50" s="1305"/>
      <c r="R50" s="289"/>
      <c r="S50" s="871"/>
      <c r="T50" s="1207"/>
      <c r="U50" s="1208"/>
      <c r="V50" s="3892"/>
      <c r="W50" s="3892"/>
      <c r="X50" s="3892"/>
      <c r="Y50" s="3892"/>
      <c r="Z50" s="3892"/>
      <c r="AA50" s="3892"/>
      <c r="AB50" s="3892"/>
      <c r="AC50" s="3893"/>
      <c r="AD50" s="3891"/>
      <c r="AE50" s="3892"/>
      <c r="AF50" s="3892"/>
      <c r="AG50" s="3892"/>
      <c r="AH50" s="3892"/>
      <c r="AI50" s="3892"/>
      <c r="AJ50" s="3892"/>
      <c r="AK50" s="3892"/>
      <c r="AL50" s="3892"/>
      <c r="AM50" s="3892"/>
      <c r="AN50" s="3892"/>
      <c r="AO50" s="3892"/>
      <c r="AP50" s="3892"/>
      <c r="AQ50" s="3892"/>
      <c r="AR50" s="3892"/>
      <c r="AS50" s="3892"/>
      <c r="AT50" s="3892"/>
      <c r="AU50" s="3892"/>
      <c r="AV50" s="3892"/>
      <c r="AW50" s="3892"/>
      <c r="AX50" s="3892"/>
      <c r="AY50" s="3892"/>
      <c r="AZ50" s="3892"/>
      <c r="BA50" s="3892"/>
      <c r="BB50" s="3893"/>
      <c r="BC50" s="1209"/>
      <c r="BE50" s="433"/>
      <c r="BF50" s="433" t="str">
        <f t="shared" si="3"/>
        <v/>
      </c>
      <c r="BG50" s="433"/>
      <c r="BH50" s="433"/>
      <c r="BI50" s="444">
        <v>0</v>
      </c>
    </row>
    <row r="51" spans="1:61" s="1465" customFormat="1" ht="0" hidden="1" customHeight="1">
      <c r="A51" s="1167" t="s">
        <v>345</v>
      </c>
      <c r="B51" s="1167" t="s">
        <v>346</v>
      </c>
      <c r="C51" s="1167" t="s">
        <v>347</v>
      </c>
      <c r="D51" s="1167" t="s">
        <v>628</v>
      </c>
      <c r="E51" s="3861"/>
      <c r="F51" s="3861"/>
      <c r="G51" s="3861"/>
      <c r="H51" s="3861"/>
      <c r="I51" s="3863"/>
      <c r="J51" s="3862" t="str">
        <f>S49&amp;".1"</f>
        <v>.1</v>
      </c>
      <c r="K51" s="1167"/>
      <c r="L51" s="1170"/>
      <c r="M51" s="443"/>
      <c r="N51" s="443"/>
      <c r="O51" s="443"/>
      <c r="P51" s="3864"/>
      <c r="Q51" s="3864">
        <v>1</v>
      </c>
      <c r="R51" s="290"/>
      <c r="S51" s="871"/>
      <c r="T51" s="1223"/>
      <c r="U51" s="1208"/>
      <c r="V51" s="3892"/>
      <c r="W51" s="3892"/>
      <c r="X51" s="3892"/>
      <c r="Y51" s="3892"/>
      <c r="Z51" s="3892"/>
      <c r="AA51" s="3892"/>
      <c r="AB51" s="3892"/>
      <c r="AC51" s="3893"/>
      <c r="AD51" s="3891"/>
      <c r="AE51" s="3892"/>
      <c r="AF51" s="3892"/>
      <c r="AG51" s="3892"/>
      <c r="AH51" s="3892"/>
      <c r="AI51" s="3892"/>
      <c r="AJ51" s="3892"/>
      <c r="AK51" s="3892"/>
      <c r="AL51" s="3892"/>
      <c r="AM51" s="3892"/>
      <c r="AN51" s="3943"/>
      <c r="AO51" s="3943"/>
      <c r="AP51" s="3892"/>
      <c r="AQ51" s="3892"/>
      <c r="AR51" s="3892"/>
      <c r="AS51" s="3892"/>
      <c r="AT51" s="3892"/>
      <c r="AU51" s="3892"/>
      <c r="AV51" s="3892"/>
      <c r="AW51" s="3892"/>
      <c r="AX51" s="3892"/>
      <c r="AY51" s="3892"/>
      <c r="AZ51" s="3892"/>
      <c r="BA51" s="3892"/>
      <c r="BB51" s="3893"/>
      <c r="BC51" s="1209"/>
      <c r="BE51" s="433"/>
      <c r="BF51" s="433" t="str">
        <f t="shared" si="3"/>
        <v/>
      </c>
      <c r="BG51" s="433"/>
      <c r="BH51" s="433"/>
      <c r="BI51" s="444">
        <v>0</v>
      </c>
    </row>
    <row r="52" spans="1:61" ht="11.45" customHeight="1">
      <c r="A52" s="1187" t="s">
        <v>345</v>
      </c>
      <c r="B52" s="1187" t="s">
        <v>346</v>
      </c>
      <c r="C52" s="1187" t="s">
        <v>347</v>
      </c>
      <c r="D52" s="1187" t="s">
        <v>628</v>
      </c>
      <c r="E52" s="3861"/>
      <c r="F52" s="3861"/>
      <c r="G52" s="3861"/>
      <c r="H52" s="3861"/>
      <c r="I52" s="3863"/>
      <c r="J52" s="3863"/>
      <c r="K52" s="3862" t="str">
        <f>S48&amp;".1"</f>
        <v>...1</v>
      </c>
      <c r="L52" s="1188"/>
      <c r="P52" s="3864"/>
      <c r="Q52" s="3864"/>
      <c r="R52" s="290">
        <v>1</v>
      </c>
      <c r="S52" s="3917" t="str">
        <f>$K52</f>
        <v>...1</v>
      </c>
      <c r="T52" s="3937"/>
      <c r="U52" s="234"/>
      <c r="V52" s="627"/>
      <c r="W52" s="1081"/>
      <c r="X52" s="627"/>
      <c r="Y52" s="1081"/>
      <c r="Z52" s="1521"/>
      <c r="AA52" s="1293" t="s">
        <v>52</v>
      </c>
      <c r="AB52" s="1521"/>
      <c r="AC52" s="1293" t="s">
        <v>52</v>
      </c>
      <c r="AD52" s="3805" t="s">
        <v>52</v>
      </c>
      <c r="AE52" s="3913"/>
      <c r="AF52" s="3818">
        <v>1</v>
      </c>
      <c r="AG52" s="3936"/>
      <c r="AH52" s="3741" t="s">
        <v>52</v>
      </c>
      <c r="AI52" s="3913"/>
      <c r="AJ52" s="3818">
        <v>1</v>
      </c>
      <c r="AK52" s="3927" t="s">
        <v>9</v>
      </c>
      <c r="AL52" s="3741" t="s">
        <v>52</v>
      </c>
      <c r="AM52" s="3793"/>
      <c r="AN52" s="3818">
        <v>1</v>
      </c>
      <c r="AO52" s="3940"/>
      <c r="AP52" s="3941" t="s">
        <v>52</v>
      </c>
      <c r="AQ52" s="245"/>
      <c r="AR52" s="1310">
        <v>1</v>
      </c>
      <c r="AS52" s="1316" t="s">
        <v>9</v>
      </c>
      <c r="AT52" s="627"/>
      <c r="AU52" s="1081"/>
      <c r="AV52" s="627"/>
      <c r="AW52" s="1081"/>
      <c r="AX52" s="1521"/>
      <c r="AY52" s="1293" t="s">
        <v>52</v>
      </c>
      <c r="AZ52" s="1521"/>
      <c r="BA52" s="1293" t="s">
        <v>52</v>
      </c>
      <c r="BB52" s="1172"/>
      <c r="BC52" s="3883" t="s">
        <v>585</v>
      </c>
      <c r="BE52" s="433"/>
      <c r="BF52" s="433" t="str">
        <f t="shared" si="3"/>
        <v/>
      </c>
      <c r="BG52" s="433"/>
      <c r="BH52" s="433"/>
      <c r="BI52" s="979">
        <v>11</v>
      </c>
    </row>
    <row r="53" spans="1:61" ht="11.45" customHeight="1">
      <c r="A53" s="1187"/>
      <c r="B53" s="1187"/>
      <c r="C53" s="1187"/>
      <c r="D53" s="1187"/>
      <c r="E53" s="3861"/>
      <c r="F53" s="3861"/>
      <c r="G53" s="3861"/>
      <c r="H53" s="3861"/>
      <c r="I53" s="3863"/>
      <c r="J53" s="3863"/>
      <c r="K53" s="3862"/>
      <c r="L53" s="1188"/>
      <c r="P53" s="3864"/>
      <c r="Q53" s="3864"/>
      <c r="R53" s="290"/>
      <c r="S53" s="3918"/>
      <c r="T53" s="3938"/>
      <c r="U53" s="234"/>
      <c r="V53" s="1217"/>
      <c r="W53" s="1320"/>
      <c r="X53" s="1217"/>
      <c r="Y53" s="1320"/>
      <c r="Z53" s="1217"/>
      <c r="AA53" s="1217"/>
      <c r="AB53" s="1217"/>
      <c r="AC53" s="1217"/>
      <c r="AD53" s="3806"/>
      <c r="AE53" s="3913"/>
      <c r="AF53" s="3818"/>
      <c r="AG53" s="3936"/>
      <c r="AH53" s="3741"/>
      <c r="AI53" s="3913"/>
      <c r="AJ53" s="3818"/>
      <c r="AK53" s="3927"/>
      <c r="AL53" s="3741"/>
      <c r="AM53" s="3798"/>
      <c r="AN53" s="3818"/>
      <c r="AO53" s="3940"/>
      <c r="AP53" s="3942"/>
      <c r="AQ53" s="250"/>
      <c r="AR53" s="349"/>
      <c r="AS53" s="349" t="s">
        <v>586</v>
      </c>
      <c r="AT53" s="1217"/>
      <c r="AU53" s="1320"/>
      <c r="AV53" s="1217"/>
      <c r="AW53" s="1320"/>
      <c r="AX53" s="1217"/>
      <c r="AY53" s="1217"/>
      <c r="AZ53" s="1217"/>
      <c r="BA53" s="1217"/>
      <c r="BB53" s="1221"/>
      <c r="BC53" s="3884"/>
      <c r="BE53" s="433"/>
      <c r="BF53" s="433"/>
      <c r="BG53" s="433"/>
      <c r="BH53" s="433"/>
      <c r="BI53" s="979">
        <v>11</v>
      </c>
    </row>
    <row r="54" spans="1:61" ht="11.45" customHeight="1">
      <c r="A54" s="1187" t="s">
        <v>345</v>
      </c>
      <c r="B54" s="1187"/>
      <c r="C54" s="1187"/>
      <c r="D54" s="1187"/>
      <c r="E54" s="3861"/>
      <c r="F54" s="3861"/>
      <c r="G54" s="3861"/>
      <c r="H54" s="3861"/>
      <c r="I54" s="3863"/>
      <c r="J54" s="3863"/>
      <c r="K54" s="3862"/>
      <c r="L54" s="1188"/>
      <c r="P54" s="3864"/>
      <c r="Q54" s="3864"/>
      <c r="R54" s="290"/>
      <c r="S54" s="3918"/>
      <c r="T54" s="3938"/>
      <c r="U54" s="234"/>
      <c r="V54" s="1217"/>
      <c r="W54" s="1320"/>
      <c r="X54" s="1217"/>
      <c r="Y54" s="1320"/>
      <c r="Z54" s="1217"/>
      <c r="AA54" s="1217"/>
      <c r="AB54" s="1217"/>
      <c r="AC54" s="1217"/>
      <c r="AD54" s="3806"/>
      <c r="AE54" s="3913"/>
      <c r="AF54" s="3818"/>
      <c r="AG54" s="3936"/>
      <c r="AH54" s="3741"/>
      <c r="AI54" s="3913"/>
      <c r="AJ54" s="3818"/>
      <c r="AK54" s="3927"/>
      <c r="AL54" s="3741"/>
      <c r="AM54" s="250"/>
      <c r="AN54" s="1324"/>
      <c r="AO54" s="1324" t="s">
        <v>587</v>
      </c>
      <c r="AP54" s="349"/>
      <c r="AQ54" s="349"/>
      <c r="AR54" s="349"/>
      <c r="AS54" s="1217"/>
      <c r="AT54" s="1217"/>
      <c r="AU54" s="1320"/>
      <c r="AV54" s="1217"/>
      <c r="AW54" s="1320"/>
      <c r="AX54" s="1217"/>
      <c r="AY54" s="1217"/>
      <c r="AZ54" s="1217"/>
      <c r="BA54" s="1217"/>
      <c r="BB54" s="1221"/>
      <c r="BC54" s="3884"/>
      <c r="BE54" s="433"/>
      <c r="BF54" s="433"/>
      <c r="BG54" s="433"/>
      <c r="BH54" s="433"/>
      <c r="BI54" s="979">
        <v>11</v>
      </c>
    </row>
    <row r="55" spans="1:61" ht="11.45" customHeight="1">
      <c r="A55" s="1187" t="s">
        <v>345</v>
      </c>
      <c r="B55" s="1187"/>
      <c r="C55" s="1187"/>
      <c r="D55" s="1187"/>
      <c r="E55" s="3861"/>
      <c r="F55" s="3861"/>
      <c r="G55" s="3861"/>
      <c r="H55" s="3861"/>
      <c r="I55" s="3863"/>
      <c r="J55" s="3863"/>
      <c r="K55" s="3862"/>
      <c r="L55" s="1188"/>
      <c r="P55" s="3864"/>
      <c r="Q55" s="3864"/>
      <c r="R55" s="290"/>
      <c r="S55" s="3918"/>
      <c r="T55" s="3938"/>
      <c r="U55" s="234"/>
      <c r="V55" s="1217"/>
      <c r="W55" s="1320"/>
      <c r="X55" s="1217"/>
      <c r="Y55" s="1320"/>
      <c r="Z55" s="1217"/>
      <c r="AA55" s="1217"/>
      <c r="AB55" s="1217"/>
      <c r="AC55" s="1217"/>
      <c r="AD55" s="3806"/>
      <c r="AE55" s="3913"/>
      <c r="AF55" s="3818"/>
      <c r="AG55" s="3936"/>
      <c r="AH55" s="3741"/>
      <c r="AI55" s="228"/>
      <c r="AJ55" s="348"/>
      <c r="AK55" s="247" t="s">
        <v>588</v>
      </c>
      <c r="AL55" s="1217"/>
      <c r="AM55" s="1217"/>
      <c r="AN55" s="1217"/>
      <c r="AO55" s="1217"/>
      <c r="AP55" s="1217"/>
      <c r="AQ55" s="1217"/>
      <c r="AR55" s="1217"/>
      <c r="AS55" s="1217"/>
      <c r="AT55" s="1217"/>
      <c r="AU55" s="1320"/>
      <c r="AV55" s="1217"/>
      <c r="AW55" s="1320"/>
      <c r="AX55" s="1217"/>
      <c r="AY55" s="1217"/>
      <c r="AZ55" s="1217"/>
      <c r="BA55" s="1217"/>
      <c r="BB55" s="1221"/>
      <c r="BC55" s="3884"/>
      <c r="BE55" s="433"/>
      <c r="BF55" s="433"/>
      <c r="BG55" s="433"/>
      <c r="BH55" s="433"/>
      <c r="BI55" s="979">
        <v>11</v>
      </c>
    </row>
    <row r="56" spans="1:61" ht="11.45" customHeight="1">
      <c r="A56" s="1187" t="s">
        <v>345</v>
      </c>
      <c r="B56" s="1187" t="s">
        <v>346</v>
      </c>
      <c r="C56" s="1187" t="s">
        <v>347</v>
      </c>
      <c r="D56" s="1187" t="s">
        <v>628</v>
      </c>
      <c r="E56" s="3861"/>
      <c r="F56" s="3861"/>
      <c r="G56" s="3861"/>
      <c r="H56" s="3861"/>
      <c r="I56" s="3863"/>
      <c r="J56" s="3863"/>
      <c r="K56" s="3862"/>
      <c r="L56" s="1188"/>
      <c r="P56" s="3864"/>
      <c r="Q56" s="3864"/>
      <c r="R56" s="290"/>
      <c r="S56" s="3919"/>
      <c r="T56" s="3939"/>
      <c r="U56" s="234"/>
      <c r="V56" s="1217"/>
      <c r="W56" s="1218" t="str">
        <f>Z52&amp;"-"&amp;AB52</f>
        <v>-</v>
      </c>
      <c r="X56" s="1217"/>
      <c r="Y56" s="1218" t="str">
        <f>AB52&amp;"-"&amp;AD52</f>
        <v>-да</v>
      </c>
      <c r="Z56" s="1217"/>
      <c r="AA56" s="1217"/>
      <c r="AB56" s="1217"/>
      <c r="AC56" s="1217"/>
      <c r="AD56" s="3747"/>
      <c r="AE56" s="246"/>
      <c r="AF56" s="248"/>
      <c r="AG56" s="349" t="s">
        <v>589</v>
      </c>
      <c r="AH56" s="1217"/>
      <c r="AI56" s="1217"/>
      <c r="AJ56" s="1217"/>
      <c r="AK56" s="1217"/>
      <c r="AL56" s="1217"/>
      <c r="AM56" s="1217"/>
      <c r="AN56" s="1217"/>
      <c r="AO56" s="1217"/>
      <c r="AP56" s="1217"/>
      <c r="AQ56" s="1217"/>
      <c r="AR56" s="1217"/>
      <c r="AS56" s="1217"/>
      <c r="AT56" s="1217"/>
      <c r="AU56" s="1218" t="str">
        <f>AX52&amp;"-"&amp;AZ52</f>
        <v>-</v>
      </c>
      <c r="AV56" s="1217"/>
      <c r="AW56" s="1218" t="str">
        <f>AZ52&amp;"-"&amp;BB52</f>
        <v>-</v>
      </c>
      <c r="AX56" s="1217"/>
      <c r="AY56" s="1217"/>
      <c r="AZ56" s="1217"/>
      <c r="BA56" s="1217"/>
      <c r="BB56" s="1220" t="str">
        <f>BE52&amp;"-"&amp;BG52</f>
        <v>-</v>
      </c>
      <c r="BC56" s="3884"/>
      <c r="BE56" s="433"/>
      <c r="BF56" s="433" t="str">
        <f t="shared" ref="BF56:BF63" si="4">IF(T56="","",T56)</f>
        <v/>
      </c>
      <c r="BG56" s="433"/>
      <c r="BH56" s="433"/>
      <c r="BI56" s="979">
        <v>11</v>
      </c>
    </row>
    <row r="57" spans="1:61" ht="11.45" customHeight="1">
      <c r="A57" s="1187" t="s">
        <v>345</v>
      </c>
      <c r="B57" s="1187" t="s">
        <v>346</v>
      </c>
      <c r="C57" s="1187" t="s">
        <v>347</v>
      </c>
      <c r="D57" s="1187" t="s">
        <v>628</v>
      </c>
      <c r="E57" s="3861"/>
      <c r="F57" s="3861"/>
      <c r="G57" s="3861"/>
      <c r="H57" s="3861"/>
      <c r="I57" s="3863"/>
      <c r="J57" s="3862"/>
      <c r="K57" s="1187"/>
      <c r="L57" s="1188"/>
      <c r="P57" s="3864"/>
      <c r="Q57" s="3864"/>
      <c r="R57" s="289"/>
      <c r="S57" s="1102"/>
      <c r="T57" s="221" t="s">
        <v>552</v>
      </c>
      <c r="U57" s="300"/>
      <c r="V57" s="300"/>
      <c r="W57" s="300"/>
      <c r="X57" s="300"/>
      <c r="Y57" s="300"/>
      <c r="Z57" s="300"/>
      <c r="AA57" s="300"/>
      <c r="AB57" s="300"/>
      <c r="AC57" s="258"/>
      <c r="AD57" s="1329"/>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258"/>
      <c r="BC57" s="3885"/>
      <c r="BE57" s="433"/>
      <c r="BF57" s="433" t="str">
        <f t="shared" si="4"/>
        <v>Добавить строку</v>
      </c>
      <c r="BG57" s="433"/>
      <c r="BH57" s="433"/>
      <c r="BI57" s="979">
        <v>11</v>
      </c>
    </row>
    <row r="58" spans="1:61" s="1465" customFormat="1" ht="0" hidden="1" customHeight="1">
      <c r="A58" s="1167" t="s">
        <v>345</v>
      </c>
      <c r="B58" s="1167" t="s">
        <v>346</v>
      </c>
      <c r="C58" s="1167" t="s">
        <v>347</v>
      </c>
      <c r="D58" s="1167" t="s">
        <v>628</v>
      </c>
      <c r="E58" s="3861"/>
      <c r="F58" s="3861"/>
      <c r="G58" s="3861"/>
      <c r="H58" s="3861"/>
      <c r="I58" s="3862"/>
      <c r="J58" s="1167"/>
      <c r="K58" s="1167"/>
      <c r="L58" s="1170"/>
      <c r="M58" s="443"/>
      <c r="N58" s="443"/>
      <c r="O58" s="443"/>
      <c r="P58" s="3864"/>
      <c r="Q58" s="1305"/>
      <c r="R58" s="289"/>
      <c r="S58" s="1210"/>
      <c r="T58" s="1211"/>
      <c r="U58" s="1212"/>
      <c r="V58" s="1212"/>
      <c r="W58" s="1212"/>
      <c r="X58" s="1212"/>
      <c r="Y58" s="1212"/>
      <c r="Z58" s="1212"/>
      <c r="AA58" s="1212"/>
      <c r="AB58" s="1212"/>
      <c r="AC58" s="1212"/>
      <c r="AD58" s="1212"/>
      <c r="AE58" s="1212"/>
      <c r="AF58" s="1212"/>
      <c r="AG58" s="1212"/>
      <c r="AH58" s="1212"/>
      <c r="AI58" s="1212"/>
      <c r="AJ58" s="1212"/>
      <c r="AK58" s="1212"/>
      <c r="AL58" s="1212"/>
      <c r="AM58" s="1212"/>
      <c r="AN58" s="1212"/>
      <c r="AO58" s="1212"/>
      <c r="AP58" s="1212"/>
      <c r="AQ58" s="1212"/>
      <c r="AR58" s="1212"/>
      <c r="AS58" s="1212"/>
      <c r="AT58" s="1212"/>
      <c r="AU58" s="1212"/>
      <c r="AV58" s="1212"/>
      <c r="AW58" s="1212"/>
      <c r="AX58" s="1212"/>
      <c r="AY58" s="1212"/>
      <c r="AZ58" s="1212"/>
      <c r="BA58" s="1212"/>
      <c r="BB58" s="1212"/>
      <c r="BC58" s="1213"/>
      <c r="BE58" s="433"/>
      <c r="BF58" s="433" t="str">
        <f t="shared" si="4"/>
        <v/>
      </c>
      <c r="BG58" s="433"/>
      <c r="BH58" s="433"/>
      <c r="BI58" s="444">
        <v>0</v>
      </c>
    </row>
    <row r="59" spans="1:61" s="1465" customFormat="1" ht="0" hidden="1" customHeight="1">
      <c r="A59" s="1167" t="s">
        <v>345</v>
      </c>
      <c r="B59" s="1167" t="s">
        <v>346</v>
      </c>
      <c r="C59" s="1167" t="s">
        <v>347</v>
      </c>
      <c r="D59" s="1167" t="s">
        <v>628</v>
      </c>
      <c r="E59" s="3861"/>
      <c r="F59" s="3861"/>
      <c r="G59" s="3861"/>
      <c r="H59" s="3860"/>
      <c r="I59" s="1167"/>
      <c r="J59" s="1167"/>
      <c r="K59" s="1167"/>
      <c r="L59" s="1170"/>
      <c r="M59" s="1139"/>
      <c r="N59" s="1139"/>
      <c r="O59" s="451"/>
      <c r="P59" s="313"/>
      <c r="Q59" s="1168"/>
      <c r="R59" s="1225"/>
      <c r="S59" s="1210"/>
      <c r="T59" s="1211"/>
      <c r="U59" s="1212"/>
      <c r="V59" s="1212"/>
      <c r="W59" s="1212"/>
      <c r="X59" s="1212"/>
      <c r="Y59" s="1212"/>
      <c r="Z59" s="1212"/>
      <c r="AA59" s="1212"/>
      <c r="AB59" s="1212"/>
      <c r="AC59" s="1212"/>
      <c r="AD59" s="1212"/>
      <c r="AE59" s="1212"/>
      <c r="AF59" s="1212"/>
      <c r="AG59" s="1212"/>
      <c r="AH59" s="1212"/>
      <c r="AI59" s="1212"/>
      <c r="AJ59" s="1212"/>
      <c r="AK59" s="1212"/>
      <c r="AL59" s="1212"/>
      <c r="AM59" s="1212"/>
      <c r="AN59" s="1212"/>
      <c r="AO59" s="1212"/>
      <c r="AP59" s="1212"/>
      <c r="AQ59" s="1212"/>
      <c r="AR59" s="1212"/>
      <c r="AS59" s="1212"/>
      <c r="AT59" s="1212"/>
      <c r="AU59" s="1212"/>
      <c r="AV59" s="1212"/>
      <c r="AW59" s="1212"/>
      <c r="AX59" s="1212"/>
      <c r="AY59" s="1212"/>
      <c r="AZ59" s="1212"/>
      <c r="BA59" s="1212"/>
      <c r="BB59" s="1212"/>
      <c r="BC59" s="1213"/>
      <c r="BE59" s="433"/>
      <c r="BF59" s="433" t="str">
        <f t="shared" si="4"/>
        <v/>
      </c>
      <c r="BG59" s="433"/>
      <c r="BH59" s="433"/>
      <c r="BI59" s="444">
        <v>0</v>
      </c>
    </row>
    <row r="60" spans="1:61" s="1465" customFormat="1" ht="0" hidden="1" customHeight="1">
      <c r="A60" s="1167" t="s">
        <v>345</v>
      </c>
      <c r="B60" s="1167" t="s">
        <v>346</v>
      </c>
      <c r="C60" s="1167" t="s">
        <v>347</v>
      </c>
      <c r="D60" s="1138"/>
      <c r="E60" s="3861"/>
      <c r="F60" s="3861"/>
      <c r="G60" s="3860"/>
      <c r="H60" s="1138"/>
      <c r="I60" s="1138"/>
      <c r="J60" s="1138"/>
      <c r="K60" s="1138"/>
      <c r="L60" s="1318"/>
      <c r="M60" s="1139"/>
      <c r="N60" s="1139"/>
      <c r="P60" s="1140"/>
      <c r="Q60" s="1141"/>
      <c r="R60" s="1140"/>
      <c r="S60" s="1146"/>
      <c r="T60" s="1149"/>
      <c r="U60" s="1148"/>
      <c r="V60" s="1148"/>
      <c r="W60" s="1148"/>
      <c r="X60" s="1148"/>
      <c r="Y60" s="1148"/>
      <c r="Z60" s="1148"/>
      <c r="AA60" s="1148"/>
      <c r="AB60" s="1148"/>
      <c r="AC60" s="1148"/>
      <c r="AD60" s="1148"/>
      <c r="AE60" s="1148"/>
      <c r="AF60" s="1148"/>
      <c r="AG60" s="1148"/>
      <c r="AH60" s="1148"/>
      <c r="AI60" s="1148"/>
      <c r="AJ60" s="1148"/>
      <c r="AK60" s="1148"/>
      <c r="AL60" s="1148"/>
      <c r="AM60" s="1148"/>
      <c r="AN60" s="1148"/>
      <c r="AO60" s="1148"/>
      <c r="AP60" s="1148"/>
      <c r="AQ60" s="1148"/>
      <c r="AR60" s="1148"/>
      <c r="AS60" s="1148"/>
      <c r="AT60" s="1148"/>
      <c r="AU60" s="1148"/>
      <c r="AV60" s="1148"/>
      <c r="AW60" s="1148"/>
      <c r="AX60" s="1148"/>
      <c r="AY60" s="1148"/>
      <c r="AZ60" s="1148"/>
      <c r="BA60" s="1148"/>
      <c r="BB60" s="1148"/>
      <c r="BC60" s="1148"/>
      <c r="BE60" s="659"/>
      <c r="BF60" s="659" t="str">
        <f t="shared" si="4"/>
        <v/>
      </c>
      <c r="BG60" s="659"/>
      <c r="BH60" s="659"/>
      <c r="BI60" s="451">
        <v>0</v>
      </c>
    </row>
    <row r="61" spans="1:61" s="1465" customFormat="1" ht="0" hidden="1" customHeight="1">
      <c r="A61" s="1167" t="s">
        <v>345</v>
      </c>
      <c r="B61" s="1167" t="s">
        <v>346</v>
      </c>
      <c r="C61" s="1138"/>
      <c r="D61" s="1138"/>
      <c r="E61" s="3861"/>
      <c r="F61" s="3860"/>
      <c r="G61" s="1138"/>
      <c r="H61" s="1138"/>
      <c r="I61" s="1138"/>
      <c r="J61" s="1138"/>
      <c r="K61" s="1138"/>
      <c r="L61" s="1318"/>
      <c r="M61" s="1145"/>
      <c r="N61" s="1145"/>
      <c r="P61" s="1140"/>
      <c r="Q61" s="1141"/>
      <c r="R61" s="1140"/>
      <c r="S61" s="1146"/>
      <c r="T61" s="1149" t="s">
        <v>499</v>
      </c>
      <c r="U61" s="1148"/>
      <c r="V61" s="1148"/>
      <c r="W61" s="1148"/>
      <c r="X61" s="1148"/>
      <c r="Y61" s="1148"/>
      <c r="Z61" s="1148"/>
      <c r="AA61" s="1148"/>
      <c r="AB61" s="1148"/>
      <c r="AC61" s="1148"/>
      <c r="AD61" s="1148"/>
      <c r="AE61" s="1148"/>
      <c r="AF61" s="1148"/>
      <c r="AG61" s="1148"/>
      <c r="AH61" s="1148"/>
      <c r="AI61" s="1148"/>
      <c r="AJ61" s="1148"/>
      <c r="AK61" s="1148"/>
      <c r="AL61" s="1148"/>
      <c r="AM61" s="1148"/>
      <c r="AN61" s="1148"/>
      <c r="AO61" s="1148"/>
      <c r="AP61" s="1148"/>
      <c r="AQ61" s="1148"/>
      <c r="AR61" s="1148"/>
      <c r="AS61" s="1148"/>
      <c r="AT61" s="1148"/>
      <c r="AU61" s="1148"/>
      <c r="AV61" s="1148"/>
      <c r="AW61" s="1148"/>
      <c r="AX61" s="1148"/>
      <c r="AY61" s="1148"/>
      <c r="AZ61" s="1148"/>
      <c r="BA61" s="1148"/>
      <c r="BB61" s="1148"/>
      <c r="BC61" s="1148"/>
      <c r="BE61" s="659"/>
      <c r="BF61" s="659" t="str">
        <f t="shared" si="4"/>
        <v>Добавить централизованную систему для дифференциации</v>
      </c>
      <c r="BG61" s="659"/>
      <c r="BH61" s="659"/>
      <c r="BI61" s="451">
        <v>0</v>
      </c>
    </row>
    <row r="62" spans="1:61" s="1465" customFormat="1" ht="0" hidden="1" customHeight="1">
      <c r="A62" s="1167" t="s">
        <v>345</v>
      </c>
      <c r="B62" s="1167"/>
      <c r="C62" s="1167"/>
      <c r="D62" s="1167"/>
      <c r="E62" s="3860"/>
      <c r="F62" s="1167"/>
      <c r="G62" s="1167"/>
      <c r="H62" s="1167"/>
      <c r="I62" s="1167"/>
      <c r="J62" s="1167"/>
      <c r="K62" s="1167"/>
      <c r="L62" s="1170"/>
      <c r="M62" s="1145"/>
      <c r="N62" s="1145"/>
      <c r="O62" s="451"/>
      <c r="P62" s="313"/>
      <c r="Q62" s="1168"/>
      <c r="R62" s="313"/>
      <c r="S62" s="1146"/>
      <c r="T62" s="1149" t="s">
        <v>500</v>
      </c>
      <c r="U62" s="1148"/>
      <c r="V62" s="1148"/>
      <c r="W62" s="1148"/>
      <c r="X62" s="1148"/>
      <c r="Y62" s="1148"/>
      <c r="Z62" s="1148"/>
      <c r="AA62" s="1148"/>
      <c r="AB62" s="1148"/>
      <c r="AC62" s="1148"/>
      <c r="AD62" s="1148"/>
      <c r="AE62" s="1148"/>
      <c r="AF62" s="1148"/>
      <c r="AG62" s="1148"/>
      <c r="AH62" s="1148"/>
      <c r="AI62" s="1148"/>
      <c r="AJ62" s="1148"/>
      <c r="AK62" s="1148"/>
      <c r="AL62" s="1148"/>
      <c r="AM62" s="1148"/>
      <c r="AN62" s="1148"/>
      <c r="AO62" s="1148"/>
      <c r="AP62" s="1148"/>
      <c r="AQ62" s="1148"/>
      <c r="AR62" s="1148"/>
      <c r="AS62" s="1148"/>
      <c r="AT62" s="1148"/>
      <c r="AU62" s="1148"/>
      <c r="AV62" s="1148"/>
      <c r="AW62" s="1148"/>
      <c r="AX62" s="1148"/>
      <c r="AY62" s="1148"/>
      <c r="AZ62" s="1148"/>
      <c r="BA62" s="1148"/>
      <c r="BB62" s="1148"/>
      <c r="BC62" s="1148"/>
      <c r="BE62" s="433"/>
      <c r="BF62" s="433" t="str">
        <f t="shared" si="4"/>
        <v>Добавить территорию для дифференциации</v>
      </c>
      <c r="BG62" s="433"/>
      <c r="BH62" s="433"/>
      <c r="BI62" s="444">
        <v>0</v>
      </c>
    </row>
    <row r="63" spans="1:61" s="1465" customFormat="1" ht="0" hidden="1" customHeight="1">
      <c r="A63" s="1138"/>
      <c r="B63" s="1138"/>
      <c r="C63" s="1138"/>
      <c r="D63" s="1138"/>
      <c r="E63" s="1167"/>
      <c r="F63" s="1138"/>
      <c r="G63" s="1138"/>
      <c r="H63" s="1138"/>
      <c r="I63" s="1138"/>
      <c r="J63" s="1138"/>
      <c r="K63" s="1138"/>
      <c r="L63" s="1318"/>
      <c r="M63" s="1145"/>
      <c r="N63" s="1145"/>
      <c r="P63" s="1140"/>
      <c r="Q63" s="1141"/>
      <c r="R63" s="1140"/>
      <c r="S63" s="1146"/>
      <c r="T63" s="1149" t="s">
        <v>532</v>
      </c>
      <c r="U63" s="1148"/>
      <c r="V63" s="1148"/>
      <c r="W63" s="1148"/>
      <c r="X63" s="1148"/>
      <c r="Y63" s="1148"/>
      <c r="Z63" s="1148"/>
      <c r="AA63" s="1148"/>
      <c r="AB63" s="1148"/>
      <c r="AC63" s="1148"/>
      <c r="AD63" s="1148"/>
      <c r="AE63" s="1148"/>
      <c r="AF63" s="1148"/>
      <c r="AG63" s="1148"/>
      <c r="AH63" s="1148"/>
      <c r="AI63" s="1148"/>
      <c r="AJ63" s="1148"/>
      <c r="AK63" s="1148"/>
      <c r="AL63" s="1148"/>
      <c r="AM63" s="1148"/>
      <c r="AN63" s="1148"/>
      <c r="AO63" s="1148"/>
      <c r="AP63" s="1148"/>
      <c r="AQ63" s="1148"/>
      <c r="AR63" s="1148"/>
      <c r="AS63" s="1148"/>
      <c r="AT63" s="1148"/>
      <c r="AU63" s="1148"/>
      <c r="AV63" s="1148"/>
      <c r="AW63" s="1148"/>
      <c r="AX63" s="1148"/>
      <c r="AY63" s="1148"/>
      <c r="AZ63" s="1148"/>
      <c r="BA63" s="1148"/>
      <c r="BB63" s="1148"/>
      <c r="BC63" s="1148"/>
      <c r="BE63" s="659"/>
      <c r="BF63" s="659" t="str">
        <f t="shared" si="4"/>
        <v>Добавить наименование тарифа</v>
      </c>
      <c r="BG63" s="659"/>
      <c r="BH63" s="659"/>
      <c r="BI63" s="451">
        <v>0</v>
      </c>
    </row>
    <row r="64" spans="1:61" ht="11.45" customHeight="1">
      <c r="M64" s="984"/>
      <c r="N64" s="984"/>
      <c r="O64" s="469"/>
      <c r="P64" s="984"/>
      <c r="Q64" s="984"/>
      <c r="R64" s="979"/>
      <c r="S64" s="979"/>
      <c r="BD64" s="979"/>
      <c r="BE64" s="979"/>
      <c r="BF64" s="979"/>
      <c r="BG64" s="979"/>
      <c r="BH64" s="979"/>
      <c r="BI64" s="979">
        <v>11</v>
      </c>
    </row>
    <row r="65" spans="1:61" ht="19.899999999999999" customHeight="1">
      <c r="O65" s="469"/>
      <c r="S65" s="1077"/>
      <c r="T65" s="3859"/>
      <c r="U65" s="3859"/>
      <c r="V65" s="3859"/>
      <c r="W65" s="3859"/>
      <c r="X65" s="3859"/>
      <c r="Y65" s="3859"/>
      <c r="Z65" s="3859"/>
      <c r="AA65" s="3859"/>
      <c r="AB65" s="3859"/>
      <c r="AC65" s="3859"/>
      <c r="AD65" s="3859"/>
      <c r="AE65" s="3859"/>
      <c r="AF65" s="3859"/>
      <c r="AG65" s="3859"/>
      <c r="AH65" s="3859"/>
      <c r="AI65" s="3859"/>
      <c r="AJ65" s="3859"/>
      <c r="AK65" s="3859"/>
      <c r="AL65" s="3859"/>
      <c r="AM65" s="3859"/>
      <c r="AN65" s="3859"/>
      <c r="AO65" s="3859"/>
      <c r="AP65" s="3859"/>
      <c r="AQ65" s="3859"/>
      <c r="AR65" s="3859"/>
      <c r="AS65" s="3859"/>
      <c r="AT65" s="3859"/>
      <c r="AU65" s="3859"/>
      <c r="AV65" s="3859"/>
      <c r="AW65" s="3859"/>
      <c r="AX65" s="3859"/>
      <c r="AY65" s="3859"/>
      <c r="AZ65" s="3859"/>
      <c r="BA65" s="3859"/>
      <c r="BB65" s="3859"/>
      <c r="BC65" s="3859"/>
      <c r="BI65" s="979">
        <v>19</v>
      </c>
    </row>
    <row r="66" spans="1:61" ht="14.65" customHeight="1">
      <c r="O66" s="469"/>
      <c r="T66" s="1304"/>
      <c r="U66" s="1304"/>
      <c r="V66" s="1304"/>
      <c r="W66" s="1304"/>
      <c r="X66" s="1304"/>
      <c r="Y66" s="1304"/>
      <c r="Z66" s="1304"/>
      <c r="AA66" s="1304"/>
      <c r="AB66" s="1304"/>
      <c r="AC66" s="1304"/>
      <c r="AD66" s="1304"/>
      <c r="AE66" s="1304"/>
      <c r="AF66" s="1304"/>
      <c r="AG66" s="1304"/>
      <c r="AH66" s="1304"/>
      <c r="AI66" s="1304"/>
      <c r="AJ66" s="1304"/>
      <c r="AK66" s="1304"/>
      <c r="AL66" s="1304"/>
      <c r="AM66" s="1304"/>
      <c r="AN66" s="1304"/>
      <c r="AO66" s="1304"/>
      <c r="AP66" s="1304"/>
      <c r="AQ66" s="1304"/>
      <c r="AR66" s="1304"/>
      <c r="AS66" s="1304"/>
      <c r="AT66" s="1304"/>
      <c r="AU66" s="1304"/>
      <c r="AV66" s="1304"/>
      <c r="AW66" s="1304"/>
      <c r="AX66" s="1304"/>
      <c r="AY66" s="1304"/>
      <c r="AZ66" s="1304"/>
      <c r="BA66" s="1304"/>
      <c r="BB66" s="1304"/>
      <c r="BC66" s="1304"/>
      <c r="BI66" s="979">
        <v>14</v>
      </c>
    </row>
    <row r="67" spans="1:61" ht="19.899999999999999" customHeight="1">
      <c r="O67" s="469"/>
      <c r="S67" s="1077"/>
      <c r="T67" s="3859"/>
      <c r="U67" s="3859"/>
      <c r="V67" s="3859"/>
      <c r="W67" s="3859"/>
      <c r="X67" s="3859"/>
      <c r="Y67" s="3859"/>
      <c r="Z67" s="3859"/>
      <c r="AA67" s="3859"/>
      <c r="AB67" s="3859"/>
      <c r="AC67" s="3859"/>
      <c r="AD67" s="3859"/>
      <c r="AE67" s="3859"/>
      <c r="AF67" s="3859"/>
      <c r="AG67" s="3859"/>
      <c r="AH67" s="3859"/>
      <c r="AI67" s="3859"/>
      <c r="AJ67" s="3859"/>
      <c r="AK67" s="3859"/>
      <c r="AL67" s="3859"/>
      <c r="AM67" s="3859"/>
      <c r="AN67" s="3859"/>
      <c r="AO67" s="3859"/>
      <c r="AP67" s="3859"/>
      <c r="AQ67" s="3859"/>
      <c r="AR67" s="3859"/>
      <c r="AS67" s="3859"/>
      <c r="AT67" s="3859"/>
      <c r="AU67" s="3859"/>
      <c r="AV67" s="3859"/>
      <c r="AW67" s="3859"/>
      <c r="AX67" s="3859"/>
      <c r="AY67" s="3859"/>
      <c r="AZ67" s="3859"/>
      <c r="BA67" s="3859"/>
      <c r="BB67" s="3859"/>
      <c r="BC67" s="3859"/>
      <c r="BI67" s="979">
        <v>19</v>
      </c>
    </row>
    <row r="68" spans="1:61" ht="14.65" customHeight="1">
      <c r="O68" s="469"/>
      <c r="BI68" s="979">
        <v>14</v>
      </c>
    </row>
    <row r="69" spans="1:61" ht="14.25" hidden="1" customHeight="1">
      <c r="A69" s="984" t="s">
        <v>69</v>
      </c>
      <c r="B69" s="984">
        <v>0</v>
      </c>
      <c r="C69" s="984">
        <v>0</v>
      </c>
      <c r="D69" s="984">
        <v>0</v>
      </c>
      <c r="E69" s="984">
        <v>0</v>
      </c>
      <c r="F69" s="984">
        <v>0</v>
      </c>
      <c r="G69" s="984">
        <v>0</v>
      </c>
      <c r="H69" s="984">
        <v>0</v>
      </c>
      <c r="I69" s="984">
        <v>0</v>
      </c>
      <c r="J69" s="984">
        <v>0</v>
      </c>
      <c r="K69" s="984">
        <v>0</v>
      </c>
      <c r="L69" s="1302">
        <v>0</v>
      </c>
      <c r="M69" s="1186">
        <v>0</v>
      </c>
      <c r="N69" s="1186">
        <v>0</v>
      </c>
      <c r="O69" s="1186">
        <v>0</v>
      </c>
      <c r="P69" s="1186">
        <v>0</v>
      </c>
      <c r="Q69" s="1195">
        <v>0</v>
      </c>
      <c r="R69" s="278">
        <v>3</v>
      </c>
      <c r="S69" s="495">
        <v>12</v>
      </c>
      <c r="T69" s="979">
        <v>31</v>
      </c>
      <c r="U69" s="979">
        <v>0</v>
      </c>
      <c r="V69" s="979">
        <v>0</v>
      </c>
      <c r="W69" s="979">
        <v>0</v>
      </c>
      <c r="X69" s="979">
        <v>0</v>
      </c>
      <c r="Y69" s="979">
        <v>0</v>
      </c>
      <c r="Z69" s="979">
        <v>0</v>
      </c>
      <c r="AA69" s="979">
        <v>0</v>
      </c>
      <c r="AB69" s="979">
        <v>0</v>
      </c>
      <c r="AC69" s="979">
        <v>0</v>
      </c>
      <c r="AD69" s="979">
        <v>3</v>
      </c>
      <c r="AE69" s="979">
        <v>3</v>
      </c>
      <c r="AF69" s="979">
        <v>3</v>
      </c>
      <c r="AG69" s="979">
        <v>24</v>
      </c>
      <c r="AH69" s="979">
        <v>3</v>
      </c>
      <c r="AI69" s="979">
        <v>3</v>
      </c>
      <c r="AJ69" s="979">
        <v>3</v>
      </c>
      <c r="AK69" s="979">
        <v>24</v>
      </c>
      <c r="AL69" s="979">
        <v>3</v>
      </c>
      <c r="AM69" s="979">
        <v>3</v>
      </c>
      <c r="AN69" s="979">
        <v>3</v>
      </c>
      <c r="AO69" s="979">
        <v>18</v>
      </c>
      <c r="AP69" s="979">
        <v>3</v>
      </c>
      <c r="AQ69" s="979">
        <v>3</v>
      </c>
      <c r="AR69" s="979">
        <v>3</v>
      </c>
      <c r="AS69" s="979">
        <v>18</v>
      </c>
      <c r="AT69" s="979">
        <v>21</v>
      </c>
      <c r="AU69" s="979">
        <v>21</v>
      </c>
      <c r="AV69" s="979">
        <v>21</v>
      </c>
      <c r="AW69" s="979">
        <v>21</v>
      </c>
      <c r="AX69" s="979">
        <v>11</v>
      </c>
      <c r="AY69" s="979">
        <v>3</v>
      </c>
      <c r="AZ69" s="979">
        <v>11</v>
      </c>
      <c r="BA69" s="979">
        <v>0</v>
      </c>
      <c r="BB69" s="979">
        <v>4</v>
      </c>
      <c r="BC69" s="979">
        <v>115</v>
      </c>
      <c r="BD69" s="444">
        <v>10</v>
      </c>
      <c r="BE69" s="444">
        <v>10</v>
      </c>
      <c r="BF69" s="444">
        <v>10</v>
      </c>
      <c r="BG69" s="444">
        <v>10</v>
      </c>
      <c r="BH69" s="444">
        <v>10</v>
      </c>
      <c r="BI69" s="979">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09"/>
  <sheetViews>
    <sheetView showGridLines="0" topLeftCell="C4" zoomScale="90" workbookViewId="0">
      <selection activeCell="A194" sqref="A194:CF202"/>
    </sheetView>
  </sheetViews>
  <sheetFormatPr defaultColWidth="9.140625" defaultRowHeight="11.25" customHeight="1"/>
  <cols>
    <col min="1" max="1" width="14.7109375" style="812" hidden="1" customWidth="1"/>
    <col min="2" max="2" width="17" style="1456" hidden="1" customWidth="1"/>
    <col min="3" max="3" width="3" style="1459" customWidth="1"/>
    <col min="4" max="4" width="1.85546875" style="1459" hidden="1" customWidth="1"/>
    <col min="5" max="6" width="7" style="1459" customWidth="1"/>
    <col min="7" max="7" width="29" style="1459" customWidth="1"/>
    <col min="8" max="8" width="3.7109375" style="1459" customWidth="1"/>
    <col min="9" max="9" width="5" style="1459" customWidth="1"/>
    <col min="10" max="11" width="24" style="1459" customWidth="1"/>
    <col min="12" max="12" width="3" style="1459" customWidth="1"/>
    <col min="13" max="13" width="6" style="1459" customWidth="1"/>
    <col min="14" max="14" width="25" style="1459" customWidth="1"/>
    <col min="15" max="18" width="18" style="1459" customWidth="1"/>
    <col min="19" max="19" width="93" style="1459" customWidth="1"/>
    <col min="20" max="20" width="10" style="1459" customWidth="1"/>
    <col min="21" max="21" width="10" style="1465" customWidth="1"/>
    <col min="22" max="22" width="11" style="1465" customWidth="1"/>
    <col min="23" max="27" width="10" style="1456" customWidth="1"/>
    <col min="28" max="83" width="8" style="1459" customWidth="1"/>
    <col min="84" max="84" width="9.140625" style="1459" hidden="1"/>
  </cols>
  <sheetData>
    <row r="1" spans="1:84" ht="22.5" hidden="1" customHeight="1">
      <c r="CF1" s="438" t="s">
        <v>1</v>
      </c>
    </row>
    <row r="2" spans="1:84" ht="11.25" hidden="1" customHeight="1">
      <c r="CF2" s="438">
        <v>0</v>
      </c>
    </row>
    <row r="3" spans="1:84" ht="11.25" hidden="1" customHeight="1">
      <c r="CF3" s="438">
        <v>0</v>
      </c>
    </row>
    <row r="4" spans="1:84" ht="3" customHeight="1">
      <c r="C4" s="442"/>
      <c r="D4" s="442"/>
      <c r="E4" s="442"/>
      <c r="F4" s="442"/>
      <c r="G4" s="442"/>
      <c r="H4" s="442"/>
      <c r="I4" s="442"/>
      <c r="J4" s="442"/>
      <c r="K4" s="100"/>
      <c r="L4" s="100"/>
      <c r="M4" s="100"/>
      <c r="CF4" s="438">
        <v>3</v>
      </c>
    </row>
    <row r="5" spans="1:84" ht="29.25" customHeight="1">
      <c r="C5" s="442"/>
      <c r="D5" s="885"/>
      <c r="E5" s="3841" t="str">
        <f>FHD20_NAME_FORM</f>
        <v>Форма 11. Информация о расходах на капитальный и текущий ремонт основных средств</v>
      </c>
      <c r="F5" s="3841"/>
      <c r="G5" s="3841"/>
      <c r="H5" s="3841"/>
      <c r="I5" s="3841"/>
      <c r="J5" s="3841"/>
      <c r="K5" s="3841"/>
      <c r="L5" s="527"/>
      <c r="M5" s="527"/>
      <c r="CF5" s="438">
        <v>28</v>
      </c>
    </row>
    <row r="6" spans="1:84" s="1459" customFormat="1" ht="16.899999999999999" customHeight="1">
      <c r="A6" s="524"/>
      <c r="B6" s="633"/>
      <c r="C6" s="442"/>
      <c r="D6" s="886"/>
      <c r="E6" s="3814" t="str">
        <f>IF(org=0,"Не определено",org)</f>
        <v>ООО "Смоленскрегионтеплоэнерго"</v>
      </c>
      <c r="F6" s="3814"/>
      <c r="G6" s="3814"/>
      <c r="H6" s="3814"/>
      <c r="I6" s="3814"/>
      <c r="J6" s="3814"/>
      <c r="K6" s="3814"/>
      <c r="L6" s="527"/>
      <c r="M6" s="527"/>
      <c r="U6" s="525"/>
      <c r="V6" s="525"/>
      <c r="W6" s="526"/>
      <c r="X6" s="633"/>
      <c r="Y6" s="633"/>
      <c r="Z6" s="633"/>
      <c r="AA6" s="633"/>
      <c r="CF6" s="632">
        <v>16</v>
      </c>
    </row>
    <row r="7" spans="1:84" ht="11.45" customHeight="1">
      <c r="C7" s="442"/>
      <c r="D7" s="442"/>
      <c r="E7" s="442"/>
      <c r="F7" s="442"/>
      <c r="G7" s="455"/>
      <c r="H7" s="455"/>
      <c r="I7" s="455"/>
      <c r="J7" s="455"/>
      <c r="K7" s="528"/>
      <c r="L7" s="528"/>
      <c r="M7" s="528"/>
      <c r="R7" s="628"/>
      <c r="CF7" s="438">
        <v>11</v>
      </c>
    </row>
    <row r="8" spans="1:84" s="1464" customFormat="1" ht="4.1500000000000004" customHeight="1">
      <c r="A8" s="535"/>
      <c r="B8" s="485"/>
      <c r="C8" s="284"/>
      <c r="D8" s="284"/>
      <c r="E8" s="284"/>
      <c r="F8" s="284"/>
      <c r="G8" s="829"/>
      <c r="H8" s="829"/>
      <c r="I8" s="829"/>
      <c r="J8" s="829"/>
      <c r="K8" s="860"/>
      <c r="L8" s="860"/>
      <c r="M8" s="860"/>
      <c r="R8" s="861"/>
      <c r="U8" s="525"/>
      <c r="V8" s="525"/>
      <c r="W8" s="536"/>
      <c r="X8" s="485"/>
      <c r="Y8" s="485"/>
      <c r="Z8" s="485"/>
      <c r="AA8" s="485"/>
      <c r="CF8" s="429">
        <v>4</v>
      </c>
    </row>
    <row r="9" spans="1:84" ht="19.899999999999999" customHeight="1">
      <c r="D9" s="223"/>
      <c r="E9" s="3712" t="s">
        <v>384</v>
      </c>
      <c r="F9" s="3717"/>
      <c r="G9" s="3717"/>
      <c r="H9" s="3717"/>
      <c r="I9" s="3717"/>
      <c r="J9" s="3717"/>
      <c r="K9" s="3717"/>
      <c r="L9" s="3717"/>
      <c r="M9" s="3717"/>
      <c r="N9" s="3717"/>
      <c r="O9" s="3717"/>
      <c r="P9" s="3717"/>
      <c r="Q9" s="3717"/>
      <c r="R9" s="3711"/>
      <c r="S9" s="3731" t="s">
        <v>385</v>
      </c>
      <c r="T9" s="268"/>
      <c r="CF9" s="438">
        <v>19</v>
      </c>
    </row>
    <row r="10" spans="1:84" ht="48.2" customHeight="1">
      <c r="D10" s="479" t="s">
        <v>75</v>
      </c>
      <c r="E10" s="3731" t="s">
        <v>75</v>
      </c>
      <c r="F10" s="3731"/>
      <c r="G10" s="454" t="s">
        <v>386</v>
      </c>
      <c r="H10" s="3731" t="s">
        <v>75</v>
      </c>
      <c r="I10" s="3731"/>
      <c r="J10" s="454" t="s">
        <v>655</v>
      </c>
      <c r="K10" s="454" t="s">
        <v>656</v>
      </c>
      <c r="L10" s="3731" t="s">
        <v>75</v>
      </c>
      <c r="M10" s="3731"/>
      <c r="N10" s="454" t="s">
        <v>657</v>
      </c>
      <c r="O10" s="454" t="s">
        <v>658</v>
      </c>
      <c r="P10" s="454" t="s">
        <v>659</v>
      </c>
      <c r="Q10" s="454" t="s">
        <v>660</v>
      </c>
      <c r="R10" s="454" t="s">
        <v>661</v>
      </c>
      <c r="S10" s="3731"/>
      <c r="T10" s="268"/>
      <c r="CF10" s="438">
        <v>46</v>
      </c>
    </row>
    <row r="11" spans="1:84" s="1465" customFormat="1" ht="15" customHeight="1">
      <c r="A11" s="881"/>
      <c r="D11" s="863" t="s">
        <v>161</v>
      </c>
      <c r="E11" s="863"/>
      <c r="F11" s="863" t="s">
        <v>89</v>
      </c>
      <c r="G11" s="863" t="s">
        <v>77</v>
      </c>
      <c r="H11" s="863"/>
      <c r="I11" s="863" t="s">
        <v>78</v>
      </c>
      <c r="J11" s="863" t="s">
        <v>115</v>
      </c>
      <c r="K11" s="863" t="s">
        <v>79</v>
      </c>
      <c r="L11" s="863"/>
      <c r="M11" s="863" t="s">
        <v>80</v>
      </c>
      <c r="N11" s="863" t="s">
        <v>131</v>
      </c>
      <c r="O11" s="863" t="s">
        <v>133</v>
      </c>
      <c r="P11" s="863" t="s">
        <v>138</v>
      </c>
      <c r="Q11" s="863" t="s">
        <v>140</v>
      </c>
      <c r="R11" s="863" t="s">
        <v>145</v>
      </c>
      <c r="S11" s="863" t="s">
        <v>150</v>
      </c>
      <c r="U11" s="525"/>
      <c r="V11" s="525"/>
      <c r="W11" s="525"/>
      <c r="CF11" s="444">
        <v>0</v>
      </c>
    </row>
    <row r="12" spans="1:84" s="1459" customFormat="1" ht="1.1499999999999999" customHeight="1">
      <c r="A12" s="529"/>
      <c r="B12" s="295"/>
      <c r="D12" s="478"/>
      <c r="E12" s="280"/>
      <c r="F12" s="280"/>
      <c r="Q12" s="530"/>
      <c r="R12" s="531"/>
      <c r="T12" s="532"/>
      <c r="U12" s="533"/>
      <c r="V12" s="533"/>
      <c r="W12" s="534"/>
      <c r="X12" s="295"/>
      <c r="Y12" s="295"/>
      <c r="Z12" s="295"/>
      <c r="AA12" s="295"/>
      <c r="CF12" s="442">
        <v>1</v>
      </c>
    </row>
    <row r="13" spans="1:84" s="1464" customFormat="1" ht="1.1499999999999999" customHeight="1">
      <c r="A13" s="535"/>
      <c r="B13" s="485"/>
      <c r="D13" s="478" t="s">
        <v>460</v>
      </c>
      <c r="E13" s="484"/>
      <c r="F13" s="484"/>
      <c r="G13" s="484"/>
      <c r="H13" s="484"/>
      <c r="I13" s="484"/>
      <c r="J13" s="484"/>
      <c r="K13" s="484"/>
      <c r="L13" s="484"/>
      <c r="M13" s="484"/>
      <c r="N13" s="484"/>
      <c r="O13" s="484"/>
      <c r="P13" s="484"/>
      <c r="Q13" s="484"/>
      <c r="R13" s="484"/>
      <c r="T13" s="268"/>
      <c r="U13" s="525"/>
      <c r="V13" s="525"/>
      <c r="W13" s="536"/>
      <c r="X13" s="485"/>
      <c r="Y13" s="485"/>
      <c r="Z13" s="485"/>
      <c r="AA13" s="485"/>
      <c r="CF13" s="429">
        <v>1</v>
      </c>
    </row>
    <row r="14" spans="1:84" s="1634" customFormat="1" ht="15" customHeight="1">
      <c r="A14" s="537" t="s">
        <v>167</v>
      </c>
      <c r="B14" s="538"/>
      <c r="C14" s="538"/>
      <c r="D14" s="3949" t="s">
        <v>161</v>
      </c>
      <c r="E14" s="3956" t="s">
        <v>157</v>
      </c>
      <c r="F14" s="3957"/>
      <c r="G14" s="3958"/>
      <c r="H14" s="3952"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3952"/>
      <c r="J14" s="3952"/>
      <c r="K14" s="3952"/>
      <c r="L14" s="3952"/>
      <c r="M14" s="3952"/>
      <c r="N14" s="3952"/>
      <c r="O14" s="3952"/>
      <c r="P14" s="3952"/>
      <c r="Q14" s="3952"/>
      <c r="R14" s="3952"/>
      <c r="S14" s="620"/>
      <c r="T14" s="617"/>
      <c r="U14" s="539"/>
      <c r="V14" s="539"/>
      <c r="W14" s="540"/>
      <c r="X14" s="540"/>
      <c r="Y14" s="540"/>
      <c r="Z14" s="540"/>
      <c r="AA14" s="541"/>
      <c r="AB14" s="542"/>
      <c r="AC14" s="3955"/>
      <c r="AD14" s="543"/>
      <c r="AE14" s="544" t="s">
        <v>9</v>
      </c>
      <c r="AF14" s="544"/>
      <c r="AG14" s="545" t="s">
        <v>662</v>
      </c>
      <c r="AH14" s="546">
        <v>3</v>
      </c>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40"/>
      <c r="BW14" s="540"/>
      <c r="BX14" s="540"/>
      <c r="BY14" s="540"/>
      <c r="BZ14" s="540"/>
      <c r="CA14" s="540"/>
      <c r="CB14" s="540"/>
      <c r="CC14" s="540"/>
      <c r="CD14" s="540"/>
      <c r="CE14" s="540"/>
      <c r="CF14" s="227">
        <v>0</v>
      </c>
    </row>
    <row r="15" spans="1:84" s="1634" customFormat="1" ht="15" customHeight="1">
      <c r="A15" s="537"/>
      <c r="B15" s="538"/>
      <c r="C15" s="538"/>
      <c r="D15" s="3950"/>
      <c r="E15" s="3956" t="s">
        <v>636</v>
      </c>
      <c r="F15" s="3957"/>
      <c r="G15" s="3958"/>
      <c r="H15" s="3952" t="str">
        <f>IF(A14="","",INDEX(DIFFERENTIATION_UNMERGE_AREA,MATCH(A14,DIFFERENTIATION_ID_DIFF,0)))</f>
        <v>Территория 1</v>
      </c>
      <c r="I15" s="3952"/>
      <c r="J15" s="3952"/>
      <c r="K15" s="3952"/>
      <c r="L15" s="3952"/>
      <c r="M15" s="3952"/>
      <c r="N15" s="3952"/>
      <c r="O15" s="3952"/>
      <c r="P15" s="3952"/>
      <c r="Q15" s="3952"/>
      <c r="R15" s="3952"/>
      <c r="S15" s="620"/>
      <c r="T15" s="617"/>
      <c r="U15" s="539"/>
      <c r="V15" s="539"/>
      <c r="W15" s="540"/>
      <c r="X15" s="540"/>
      <c r="Y15" s="540"/>
      <c r="Z15" s="540"/>
      <c r="AA15" s="541"/>
      <c r="AB15" s="542"/>
      <c r="AC15" s="3955"/>
      <c r="AD15" s="543"/>
      <c r="AE15" s="544"/>
      <c r="AF15" s="544"/>
      <c r="AG15" s="545"/>
      <c r="AH15" s="546"/>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40"/>
      <c r="BW15" s="540"/>
      <c r="BX15" s="540"/>
      <c r="BY15" s="540"/>
      <c r="BZ15" s="540"/>
      <c r="CA15" s="540"/>
      <c r="CB15" s="540"/>
      <c r="CC15" s="540"/>
      <c r="CD15" s="540"/>
      <c r="CE15" s="540"/>
      <c r="CF15" s="227">
        <v>0</v>
      </c>
    </row>
    <row r="16" spans="1:84" s="1634" customFormat="1" ht="15" customHeight="1">
      <c r="A16" s="537"/>
      <c r="B16" s="538"/>
      <c r="C16" s="538"/>
      <c r="D16" s="3950"/>
      <c r="E16" s="3956" t="s">
        <v>637</v>
      </c>
      <c r="F16" s="3957"/>
      <c r="G16" s="3958"/>
      <c r="H16" s="3952" t="str">
        <f>IF(A14="","",INDEX(DIFFERENTIATION_UNMERGE_SYSTEM,MATCH(A14,DIFFERENTIATION_ID_DIFF,0)))</f>
        <v>котельная г. Вязьма ул. Московская</v>
      </c>
      <c r="I16" s="3952"/>
      <c r="J16" s="3952"/>
      <c r="K16" s="3952"/>
      <c r="L16" s="3952"/>
      <c r="M16" s="3952"/>
      <c r="N16" s="3952"/>
      <c r="O16" s="3952"/>
      <c r="P16" s="3952"/>
      <c r="Q16" s="3952"/>
      <c r="R16" s="3952"/>
      <c r="S16" s="620"/>
      <c r="T16" s="617"/>
      <c r="U16" s="539"/>
      <c r="V16" s="539"/>
      <c r="W16" s="540"/>
      <c r="X16" s="540"/>
      <c r="Y16" s="540"/>
      <c r="Z16" s="540"/>
      <c r="AA16" s="541"/>
      <c r="AB16" s="542"/>
      <c r="AC16" s="3955"/>
      <c r="AD16" s="543"/>
      <c r="AE16" s="544"/>
      <c r="AF16" s="544"/>
      <c r="AG16" s="545"/>
      <c r="AH16" s="546"/>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40"/>
      <c r="BW16" s="540"/>
      <c r="BX16" s="540"/>
      <c r="BY16" s="540"/>
      <c r="BZ16" s="540"/>
      <c r="CA16" s="540"/>
      <c r="CB16" s="540"/>
      <c r="CC16" s="540"/>
      <c r="CD16" s="540"/>
      <c r="CE16" s="540"/>
      <c r="CF16" s="227">
        <v>0</v>
      </c>
    </row>
    <row r="17" spans="1:84" s="1634" customFormat="1" ht="22.5" customHeight="1">
      <c r="A17" s="547"/>
      <c r="B17" s="350"/>
      <c r="C17" s="345"/>
      <c r="D17" s="3950"/>
      <c r="E17" s="3954" t="s">
        <v>663</v>
      </c>
      <c r="F17" s="3954"/>
      <c r="G17" s="3954"/>
      <c r="H17" s="3954"/>
      <c r="I17" s="3954"/>
      <c r="J17" s="3954"/>
      <c r="K17" s="3954"/>
      <c r="L17" s="3954"/>
      <c r="M17" s="3954"/>
      <c r="N17" s="3954"/>
      <c r="O17" s="3954"/>
      <c r="P17" s="3954"/>
      <c r="Q17" s="482">
        <f>SUMIF(T18:T19,"i",Q18:Q19)</f>
        <v>0</v>
      </c>
      <c r="R17" s="859"/>
      <c r="S17" s="766" t="s">
        <v>664</v>
      </c>
      <c r="T17" s="618" t="s">
        <v>665</v>
      </c>
      <c r="U17" s="3864">
        <v>1</v>
      </c>
      <c r="V17" s="3864" t="e">
        <f>INDEX(B_FHD_FLAG_INDEX_1,1,MATCH(A14,B_FHD_FLAG_DIFFERENTIATION,0))</f>
        <v>#REF!</v>
      </c>
      <c r="W17" s="350"/>
      <c r="X17" s="350"/>
      <c r="Y17" s="350"/>
      <c r="Z17" s="350"/>
      <c r="AA17" s="444"/>
      <c r="AB17" s="350"/>
      <c r="AC17" s="3955"/>
      <c r="AD17" s="543"/>
      <c r="AE17" s="350"/>
      <c r="AF17" s="350"/>
      <c r="AG17" s="444"/>
      <c r="AH17" s="444"/>
      <c r="AI17" s="444"/>
      <c r="AJ17" s="444"/>
      <c r="AK17" s="444"/>
      <c r="AL17" s="444"/>
      <c r="AM17" s="444"/>
      <c r="AN17" s="444"/>
      <c r="AO17" s="444"/>
      <c r="AP17" s="444"/>
      <c r="AQ17" s="444"/>
      <c r="AR17" s="444"/>
      <c r="AS17" s="444"/>
      <c r="AT17" s="444"/>
      <c r="AU17" s="444"/>
      <c r="AV17" s="444"/>
      <c r="AW17" s="444"/>
      <c r="AX17" s="444"/>
      <c r="AY17" s="444"/>
      <c r="AZ17" s="444"/>
      <c r="BA17" s="444"/>
      <c r="BB17" s="444"/>
      <c r="BC17" s="444"/>
      <c r="BD17" s="444"/>
      <c r="BE17" s="444"/>
      <c r="BF17" s="444"/>
      <c r="BG17" s="444"/>
      <c r="BH17" s="444"/>
      <c r="BI17" s="444"/>
      <c r="BJ17" s="444"/>
      <c r="BK17" s="444"/>
      <c r="BL17" s="444"/>
      <c r="BM17" s="444"/>
      <c r="BN17" s="444"/>
      <c r="BO17" s="444"/>
      <c r="BP17" s="444"/>
      <c r="BQ17" s="444"/>
      <c r="BR17" s="444"/>
      <c r="BS17" s="444"/>
      <c r="BT17" s="444"/>
      <c r="BU17" s="444"/>
      <c r="BV17" s="350"/>
      <c r="BW17" s="350"/>
      <c r="BX17" s="350"/>
      <c r="BY17" s="350"/>
      <c r="BZ17" s="350"/>
      <c r="CA17" s="350"/>
      <c r="CB17" s="350"/>
      <c r="CC17" s="350"/>
      <c r="CD17" s="350"/>
      <c r="CE17" s="350"/>
      <c r="CF17" s="227">
        <v>0</v>
      </c>
    </row>
    <row r="18" spans="1:84" s="1634" customFormat="1" ht="11.25" hidden="1" customHeight="1">
      <c r="A18" s="548"/>
      <c r="B18" s="444"/>
      <c r="C18" s="444"/>
      <c r="D18" s="3950"/>
      <c r="E18" s="549"/>
      <c r="F18" s="549">
        <v>0</v>
      </c>
      <c r="G18" s="549"/>
      <c r="H18" s="549"/>
      <c r="I18" s="549"/>
      <c r="J18" s="549"/>
      <c r="K18" s="549"/>
      <c r="L18" s="549"/>
      <c r="M18" s="549"/>
      <c r="N18" s="549"/>
      <c r="O18" s="549"/>
      <c r="P18" s="549"/>
      <c r="Q18" s="549"/>
      <c r="R18" s="549"/>
      <c r="S18" s="550"/>
      <c r="T18" s="619"/>
      <c r="U18" s="3864"/>
      <c r="V18" s="3864"/>
      <c r="W18" s="444"/>
      <c r="X18" s="444"/>
      <c r="Y18" s="444"/>
      <c r="Z18" s="444"/>
      <c r="AA18" s="444"/>
      <c r="AB18" s="350"/>
      <c r="AC18" s="3955"/>
      <c r="AD18" s="543"/>
      <c r="AE18" s="350"/>
      <c r="AF18" s="350"/>
      <c r="AG18" s="444"/>
      <c r="AH18" s="444"/>
      <c r="AI18" s="444"/>
      <c r="AJ18" s="444"/>
      <c r="AK18" s="444"/>
      <c r="AL18" s="444"/>
      <c r="AM18" s="444"/>
      <c r="AN18" s="444"/>
      <c r="AO18" s="444"/>
      <c r="AP18" s="444"/>
      <c r="AQ18" s="444"/>
      <c r="AR18" s="444"/>
      <c r="AS18" s="444"/>
      <c r="AT18" s="444"/>
      <c r="AU18" s="444"/>
      <c r="AV18" s="444"/>
      <c r="AW18" s="444"/>
      <c r="AX18" s="444"/>
      <c r="AY18" s="444"/>
      <c r="AZ18" s="444"/>
      <c r="BA18" s="444"/>
      <c r="BB18" s="444"/>
      <c r="BC18" s="444"/>
      <c r="BD18" s="444"/>
      <c r="BE18" s="444"/>
      <c r="BF18" s="444"/>
      <c r="BG18" s="444"/>
      <c r="BH18" s="444"/>
      <c r="BI18" s="444"/>
      <c r="BJ18" s="444"/>
      <c r="BK18" s="444"/>
      <c r="BL18" s="444"/>
      <c r="BM18" s="444"/>
      <c r="BN18" s="444"/>
      <c r="BO18" s="444"/>
      <c r="BP18" s="444"/>
      <c r="BQ18" s="444"/>
      <c r="BR18" s="444"/>
      <c r="BS18" s="444"/>
      <c r="BT18" s="444"/>
      <c r="BU18" s="444"/>
      <c r="BV18" s="444"/>
      <c r="BW18" s="444"/>
      <c r="BX18" s="444"/>
      <c r="BY18" s="444"/>
      <c r="BZ18" s="444"/>
      <c r="CA18" s="444"/>
      <c r="CB18" s="444"/>
      <c r="CC18" s="444"/>
      <c r="CD18" s="444"/>
      <c r="CE18" s="444"/>
      <c r="CF18" s="227">
        <v>0</v>
      </c>
    </row>
    <row r="19" spans="1:84" s="1634" customFormat="1" ht="11.25" customHeight="1">
      <c r="A19" s="547"/>
      <c r="B19" s="350"/>
      <c r="C19" s="345"/>
      <c r="D19" s="3950"/>
      <c r="E19" s="563" t="s">
        <v>9</v>
      </c>
      <c r="F19" s="564" t="s">
        <v>9</v>
      </c>
      <c r="G19" s="564" t="s">
        <v>9</v>
      </c>
      <c r="H19" s="565" t="s">
        <v>9</v>
      </c>
      <c r="I19" s="565"/>
      <c r="J19" s="565"/>
      <c r="K19" s="565"/>
      <c r="L19" s="565"/>
      <c r="M19" s="565"/>
      <c r="N19" s="565"/>
      <c r="O19" s="565"/>
      <c r="P19" s="565"/>
      <c r="Q19" s="565"/>
      <c r="R19" s="566"/>
      <c r="S19" s="862"/>
      <c r="T19" s="619"/>
      <c r="U19" s="3864"/>
      <c r="V19" s="3864"/>
      <c r="W19" s="350"/>
      <c r="X19" s="350"/>
      <c r="Y19" s="350"/>
      <c r="Z19" s="350"/>
      <c r="AA19" s="444"/>
      <c r="AB19" s="350"/>
      <c r="AC19" s="3955"/>
      <c r="AD19" s="543"/>
      <c r="AE19" s="350"/>
      <c r="AF19" s="350"/>
      <c r="AG19" s="444"/>
      <c r="AH19" s="444"/>
      <c r="AI19" s="444"/>
      <c r="AJ19" s="444"/>
      <c r="AK19" s="444"/>
      <c r="AL19" s="444"/>
      <c r="AM19" s="444"/>
      <c r="AN19" s="444"/>
      <c r="AO19" s="444"/>
      <c r="AP19" s="444"/>
      <c r="AQ19" s="444"/>
      <c r="AR19" s="444"/>
      <c r="AS19" s="444"/>
      <c r="AT19" s="444"/>
      <c r="AU19" s="444"/>
      <c r="AV19" s="444"/>
      <c r="AW19" s="444"/>
      <c r="AX19" s="444"/>
      <c r="AY19" s="444"/>
      <c r="AZ19" s="444"/>
      <c r="BA19" s="444"/>
      <c r="BB19" s="444"/>
      <c r="BC19" s="444"/>
      <c r="BD19" s="444"/>
      <c r="BE19" s="444"/>
      <c r="BF19" s="444"/>
      <c r="BG19" s="444"/>
      <c r="BH19" s="444"/>
      <c r="BI19" s="444"/>
      <c r="BJ19" s="444"/>
      <c r="BK19" s="444"/>
      <c r="BL19" s="444"/>
      <c r="BM19" s="444"/>
      <c r="BN19" s="444"/>
      <c r="BO19" s="444"/>
      <c r="BP19" s="444"/>
      <c r="BQ19" s="444"/>
      <c r="BR19" s="444"/>
      <c r="BS19" s="444"/>
      <c r="BT19" s="444"/>
      <c r="BU19" s="444"/>
      <c r="BV19" s="350"/>
      <c r="BW19" s="350"/>
      <c r="BX19" s="350"/>
      <c r="BY19" s="350"/>
      <c r="BZ19" s="350"/>
      <c r="CA19" s="350"/>
      <c r="CB19" s="350"/>
      <c r="CC19" s="350"/>
      <c r="CD19" s="350"/>
      <c r="CE19" s="350"/>
      <c r="CF19" s="227">
        <v>0</v>
      </c>
    </row>
    <row r="20" spans="1:84" s="1634" customFormat="1" ht="22.5" customHeight="1">
      <c r="A20" s="547"/>
      <c r="B20" s="350"/>
      <c r="C20" s="345"/>
      <c r="D20" s="3950"/>
      <c r="E20" s="3954" t="s">
        <v>666</v>
      </c>
      <c r="F20" s="3954"/>
      <c r="G20" s="3954"/>
      <c r="H20" s="3954"/>
      <c r="I20" s="3954"/>
      <c r="J20" s="3954"/>
      <c r="K20" s="3954"/>
      <c r="L20" s="3954"/>
      <c r="M20" s="3954"/>
      <c r="N20" s="3954"/>
      <c r="O20" s="3954"/>
      <c r="P20" s="3954"/>
      <c r="Q20" s="482">
        <f>SUMIF(T21:T22,"i",Q21:Q22)</f>
        <v>0</v>
      </c>
      <c r="R20" s="859"/>
      <c r="S20" s="610" t="s">
        <v>667</v>
      </c>
      <c r="T20" s="618" t="s">
        <v>665</v>
      </c>
      <c r="U20" s="3864">
        <v>2</v>
      </c>
      <c r="V20" s="3864" t="e">
        <f>INDEX(B_FHD_FLAG_INDEX_2,1,MATCH(A14,B_FHD_FLAG_DIFFERENTIATION,0))</f>
        <v>#REF!</v>
      </c>
      <c r="W20" s="350"/>
      <c r="X20" s="350"/>
      <c r="Y20" s="350"/>
      <c r="Z20" s="350"/>
      <c r="AA20" s="444"/>
      <c r="AB20" s="350"/>
      <c r="AC20" s="607"/>
      <c r="AD20" s="543"/>
      <c r="AE20" s="350"/>
      <c r="AF20" s="350"/>
      <c r="AG20" s="444"/>
      <c r="AH20" s="444"/>
      <c r="AI20" s="444"/>
      <c r="AJ20" s="444"/>
      <c r="AK20" s="444"/>
      <c r="AL20" s="444"/>
      <c r="AM20" s="444"/>
      <c r="AN20" s="444"/>
      <c r="AO20" s="444"/>
      <c r="AP20" s="444"/>
      <c r="AQ20" s="444"/>
      <c r="AR20" s="444"/>
      <c r="AS20" s="444"/>
      <c r="AT20" s="444"/>
      <c r="AU20" s="444"/>
      <c r="AV20" s="444"/>
      <c r="AW20" s="444"/>
      <c r="AX20" s="444"/>
      <c r="AY20" s="444"/>
      <c r="AZ20" s="444"/>
      <c r="BA20" s="444"/>
      <c r="BB20" s="444"/>
      <c r="BC20" s="444"/>
      <c r="BD20" s="444"/>
      <c r="BE20" s="444"/>
      <c r="BF20" s="444"/>
      <c r="BG20" s="444"/>
      <c r="BH20" s="444"/>
      <c r="BI20" s="444"/>
      <c r="BJ20" s="444"/>
      <c r="BK20" s="444"/>
      <c r="BL20" s="444"/>
      <c r="BM20" s="444"/>
      <c r="BN20" s="444"/>
      <c r="BO20" s="444"/>
      <c r="BP20" s="444"/>
      <c r="BQ20" s="444"/>
      <c r="BR20" s="444"/>
      <c r="BS20" s="444"/>
      <c r="BT20" s="444"/>
      <c r="BU20" s="444"/>
      <c r="BV20" s="350"/>
      <c r="BW20" s="350"/>
      <c r="BX20" s="350"/>
      <c r="BY20" s="350"/>
      <c r="BZ20" s="350"/>
      <c r="CA20" s="350"/>
      <c r="CB20" s="350"/>
      <c r="CC20" s="350"/>
      <c r="CD20" s="350"/>
      <c r="CE20" s="350"/>
      <c r="CF20" s="227">
        <v>0</v>
      </c>
    </row>
    <row r="21" spans="1:84" s="1634" customFormat="1" ht="11.25" hidden="1" customHeight="1">
      <c r="A21" s="609"/>
      <c r="B21" s="444"/>
      <c r="C21" s="444"/>
      <c r="D21" s="3950"/>
      <c r="E21" s="549"/>
      <c r="F21" s="549">
        <v>0</v>
      </c>
      <c r="G21" s="549"/>
      <c r="H21" s="549"/>
      <c r="I21" s="549"/>
      <c r="J21" s="549"/>
      <c r="K21" s="549"/>
      <c r="L21" s="549"/>
      <c r="M21" s="549"/>
      <c r="N21" s="549"/>
      <c r="O21" s="549"/>
      <c r="P21" s="549"/>
      <c r="Q21" s="549"/>
      <c r="R21" s="549"/>
      <c r="S21" s="550"/>
      <c r="T21" s="619"/>
      <c r="U21" s="3864"/>
      <c r="V21" s="3864"/>
      <c r="W21" s="444"/>
      <c r="X21" s="444"/>
      <c r="Y21" s="444"/>
      <c r="Z21" s="444"/>
      <c r="AA21" s="444"/>
      <c r="AB21" s="350"/>
      <c r="AC21" s="607"/>
      <c r="AD21" s="543"/>
      <c r="AE21" s="350"/>
      <c r="AF21" s="350"/>
      <c r="AG21" s="444"/>
      <c r="AH21" s="444"/>
      <c r="AI21" s="444"/>
      <c r="AJ21" s="444"/>
      <c r="AK21" s="444"/>
      <c r="AL21" s="444"/>
      <c r="AM21" s="444"/>
      <c r="AN21" s="444"/>
      <c r="AO21" s="444"/>
      <c r="AP21" s="444"/>
      <c r="AQ21" s="444"/>
      <c r="AR21" s="444"/>
      <c r="AS21" s="444"/>
      <c r="AT21" s="444"/>
      <c r="AU21" s="444"/>
      <c r="AV21" s="444"/>
      <c r="AW21" s="444"/>
      <c r="AX21" s="444"/>
      <c r="AY21" s="444"/>
      <c r="AZ21" s="444"/>
      <c r="BA21" s="444"/>
      <c r="BB21" s="444"/>
      <c r="BC21" s="444"/>
      <c r="BD21" s="444"/>
      <c r="BE21" s="444"/>
      <c r="BF21" s="444"/>
      <c r="BG21" s="444"/>
      <c r="BH21" s="444"/>
      <c r="BI21" s="444"/>
      <c r="BJ21" s="444"/>
      <c r="BK21" s="444"/>
      <c r="BL21" s="444"/>
      <c r="BM21" s="444"/>
      <c r="BN21" s="444"/>
      <c r="BO21" s="444"/>
      <c r="BP21" s="444"/>
      <c r="BQ21" s="444"/>
      <c r="BR21" s="444"/>
      <c r="BS21" s="444"/>
      <c r="BT21" s="444"/>
      <c r="BU21" s="444"/>
      <c r="BV21" s="444"/>
      <c r="BW21" s="444"/>
      <c r="BX21" s="444"/>
      <c r="BY21" s="444"/>
      <c r="BZ21" s="444"/>
      <c r="CA21" s="444"/>
      <c r="CB21" s="444"/>
      <c r="CC21" s="444"/>
      <c r="CD21" s="444"/>
      <c r="CE21" s="444"/>
      <c r="CF21" s="227">
        <v>0</v>
      </c>
    </row>
    <row r="22" spans="1:84" s="1634" customFormat="1" ht="11.25" customHeight="1">
      <c r="A22" s="547"/>
      <c r="B22" s="350"/>
      <c r="C22" s="345"/>
      <c r="D22" s="3951"/>
      <c r="E22" s="563" t="s">
        <v>9</v>
      </c>
      <c r="F22" s="564" t="s">
        <v>9</v>
      </c>
      <c r="G22" s="564" t="s">
        <v>9</v>
      </c>
      <c r="H22" s="565" t="s">
        <v>9</v>
      </c>
      <c r="I22" s="565"/>
      <c r="J22" s="565"/>
      <c r="K22" s="565"/>
      <c r="L22" s="565"/>
      <c r="M22" s="565"/>
      <c r="N22" s="565"/>
      <c r="O22" s="565"/>
      <c r="P22" s="565"/>
      <c r="Q22" s="565"/>
      <c r="R22" s="566"/>
      <c r="S22" s="862"/>
      <c r="T22" s="619"/>
      <c r="U22" s="3864"/>
      <c r="V22" s="3864"/>
      <c r="W22" s="350"/>
      <c r="X22" s="350"/>
      <c r="Y22" s="350"/>
      <c r="Z22" s="350"/>
      <c r="AA22" s="444"/>
      <c r="AB22" s="350"/>
      <c r="AC22" s="607"/>
      <c r="AD22" s="543"/>
      <c r="AE22" s="350"/>
      <c r="AF22" s="350"/>
      <c r="AG22" s="444"/>
      <c r="AH22" s="444"/>
      <c r="AI22" s="444"/>
      <c r="AJ22" s="444"/>
      <c r="AK22" s="444"/>
      <c r="AL22" s="444"/>
      <c r="AM22" s="444"/>
      <c r="AN22" s="444"/>
      <c r="AO22" s="444"/>
      <c r="AP22" s="444"/>
      <c r="AQ22" s="444"/>
      <c r="AR22" s="444"/>
      <c r="AS22" s="444"/>
      <c r="AT22" s="444"/>
      <c r="AU22" s="444"/>
      <c r="AV22" s="444"/>
      <c r="AW22" s="444"/>
      <c r="AX22" s="444"/>
      <c r="AY22" s="444"/>
      <c r="AZ22" s="444"/>
      <c r="BA22" s="444"/>
      <c r="BB22" s="444"/>
      <c r="BC22" s="444"/>
      <c r="BD22" s="444"/>
      <c r="BE22" s="444"/>
      <c r="BF22" s="444"/>
      <c r="BG22" s="444"/>
      <c r="BH22" s="444"/>
      <c r="BI22" s="444"/>
      <c r="BJ22" s="444"/>
      <c r="BK22" s="444"/>
      <c r="BL22" s="444"/>
      <c r="BM22" s="444"/>
      <c r="BN22" s="444"/>
      <c r="BO22" s="444"/>
      <c r="BP22" s="444"/>
      <c r="BQ22" s="444"/>
      <c r="BR22" s="444"/>
      <c r="BS22" s="444"/>
      <c r="BT22" s="444"/>
      <c r="BU22" s="444"/>
      <c r="BV22" s="350"/>
      <c r="BW22" s="350"/>
      <c r="BX22" s="350"/>
      <c r="BY22" s="350"/>
      <c r="BZ22" s="350"/>
      <c r="CA22" s="350"/>
      <c r="CB22" s="350"/>
      <c r="CC22" s="350"/>
      <c r="CD22" s="350"/>
      <c r="CE22" s="350"/>
      <c r="CF22" s="227">
        <v>0</v>
      </c>
    </row>
    <row r="23" spans="1:84" ht="15" hidden="1" customHeight="1">
      <c r="A23" s="537" t="s">
        <v>172</v>
      </c>
      <c r="B23" s="538"/>
      <c r="C23" s="538" t="s">
        <v>9</v>
      </c>
      <c r="D23" s="3959" t="s">
        <v>140</v>
      </c>
      <c r="E23" s="3956" t="s">
        <v>157</v>
      </c>
      <c r="F23" s="3957"/>
      <c r="G23" s="3958"/>
      <c r="H23" s="3952" t="str">
        <f>IF(A23="","",INDEX(DIFFERENTIATION_UNMERGE_VD,MATCH(A23,DIFFERENTIATION_ID_DIFF,0)))</f>
        <v>Производство тепловой энергии. Некомбинированная выработка; Передача. Тепловая энергия; Сбыт. Тепловая энергия</v>
      </c>
      <c r="I23" s="3952"/>
      <c r="J23" s="3952"/>
      <c r="K23" s="3952"/>
      <c r="L23" s="3952"/>
      <c r="M23" s="3952"/>
      <c r="N23" s="3952"/>
      <c r="O23" s="3952"/>
      <c r="P23" s="3952"/>
      <c r="Q23" s="3952"/>
      <c r="R23" s="3952"/>
      <c r="S23" s="620"/>
      <c r="T23" s="617"/>
      <c r="U23" s="539"/>
      <c r="V23" s="539"/>
      <c r="W23" s="540"/>
      <c r="X23" s="540"/>
      <c r="Y23" s="540"/>
      <c r="Z23" s="540"/>
      <c r="AA23" s="541"/>
      <c r="AB23" s="542"/>
      <c r="AC23" s="3955"/>
      <c r="AD23" s="543"/>
      <c r="AE23" s="544" t="s">
        <v>9</v>
      </c>
      <c r="AF23" s="544"/>
      <c r="AG23" s="545" t="s">
        <v>662</v>
      </c>
      <c r="AH23" s="546">
        <v>3</v>
      </c>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40"/>
      <c r="BW23" s="540"/>
      <c r="BX23" s="540"/>
      <c r="BY23" s="540"/>
      <c r="BZ23" s="540"/>
      <c r="CA23" s="540"/>
      <c r="CB23" s="540"/>
      <c r="CC23" s="540"/>
      <c r="CD23" s="540"/>
      <c r="CE23" s="540"/>
      <c r="CF23" s="1634"/>
    </row>
    <row r="24" spans="1:84" ht="15" hidden="1" customHeight="1">
      <c r="A24" s="537"/>
      <c r="B24" s="538"/>
      <c r="C24" s="538"/>
      <c r="D24" s="3960"/>
      <c r="E24" s="3956" t="s">
        <v>636</v>
      </c>
      <c r="F24" s="3957"/>
      <c r="G24" s="3958"/>
      <c r="H24" s="3952" t="str">
        <f>IF(A23="","",INDEX(DIFFERENTIATION_UNMERGE_AREA,MATCH(A23,DIFFERENTIATION_ID_DIFF,0)))</f>
        <v>Территория 2</v>
      </c>
      <c r="I24" s="3952"/>
      <c r="J24" s="3952"/>
      <c r="K24" s="3952"/>
      <c r="L24" s="3952"/>
      <c r="M24" s="3952"/>
      <c r="N24" s="3952"/>
      <c r="O24" s="3952"/>
      <c r="P24" s="3952"/>
      <c r="Q24" s="3952"/>
      <c r="R24" s="3952"/>
      <c r="S24" s="620"/>
      <c r="T24" s="617"/>
      <c r="U24" s="539"/>
      <c r="V24" s="539"/>
      <c r="W24" s="540"/>
      <c r="X24" s="540"/>
      <c r="Y24" s="540"/>
      <c r="Z24" s="540"/>
      <c r="AA24" s="541"/>
      <c r="AB24" s="542"/>
      <c r="AC24" s="3955"/>
      <c r="AD24" s="543"/>
      <c r="AE24" s="544"/>
      <c r="AF24" s="544"/>
      <c r="AG24" s="545"/>
      <c r="AH24" s="546"/>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40"/>
      <c r="BW24" s="540"/>
      <c r="BX24" s="540"/>
      <c r="BY24" s="540"/>
      <c r="BZ24" s="540"/>
      <c r="CA24" s="540"/>
      <c r="CB24" s="540"/>
      <c r="CC24" s="540"/>
      <c r="CD24" s="540"/>
      <c r="CE24" s="540"/>
      <c r="CF24" s="1634"/>
    </row>
    <row r="25" spans="1:84" ht="15" hidden="1" customHeight="1">
      <c r="A25" s="537"/>
      <c r="B25" s="538"/>
      <c r="C25" s="538"/>
      <c r="D25" s="3960"/>
      <c r="E25" s="3956" t="s">
        <v>637</v>
      </c>
      <c r="F25" s="3957"/>
      <c r="G25" s="3958"/>
      <c r="H25" s="3952" t="str">
        <f>IF(A23="","",INDEX(DIFFERENTIATION_UNMERGE_SYSTEM,MATCH(A23,DIFFERENTIATION_ID_DIFF,0)))</f>
        <v>Вяземский филиал</v>
      </c>
      <c r="I25" s="3952"/>
      <c r="J25" s="3952"/>
      <c r="K25" s="3952"/>
      <c r="L25" s="3952"/>
      <c r="M25" s="3952"/>
      <c r="N25" s="3952"/>
      <c r="O25" s="3952"/>
      <c r="P25" s="3952"/>
      <c r="Q25" s="3952"/>
      <c r="R25" s="3952"/>
      <c r="S25" s="620"/>
      <c r="T25" s="617"/>
      <c r="U25" s="539"/>
      <c r="V25" s="539"/>
      <c r="W25" s="540"/>
      <c r="X25" s="540"/>
      <c r="Y25" s="540"/>
      <c r="Z25" s="540"/>
      <c r="AA25" s="541"/>
      <c r="AB25" s="542"/>
      <c r="AC25" s="3955"/>
      <c r="AD25" s="543"/>
      <c r="AE25" s="544"/>
      <c r="AF25" s="544"/>
      <c r="AG25" s="545"/>
      <c r="AH25" s="546"/>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40"/>
      <c r="BW25" s="540"/>
      <c r="BX25" s="540"/>
      <c r="BY25" s="540"/>
      <c r="BZ25" s="540"/>
      <c r="CA25" s="540"/>
      <c r="CB25" s="540"/>
      <c r="CC25" s="540"/>
      <c r="CD25" s="540"/>
      <c r="CE25" s="540"/>
      <c r="CF25" s="1634"/>
    </row>
    <row r="26" spans="1:84" ht="24.75" hidden="1" customHeight="1">
      <c r="A26" s="1593"/>
      <c r="B26" s="984"/>
      <c r="C26" s="345"/>
      <c r="D26" s="3960"/>
      <c r="E26" s="3954" t="s">
        <v>663</v>
      </c>
      <c r="F26" s="3954"/>
      <c r="G26" s="3954"/>
      <c r="H26" s="3954"/>
      <c r="I26" s="3954"/>
      <c r="J26" s="3954"/>
      <c r="K26" s="3954"/>
      <c r="L26" s="3954"/>
      <c r="M26" s="3954"/>
      <c r="N26" s="3954"/>
      <c r="O26" s="3954"/>
      <c r="P26" s="3954"/>
      <c r="Q26" s="482">
        <f>SUMIF(T27:T28,"i",Q27:Q28)</f>
        <v>0</v>
      </c>
      <c r="R26" s="859"/>
      <c r="S26" s="1585" t="s">
        <v>664</v>
      </c>
      <c r="T26" s="618" t="s">
        <v>665</v>
      </c>
      <c r="U26" s="3864">
        <v>1</v>
      </c>
      <c r="V26" s="3864" t="e">
        <f>INDEX(B_FHD_FLAG_INDEX_1,1,MATCH(A23,B_FHD_FLAG_DIFFERENTIATION,0))</f>
        <v>#REF!</v>
      </c>
      <c r="W26" s="984"/>
      <c r="X26" s="984"/>
      <c r="Y26" s="984"/>
      <c r="Z26" s="984"/>
      <c r="AA26" s="1460"/>
      <c r="AB26" s="984"/>
      <c r="AC26" s="3955"/>
      <c r="AD26" s="543"/>
      <c r="AE26" s="984"/>
      <c r="AF26" s="984"/>
      <c r="AG26" s="1460"/>
      <c r="AH26" s="1460"/>
      <c r="AI26" s="1460"/>
      <c r="AJ26" s="1460"/>
      <c r="AK26" s="1460"/>
      <c r="AL26" s="1460"/>
      <c r="AM26" s="1460"/>
      <c r="AN26" s="1460"/>
      <c r="AO26" s="1460"/>
      <c r="AP26" s="1460"/>
      <c r="AQ26" s="1460"/>
      <c r="AR26" s="1460"/>
      <c r="AS26" s="1460"/>
      <c r="AT26" s="1460"/>
      <c r="AU26" s="1460"/>
      <c r="AV26" s="1460"/>
      <c r="AW26" s="1460"/>
      <c r="AX26" s="1460"/>
      <c r="AY26" s="1460"/>
      <c r="AZ26" s="1460"/>
      <c r="BA26" s="1460"/>
      <c r="BB26" s="1460"/>
      <c r="BC26" s="1460"/>
      <c r="BD26" s="1460"/>
      <c r="BE26" s="1460"/>
      <c r="BF26" s="1460"/>
      <c r="BG26" s="1460"/>
      <c r="BH26" s="1460"/>
      <c r="BI26" s="1460"/>
      <c r="BJ26" s="1460"/>
      <c r="BK26" s="1460"/>
      <c r="BL26" s="1460"/>
      <c r="BM26" s="1460"/>
      <c r="BN26" s="1460"/>
      <c r="BO26" s="1460"/>
      <c r="BP26" s="1460"/>
      <c r="BQ26" s="1460"/>
      <c r="BR26" s="1460"/>
      <c r="BS26" s="1460"/>
      <c r="BT26" s="1460"/>
      <c r="BU26" s="1460"/>
      <c r="BV26" s="984"/>
      <c r="BW26" s="984"/>
      <c r="BX26" s="984"/>
      <c r="BY26" s="984"/>
      <c r="BZ26" s="984"/>
      <c r="CA26" s="984"/>
      <c r="CB26" s="984"/>
      <c r="CC26" s="984"/>
      <c r="CD26" s="984"/>
      <c r="CE26" s="984"/>
      <c r="CF26" s="1634"/>
    </row>
    <row r="27" spans="1:84" ht="11.25" hidden="1" customHeight="1">
      <c r="A27" s="1580"/>
      <c r="B27" s="1460"/>
      <c r="C27" s="1460"/>
      <c r="D27" s="3960"/>
      <c r="E27" s="549"/>
      <c r="F27" s="549">
        <v>0</v>
      </c>
      <c r="G27" s="549"/>
      <c r="H27" s="549"/>
      <c r="I27" s="549"/>
      <c r="J27" s="549"/>
      <c r="K27" s="549"/>
      <c r="L27" s="549"/>
      <c r="M27" s="549"/>
      <c r="N27" s="549"/>
      <c r="O27" s="549"/>
      <c r="P27" s="549"/>
      <c r="Q27" s="549"/>
      <c r="R27" s="549"/>
      <c r="S27" s="550"/>
      <c r="T27" s="619"/>
      <c r="U27" s="3864"/>
      <c r="V27" s="3864"/>
      <c r="W27" s="1460"/>
      <c r="X27" s="1460"/>
      <c r="Y27" s="1460"/>
      <c r="Z27" s="1460"/>
      <c r="AA27" s="1460"/>
      <c r="AB27" s="984"/>
      <c r="AC27" s="3955"/>
      <c r="AD27" s="543"/>
      <c r="AE27" s="984"/>
      <c r="AF27" s="984"/>
      <c r="AG27" s="1460"/>
      <c r="AH27" s="1460"/>
      <c r="AI27" s="1460"/>
      <c r="AJ27" s="1460"/>
      <c r="AK27" s="1460"/>
      <c r="AL27" s="1460"/>
      <c r="AM27" s="1460"/>
      <c r="AN27" s="1460"/>
      <c r="AO27" s="1460"/>
      <c r="AP27" s="1460"/>
      <c r="AQ27" s="1460"/>
      <c r="AR27" s="1460"/>
      <c r="AS27" s="1460"/>
      <c r="AT27" s="1460"/>
      <c r="AU27" s="1460"/>
      <c r="AV27" s="1460"/>
      <c r="AW27" s="1460"/>
      <c r="AX27" s="1460"/>
      <c r="AY27" s="1460"/>
      <c r="AZ27" s="1460"/>
      <c r="BA27" s="1460"/>
      <c r="BB27" s="1460"/>
      <c r="BC27" s="1460"/>
      <c r="BD27" s="1460"/>
      <c r="BE27" s="1460"/>
      <c r="BF27" s="1460"/>
      <c r="BG27" s="1460"/>
      <c r="BH27" s="1460"/>
      <c r="BI27" s="1460"/>
      <c r="BJ27" s="1460"/>
      <c r="BK27" s="1460"/>
      <c r="BL27" s="1460"/>
      <c r="BM27" s="1460"/>
      <c r="BN27" s="1460"/>
      <c r="BO27" s="1460"/>
      <c r="BP27" s="1460"/>
      <c r="BQ27" s="1460"/>
      <c r="BR27" s="1460"/>
      <c r="BS27" s="1460"/>
      <c r="BT27" s="1460"/>
      <c r="BU27" s="1460"/>
      <c r="BV27" s="1460"/>
      <c r="BW27" s="1460"/>
      <c r="BX27" s="1460"/>
      <c r="BY27" s="1460"/>
      <c r="BZ27" s="1460"/>
      <c r="CA27" s="1460"/>
      <c r="CB27" s="1460"/>
      <c r="CC27" s="1460"/>
      <c r="CD27" s="1460"/>
      <c r="CE27" s="1460"/>
      <c r="CF27" s="1634"/>
    </row>
    <row r="28" spans="1:84" ht="11.25" hidden="1" customHeight="1">
      <c r="A28" s="1593"/>
      <c r="B28" s="984"/>
      <c r="C28" s="345"/>
      <c r="D28" s="3960"/>
      <c r="E28" s="563" t="s">
        <v>9</v>
      </c>
      <c r="F28" s="992" t="s">
        <v>9</v>
      </c>
      <c r="G28" s="992" t="s">
        <v>668</v>
      </c>
      <c r="H28" s="565" t="s">
        <v>9</v>
      </c>
      <c r="I28" s="565"/>
      <c r="J28" s="565"/>
      <c r="K28" s="565"/>
      <c r="L28" s="565"/>
      <c r="M28" s="565"/>
      <c r="N28" s="565"/>
      <c r="O28" s="565"/>
      <c r="P28" s="565"/>
      <c r="Q28" s="565"/>
      <c r="R28" s="566"/>
      <c r="S28" s="567"/>
      <c r="T28" s="619"/>
      <c r="U28" s="3864"/>
      <c r="V28" s="3864"/>
      <c r="W28" s="984"/>
      <c r="X28" s="984"/>
      <c r="Y28" s="984"/>
      <c r="Z28" s="984"/>
      <c r="AA28" s="1460"/>
      <c r="AB28" s="984"/>
      <c r="AC28" s="3955"/>
      <c r="AD28" s="543"/>
      <c r="AE28" s="984"/>
      <c r="AF28" s="984"/>
      <c r="AG28" s="1460"/>
      <c r="AH28" s="1460"/>
      <c r="AI28" s="1460"/>
      <c r="AJ28" s="1460"/>
      <c r="AK28" s="1460"/>
      <c r="AL28" s="1460"/>
      <c r="AM28" s="1460"/>
      <c r="AN28" s="1460"/>
      <c r="AO28" s="1460"/>
      <c r="AP28" s="1460"/>
      <c r="AQ28" s="1460"/>
      <c r="AR28" s="1460"/>
      <c r="AS28" s="1460"/>
      <c r="AT28" s="1460"/>
      <c r="AU28" s="1460"/>
      <c r="AV28" s="1460"/>
      <c r="AW28" s="1460"/>
      <c r="AX28" s="1460"/>
      <c r="AY28" s="1460"/>
      <c r="AZ28" s="1460"/>
      <c r="BA28" s="1460"/>
      <c r="BB28" s="1460"/>
      <c r="BC28" s="1460"/>
      <c r="BD28" s="1460"/>
      <c r="BE28" s="1460"/>
      <c r="BF28" s="1460"/>
      <c r="BG28" s="1460"/>
      <c r="BH28" s="1460"/>
      <c r="BI28" s="1460"/>
      <c r="BJ28" s="1460"/>
      <c r="BK28" s="1460"/>
      <c r="BL28" s="1460"/>
      <c r="BM28" s="1460"/>
      <c r="BN28" s="1460"/>
      <c r="BO28" s="1460"/>
      <c r="BP28" s="1460"/>
      <c r="BQ28" s="1460"/>
      <c r="BR28" s="1460"/>
      <c r="BS28" s="1460"/>
      <c r="BT28" s="1460"/>
      <c r="BU28" s="1460"/>
      <c r="BV28" s="984"/>
      <c r="BW28" s="984"/>
      <c r="BX28" s="984"/>
      <c r="BY28" s="984"/>
      <c r="BZ28" s="984"/>
      <c r="CA28" s="984"/>
      <c r="CB28" s="984"/>
      <c r="CC28" s="984"/>
      <c r="CD28" s="984"/>
      <c r="CE28" s="984"/>
      <c r="CF28" s="1634"/>
    </row>
    <row r="29" spans="1:84" ht="5.25" hidden="1" customHeight="1">
      <c r="A29" s="1580"/>
      <c r="B29" s="1460"/>
      <c r="C29" s="1460"/>
      <c r="D29" s="3960"/>
      <c r="E29" s="868"/>
      <c r="F29" s="868"/>
      <c r="G29" s="868"/>
      <c r="H29" s="868"/>
      <c r="I29" s="868"/>
      <c r="J29" s="868"/>
      <c r="K29" s="868"/>
      <c r="L29" s="868"/>
      <c r="M29" s="868"/>
      <c r="N29" s="868"/>
      <c r="O29" s="868"/>
      <c r="P29" s="868"/>
      <c r="Q29" s="869"/>
      <c r="R29" s="870"/>
      <c r="S29" s="871"/>
      <c r="T29" s="618" t="s">
        <v>665</v>
      </c>
      <c r="U29" s="3864">
        <v>1</v>
      </c>
      <c r="V29" s="3864" t="s">
        <v>645</v>
      </c>
      <c r="W29" s="1460"/>
      <c r="X29" s="1460"/>
      <c r="Y29" s="1460"/>
      <c r="Z29" s="1460"/>
      <c r="AA29" s="1460"/>
      <c r="AB29" s="1460"/>
      <c r="AC29" s="866"/>
      <c r="AD29" s="867"/>
      <c r="AE29" s="1460"/>
      <c r="AF29" s="1460"/>
      <c r="AG29" s="1460"/>
      <c r="AH29" s="1460"/>
      <c r="AI29" s="1460"/>
      <c r="AJ29" s="1460"/>
      <c r="AK29" s="1460"/>
      <c r="AL29" s="1460"/>
      <c r="AM29" s="1460"/>
      <c r="AN29" s="1460"/>
      <c r="AO29" s="1460"/>
      <c r="AP29" s="1460"/>
      <c r="AQ29" s="1460"/>
      <c r="AR29" s="1460"/>
      <c r="AS29" s="1460"/>
      <c r="AT29" s="1460"/>
      <c r="AU29" s="1460"/>
      <c r="AV29" s="1460"/>
      <c r="AW29" s="1460"/>
      <c r="AX29" s="1460"/>
      <c r="AY29" s="1460"/>
      <c r="AZ29" s="1460"/>
      <c r="BA29" s="1460"/>
      <c r="BB29" s="1460"/>
      <c r="BC29" s="1460"/>
      <c r="BD29" s="1460"/>
      <c r="BE29" s="1460"/>
      <c r="BF29" s="1460"/>
      <c r="BG29" s="1460"/>
      <c r="BH29" s="1460"/>
      <c r="BI29" s="1460"/>
      <c r="BJ29" s="1460"/>
      <c r="BK29" s="1460"/>
      <c r="BL29" s="1460"/>
      <c r="BM29" s="1460"/>
      <c r="BN29" s="1460"/>
      <c r="BO29" s="1460"/>
      <c r="BP29" s="1460"/>
      <c r="BQ29" s="1460"/>
      <c r="BR29" s="1460"/>
      <c r="BS29" s="1460"/>
      <c r="BT29" s="1460"/>
      <c r="BU29" s="1460"/>
      <c r="BV29" s="1460"/>
      <c r="BW29" s="1460"/>
      <c r="BX29" s="1460"/>
      <c r="BY29" s="1460"/>
      <c r="BZ29" s="1460"/>
      <c r="CA29" s="1460"/>
      <c r="CB29" s="1460"/>
      <c r="CC29" s="1460"/>
      <c r="CD29" s="1460"/>
      <c r="CE29" s="1460"/>
      <c r="CF29" s="1140"/>
    </row>
    <row r="30" spans="1:84" ht="5.25" hidden="1" customHeight="1">
      <c r="A30" s="1580"/>
      <c r="B30" s="1460"/>
      <c r="C30" s="1460"/>
      <c r="D30" s="3960"/>
      <c r="E30" s="549"/>
      <c r="F30" s="549"/>
      <c r="G30" s="549"/>
      <c r="H30" s="549"/>
      <c r="I30" s="549"/>
      <c r="J30" s="549"/>
      <c r="K30" s="549"/>
      <c r="L30" s="549"/>
      <c r="M30" s="549"/>
      <c r="N30" s="549"/>
      <c r="O30" s="549"/>
      <c r="P30" s="549"/>
      <c r="Q30" s="549"/>
      <c r="R30" s="549"/>
      <c r="S30" s="550"/>
      <c r="T30" s="619"/>
      <c r="U30" s="3864"/>
      <c r="V30" s="3864"/>
      <c r="W30" s="1460"/>
      <c r="X30" s="1460"/>
      <c r="Y30" s="1460"/>
      <c r="Z30" s="1460"/>
      <c r="AA30" s="1460"/>
      <c r="AB30" s="1460"/>
      <c r="AC30" s="866"/>
      <c r="AD30" s="867"/>
      <c r="AE30" s="1460"/>
      <c r="AF30" s="1460"/>
      <c r="AG30" s="1460"/>
      <c r="AH30" s="1460"/>
      <c r="AI30" s="1460"/>
      <c r="AJ30" s="1460"/>
      <c r="AK30" s="1460"/>
      <c r="AL30" s="1460"/>
      <c r="AM30" s="1460"/>
      <c r="AN30" s="1460"/>
      <c r="AO30" s="1460"/>
      <c r="AP30" s="1460"/>
      <c r="AQ30" s="1460"/>
      <c r="AR30" s="1460"/>
      <c r="AS30" s="1460"/>
      <c r="AT30" s="1460"/>
      <c r="AU30" s="1460"/>
      <c r="AV30" s="1460"/>
      <c r="AW30" s="1460"/>
      <c r="AX30" s="1460"/>
      <c r="AY30" s="1460"/>
      <c r="AZ30" s="1460"/>
      <c r="BA30" s="1460"/>
      <c r="BB30" s="1460"/>
      <c r="BC30" s="1460"/>
      <c r="BD30" s="1460"/>
      <c r="BE30" s="1460"/>
      <c r="BF30" s="1460"/>
      <c r="BG30" s="1460"/>
      <c r="BH30" s="1460"/>
      <c r="BI30" s="1460"/>
      <c r="BJ30" s="1460"/>
      <c r="BK30" s="1460"/>
      <c r="BL30" s="1460"/>
      <c r="BM30" s="1460"/>
      <c r="BN30" s="1460"/>
      <c r="BO30" s="1460"/>
      <c r="BP30" s="1460"/>
      <c r="BQ30" s="1460"/>
      <c r="BR30" s="1460"/>
      <c r="BS30" s="1460"/>
      <c r="BT30" s="1460"/>
      <c r="BU30" s="1460"/>
      <c r="BV30" s="1460"/>
      <c r="BW30" s="1460"/>
      <c r="BX30" s="1460"/>
      <c r="BY30" s="1460"/>
      <c r="BZ30" s="1460"/>
      <c r="CA30" s="1460"/>
      <c r="CB30" s="1460"/>
      <c r="CC30" s="1460"/>
      <c r="CD30" s="1460"/>
      <c r="CE30" s="1460"/>
      <c r="CF30" s="1140"/>
    </row>
    <row r="31" spans="1:84" ht="5.25" hidden="1" customHeight="1">
      <c r="A31" s="1580"/>
      <c r="B31" s="1460"/>
      <c r="C31" s="1460"/>
      <c r="D31" s="3961"/>
      <c r="E31" s="872"/>
      <c r="F31" s="873"/>
      <c r="G31" s="873"/>
      <c r="H31" s="874"/>
      <c r="I31" s="874"/>
      <c r="J31" s="874"/>
      <c r="K31" s="874"/>
      <c r="L31" s="874"/>
      <c r="M31" s="874"/>
      <c r="N31" s="874"/>
      <c r="O31" s="874"/>
      <c r="P31" s="874"/>
      <c r="Q31" s="874"/>
      <c r="R31" s="815"/>
      <c r="S31" s="875"/>
      <c r="T31" s="619"/>
      <c r="U31" s="3864"/>
      <c r="V31" s="3864"/>
      <c r="W31" s="1460"/>
      <c r="X31" s="1460"/>
      <c r="Y31" s="1460"/>
      <c r="Z31" s="1460"/>
      <c r="AA31" s="1460"/>
      <c r="AB31" s="1460"/>
      <c r="AC31" s="866"/>
      <c r="AD31" s="867"/>
      <c r="AE31" s="1460"/>
      <c r="AF31" s="1460"/>
      <c r="AG31" s="1460"/>
      <c r="AH31" s="1460"/>
      <c r="AI31" s="1460"/>
      <c r="AJ31" s="1460"/>
      <c r="AK31" s="1460"/>
      <c r="AL31" s="1460"/>
      <c r="AM31" s="1460"/>
      <c r="AN31" s="1460"/>
      <c r="AO31" s="1460"/>
      <c r="AP31" s="1460"/>
      <c r="AQ31" s="1460"/>
      <c r="AR31" s="1460"/>
      <c r="AS31" s="1460"/>
      <c r="AT31" s="1460"/>
      <c r="AU31" s="1460"/>
      <c r="AV31" s="1460"/>
      <c r="AW31" s="1460"/>
      <c r="AX31" s="1460"/>
      <c r="AY31" s="1460"/>
      <c r="AZ31" s="1460"/>
      <c r="BA31" s="1460"/>
      <c r="BB31" s="1460"/>
      <c r="BC31" s="1460"/>
      <c r="BD31" s="1460"/>
      <c r="BE31" s="1460"/>
      <c r="BF31" s="1460"/>
      <c r="BG31" s="1460"/>
      <c r="BH31" s="1460"/>
      <c r="BI31" s="1460"/>
      <c r="BJ31" s="1460"/>
      <c r="BK31" s="1460"/>
      <c r="BL31" s="1460"/>
      <c r="BM31" s="1460"/>
      <c r="BN31" s="1460"/>
      <c r="BO31" s="1460"/>
      <c r="BP31" s="1460"/>
      <c r="BQ31" s="1460"/>
      <c r="BR31" s="1460"/>
      <c r="BS31" s="1460"/>
      <c r="BT31" s="1460"/>
      <c r="BU31" s="1460"/>
      <c r="BV31" s="1460"/>
      <c r="BW31" s="1460"/>
      <c r="BX31" s="1460"/>
      <c r="BY31" s="1460"/>
      <c r="BZ31" s="1460"/>
      <c r="CA31" s="1460"/>
      <c r="CB31" s="1460"/>
      <c r="CC31" s="1460"/>
      <c r="CD31" s="1460"/>
      <c r="CE31" s="1460"/>
      <c r="CF31" s="1140"/>
    </row>
    <row r="32" spans="1:84" ht="15" hidden="1" customHeight="1">
      <c r="A32" s="537" t="s">
        <v>174</v>
      </c>
      <c r="B32" s="538"/>
      <c r="C32" s="538" t="s">
        <v>9</v>
      </c>
      <c r="D32" s="3959" t="s">
        <v>669</v>
      </c>
      <c r="E32" s="3956" t="s">
        <v>157</v>
      </c>
      <c r="F32" s="3957"/>
      <c r="G32" s="3958"/>
      <c r="H32" s="3952" t="str">
        <f>IF(A32="","",INDEX(DIFFERENTIATION_UNMERGE_VD,MATCH(A32,DIFFERENTIATION_ID_DIFF,0)))</f>
        <v>Производство тепловой энергии. Некомбинированная выработка; Передача. Тепловая энергия; Сбыт. Тепловая энергия</v>
      </c>
      <c r="I32" s="3952"/>
      <c r="J32" s="3952"/>
      <c r="K32" s="3952"/>
      <c r="L32" s="3952"/>
      <c r="M32" s="3952"/>
      <c r="N32" s="3952"/>
      <c r="O32" s="3952"/>
      <c r="P32" s="3952"/>
      <c r="Q32" s="3952"/>
      <c r="R32" s="3952"/>
      <c r="S32" s="620"/>
      <c r="T32" s="617"/>
      <c r="U32" s="539"/>
      <c r="V32" s="539"/>
      <c r="W32" s="540"/>
      <c r="X32" s="540"/>
      <c r="Y32" s="540"/>
      <c r="Z32" s="540"/>
      <c r="AA32" s="541"/>
      <c r="AB32" s="542"/>
      <c r="AC32" s="3955"/>
      <c r="AD32" s="543"/>
      <c r="AE32" s="544" t="s">
        <v>9</v>
      </c>
      <c r="AF32" s="544"/>
      <c r="AG32" s="545" t="s">
        <v>662</v>
      </c>
      <c r="AH32" s="546">
        <v>3</v>
      </c>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40"/>
      <c r="BW32" s="540"/>
      <c r="BX32" s="540"/>
      <c r="BY32" s="540"/>
      <c r="BZ32" s="540"/>
      <c r="CA32" s="540"/>
      <c r="CB32" s="540"/>
      <c r="CC32" s="540"/>
      <c r="CD32" s="540"/>
      <c r="CE32" s="540"/>
      <c r="CF32" s="1634"/>
    </row>
    <row r="33" spans="1:84" ht="15" hidden="1" customHeight="1">
      <c r="A33" s="537"/>
      <c r="B33" s="538"/>
      <c r="C33" s="538"/>
      <c r="D33" s="3960"/>
      <c r="E33" s="3956" t="s">
        <v>636</v>
      </c>
      <c r="F33" s="3957"/>
      <c r="G33" s="3958"/>
      <c r="H33" s="3952" t="str">
        <f>IF(A32="","",INDEX(DIFFERENTIATION_UNMERGE_AREA,MATCH(A32,DIFFERENTIATION_ID_DIFF,0)))</f>
        <v>Территория 3</v>
      </c>
      <c r="I33" s="3952"/>
      <c r="J33" s="3952"/>
      <c r="K33" s="3952"/>
      <c r="L33" s="3952"/>
      <c r="M33" s="3952"/>
      <c r="N33" s="3952"/>
      <c r="O33" s="3952"/>
      <c r="P33" s="3952"/>
      <c r="Q33" s="3952"/>
      <c r="R33" s="3952"/>
      <c r="S33" s="620"/>
      <c r="T33" s="617"/>
      <c r="U33" s="539"/>
      <c r="V33" s="539"/>
      <c r="W33" s="540"/>
      <c r="X33" s="540"/>
      <c r="Y33" s="540"/>
      <c r="Z33" s="540"/>
      <c r="AA33" s="541"/>
      <c r="AB33" s="542"/>
      <c r="AC33" s="3955"/>
      <c r="AD33" s="543"/>
      <c r="AE33" s="544"/>
      <c r="AF33" s="544"/>
      <c r="AG33" s="545"/>
      <c r="AH33" s="546"/>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40"/>
      <c r="BW33" s="540"/>
      <c r="BX33" s="540"/>
      <c r="BY33" s="540"/>
      <c r="BZ33" s="540"/>
      <c r="CA33" s="540"/>
      <c r="CB33" s="540"/>
      <c r="CC33" s="540"/>
      <c r="CD33" s="540"/>
      <c r="CE33" s="540"/>
      <c r="CF33" s="1634"/>
    </row>
    <row r="34" spans="1:84" ht="15" hidden="1" customHeight="1">
      <c r="A34" s="537"/>
      <c r="B34" s="538"/>
      <c r="C34" s="538"/>
      <c r="D34" s="3960"/>
      <c r="E34" s="3956" t="s">
        <v>637</v>
      </c>
      <c r="F34" s="3957"/>
      <c r="G34" s="3958"/>
      <c r="H34" s="3952" t="str">
        <f>IF(A32="","",INDEX(DIFFERENTIATION_UNMERGE_SYSTEM,MATCH(A32,DIFFERENTIATION_ID_DIFF,0)))</f>
        <v>котельная с. Карманово, ул. Набережная, д. 18, стр. 3</v>
      </c>
      <c r="I34" s="3952"/>
      <c r="J34" s="3952"/>
      <c r="K34" s="3952"/>
      <c r="L34" s="3952"/>
      <c r="M34" s="3952"/>
      <c r="N34" s="3952"/>
      <c r="O34" s="3952"/>
      <c r="P34" s="3952"/>
      <c r="Q34" s="3952"/>
      <c r="R34" s="3952"/>
      <c r="S34" s="620"/>
      <c r="T34" s="617"/>
      <c r="U34" s="539"/>
      <c r="V34" s="539"/>
      <c r="W34" s="540"/>
      <c r="X34" s="540"/>
      <c r="Y34" s="540"/>
      <c r="Z34" s="540"/>
      <c r="AA34" s="541"/>
      <c r="AB34" s="542"/>
      <c r="AC34" s="3955"/>
      <c r="AD34" s="543"/>
      <c r="AE34" s="544"/>
      <c r="AF34" s="544"/>
      <c r="AG34" s="545"/>
      <c r="AH34" s="546"/>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40"/>
      <c r="BW34" s="540"/>
      <c r="BX34" s="540"/>
      <c r="BY34" s="540"/>
      <c r="BZ34" s="540"/>
      <c r="CA34" s="540"/>
      <c r="CB34" s="540"/>
      <c r="CC34" s="540"/>
      <c r="CD34" s="540"/>
      <c r="CE34" s="540"/>
      <c r="CF34" s="1634"/>
    </row>
    <row r="35" spans="1:84" ht="24.75" hidden="1" customHeight="1">
      <c r="A35" s="1593"/>
      <c r="B35" s="984"/>
      <c r="C35" s="345"/>
      <c r="D35" s="3960"/>
      <c r="E35" s="3954" t="s">
        <v>663</v>
      </c>
      <c r="F35" s="3954"/>
      <c r="G35" s="3954"/>
      <c r="H35" s="3954"/>
      <c r="I35" s="3954"/>
      <c r="J35" s="3954"/>
      <c r="K35" s="3954"/>
      <c r="L35" s="3954"/>
      <c r="M35" s="3954"/>
      <c r="N35" s="3954"/>
      <c r="O35" s="3954"/>
      <c r="P35" s="3954"/>
      <c r="Q35" s="482">
        <f>SUMIF(T36:T37,"i",Q36:Q37)</f>
        <v>0</v>
      </c>
      <c r="R35" s="859"/>
      <c r="S35" s="1585" t="s">
        <v>664</v>
      </c>
      <c r="T35" s="618" t="s">
        <v>665</v>
      </c>
      <c r="U35" s="3864">
        <v>1</v>
      </c>
      <c r="V35" s="3864" t="e">
        <f>INDEX(B_FHD_FLAG_INDEX_1,1,MATCH(A32,B_FHD_FLAG_DIFFERENTIATION,0))</f>
        <v>#REF!</v>
      </c>
      <c r="W35" s="984"/>
      <c r="X35" s="984"/>
      <c r="Y35" s="984"/>
      <c r="Z35" s="984"/>
      <c r="AA35" s="1460"/>
      <c r="AB35" s="984"/>
      <c r="AC35" s="3955"/>
      <c r="AD35" s="543"/>
      <c r="AE35" s="984"/>
      <c r="AF35" s="984"/>
      <c r="AG35" s="1460"/>
      <c r="AH35" s="1460"/>
      <c r="AI35" s="1460"/>
      <c r="AJ35" s="1460"/>
      <c r="AK35" s="1460"/>
      <c r="AL35" s="1460"/>
      <c r="AM35" s="1460"/>
      <c r="AN35" s="1460"/>
      <c r="AO35" s="1460"/>
      <c r="AP35" s="1460"/>
      <c r="AQ35" s="1460"/>
      <c r="AR35" s="1460"/>
      <c r="AS35" s="1460"/>
      <c r="AT35" s="1460"/>
      <c r="AU35" s="1460"/>
      <c r="AV35" s="1460"/>
      <c r="AW35" s="1460"/>
      <c r="AX35" s="1460"/>
      <c r="AY35" s="1460"/>
      <c r="AZ35" s="1460"/>
      <c r="BA35" s="1460"/>
      <c r="BB35" s="1460"/>
      <c r="BC35" s="1460"/>
      <c r="BD35" s="1460"/>
      <c r="BE35" s="1460"/>
      <c r="BF35" s="1460"/>
      <c r="BG35" s="1460"/>
      <c r="BH35" s="1460"/>
      <c r="BI35" s="1460"/>
      <c r="BJ35" s="1460"/>
      <c r="BK35" s="1460"/>
      <c r="BL35" s="1460"/>
      <c r="BM35" s="1460"/>
      <c r="BN35" s="1460"/>
      <c r="BO35" s="1460"/>
      <c r="BP35" s="1460"/>
      <c r="BQ35" s="1460"/>
      <c r="BR35" s="1460"/>
      <c r="BS35" s="1460"/>
      <c r="BT35" s="1460"/>
      <c r="BU35" s="1460"/>
      <c r="BV35" s="984"/>
      <c r="BW35" s="984"/>
      <c r="BX35" s="984"/>
      <c r="BY35" s="984"/>
      <c r="BZ35" s="984"/>
      <c r="CA35" s="984"/>
      <c r="CB35" s="984"/>
      <c r="CC35" s="984"/>
      <c r="CD35" s="984"/>
      <c r="CE35" s="984"/>
      <c r="CF35" s="1634"/>
    </row>
    <row r="36" spans="1:84" ht="11.25" hidden="1" customHeight="1">
      <c r="A36" s="1580"/>
      <c r="B36" s="1460"/>
      <c r="C36" s="1460"/>
      <c r="D36" s="3960"/>
      <c r="E36" s="549"/>
      <c r="F36" s="549">
        <v>0</v>
      </c>
      <c r="G36" s="549"/>
      <c r="H36" s="549"/>
      <c r="I36" s="549"/>
      <c r="J36" s="549"/>
      <c r="K36" s="549"/>
      <c r="L36" s="549"/>
      <c r="M36" s="549"/>
      <c r="N36" s="549"/>
      <c r="O36" s="549"/>
      <c r="P36" s="549"/>
      <c r="Q36" s="549"/>
      <c r="R36" s="549"/>
      <c r="S36" s="550"/>
      <c r="T36" s="619"/>
      <c r="U36" s="3864"/>
      <c r="V36" s="3864"/>
      <c r="W36" s="1460"/>
      <c r="X36" s="1460"/>
      <c r="Y36" s="1460"/>
      <c r="Z36" s="1460"/>
      <c r="AA36" s="1460"/>
      <c r="AB36" s="984"/>
      <c r="AC36" s="3955"/>
      <c r="AD36" s="543"/>
      <c r="AE36" s="984"/>
      <c r="AF36" s="984"/>
      <c r="AG36" s="1460"/>
      <c r="AH36" s="1460"/>
      <c r="AI36" s="1460"/>
      <c r="AJ36" s="1460"/>
      <c r="AK36" s="1460"/>
      <c r="AL36" s="1460"/>
      <c r="AM36" s="1460"/>
      <c r="AN36" s="1460"/>
      <c r="AO36" s="1460"/>
      <c r="AP36" s="1460"/>
      <c r="AQ36" s="1460"/>
      <c r="AR36" s="1460"/>
      <c r="AS36" s="1460"/>
      <c r="AT36" s="1460"/>
      <c r="AU36" s="1460"/>
      <c r="AV36" s="1460"/>
      <c r="AW36" s="1460"/>
      <c r="AX36" s="1460"/>
      <c r="AY36" s="1460"/>
      <c r="AZ36" s="1460"/>
      <c r="BA36" s="1460"/>
      <c r="BB36" s="1460"/>
      <c r="BC36" s="1460"/>
      <c r="BD36" s="1460"/>
      <c r="BE36" s="1460"/>
      <c r="BF36" s="1460"/>
      <c r="BG36" s="1460"/>
      <c r="BH36" s="1460"/>
      <c r="BI36" s="1460"/>
      <c r="BJ36" s="1460"/>
      <c r="BK36" s="1460"/>
      <c r="BL36" s="1460"/>
      <c r="BM36" s="1460"/>
      <c r="BN36" s="1460"/>
      <c r="BO36" s="1460"/>
      <c r="BP36" s="1460"/>
      <c r="BQ36" s="1460"/>
      <c r="BR36" s="1460"/>
      <c r="BS36" s="1460"/>
      <c r="BT36" s="1460"/>
      <c r="BU36" s="1460"/>
      <c r="BV36" s="1460"/>
      <c r="BW36" s="1460"/>
      <c r="BX36" s="1460"/>
      <c r="BY36" s="1460"/>
      <c r="BZ36" s="1460"/>
      <c r="CA36" s="1460"/>
      <c r="CB36" s="1460"/>
      <c r="CC36" s="1460"/>
      <c r="CD36" s="1460"/>
      <c r="CE36" s="1460"/>
      <c r="CF36" s="1634"/>
    </row>
    <row r="37" spans="1:84" ht="11.25" hidden="1" customHeight="1">
      <c r="A37" s="1593"/>
      <c r="B37" s="984"/>
      <c r="C37" s="345"/>
      <c r="D37" s="3960"/>
      <c r="E37" s="563" t="s">
        <v>9</v>
      </c>
      <c r="F37" s="992" t="s">
        <v>9</v>
      </c>
      <c r="G37" s="992" t="s">
        <v>668</v>
      </c>
      <c r="H37" s="565" t="s">
        <v>9</v>
      </c>
      <c r="I37" s="565"/>
      <c r="J37" s="565"/>
      <c r="K37" s="565"/>
      <c r="L37" s="565"/>
      <c r="M37" s="565"/>
      <c r="N37" s="565"/>
      <c r="O37" s="565"/>
      <c r="P37" s="565"/>
      <c r="Q37" s="565"/>
      <c r="R37" s="566"/>
      <c r="S37" s="567"/>
      <c r="T37" s="619"/>
      <c r="U37" s="3864"/>
      <c r="V37" s="3864"/>
      <c r="W37" s="984"/>
      <c r="X37" s="984"/>
      <c r="Y37" s="984"/>
      <c r="Z37" s="984"/>
      <c r="AA37" s="1460"/>
      <c r="AB37" s="984"/>
      <c r="AC37" s="3955"/>
      <c r="AD37" s="543"/>
      <c r="AE37" s="984"/>
      <c r="AF37" s="984"/>
      <c r="AG37" s="1460"/>
      <c r="AH37" s="1460"/>
      <c r="AI37" s="1460"/>
      <c r="AJ37" s="1460"/>
      <c r="AK37" s="1460"/>
      <c r="AL37" s="1460"/>
      <c r="AM37" s="1460"/>
      <c r="AN37" s="1460"/>
      <c r="AO37" s="1460"/>
      <c r="AP37" s="1460"/>
      <c r="AQ37" s="1460"/>
      <c r="AR37" s="1460"/>
      <c r="AS37" s="1460"/>
      <c r="AT37" s="1460"/>
      <c r="AU37" s="1460"/>
      <c r="AV37" s="1460"/>
      <c r="AW37" s="1460"/>
      <c r="AX37" s="1460"/>
      <c r="AY37" s="1460"/>
      <c r="AZ37" s="1460"/>
      <c r="BA37" s="1460"/>
      <c r="BB37" s="1460"/>
      <c r="BC37" s="1460"/>
      <c r="BD37" s="1460"/>
      <c r="BE37" s="1460"/>
      <c r="BF37" s="1460"/>
      <c r="BG37" s="1460"/>
      <c r="BH37" s="1460"/>
      <c r="BI37" s="1460"/>
      <c r="BJ37" s="1460"/>
      <c r="BK37" s="1460"/>
      <c r="BL37" s="1460"/>
      <c r="BM37" s="1460"/>
      <c r="BN37" s="1460"/>
      <c r="BO37" s="1460"/>
      <c r="BP37" s="1460"/>
      <c r="BQ37" s="1460"/>
      <c r="BR37" s="1460"/>
      <c r="BS37" s="1460"/>
      <c r="BT37" s="1460"/>
      <c r="BU37" s="1460"/>
      <c r="BV37" s="984"/>
      <c r="BW37" s="984"/>
      <c r="BX37" s="984"/>
      <c r="BY37" s="984"/>
      <c r="BZ37" s="984"/>
      <c r="CA37" s="984"/>
      <c r="CB37" s="984"/>
      <c r="CC37" s="984"/>
      <c r="CD37" s="984"/>
      <c r="CE37" s="984"/>
      <c r="CF37" s="1634"/>
    </row>
    <row r="38" spans="1:84" ht="5.25" hidden="1" customHeight="1">
      <c r="A38" s="1580"/>
      <c r="B38" s="1460"/>
      <c r="C38" s="1460"/>
      <c r="D38" s="3960"/>
      <c r="E38" s="868"/>
      <c r="F38" s="868"/>
      <c r="G38" s="868"/>
      <c r="H38" s="868"/>
      <c r="I38" s="868"/>
      <c r="J38" s="868"/>
      <c r="K38" s="868"/>
      <c r="L38" s="868"/>
      <c r="M38" s="868"/>
      <c r="N38" s="868"/>
      <c r="O38" s="868"/>
      <c r="P38" s="868"/>
      <c r="Q38" s="869"/>
      <c r="R38" s="870"/>
      <c r="S38" s="871"/>
      <c r="T38" s="618" t="s">
        <v>665</v>
      </c>
      <c r="U38" s="3864">
        <v>1</v>
      </c>
      <c r="V38" s="3864" t="s">
        <v>645</v>
      </c>
      <c r="W38" s="1460"/>
      <c r="X38" s="1460"/>
      <c r="Y38" s="1460"/>
      <c r="Z38" s="1460"/>
      <c r="AA38" s="1460"/>
      <c r="AB38" s="1460"/>
      <c r="AC38" s="866"/>
      <c r="AD38" s="867"/>
      <c r="AE38" s="1460"/>
      <c r="AF38" s="1460"/>
      <c r="AG38" s="1460"/>
      <c r="AH38" s="1460"/>
      <c r="AI38" s="1460"/>
      <c r="AJ38" s="1460"/>
      <c r="AK38" s="1460"/>
      <c r="AL38" s="1460"/>
      <c r="AM38" s="1460"/>
      <c r="AN38" s="1460"/>
      <c r="AO38" s="1460"/>
      <c r="AP38" s="1460"/>
      <c r="AQ38" s="1460"/>
      <c r="AR38" s="1460"/>
      <c r="AS38" s="1460"/>
      <c r="AT38" s="1460"/>
      <c r="AU38" s="1460"/>
      <c r="AV38" s="1460"/>
      <c r="AW38" s="1460"/>
      <c r="AX38" s="1460"/>
      <c r="AY38" s="1460"/>
      <c r="AZ38" s="1460"/>
      <c r="BA38" s="1460"/>
      <c r="BB38" s="1460"/>
      <c r="BC38" s="1460"/>
      <c r="BD38" s="1460"/>
      <c r="BE38" s="1460"/>
      <c r="BF38" s="1460"/>
      <c r="BG38" s="1460"/>
      <c r="BH38" s="1460"/>
      <c r="BI38" s="1460"/>
      <c r="BJ38" s="1460"/>
      <c r="BK38" s="1460"/>
      <c r="BL38" s="1460"/>
      <c r="BM38" s="1460"/>
      <c r="BN38" s="1460"/>
      <c r="BO38" s="1460"/>
      <c r="BP38" s="1460"/>
      <c r="BQ38" s="1460"/>
      <c r="BR38" s="1460"/>
      <c r="BS38" s="1460"/>
      <c r="BT38" s="1460"/>
      <c r="BU38" s="1460"/>
      <c r="BV38" s="1460"/>
      <c r="BW38" s="1460"/>
      <c r="BX38" s="1460"/>
      <c r="BY38" s="1460"/>
      <c r="BZ38" s="1460"/>
      <c r="CA38" s="1460"/>
      <c r="CB38" s="1460"/>
      <c r="CC38" s="1460"/>
      <c r="CD38" s="1460"/>
      <c r="CE38" s="1460"/>
      <c r="CF38" s="1140"/>
    </row>
    <row r="39" spans="1:84" ht="5.25" hidden="1" customHeight="1">
      <c r="A39" s="1580"/>
      <c r="B39" s="1460"/>
      <c r="C39" s="1460"/>
      <c r="D39" s="3960"/>
      <c r="E39" s="549"/>
      <c r="F39" s="549"/>
      <c r="G39" s="549"/>
      <c r="H39" s="549"/>
      <c r="I39" s="549"/>
      <c r="J39" s="549"/>
      <c r="K39" s="549"/>
      <c r="L39" s="549"/>
      <c r="M39" s="549"/>
      <c r="N39" s="549"/>
      <c r="O39" s="549"/>
      <c r="P39" s="549"/>
      <c r="Q39" s="549"/>
      <c r="R39" s="549"/>
      <c r="S39" s="550"/>
      <c r="T39" s="619"/>
      <c r="U39" s="3864"/>
      <c r="V39" s="3864"/>
      <c r="W39" s="1460"/>
      <c r="X39" s="1460"/>
      <c r="Y39" s="1460"/>
      <c r="Z39" s="1460"/>
      <c r="AA39" s="1460"/>
      <c r="AB39" s="1460"/>
      <c r="AC39" s="866"/>
      <c r="AD39" s="867"/>
      <c r="AE39" s="1460"/>
      <c r="AF39" s="1460"/>
      <c r="AG39" s="1460"/>
      <c r="AH39" s="1460"/>
      <c r="AI39" s="1460"/>
      <c r="AJ39" s="1460"/>
      <c r="AK39" s="1460"/>
      <c r="AL39" s="1460"/>
      <c r="AM39" s="1460"/>
      <c r="AN39" s="1460"/>
      <c r="AO39" s="1460"/>
      <c r="AP39" s="1460"/>
      <c r="AQ39" s="1460"/>
      <c r="AR39" s="1460"/>
      <c r="AS39" s="1460"/>
      <c r="AT39" s="1460"/>
      <c r="AU39" s="1460"/>
      <c r="AV39" s="1460"/>
      <c r="AW39" s="1460"/>
      <c r="AX39" s="1460"/>
      <c r="AY39" s="1460"/>
      <c r="AZ39" s="1460"/>
      <c r="BA39" s="1460"/>
      <c r="BB39" s="1460"/>
      <c r="BC39" s="1460"/>
      <c r="BD39" s="1460"/>
      <c r="BE39" s="1460"/>
      <c r="BF39" s="1460"/>
      <c r="BG39" s="1460"/>
      <c r="BH39" s="1460"/>
      <c r="BI39" s="1460"/>
      <c r="BJ39" s="1460"/>
      <c r="BK39" s="1460"/>
      <c r="BL39" s="1460"/>
      <c r="BM39" s="1460"/>
      <c r="BN39" s="1460"/>
      <c r="BO39" s="1460"/>
      <c r="BP39" s="1460"/>
      <c r="BQ39" s="1460"/>
      <c r="BR39" s="1460"/>
      <c r="BS39" s="1460"/>
      <c r="BT39" s="1460"/>
      <c r="BU39" s="1460"/>
      <c r="BV39" s="1460"/>
      <c r="BW39" s="1460"/>
      <c r="BX39" s="1460"/>
      <c r="BY39" s="1460"/>
      <c r="BZ39" s="1460"/>
      <c r="CA39" s="1460"/>
      <c r="CB39" s="1460"/>
      <c r="CC39" s="1460"/>
      <c r="CD39" s="1460"/>
      <c r="CE39" s="1460"/>
      <c r="CF39" s="1140"/>
    </row>
    <row r="40" spans="1:84" ht="5.25" hidden="1" customHeight="1">
      <c r="A40" s="1580"/>
      <c r="B40" s="1460"/>
      <c r="C40" s="1460"/>
      <c r="D40" s="3961"/>
      <c r="E40" s="872"/>
      <c r="F40" s="873"/>
      <c r="G40" s="873"/>
      <c r="H40" s="874"/>
      <c r="I40" s="874"/>
      <c r="J40" s="874"/>
      <c r="K40" s="874"/>
      <c r="L40" s="874"/>
      <c r="M40" s="874"/>
      <c r="N40" s="874"/>
      <c r="O40" s="874"/>
      <c r="P40" s="874"/>
      <c r="Q40" s="874"/>
      <c r="R40" s="815"/>
      <c r="S40" s="875"/>
      <c r="T40" s="619"/>
      <c r="U40" s="3864"/>
      <c r="V40" s="3864"/>
      <c r="W40" s="1460"/>
      <c r="X40" s="1460"/>
      <c r="Y40" s="1460"/>
      <c r="Z40" s="1460"/>
      <c r="AA40" s="1460"/>
      <c r="AB40" s="1460"/>
      <c r="AC40" s="866"/>
      <c r="AD40" s="867"/>
      <c r="AE40" s="1460"/>
      <c r="AF40" s="1460"/>
      <c r="AG40" s="1460"/>
      <c r="AH40" s="1460"/>
      <c r="AI40" s="1460"/>
      <c r="AJ40" s="1460"/>
      <c r="AK40" s="1460"/>
      <c r="AL40" s="1460"/>
      <c r="AM40" s="1460"/>
      <c r="AN40" s="1460"/>
      <c r="AO40" s="1460"/>
      <c r="AP40" s="1460"/>
      <c r="AQ40" s="1460"/>
      <c r="AR40" s="1460"/>
      <c r="AS40" s="1460"/>
      <c r="AT40" s="1460"/>
      <c r="AU40" s="1460"/>
      <c r="AV40" s="1460"/>
      <c r="AW40" s="1460"/>
      <c r="AX40" s="1460"/>
      <c r="AY40" s="1460"/>
      <c r="AZ40" s="1460"/>
      <c r="BA40" s="1460"/>
      <c r="BB40" s="1460"/>
      <c r="BC40" s="1460"/>
      <c r="BD40" s="1460"/>
      <c r="BE40" s="1460"/>
      <c r="BF40" s="1460"/>
      <c r="BG40" s="1460"/>
      <c r="BH40" s="1460"/>
      <c r="BI40" s="1460"/>
      <c r="BJ40" s="1460"/>
      <c r="BK40" s="1460"/>
      <c r="BL40" s="1460"/>
      <c r="BM40" s="1460"/>
      <c r="BN40" s="1460"/>
      <c r="BO40" s="1460"/>
      <c r="BP40" s="1460"/>
      <c r="BQ40" s="1460"/>
      <c r="BR40" s="1460"/>
      <c r="BS40" s="1460"/>
      <c r="BT40" s="1460"/>
      <c r="BU40" s="1460"/>
      <c r="BV40" s="1460"/>
      <c r="BW40" s="1460"/>
      <c r="BX40" s="1460"/>
      <c r="BY40" s="1460"/>
      <c r="BZ40" s="1460"/>
      <c r="CA40" s="1460"/>
      <c r="CB40" s="1460"/>
      <c r="CC40" s="1460"/>
      <c r="CD40" s="1460"/>
      <c r="CE40" s="1460"/>
      <c r="CF40" s="1140"/>
    </row>
    <row r="41" spans="1:84" ht="15" hidden="1" customHeight="1">
      <c r="A41" s="537" t="s">
        <v>176</v>
      </c>
      <c r="B41" s="538"/>
      <c r="C41" s="538" t="s">
        <v>9</v>
      </c>
      <c r="D41" s="3959" t="s">
        <v>670</v>
      </c>
      <c r="E41" s="3956" t="s">
        <v>157</v>
      </c>
      <c r="F41" s="3957"/>
      <c r="G41" s="3958"/>
      <c r="H41" s="3952" t="str">
        <f>IF(A41="","",INDEX(DIFFERENTIATION_UNMERGE_VD,MATCH(A41,DIFFERENTIATION_ID_DIFF,0)))</f>
        <v>Производство тепловой энергии. Некомбинированная выработка; Передача. Тепловая энергия; Сбыт. Тепловая энергия</v>
      </c>
      <c r="I41" s="3952"/>
      <c r="J41" s="3952"/>
      <c r="K41" s="3952"/>
      <c r="L41" s="3952"/>
      <c r="M41" s="3952"/>
      <c r="N41" s="3952"/>
      <c r="O41" s="3952"/>
      <c r="P41" s="3952"/>
      <c r="Q41" s="3952"/>
      <c r="R41" s="3952"/>
      <c r="S41" s="620"/>
      <c r="T41" s="617"/>
      <c r="U41" s="539"/>
      <c r="V41" s="539"/>
      <c r="W41" s="540"/>
      <c r="X41" s="540"/>
      <c r="Y41" s="540"/>
      <c r="Z41" s="540"/>
      <c r="AA41" s="541"/>
      <c r="AB41" s="542"/>
      <c r="AC41" s="3955"/>
      <c r="AD41" s="543"/>
      <c r="AE41" s="544" t="s">
        <v>9</v>
      </c>
      <c r="AF41" s="544"/>
      <c r="AG41" s="545" t="s">
        <v>662</v>
      </c>
      <c r="AH41" s="546">
        <v>3</v>
      </c>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40"/>
      <c r="BW41" s="540"/>
      <c r="BX41" s="540"/>
      <c r="BY41" s="540"/>
      <c r="BZ41" s="540"/>
      <c r="CA41" s="540"/>
      <c r="CB41" s="540"/>
      <c r="CC41" s="540"/>
      <c r="CD41" s="540"/>
      <c r="CE41" s="540"/>
      <c r="CF41" s="1634"/>
    </row>
    <row r="42" spans="1:84" ht="15" hidden="1" customHeight="1">
      <c r="A42" s="537"/>
      <c r="B42" s="538"/>
      <c r="C42" s="538"/>
      <c r="D42" s="3960"/>
      <c r="E42" s="3956" t="s">
        <v>636</v>
      </c>
      <c r="F42" s="3957"/>
      <c r="G42" s="3958"/>
      <c r="H42" s="3952" t="str">
        <f>IF(A41="","",INDEX(DIFFERENTIATION_UNMERGE_AREA,MATCH(A41,DIFFERENTIATION_ID_DIFF,0)))</f>
        <v>Территория 4</v>
      </c>
      <c r="I42" s="3952"/>
      <c r="J42" s="3952"/>
      <c r="K42" s="3952"/>
      <c r="L42" s="3952"/>
      <c r="M42" s="3952"/>
      <c r="N42" s="3952"/>
      <c r="O42" s="3952"/>
      <c r="P42" s="3952"/>
      <c r="Q42" s="3952"/>
      <c r="R42" s="3952"/>
      <c r="S42" s="620"/>
      <c r="T42" s="617"/>
      <c r="U42" s="539"/>
      <c r="V42" s="539"/>
      <c r="W42" s="540"/>
      <c r="X42" s="540"/>
      <c r="Y42" s="540"/>
      <c r="Z42" s="540"/>
      <c r="AA42" s="541"/>
      <c r="AB42" s="542"/>
      <c r="AC42" s="3955"/>
      <c r="AD42" s="543"/>
      <c r="AE42" s="544"/>
      <c r="AF42" s="544"/>
      <c r="AG42" s="545"/>
      <c r="AH42" s="546"/>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40"/>
      <c r="BW42" s="540"/>
      <c r="BX42" s="540"/>
      <c r="BY42" s="540"/>
      <c r="BZ42" s="540"/>
      <c r="CA42" s="540"/>
      <c r="CB42" s="540"/>
      <c r="CC42" s="540"/>
      <c r="CD42" s="540"/>
      <c r="CE42" s="540"/>
      <c r="CF42" s="1634"/>
    </row>
    <row r="43" spans="1:84" ht="15" hidden="1" customHeight="1">
      <c r="A43" s="537"/>
      <c r="B43" s="538"/>
      <c r="C43" s="538"/>
      <c r="D43" s="3960"/>
      <c r="E43" s="3956" t="s">
        <v>637</v>
      </c>
      <c r="F43" s="3957"/>
      <c r="G43" s="3958"/>
      <c r="H43" s="3952" t="str">
        <f>IF(A41="","",INDEX(DIFFERENTIATION_UNMERGE_SYSTEM,MATCH(A41,DIFFERENTIATION_ID_DIFF,0)))</f>
        <v>Рославльский филиал</v>
      </c>
      <c r="I43" s="3952"/>
      <c r="J43" s="3952"/>
      <c r="K43" s="3952"/>
      <c r="L43" s="3952"/>
      <c r="M43" s="3952"/>
      <c r="N43" s="3952"/>
      <c r="O43" s="3952"/>
      <c r="P43" s="3952"/>
      <c r="Q43" s="3952"/>
      <c r="R43" s="3952"/>
      <c r="S43" s="620"/>
      <c r="T43" s="617"/>
      <c r="U43" s="539"/>
      <c r="V43" s="539"/>
      <c r="W43" s="540"/>
      <c r="X43" s="540"/>
      <c r="Y43" s="540"/>
      <c r="Z43" s="540"/>
      <c r="AA43" s="541"/>
      <c r="AB43" s="542"/>
      <c r="AC43" s="3955"/>
      <c r="AD43" s="543"/>
      <c r="AE43" s="544"/>
      <c r="AF43" s="544"/>
      <c r="AG43" s="545"/>
      <c r="AH43" s="546"/>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40"/>
      <c r="BW43" s="540"/>
      <c r="BX43" s="540"/>
      <c r="BY43" s="540"/>
      <c r="BZ43" s="540"/>
      <c r="CA43" s="540"/>
      <c r="CB43" s="540"/>
      <c r="CC43" s="540"/>
      <c r="CD43" s="540"/>
      <c r="CE43" s="540"/>
      <c r="CF43" s="1634"/>
    </row>
    <row r="44" spans="1:84" ht="24.75" hidden="1" customHeight="1">
      <c r="A44" s="1593"/>
      <c r="B44" s="984"/>
      <c r="C44" s="345"/>
      <c r="D44" s="3960"/>
      <c r="E44" s="3954" t="s">
        <v>663</v>
      </c>
      <c r="F44" s="3954"/>
      <c r="G44" s="3954"/>
      <c r="H44" s="3954"/>
      <c r="I44" s="3954"/>
      <c r="J44" s="3954"/>
      <c r="K44" s="3954"/>
      <c r="L44" s="3954"/>
      <c r="M44" s="3954"/>
      <c r="N44" s="3954"/>
      <c r="O44" s="3954"/>
      <c r="P44" s="3954"/>
      <c r="Q44" s="482">
        <f>SUMIF(T45:T46,"i",Q45:Q46)</f>
        <v>0</v>
      </c>
      <c r="R44" s="859"/>
      <c r="S44" s="1585" t="s">
        <v>664</v>
      </c>
      <c r="T44" s="618" t="s">
        <v>665</v>
      </c>
      <c r="U44" s="3864">
        <v>1</v>
      </c>
      <c r="V44" s="3864" t="e">
        <f>INDEX(B_FHD_FLAG_INDEX_1,1,MATCH(A41,B_FHD_FLAG_DIFFERENTIATION,0))</f>
        <v>#REF!</v>
      </c>
      <c r="W44" s="984"/>
      <c r="X44" s="984"/>
      <c r="Y44" s="984"/>
      <c r="Z44" s="984"/>
      <c r="AA44" s="1460"/>
      <c r="AB44" s="984"/>
      <c r="AC44" s="3955"/>
      <c r="AD44" s="543"/>
      <c r="AE44" s="984"/>
      <c r="AF44" s="984"/>
      <c r="AG44" s="1460"/>
      <c r="AH44" s="1460"/>
      <c r="AI44" s="1460"/>
      <c r="AJ44" s="1460"/>
      <c r="AK44" s="1460"/>
      <c r="AL44" s="1460"/>
      <c r="AM44" s="1460"/>
      <c r="AN44" s="1460"/>
      <c r="AO44" s="1460"/>
      <c r="AP44" s="1460"/>
      <c r="AQ44" s="1460"/>
      <c r="AR44" s="1460"/>
      <c r="AS44" s="1460"/>
      <c r="AT44" s="1460"/>
      <c r="AU44" s="1460"/>
      <c r="AV44" s="1460"/>
      <c r="AW44" s="1460"/>
      <c r="AX44" s="1460"/>
      <c r="AY44" s="1460"/>
      <c r="AZ44" s="1460"/>
      <c r="BA44" s="1460"/>
      <c r="BB44" s="1460"/>
      <c r="BC44" s="1460"/>
      <c r="BD44" s="1460"/>
      <c r="BE44" s="1460"/>
      <c r="BF44" s="1460"/>
      <c r="BG44" s="1460"/>
      <c r="BH44" s="1460"/>
      <c r="BI44" s="1460"/>
      <c r="BJ44" s="1460"/>
      <c r="BK44" s="1460"/>
      <c r="BL44" s="1460"/>
      <c r="BM44" s="1460"/>
      <c r="BN44" s="1460"/>
      <c r="BO44" s="1460"/>
      <c r="BP44" s="1460"/>
      <c r="BQ44" s="1460"/>
      <c r="BR44" s="1460"/>
      <c r="BS44" s="1460"/>
      <c r="BT44" s="1460"/>
      <c r="BU44" s="1460"/>
      <c r="BV44" s="984"/>
      <c r="BW44" s="984"/>
      <c r="BX44" s="984"/>
      <c r="BY44" s="984"/>
      <c r="BZ44" s="984"/>
      <c r="CA44" s="984"/>
      <c r="CB44" s="984"/>
      <c r="CC44" s="984"/>
      <c r="CD44" s="984"/>
      <c r="CE44" s="984"/>
      <c r="CF44" s="1634"/>
    </row>
    <row r="45" spans="1:84" ht="11.25" hidden="1" customHeight="1">
      <c r="A45" s="1580"/>
      <c r="B45" s="1460"/>
      <c r="C45" s="1460"/>
      <c r="D45" s="3960"/>
      <c r="E45" s="549"/>
      <c r="F45" s="549">
        <v>0</v>
      </c>
      <c r="G45" s="549"/>
      <c r="H45" s="549"/>
      <c r="I45" s="549"/>
      <c r="J45" s="549"/>
      <c r="K45" s="549"/>
      <c r="L45" s="549"/>
      <c r="M45" s="549"/>
      <c r="N45" s="549"/>
      <c r="O45" s="549"/>
      <c r="P45" s="549"/>
      <c r="Q45" s="549"/>
      <c r="R45" s="549"/>
      <c r="S45" s="550"/>
      <c r="T45" s="619"/>
      <c r="U45" s="3864"/>
      <c r="V45" s="3864"/>
      <c r="W45" s="1460"/>
      <c r="X45" s="1460"/>
      <c r="Y45" s="1460"/>
      <c r="Z45" s="1460"/>
      <c r="AA45" s="1460"/>
      <c r="AB45" s="984"/>
      <c r="AC45" s="3955"/>
      <c r="AD45" s="543"/>
      <c r="AE45" s="984"/>
      <c r="AF45" s="984"/>
      <c r="AG45" s="1460"/>
      <c r="AH45" s="1460"/>
      <c r="AI45" s="1460"/>
      <c r="AJ45" s="1460"/>
      <c r="AK45" s="1460"/>
      <c r="AL45" s="1460"/>
      <c r="AM45" s="1460"/>
      <c r="AN45" s="1460"/>
      <c r="AO45" s="1460"/>
      <c r="AP45" s="1460"/>
      <c r="AQ45" s="1460"/>
      <c r="AR45" s="1460"/>
      <c r="AS45" s="1460"/>
      <c r="AT45" s="1460"/>
      <c r="AU45" s="1460"/>
      <c r="AV45" s="1460"/>
      <c r="AW45" s="1460"/>
      <c r="AX45" s="1460"/>
      <c r="AY45" s="1460"/>
      <c r="AZ45" s="1460"/>
      <c r="BA45" s="1460"/>
      <c r="BB45" s="1460"/>
      <c r="BC45" s="1460"/>
      <c r="BD45" s="1460"/>
      <c r="BE45" s="1460"/>
      <c r="BF45" s="1460"/>
      <c r="BG45" s="1460"/>
      <c r="BH45" s="1460"/>
      <c r="BI45" s="1460"/>
      <c r="BJ45" s="1460"/>
      <c r="BK45" s="1460"/>
      <c r="BL45" s="1460"/>
      <c r="BM45" s="1460"/>
      <c r="BN45" s="1460"/>
      <c r="BO45" s="1460"/>
      <c r="BP45" s="1460"/>
      <c r="BQ45" s="1460"/>
      <c r="BR45" s="1460"/>
      <c r="BS45" s="1460"/>
      <c r="BT45" s="1460"/>
      <c r="BU45" s="1460"/>
      <c r="BV45" s="1460"/>
      <c r="BW45" s="1460"/>
      <c r="BX45" s="1460"/>
      <c r="BY45" s="1460"/>
      <c r="BZ45" s="1460"/>
      <c r="CA45" s="1460"/>
      <c r="CB45" s="1460"/>
      <c r="CC45" s="1460"/>
      <c r="CD45" s="1460"/>
      <c r="CE45" s="1460"/>
      <c r="CF45" s="1634"/>
    </row>
    <row r="46" spans="1:84" ht="11.25" hidden="1" customHeight="1">
      <c r="A46" s="1593"/>
      <c r="B46" s="984"/>
      <c r="C46" s="345"/>
      <c r="D46" s="3960"/>
      <c r="E46" s="563" t="s">
        <v>9</v>
      </c>
      <c r="F46" s="992" t="s">
        <v>9</v>
      </c>
      <c r="G46" s="992" t="s">
        <v>668</v>
      </c>
      <c r="H46" s="565" t="s">
        <v>9</v>
      </c>
      <c r="I46" s="565"/>
      <c r="J46" s="565"/>
      <c r="K46" s="565"/>
      <c r="L46" s="565"/>
      <c r="M46" s="565"/>
      <c r="N46" s="565"/>
      <c r="O46" s="565"/>
      <c r="P46" s="565"/>
      <c r="Q46" s="565"/>
      <c r="R46" s="566"/>
      <c r="S46" s="567"/>
      <c r="T46" s="619"/>
      <c r="U46" s="3864"/>
      <c r="V46" s="3864"/>
      <c r="W46" s="984"/>
      <c r="X46" s="984"/>
      <c r="Y46" s="984"/>
      <c r="Z46" s="984"/>
      <c r="AA46" s="1460"/>
      <c r="AB46" s="984"/>
      <c r="AC46" s="3955"/>
      <c r="AD46" s="543"/>
      <c r="AE46" s="984"/>
      <c r="AF46" s="984"/>
      <c r="AG46" s="1460"/>
      <c r="AH46" s="1460"/>
      <c r="AI46" s="1460"/>
      <c r="AJ46" s="1460"/>
      <c r="AK46" s="1460"/>
      <c r="AL46" s="1460"/>
      <c r="AM46" s="1460"/>
      <c r="AN46" s="1460"/>
      <c r="AO46" s="1460"/>
      <c r="AP46" s="1460"/>
      <c r="AQ46" s="1460"/>
      <c r="AR46" s="1460"/>
      <c r="AS46" s="1460"/>
      <c r="AT46" s="1460"/>
      <c r="AU46" s="1460"/>
      <c r="AV46" s="1460"/>
      <c r="AW46" s="1460"/>
      <c r="AX46" s="1460"/>
      <c r="AY46" s="1460"/>
      <c r="AZ46" s="1460"/>
      <c r="BA46" s="1460"/>
      <c r="BB46" s="1460"/>
      <c r="BC46" s="1460"/>
      <c r="BD46" s="1460"/>
      <c r="BE46" s="1460"/>
      <c r="BF46" s="1460"/>
      <c r="BG46" s="1460"/>
      <c r="BH46" s="1460"/>
      <c r="BI46" s="1460"/>
      <c r="BJ46" s="1460"/>
      <c r="BK46" s="1460"/>
      <c r="BL46" s="1460"/>
      <c r="BM46" s="1460"/>
      <c r="BN46" s="1460"/>
      <c r="BO46" s="1460"/>
      <c r="BP46" s="1460"/>
      <c r="BQ46" s="1460"/>
      <c r="BR46" s="1460"/>
      <c r="BS46" s="1460"/>
      <c r="BT46" s="1460"/>
      <c r="BU46" s="1460"/>
      <c r="BV46" s="984"/>
      <c r="BW46" s="984"/>
      <c r="BX46" s="984"/>
      <c r="BY46" s="984"/>
      <c r="BZ46" s="984"/>
      <c r="CA46" s="984"/>
      <c r="CB46" s="984"/>
      <c r="CC46" s="984"/>
      <c r="CD46" s="984"/>
      <c r="CE46" s="984"/>
      <c r="CF46" s="1634"/>
    </row>
    <row r="47" spans="1:84" ht="5.25" hidden="1" customHeight="1">
      <c r="A47" s="1580"/>
      <c r="B47" s="1460"/>
      <c r="C47" s="1460"/>
      <c r="D47" s="3960"/>
      <c r="E47" s="868"/>
      <c r="F47" s="868"/>
      <c r="G47" s="868"/>
      <c r="H47" s="868"/>
      <c r="I47" s="868"/>
      <c r="J47" s="868"/>
      <c r="K47" s="868"/>
      <c r="L47" s="868"/>
      <c r="M47" s="868"/>
      <c r="N47" s="868"/>
      <c r="O47" s="868"/>
      <c r="P47" s="868"/>
      <c r="Q47" s="869"/>
      <c r="R47" s="870"/>
      <c r="S47" s="871"/>
      <c r="T47" s="618" t="s">
        <v>665</v>
      </c>
      <c r="U47" s="3864">
        <v>1</v>
      </c>
      <c r="V47" s="3864" t="s">
        <v>645</v>
      </c>
      <c r="W47" s="1460"/>
      <c r="X47" s="1460"/>
      <c r="Y47" s="1460"/>
      <c r="Z47" s="1460"/>
      <c r="AA47" s="1460"/>
      <c r="AB47" s="1460"/>
      <c r="AC47" s="866"/>
      <c r="AD47" s="867"/>
      <c r="AE47" s="1460"/>
      <c r="AF47" s="1460"/>
      <c r="AG47" s="1460"/>
      <c r="AH47" s="1460"/>
      <c r="AI47" s="1460"/>
      <c r="AJ47" s="1460"/>
      <c r="AK47" s="1460"/>
      <c r="AL47" s="1460"/>
      <c r="AM47" s="1460"/>
      <c r="AN47" s="1460"/>
      <c r="AO47" s="1460"/>
      <c r="AP47" s="1460"/>
      <c r="AQ47" s="1460"/>
      <c r="AR47" s="1460"/>
      <c r="AS47" s="1460"/>
      <c r="AT47" s="1460"/>
      <c r="AU47" s="1460"/>
      <c r="AV47" s="1460"/>
      <c r="AW47" s="1460"/>
      <c r="AX47" s="1460"/>
      <c r="AY47" s="1460"/>
      <c r="AZ47" s="1460"/>
      <c r="BA47" s="1460"/>
      <c r="BB47" s="1460"/>
      <c r="BC47" s="1460"/>
      <c r="BD47" s="1460"/>
      <c r="BE47" s="1460"/>
      <c r="BF47" s="1460"/>
      <c r="BG47" s="1460"/>
      <c r="BH47" s="1460"/>
      <c r="BI47" s="1460"/>
      <c r="BJ47" s="1460"/>
      <c r="BK47" s="1460"/>
      <c r="BL47" s="1460"/>
      <c r="BM47" s="1460"/>
      <c r="BN47" s="1460"/>
      <c r="BO47" s="1460"/>
      <c r="BP47" s="1460"/>
      <c r="BQ47" s="1460"/>
      <c r="BR47" s="1460"/>
      <c r="BS47" s="1460"/>
      <c r="BT47" s="1460"/>
      <c r="BU47" s="1460"/>
      <c r="BV47" s="1460"/>
      <c r="BW47" s="1460"/>
      <c r="BX47" s="1460"/>
      <c r="BY47" s="1460"/>
      <c r="BZ47" s="1460"/>
      <c r="CA47" s="1460"/>
      <c r="CB47" s="1460"/>
      <c r="CC47" s="1460"/>
      <c r="CD47" s="1460"/>
      <c r="CE47" s="1460"/>
      <c r="CF47" s="1140"/>
    </row>
    <row r="48" spans="1:84" ht="5.25" hidden="1" customHeight="1">
      <c r="A48" s="1580"/>
      <c r="B48" s="1460"/>
      <c r="C48" s="1460"/>
      <c r="D48" s="3960"/>
      <c r="E48" s="549"/>
      <c r="F48" s="549"/>
      <c r="G48" s="549"/>
      <c r="H48" s="549"/>
      <c r="I48" s="549"/>
      <c r="J48" s="549"/>
      <c r="K48" s="549"/>
      <c r="L48" s="549"/>
      <c r="M48" s="549"/>
      <c r="N48" s="549"/>
      <c r="O48" s="549"/>
      <c r="P48" s="549"/>
      <c r="Q48" s="549"/>
      <c r="R48" s="549"/>
      <c r="S48" s="550"/>
      <c r="T48" s="619"/>
      <c r="U48" s="3864"/>
      <c r="V48" s="3864"/>
      <c r="W48" s="1460"/>
      <c r="X48" s="1460"/>
      <c r="Y48" s="1460"/>
      <c r="Z48" s="1460"/>
      <c r="AA48" s="1460"/>
      <c r="AB48" s="1460"/>
      <c r="AC48" s="866"/>
      <c r="AD48" s="867"/>
      <c r="AE48" s="1460"/>
      <c r="AF48" s="1460"/>
      <c r="AG48" s="1460"/>
      <c r="AH48" s="1460"/>
      <c r="AI48" s="1460"/>
      <c r="AJ48" s="1460"/>
      <c r="AK48" s="1460"/>
      <c r="AL48" s="1460"/>
      <c r="AM48" s="1460"/>
      <c r="AN48" s="1460"/>
      <c r="AO48" s="1460"/>
      <c r="AP48" s="1460"/>
      <c r="AQ48" s="1460"/>
      <c r="AR48" s="1460"/>
      <c r="AS48" s="1460"/>
      <c r="AT48" s="1460"/>
      <c r="AU48" s="1460"/>
      <c r="AV48" s="1460"/>
      <c r="AW48" s="1460"/>
      <c r="AX48" s="1460"/>
      <c r="AY48" s="1460"/>
      <c r="AZ48" s="1460"/>
      <c r="BA48" s="1460"/>
      <c r="BB48" s="1460"/>
      <c r="BC48" s="1460"/>
      <c r="BD48" s="1460"/>
      <c r="BE48" s="1460"/>
      <c r="BF48" s="1460"/>
      <c r="BG48" s="1460"/>
      <c r="BH48" s="1460"/>
      <c r="BI48" s="1460"/>
      <c r="BJ48" s="1460"/>
      <c r="BK48" s="1460"/>
      <c r="BL48" s="1460"/>
      <c r="BM48" s="1460"/>
      <c r="BN48" s="1460"/>
      <c r="BO48" s="1460"/>
      <c r="BP48" s="1460"/>
      <c r="BQ48" s="1460"/>
      <c r="BR48" s="1460"/>
      <c r="BS48" s="1460"/>
      <c r="BT48" s="1460"/>
      <c r="BU48" s="1460"/>
      <c r="BV48" s="1460"/>
      <c r="BW48" s="1460"/>
      <c r="BX48" s="1460"/>
      <c r="BY48" s="1460"/>
      <c r="BZ48" s="1460"/>
      <c r="CA48" s="1460"/>
      <c r="CB48" s="1460"/>
      <c r="CC48" s="1460"/>
      <c r="CD48" s="1460"/>
      <c r="CE48" s="1460"/>
      <c r="CF48" s="1140"/>
    </row>
    <row r="49" spans="1:84" ht="5.25" hidden="1" customHeight="1">
      <c r="A49" s="1580"/>
      <c r="B49" s="1460"/>
      <c r="C49" s="1460"/>
      <c r="D49" s="3961"/>
      <c r="E49" s="872"/>
      <c r="F49" s="873"/>
      <c r="G49" s="873"/>
      <c r="H49" s="874"/>
      <c r="I49" s="874"/>
      <c r="J49" s="874"/>
      <c r="K49" s="874"/>
      <c r="L49" s="874"/>
      <c r="M49" s="874"/>
      <c r="N49" s="874"/>
      <c r="O49" s="874"/>
      <c r="P49" s="874"/>
      <c r="Q49" s="874"/>
      <c r="R49" s="815"/>
      <c r="S49" s="875"/>
      <c r="T49" s="619"/>
      <c r="U49" s="3864"/>
      <c r="V49" s="3864"/>
      <c r="W49" s="1460"/>
      <c r="X49" s="1460"/>
      <c r="Y49" s="1460"/>
      <c r="Z49" s="1460"/>
      <c r="AA49" s="1460"/>
      <c r="AB49" s="1460"/>
      <c r="AC49" s="866"/>
      <c r="AD49" s="867"/>
      <c r="AE49" s="1460"/>
      <c r="AF49" s="1460"/>
      <c r="AG49" s="1460"/>
      <c r="AH49" s="1460"/>
      <c r="AI49" s="1460"/>
      <c r="AJ49" s="1460"/>
      <c r="AK49" s="1460"/>
      <c r="AL49" s="1460"/>
      <c r="AM49" s="1460"/>
      <c r="AN49" s="1460"/>
      <c r="AO49" s="1460"/>
      <c r="AP49" s="1460"/>
      <c r="AQ49" s="1460"/>
      <c r="AR49" s="1460"/>
      <c r="AS49" s="1460"/>
      <c r="AT49" s="1460"/>
      <c r="AU49" s="1460"/>
      <c r="AV49" s="1460"/>
      <c r="AW49" s="1460"/>
      <c r="AX49" s="1460"/>
      <c r="AY49" s="1460"/>
      <c r="AZ49" s="1460"/>
      <c r="BA49" s="1460"/>
      <c r="BB49" s="1460"/>
      <c r="BC49" s="1460"/>
      <c r="BD49" s="1460"/>
      <c r="BE49" s="1460"/>
      <c r="BF49" s="1460"/>
      <c r="BG49" s="1460"/>
      <c r="BH49" s="1460"/>
      <c r="BI49" s="1460"/>
      <c r="BJ49" s="1460"/>
      <c r="BK49" s="1460"/>
      <c r="BL49" s="1460"/>
      <c r="BM49" s="1460"/>
      <c r="BN49" s="1460"/>
      <c r="BO49" s="1460"/>
      <c r="BP49" s="1460"/>
      <c r="BQ49" s="1460"/>
      <c r="BR49" s="1460"/>
      <c r="BS49" s="1460"/>
      <c r="BT49" s="1460"/>
      <c r="BU49" s="1460"/>
      <c r="BV49" s="1460"/>
      <c r="BW49" s="1460"/>
      <c r="BX49" s="1460"/>
      <c r="BY49" s="1460"/>
      <c r="BZ49" s="1460"/>
      <c r="CA49" s="1460"/>
      <c r="CB49" s="1460"/>
      <c r="CC49" s="1460"/>
      <c r="CD49" s="1460"/>
      <c r="CE49" s="1460"/>
      <c r="CF49" s="1140"/>
    </row>
    <row r="50" spans="1:84" ht="15" hidden="1" customHeight="1">
      <c r="A50" s="537" t="s">
        <v>178</v>
      </c>
      <c r="B50" s="538"/>
      <c r="C50" s="538" t="s">
        <v>9</v>
      </c>
      <c r="D50" s="3959" t="s">
        <v>671</v>
      </c>
      <c r="E50" s="3956" t="s">
        <v>157</v>
      </c>
      <c r="F50" s="3957"/>
      <c r="G50" s="3958"/>
      <c r="H50" s="3952" t="str">
        <f>IF(A50="","",INDEX(DIFFERENTIATION_UNMERGE_VD,MATCH(A50,DIFFERENTIATION_ID_DIFF,0)))</f>
        <v>Производство тепловой энергии. Некомбинированная выработка; Передача. Тепловая энергия; Сбыт. Тепловая энергия</v>
      </c>
      <c r="I50" s="3952"/>
      <c r="J50" s="3952"/>
      <c r="K50" s="3952"/>
      <c r="L50" s="3952"/>
      <c r="M50" s="3952"/>
      <c r="N50" s="3952"/>
      <c r="O50" s="3952"/>
      <c r="P50" s="3952"/>
      <c r="Q50" s="3952"/>
      <c r="R50" s="3952"/>
      <c r="S50" s="620"/>
      <c r="T50" s="617"/>
      <c r="U50" s="539"/>
      <c r="V50" s="539"/>
      <c r="W50" s="540"/>
      <c r="X50" s="540"/>
      <c r="Y50" s="540"/>
      <c r="Z50" s="540"/>
      <c r="AA50" s="541"/>
      <c r="AB50" s="542"/>
      <c r="AC50" s="3955"/>
      <c r="AD50" s="543"/>
      <c r="AE50" s="544" t="s">
        <v>9</v>
      </c>
      <c r="AF50" s="544"/>
      <c r="AG50" s="545" t="s">
        <v>662</v>
      </c>
      <c r="AH50" s="546">
        <v>3</v>
      </c>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40"/>
      <c r="BW50" s="540"/>
      <c r="BX50" s="540"/>
      <c r="BY50" s="540"/>
      <c r="BZ50" s="540"/>
      <c r="CA50" s="540"/>
      <c r="CB50" s="540"/>
      <c r="CC50" s="540"/>
      <c r="CD50" s="540"/>
      <c r="CE50" s="540"/>
      <c r="CF50" s="1634"/>
    </row>
    <row r="51" spans="1:84" ht="15" hidden="1" customHeight="1">
      <c r="A51" s="537"/>
      <c r="B51" s="538"/>
      <c r="C51" s="538"/>
      <c r="D51" s="3960"/>
      <c r="E51" s="3956" t="s">
        <v>636</v>
      </c>
      <c r="F51" s="3957"/>
      <c r="G51" s="3958"/>
      <c r="H51" s="3952" t="str">
        <f>IF(A50="","",INDEX(DIFFERENTIATION_UNMERGE_AREA,MATCH(A50,DIFFERENTIATION_ID_DIFF,0)))</f>
        <v>Территория 5</v>
      </c>
      <c r="I51" s="3952"/>
      <c r="J51" s="3952"/>
      <c r="K51" s="3952"/>
      <c r="L51" s="3952"/>
      <c r="M51" s="3952"/>
      <c r="N51" s="3952"/>
      <c r="O51" s="3952"/>
      <c r="P51" s="3952"/>
      <c r="Q51" s="3952"/>
      <c r="R51" s="3952"/>
      <c r="S51" s="620"/>
      <c r="T51" s="617"/>
      <c r="U51" s="539"/>
      <c r="V51" s="539"/>
      <c r="W51" s="540"/>
      <c r="X51" s="540"/>
      <c r="Y51" s="540"/>
      <c r="Z51" s="540"/>
      <c r="AA51" s="541"/>
      <c r="AB51" s="542"/>
      <c r="AC51" s="3955"/>
      <c r="AD51" s="543"/>
      <c r="AE51" s="544"/>
      <c r="AF51" s="544"/>
      <c r="AG51" s="545"/>
      <c r="AH51" s="546"/>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40"/>
      <c r="BW51" s="540"/>
      <c r="BX51" s="540"/>
      <c r="BY51" s="540"/>
      <c r="BZ51" s="540"/>
      <c r="CA51" s="540"/>
      <c r="CB51" s="540"/>
      <c r="CC51" s="540"/>
      <c r="CD51" s="540"/>
      <c r="CE51" s="540"/>
      <c r="CF51" s="1634"/>
    </row>
    <row r="52" spans="1:84" ht="15" hidden="1" customHeight="1">
      <c r="A52" s="537"/>
      <c r="B52" s="538"/>
      <c r="C52" s="538"/>
      <c r="D52" s="3960"/>
      <c r="E52" s="3956" t="s">
        <v>637</v>
      </c>
      <c r="F52" s="3957"/>
      <c r="G52" s="3958"/>
      <c r="H52" s="3952" t="str">
        <f>IF(A50="","",INDEX(DIFFERENTIATION_UNMERGE_SYSTEM,MATCH(A50,DIFFERENTIATION_ID_DIFF,0)))</f>
        <v>котельная г. Рославль, ул. Мичурина</v>
      </c>
      <c r="I52" s="3952"/>
      <c r="J52" s="3952"/>
      <c r="K52" s="3952"/>
      <c r="L52" s="3952"/>
      <c r="M52" s="3952"/>
      <c r="N52" s="3952"/>
      <c r="O52" s="3952"/>
      <c r="P52" s="3952"/>
      <c r="Q52" s="3952"/>
      <c r="R52" s="3952"/>
      <c r="S52" s="620"/>
      <c r="T52" s="617"/>
      <c r="U52" s="539"/>
      <c r="V52" s="539"/>
      <c r="W52" s="540"/>
      <c r="X52" s="540"/>
      <c r="Y52" s="540"/>
      <c r="Z52" s="540"/>
      <c r="AA52" s="541"/>
      <c r="AB52" s="542"/>
      <c r="AC52" s="3955"/>
      <c r="AD52" s="543"/>
      <c r="AE52" s="544"/>
      <c r="AF52" s="544"/>
      <c r="AG52" s="545"/>
      <c r="AH52" s="546"/>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40"/>
      <c r="BW52" s="540"/>
      <c r="BX52" s="540"/>
      <c r="BY52" s="540"/>
      <c r="BZ52" s="540"/>
      <c r="CA52" s="540"/>
      <c r="CB52" s="540"/>
      <c r="CC52" s="540"/>
      <c r="CD52" s="540"/>
      <c r="CE52" s="540"/>
      <c r="CF52" s="1634"/>
    </row>
    <row r="53" spans="1:84" ht="24.75" hidden="1" customHeight="1">
      <c r="A53" s="1593"/>
      <c r="B53" s="984"/>
      <c r="C53" s="345"/>
      <c r="D53" s="3960"/>
      <c r="E53" s="3954" t="s">
        <v>663</v>
      </c>
      <c r="F53" s="3954"/>
      <c r="G53" s="3954"/>
      <c r="H53" s="3954"/>
      <c r="I53" s="3954"/>
      <c r="J53" s="3954"/>
      <c r="K53" s="3954"/>
      <c r="L53" s="3954"/>
      <c r="M53" s="3954"/>
      <c r="N53" s="3954"/>
      <c r="O53" s="3954"/>
      <c r="P53" s="3954"/>
      <c r="Q53" s="482">
        <f>SUMIF(T54:T55,"i",Q54:Q55)</f>
        <v>0</v>
      </c>
      <c r="R53" s="859"/>
      <c r="S53" s="1585" t="s">
        <v>664</v>
      </c>
      <c r="T53" s="618" t="s">
        <v>665</v>
      </c>
      <c r="U53" s="3864">
        <v>1</v>
      </c>
      <c r="V53" s="3864" t="e">
        <f>INDEX(B_FHD_FLAG_INDEX_1,1,MATCH(A50,B_FHD_FLAG_DIFFERENTIATION,0))</f>
        <v>#REF!</v>
      </c>
      <c r="W53" s="984"/>
      <c r="X53" s="984"/>
      <c r="Y53" s="984"/>
      <c r="Z53" s="984"/>
      <c r="AA53" s="1460"/>
      <c r="AB53" s="984"/>
      <c r="AC53" s="3955"/>
      <c r="AD53" s="543"/>
      <c r="AE53" s="984"/>
      <c r="AF53" s="984"/>
      <c r="AG53" s="1460"/>
      <c r="AH53" s="1460"/>
      <c r="AI53" s="1460"/>
      <c r="AJ53" s="1460"/>
      <c r="AK53" s="1460"/>
      <c r="AL53" s="1460"/>
      <c r="AM53" s="1460"/>
      <c r="AN53" s="1460"/>
      <c r="AO53" s="1460"/>
      <c r="AP53" s="1460"/>
      <c r="AQ53" s="1460"/>
      <c r="AR53" s="1460"/>
      <c r="AS53" s="1460"/>
      <c r="AT53" s="1460"/>
      <c r="AU53" s="1460"/>
      <c r="AV53" s="1460"/>
      <c r="AW53" s="1460"/>
      <c r="AX53" s="1460"/>
      <c r="AY53" s="1460"/>
      <c r="AZ53" s="1460"/>
      <c r="BA53" s="1460"/>
      <c r="BB53" s="1460"/>
      <c r="BC53" s="1460"/>
      <c r="BD53" s="1460"/>
      <c r="BE53" s="1460"/>
      <c r="BF53" s="1460"/>
      <c r="BG53" s="1460"/>
      <c r="BH53" s="1460"/>
      <c r="BI53" s="1460"/>
      <c r="BJ53" s="1460"/>
      <c r="BK53" s="1460"/>
      <c r="BL53" s="1460"/>
      <c r="BM53" s="1460"/>
      <c r="BN53" s="1460"/>
      <c r="BO53" s="1460"/>
      <c r="BP53" s="1460"/>
      <c r="BQ53" s="1460"/>
      <c r="BR53" s="1460"/>
      <c r="BS53" s="1460"/>
      <c r="BT53" s="1460"/>
      <c r="BU53" s="1460"/>
      <c r="BV53" s="984"/>
      <c r="BW53" s="984"/>
      <c r="BX53" s="984"/>
      <c r="BY53" s="984"/>
      <c r="BZ53" s="984"/>
      <c r="CA53" s="984"/>
      <c r="CB53" s="984"/>
      <c r="CC53" s="984"/>
      <c r="CD53" s="984"/>
      <c r="CE53" s="984"/>
      <c r="CF53" s="1634"/>
    </row>
    <row r="54" spans="1:84" ht="11.25" hidden="1" customHeight="1">
      <c r="A54" s="1580"/>
      <c r="B54" s="1460"/>
      <c r="C54" s="1460"/>
      <c r="D54" s="3960"/>
      <c r="E54" s="549"/>
      <c r="F54" s="549">
        <v>0</v>
      </c>
      <c r="G54" s="549"/>
      <c r="H54" s="549"/>
      <c r="I54" s="549"/>
      <c r="J54" s="549"/>
      <c r="K54" s="549"/>
      <c r="L54" s="549"/>
      <c r="M54" s="549"/>
      <c r="N54" s="549"/>
      <c r="O54" s="549"/>
      <c r="P54" s="549"/>
      <c r="Q54" s="549"/>
      <c r="R54" s="549"/>
      <c r="S54" s="550"/>
      <c r="T54" s="619"/>
      <c r="U54" s="3864"/>
      <c r="V54" s="3864"/>
      <c r="W54" s="1460"/>
      <c r="X54" s="1460"/>
      <c r="Y54" s="1460"/>
      <c r="Z54" s="1460"/>
      <c r="AA54" s="1460"/>
      <c r="AB54" s="984"/>
      <c r="AC54" s="3955"/>
      <c r="AD54" s="543"/>
      <c r="AE54" s="984"/>
      <c r="AF54" s="984"/>
      <c r="AG54" s="1460"/>
      <c r="AH54" s="1460"/>
      <c r="AI54" s="1460"/>
      <c r="AJ54" s="1460"/>
      <c r="AK54" s="1460"/>
      <c r="AL54" s="1460"/>
      <c r="AM54" s="1460"/>
      <c r="AN54" s="1460"/>
      <c r="AO54" s="1460"/>
      <c r="AP54" s="1460"/>
      <c r="AQ54" s="1460"/>
      <c r="AR54" s="1460"/>
      <c r="AS54" s="1460"/>
      <c r="AT54" s="1460"/>
      <c r="AU54" s="1460"/>
      <c r="AV54" s="1460"/>
      <c r="AW54" s="1460"/>
      <c r="AX54" s="1460"/>
      <c r="AY54" s="1460"/>
      <c r="AZ54" s="1460"/>
      <c r="BA54" s="1460"/>
      <c r="BB54" s="1460"/>
      <c r="BC54" s="1460"/>
      <c r="BD54" s="1460"/>
      <c r="BE54" s="1460"/>
      <c r="BF54" s="1460"/>
      <c r="BG54" s="1460"/>
      <c r="BH54" s="1460"/>
      <c r="BI54" s="1460"/>
      <c r="BJ54" s="1460"/>
      <c r="BK54" s="1460"/>
      <c r="BL54" s="1460"/>
      <c r="BM54" s="1460"/>
      <c r="BN54" s="1460"/>
      <c r="BO54" s="1460"/>
      <c r="BP54" s="1460"/>
      <c r="BQ54" s="1460"/>
      <c r="BR54" s="1460"/>
      <c r="BS54" s="1460"/>
      <c r="BT54" s="1460"/>
      <c r="BU54" s="1460"/>
      <c r="BV54" s="1460"/>
      <c r="BW54" s="1460"/>
      <c r="BX54" s="1460"/>
      <c r="BY54" s="1460"/>
      <c r="BZ54" s="1460"/>
      <c r="CA54" s="1460"/>
      <c r="CB54" s="1460"/>
      <c r="CC54" s="1460"/>
      <c r="CD54" s="1460"/>
      <c r="CE54" s="1460"/>
      <c r="CF54" s="1634"/>
    </row>
    <row r="55" spans="1:84" ht="11.25" hidden="1" customHeight="1">
      <c r="A55" s="1593"/>
      <c r="B55" s="984"/>
      <c r="C55" s="345"/>
      <c r="D55" s="3960"/>
      <c r="E55" s="563" t="s">
        <v>9</v>
      </c>
      <c r="F55" s="992" t="s">
        <v>9</v>
      </c>
      <c r="G55" s="992" t="s">
        <v>668</v>
      </c>
      <c r="H55" s="565" t="s">
        <v>9</v>
      </c>
      <c r="I55" s="565"/>
      <c r="J55" s="565"/>
      <c r="K55" s="565"/>
      <c r="L55" s="565"/>
      <c r="M55" s="565"/>
      <c r="N55" s="565"/>
      <c r="O55" s="565"/>
      <c r="P55" s="565"/>
      <c r="Q55" s="565"/>
      <c r="R55" s="566"/>
      <c r="S55" s="567"/>
      <c r="T55" s="619"/>
      <c r="U55" s="3864"/>
      <c r="V55" s="3864"/>
      <c r="W55" s="984"/>
      <c r="X55" s="984"/>
      <c r="Y55" s="984"/>
      <c r="Z55" s="984"/>
      <c r="AA55" s="1460"/>
      <c r="AB55" s="984"/>
      <c r="AC55" s="3955"/>
      <c r="AD55" s="543"/>
      <c r="AE55" s="984"/>
      <c r="AF55" s="984"/>
      <c r="AG55" s="1460"/>
      <c r="AH55" s="1460"/>
      <c r="AI55" s="1460"/>
      <c r="AJ55" s="1460"/>
      <c r="AK55" s="1460"/>
      <c r="AL55" s="1460"/>
      <c r="AM55" s="1460"/>
      <c r="AN55" s="1460"/>
      <c r="AO55" s="1460"/>
      <c r="AP55" s="1460"/>
      <c r="AQ55" s="1460"/>
      <c r="AR55" s="1460"/>
      <c r="AS55" s="1460"/>
      <c r="AT55" s="1460"/>
      <c r="AU55" s="1460"/>
      <c r="AV55" s="1460"/>
      <c r="AW55" s="1460"/>
      <c r="AX55" s="1460"/>
      <c r="AY55" s="1460"/>
      <c r="AZ55" s="1460"/>
      <c r="BA55" s="1460"/>
      <c r="BB55" s="1460"/>
      <c r="BC55" s="1460"/>
      <c r="BD55" s="1460"/>
      <c r="BE55" s="1460"/>
      <c r="BF55" s="1460"/>
      <c r="BG55" s="1460"/>
      <c r="BH55" s="1460"/>
      <c r="BI55" s="1460"/>
      <c r="BJ55" s="1460"/>
      <c r="BK55" s="1460"/>
      <c r="BL55" s="1460"/>
      <c r="BM55" s="1460"/>
      <c r="BN55" s="1460"/>
      <c r="BO55" s="1460"/>
      <c r="BP55" s="1460"/>
      <c r="BQ55" s="1460"/>
      <c r="BR55" s="1460"/>
      <c r="BS55" s="1460"/>
      <c r="BT55" s="1460"/>
      <c r="BU55" s="1460"/>
      <c r="BV55" s="984"/>
      <c r="BW55" s="984"/>
      <c r="BX55" s="984"/>
      <c r="BY55" s="984"/>
      <c r="BZ55" s="984"/>
      <c r="CA55" s="984"/>
      <c r="CB55" s="984"/>
      <c r="CC55" s="984"/>
      <c r="CD55" s="984"/>
      <c r="CE55" s="984"/>
      <c r="CF55" s="1634"/>
    </row>
    <row r="56" spans="1:84" ht="5.25" hidden="1" customHeight="1">
      <c r="A56" s="1580"/>
      <c r="B56" s="1460"/>
      <c r="C56" s="1460"/>
      <c r="D56" s="3960"/>
      <c r="E56" s="868"/>
      <c r="F56" s="868"/>
      <c r="G56" s="868"/>
      <c r="H56" s="868"/>
      <c r="I56" s="868"/>
      <c r="J56" s="868"/>
      <c r="K56" s="868"/>
      <c r="L56" s="868"/>
      <c r="M56" s="868"/>
      <c r="N56" s="868"/>
      <c r="O56" s="868"/>
      <c r="P56" s="868"/>
      <c r="Q56" s="869"/>
      <c r="R56" s="870"/>
      <c r="S56" s="871"/>
      <c r="T56" s="618" t="s">
        <v>665</v>
      </c>
      <c r="U56" s="3864">
        <v>1</v>
      </c>
      <c r="V56" s="3864" t="s">
        <v>645</v>
      </c>
      <c r="W56" s="1460"/>
      <c r="X56" s="1460"/>
      <c r="Y56" s="1460"/>
      <c r="Z56" s="1460"/>
      <c r="AA56" s="1460"/>
      <c r="AB56" s="1460"/>
      <c r="AC56" s="866"/>
      <c r="AD56" s="867"/>
      <c r="AE56" s="1460"/>
      <c r="AF56" s="1460"/>
      <c r="AG56" s="1460"/>
      <c r="AH56" s="1460"/>
      <c r="AI56" s="1460"/>
      <c r="AJ56" s="1460"/>
      <c r="AK56" s="1460"/>
      <c r="AL56" s="1460"/>
      <c r="AM56" s="1460"/>
      <c r="AN56" s="1460"/>
      <c r="AO56" s="1460"/>
      <c r="AP56" s="1460"/>
      <c r="AQ56" s="1460"/>
      <c r="AR56" s="1460"/>
      <c r="AS56" s="1460"/>
      <c r="AT56" s="1460"/>
      <c r="AU56" s="1460"/>
      <c r="AV56" s="1460"/>
      <c r="AW56" s="1460"/>
      <c r="AX56" s="1460"/>
      <c r="AY56" s="1460"/>
      <c r="AZ56" s="1460"/>
      <c r="BA56" s="1460"/>
      <c r="BB56" s="1460"/>
      <c r="BC56" s="1460"/>
      <c r="BD56" s="1460"/>
      <c r="BE56" s="1460"/>
      <c r="BF56" s="1460"/>
      <c r="BG56" s="1460"/>
      <c r="BH56" s="1460"/>
      <c r="BI56" s="1460"/>
      <c r="BJ56" s="1460"/>
      <c r="BK56" s="1460"/>
      <c r="BL56" s="1460"/>
      <c r="BM56" s="1460"/>
      <c r="BN56" s="1460"/>
      <c r="BO56" s="1460"/>
      <c r="BP56" s="1460"/>
      <c r="BQ56" s="1460"/>
      <c r="BR56" s="1460"/>
      <c r="BS56" s="1460"/>
      <c r="BT56" s="1460"/>
      <c r="BU56" s="1460"/>
      <c r="BV56" s="1460"/>
      <c r="BW56" s="1460"/>
      <c r="BX56" s="1460"/>
      <c r="BY56" s="1460"/>
      <c r="BZ56" s="1460"/>
      <c r="CA56" s="1460"/>
      <c r="CB56" s="1460"/>
      <c r="CC56" s="1460"/>
      <c r="CD56" s="1460"/>
      <c r="CE56" s="1460"/>
      <c r="CF56" s="1140"/>
    </row>
    <row r="57" spans="1:84" ht="5.25" hidden="1" customHeight="1">
      <c r="A57" s="1580"/>
      <c r="B57" s="1460"/>
      <c r="C57" s="1460"/>
      <c r="D57" s="3960"/>
      <c r="E57" s="549"/>
      <c r="F57" s="549"/>
      <c r="G57" s="549"/>
      <c r="H57" s="549"/>
      <c r="I57" s="549"/>
      <c r="J57" s="549"/>
      <c r="K57" s="549"/>
      <c r="L57" s="549"/>
      <c r="M57" s="549"/>
      <c r="N57" s="549"/>
      <c r="O57" s="549"/>
      <c r="P57" s="549"/>
      <c r="Q57" s="549"/>
      <c r="R57" s="549"/>
      <c r="S57" s="550"/>
      <c r="T57" s="619"/>
      <c r="U57" s="3864"/>
      <c r="V57" s="3864"/>
      <c r="W57" s="1460"/>
      <c r="X57" s="1460"/>
      <c r="Y57" s="1460"/>
      <c r="Z57" s="1460"/>
      <c r="AA57" s="1460"/>
      <c r="AB57" s="1460"/>
      <c r="AC57" s="866"/>
      <c r="AD57" s="867"/>
      <c r="AE57" s="1460"/>
      <c r="AF57" s="1460"/>
      <c r="AG57" s="1460"/>
      <c r="AH57" s="1460"/>
      <c r="AI57" s="1460"/>
      <c r="AJ57" s="1460"/>
      <c r="AK57" s="1460"/>
      <c r="AL57" s="1460"/>
      <c r="AM57" s="1460"/>
      <c r="AN57" s="1460"/>
      <c r="AO57" s="1460"/>
      <c r="AP57" s="1460"/>
      <c r="AQ57" s="1460"/>
      <c r="AR57" s="1460"/>
      <c r="AS57" s="1460"/>
      <c r="AT57" s="1460"/>
      <c r="AU57" s="1460"/>
      <c r="AV57" s="1460"/>
      <c r="AW57" s="1460"/>
      <c r="AX57" s="1460"/>
      <c r="AY57" s="1460"/>
      <c r="AZ57" s="1460"/>
      <c r="BA57" s="1460"/>
      <c r="BB57" s="1460"/>
      <c r="BC57" s="1460"/>
      <c r="BD57" s="1460"/>
      <c r="BE57" s="1460"/>
      <c r="BF57" s="1460"/>
      <c r="BG57" s="1460"/>
      <c r="BH57" s="1460"/>
      <c r="BI57" s="1460"/>
      <c r="BJ57" s="1460"/>
      <c r="BK57" s="1460"/>
      <c r="BL57" s="1460"/>
      <c r="BM57" s="1460"/>
      <c r="BN57" s="1460"/>
      <c r="BO57" s="1460"/>
      <c r="BP57" s="1460"/>
      <c r="BQ57" s="1460"/>
      <c r="BR57" s="1460"/>
      <c r="BS57" s="1460"/>
      <c r="BT57" s="1460"/>
      <c r="BU57" s="1460"/>
      <c r="BV57" s="1460"/>
      <c r="BW57" s="1460"/>
      <c r="BX57" s="1460"/>
      <c r="BY57" s="1460"/>
      <c r="BZ57" s="1460"/>
      <c r="CA57" s="1460"/>
      <c r="CB57" s="1460"/>
      <c r="CC57" s="1460"/>
      <c r="CD57" s="1460"/>
      <c r="CE57" s="1460"/>
      <c r="CF57" s="1140"/>
    </row>
    <row r="58" spans="1:84" ht="5.25" hidden="1" customHeight="1">
      <c r="A58" s="1580"/>
      <c r="B58" s="1460"/>
      <c r="C58" s="1460"/>
      <c r="D58" s="3961"/>
      <c r="E58" s="872"/>
      <c r="F58" s="873"/>
      <c r="G58" s="873"/>
      <c r="H58" s="874"/>
      <c r="I58" s="874"/>
      <c r="J58" s="874"/>
      <c r="K58" s="874"/>
      <c r="L58" s="874"/>
      <c r="M58" s="874"/>
      <c r="N58" s="874"/>
      <c r="O58" s="874"/>
      <c r="P58" s="874"/>
      <c r="Q58" s="874"/>
      <c r="R58" s="815"/>
      <c r="S58" s="875"/>
      <c r="T58" s="619"/>
      <c r="U58" s="3864"/>
      <c r="V58" s="3864"/>
      <c r="W58" s="1460"/>
      <c r="X58" s="1460"/>
      <c r="Y58" s="1460"/>
      <c r="Z58" s="1460"/>
      <c r="AA58" s="1460"/>
      <c r="AB58" s="1460"/>
      <c r="AC58" s="866"/>
      <c r="AD58" s="867"/>
      <c r="AE58" s="1460"/>
      <c r="AF58" s="1460"/>
      <c r="AG58" s="1460"/>
      <c r="AH58" s="1460"/>
      <c r="AI58" s="1460"/>
      <c r="AJ58" s="1460"/>
      <c r="AK58" s="1460"/>
      <c r="AL58" s="1460"/>
      <c r="AM58" s="1460"/>
      <c r="AN58" s="1460"/>
      <c r="AO58" s="1460"/>
      <c r="AP58" s="1460"/>
      <c r="AQ58" s="1460"/>
      <c r="AR58" s="1460"/>
      <c r="AS58" s="1460"/>
      <c r="AT58" s="1460"/>
      <c r="AU58" s="1460"/>
      <c r="AV58" s="1460"/>
      <c r="AW58" s="1460"/>
      <c r="AX58" s="1460"/>
      <c r="AY58" s="1460"/>
      <c r="AZ58" s="1460"/>
      <c r="BA58" s="1460"/>
      <c r="BB58" s="1460"/>
      <c r="BC58" s="1460"/>
      <c r="BD58" s="1460"/>
      <c r="BE58" s="1460"/>
      <c r="BF58" s="1460"/>
      <c r="BG58" s="1460"/>
      <c r="BH58" s="1460"/>
      <c r="BI58" s="1460"/>
      <c r="BJ58" s="1460"/>
      <c r="BK58" s="1460"/>
      <c r="BL58" s="1460"/>
      <c r="BM58" s="1460"/>
      <c r="BN58" s="1460"/>
      <c r="BO58" s="1460"/>
      <c r="BP58" s="1460"/>
      <c r="BQ58" s="1460"/>
      <c r="BR58" s="1460"/>
      <c r="BS58" s="1460"/>
      <c r="BT58" s="1460"/>
      <c r="BU58" s="1460"/>
      <c r="BV58" s="1460"/>
      <c r="BW58" s="1460"/>
      <c r="BX58" s="1460"/>
      <c r="BY58" s="1460"/>
      <c r="BZ58" s="1460"/>
      <c r="CA58" s="1460"/>
      <c r="CB58" s="1460"/>
      <c r="CC58" s="1460"/>
      <c r="CD58" s="1460"/>
      <c r="CE58" s="1460"/>
      <c r="CF58" s="1140"/>
    </row>
    <row r="59" spans="1:84" ht="15" hidden="1" customHeight="1">
      <c r="A59" s="537" t="s">
        <v>180</v>
      </c>
      <c r="B59" s="538"/>
      <c r="C59" s="538" t="s">
        <v>9</v>
      </c>
      <c r="D59" s="3959" t="s">
        <v>672</v>
      </c>
      <c r="E59" s="3956" t="s">
        <v>157</v>
      </c>
      <c r="F59" s="3957"/>
      <c r="G59" s="3958"/>
      <c r="H59" s="3952" t="str">
        <f>IF(A59="","",INDEX(DIFFERENTIATION_UNMERGE_VD,MATCH(A59,DIFFERENTIATION_ID_DIFF,0)))</f>
        <v>Производство тепловой энергии. Некомбинированная выработка; Передача. Тепловая энергия; Сбыт. Тепловая энергия</v>
      </c>
      <c r="I59" s="3952"/>
      <c r="J59" s="3952"/>
      <c r="K59" s="3952"/>
      <c r="L59" s="3952"/>
      <c r="M59" s="3952"/>
      <c r="N59" s="3952"/>
      <c r="O59" s="3952"/>
      <c r="P59" s="3952"/>
      <c r="Q59" s="3952"/>
      <c r="R59" s="3952"/>
      <c r="S59" s="620"/>
      <c r="T59" s="617"/>
      <c r="U59" s="539"/>
      <c r="V59" s="539"/>
      <c r="W59" s="540"/>
      <c r="X59" s="540"/>
      <c r="Y59" s="540"/>
      <c r="Z59" s="540"/>
      <c r="AA59" s="541"/>
      <c r="AB59" s="542"/>
      <c r="AC59" s="3955"/>
      <c r="AD59" s="543"/>
      <c r="AE59" s="544" t="s">
        <v>9</v>
      </c>
      <c r="AF59" s="544"/>
      <c r="AG59" s="545" t="s">
        <v>662</v>
      </c>
      <c r="AH59" s="546">
        <v>3</v>
      </c>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40"/>
      <c r="BW59" s="540"/>
      <c r="BX59" s="540"/>
      <c r="BY59" s="540"/>
      <c r="BZ59" s="540"/>
      <c r="CA59" s="540"/>
      <c r="CB59" s="540"/>
      <c r="CC59" s="540"/>
      <c r="CD59" s="540"/>
      <c r="CE59" s="540"/>
      <c r="CF59" s="1634"/>
    </row>
    <row r="60" spans="1:84" ht="15" hidden="1" customHeight="1">
      <c r="A60" s="537"/>
      <c r="B60" s="538"/>
      <c r="C60" s="538"/>
      <c r="D60" s="3960"/>
      <c r="E60" s="3956" t="s">
        <v>636</v>
      </c>
      <c r="F60" s="3957"/>
      <c r="G60" s="3958"/>
      <c r="H60" s="3952" t="str">
        <f>IF(A59="","",INDEX(DIFFERENTIATION_UNMERGE_AREA,MATCH(A59,DIFFERENTIATION_ID_DIFF,0)))</f>
        <v>Территория 6</v>
      </c>
      <c r="I60" s="3952"/>
      <c r="J60" s="3952"/>
      <c r="K60" s="3952"/>
      <c r="L60" s="3952"/>
      <c r="M60" s="3952"/>
      <c r="N60" s="3952"/>
      <c r="O60" s="3952"/>
      <c r="P60" s="3952"/>
      <c r="Q60" s="3952"/>
      <c r="R60" s="3952"/>
      <c r="S60" s="620"/>
      <c r="T60" s="617"/>
      <c r="U60" s="539"/>
      <c r="V60" s="539"/>
      <c r="W60" s="540"/>
      <c r="X60" s="540"/>
      <c r="Y60" s="540"/>
      <c r="Z60" s="540"/>
      <c r="AA60" s="541"/>
      <c r="AB60" s="542"/>
      <c r="AC60" s="3955"/>
      <c r="AD60" s="543"/>
      <c r="AE60" s="544"/>
      <c r="AF60" s="544"/>
      <c r="AG60" s="545"/>
      <c r="AH60" s="546"/>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40"/>
      <c r="BW60" s="540"/>
      <c r="BX60" s="540"/>
      <c r="BY60" s="540"/>
      <c r="BZ60" s="540"/>
      <c r="CA60" s="540"/>
      <c r="CB60" s="540"/>
      <c r="CC60" s="540"/>
      <c r="CD60" s="540"/>
      <c r="CE60" s="540"/>
      <c r="CF60" s="1634"/>
    </row>
    <row r="61" spans="1:84" ht="15" hidden="1" customHeight="1">
      <c r="A61" s="537"/>
      <c r="B61" s="538"/>
      <c r="C61" s="538"/>
      <c r="D61" s="3960"/>
      <c r="E61" s="3956" t="s">
        <v>637</v>
      </c>
      <c r="F61" s="3957"/>
      <c r="G61" s="3958"/>
      <c r="H61" s="3952" t="str">
        <f>IF(A59="","",INDEX(DIFFERENTIATION_UNMERGE_SYSTEM,MATCH(A59,DIFFERENTIATION_ID_DIFF,0)))</f>
        <v>котельная д. Даньково</v>
      </c>
      <c r="I61" s="3952"/>
      <c r="J61" s="3952"/>
      <c r="K61" s="3952"/>
      <c r="L61" s="3952"/>
      <c r="M61" s="3952"/>
      <c r="N61" s="3952"/>
      <c r="O61" s="3952"/>
      <c r="P61" s="3952"/>
      <c r="Q61" s="3952"/>
      <c r="R61" s="3952"/>
      <c r="S61" s="620"/>
      <c r="T61" s="617"/>
      <c r="U61" s="539"/>
      <c r="V61" s="539"/>
      <c r="W61" s="540"/>
      <c r="X61" s="540"/>
      <c r="Y61" s="540"/>
      <c r="Z61" s="540"/>
      <c r="AA61" s="541"/>
      <c r="AB61" s="542"/>
      <c r="AC61" s="3955"/>
      <c r="AD61" s="543"/>
      <c r="AE61" s="544"/>
      <c r="AF61" s="544"/>
      <c r="AG61" s="545"/>
      <c r="AH61" s="546"/>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40"/>
      <c r="BW61" s="540"/>
      <c r="BX61" s="540"/>
      <c r="BY61" s="540"/>
      <c r="BZ61" s="540"/>
      <c r="CA61" s="540"/>
      <c r="CB61" s="540"/>
      <c r="CC61" s="540"/>
      <c r="CD61" s="540"/>
      <c r="CE61" s="540"/>
      <c r="CF61" s="1634"/>
    </row>
    <row r="62" spans="1:84" ht="24.75" hidden="1" customHeight="1">
      <c r="A62" s="1593"/>
      <c r="B62" s="984"/>
      <c r="C62" s="345"/>
      <c r="D62" s="3960"/>
      <c r="E62" s="3954" t="s">
        <v>663</v>
      </c>
      <c r="F62" s="3954"/>
      <c r="G62" s="3954"/>
      <c r="H62" s="3954"/>
      <c r="I62" s="3954"/>
      <c r="J62" s="3954"/>
      <c r="K62" s="3954"/>
      <c r="L62" s="3954"/>
      <c r="M62" s="3954"/>
      <c r="N62" s="3954"/>
      <c r="O62" s="3954"/>
      <c r="P62" s="3954"/>
      <c r="Q62" s="482">
        <f>SUMIF(T63:T64,"i",Q63:Q64)</f>
        <v>0</v>
      </c>
      <c r="R62" s="859"/>
      <c r="S62" s="1585" t="s">
        <v>664</v>
      </c>
      <c r="T62" s="618" t="s">
        <v>665</v>
      </c>
      <c r="U62" s="3864">
        <v>1</v>
      </c>
      <c r="V62" s="3864" t="e">
        <f>INDEX(B_FHD_FLAG_INDEX_1,1,MATCH(A59,B_FHD_FLAG_DIFFERENTIATION,0))</f>
        <v>#REF!</v>
      </c>
      <c r="W62" s="984"/>
      <c r="X62" s="984"/>
      <c r="Y62" s="984"/>
      <c r="Z62" s="984"/>
      <c r="AA62" s="1460"/>
      <c r="AB62" s="984"/>
      <c r="AC62" s="3955"/>
      <c r="AD62" s="543"/>
      <c r="AE62" s="984"/>
      <c r="AF62" s="984"/>
      <c r="AG62" s="1460"/>
      <c r="AH62" s="1460"/>
      <c r="AI62" s="1460"/>
      <c r="AJ62" s="1460"/>
      <c r="AK62" s="1460"/>
      <c r="AL62" s="1460"/>
      <c r="AM62" s="1460"/>
      <c r="AN62" s="1460"/>
      <c r="AO62" s="1460"/>
      <c r="AP62" s="1460"/>
      <c r="AQ62" s="1460"/>
      <c r="AR62" s="1460"/>
      <c r="AS62" s="1460"/>
      <c r="AT62" s="1460"/>
      <c r="AU62" s="1460"/>
      <c r="AV62" s="1460"/>
      <c r="AW62" s="1460"/>
      <c r="AX62" s="1460"/>
      <c r="AY62" s="1460"/>
      <c r="AZ62" s="1460"/>
      <c r="BA62" s="1460"/>
      <c r="BB62" s="1460"/>
      <c r="BC62" s="1460"/>
      <c r="BD62" s="1460"/>
      <c r="BE62" s="1460"/>
      <c r="BF62" s="1460"/>
      <c r="BG62" s="1460"/>
      <c r="BH62" s="1460"/>
      <c r="BI62" s="1460"/>
      <c r="BJ62" s="1460"/>
      <c r="BK62" s="1460"/>
      <c r="BL62" s="1460"/>
      <c r="BM62" s="1460"/>
      <c r="BN62" s="1460"/>
      <c r="BO62" s="1460"/>
      <c r="BP62" s="1460"/>
      <c r="BQ62" s="1460"/>
      <c r="BR62" s="1460"/>
      <c r="BS62" s="1460"/>
      <c r="BT62" s="1460"/>
      <c r="BU62" s="1460"/>
      <c r="BV62" s="984"/>
      <c r="BW62" s="984"/>
      <c r="BX62" s="984"/>
      <c r="BY62" s="984"/>
      <c r="BZ62" s="984"/>
      <c r="CA62" s="984"/>
      <c r="CB62" s="984"/>
      <c r="CC62" s="984"/>
      <c r="CD62" s="984"/>
      <c r="CE62" s="984"/>
      <c r="CF62" s="1634"/>
    </row>
    <row r="63" spans="1:84" ht="11.25" hidden="1" customHeight="1">
      <c r="A63" s="1580"/>
      <c r="B63" s="1460"/>
      <c r="C63" s="1460"/>
      <c r="D63" s="3960"/>
      <c r="E63" s="549"/>
      <c r="F63" s="549">
        <v>0</v>
      </c>
      <c r="G63" s="549"/>
      <c r="H63" s="549"/>
      <c r="I63" s="549"/>
      <c r="J63" s="549"/>
      <c r="K63" s="549"/>
      <c r="L63" s="549"/>
      <c r="M63" s="549"/>
      <c r="N63" s="549"/>
      <c r="O63" s="549"/>
      <c r="P63" s="549"/>
      <c r="Q63" s="549"/>
      <c r="R63" s="549"/>
      <c r="S63" s="550"/>
      <c r="T63" s="619"/>
      <c r="U63" s="3864"/>
      <c r="V63" s="3864"/>
      <c r="W63" s="1460"/>
      <c r="X63" s="1460"/>
      <c r="Y63" s="1460"/>
      <c r="Z63" s="1460"/>
      <c r="AA63" s="1460"/>
      <c r="AB63" s="984"/>
      <c r="AC63" s="3955"/>
      <c r="AD63" s="543"/>
      <c r="AE63" s="984"/>
      <c r="AF63" s="984"/>
      <c r="AG63" s="1460"/>
      <c r="AH63" s="1460"/>
      <c r="AI63" s="1460"/>
      <c r="AJ63" s="1460"/>
      <c r="AK63" s="1460"/>
      <c r="AL63" s="1460"/>
      <c r="AM63" s="1460"/>
      <c r="AN63" s="1460"/>
      <c r="AO63" s="1460"/>
      <c r="AP63" s="1460"/>
      <c r="AQ63" s="1460"/>
      <c r="AR63" s="1460"/>
      <c r="AS63" s="1460"/>
      <c r="AT63" s="1460"/>
      <c r="AU63" s="1460"/>
      <c r="AV63" s="1460"/>
      <c r="AW63" s="1460"/>
      <c r="AX63" s="1460"/>
      <c r="AY63" s="1460"/>
      <c r="AZ63" s="1460"/>
      <c r="BA63" s="1460"/>
      <c r="BB63" s="1460"/>
      <c r="BC63" s="1460"/>
      <c r="BD63" s="1460"/>
      <c r="BE63" s="1460"/>
      <c r="BF63" s="1460"/>
      <c r="BG63" s="1460"/>
      <c r="BH63" s="1460"/>
      <c r="BI63" s="1460"/>
      <c r="BJ63" s="1460"/>
      <c r="BK63" s="1460"/>
      <c r="BL63" s="1460"/>
      <c r="BM63" s="1460"/>
      <c r="BN63" s="1460"/>
      <c r="BO63" s="1460"/>
      <c r="BP63" s="1460"/>
      <c r="BQ63" s="1460"/>
      <c r="BR63" s="1460"/>
      <c r="BS63" s="1460"/>
      <c r="BT63" s="1460"/>
      <c r="BU63" s="1460"/>
      <c r="BV63" s="1460"/>
      <c r="BW63" s="1460"/>
      <c r="BX63" s="1460"/>
      <c r="BY63" s="1460"/>
      <c r="BZ63" s="1460"/>
      <c r="CA63" s="1460"/>
      <c r="CB63" s="1460"/>
      <c r="CC63" s="1460"/>
      <c r="CD63" s="1460"/>
      <c r="CE63" s="1460"/>
      <c r="CF63" s="1634"/>
    </row>
    <row r="64" spans="1:84" ht="11.25" hidden="1" customHeight="1">
      <c r="A64" s="1593"/>
      <c r="B64" s="984"/>
      <c r="C64" s="345"/>
      <c r="D64" s="3960"/>
      <c r="E64" s="563" t="s">
        <v>9</v>
      </c>
      <c r="F64" s="992" t="s">
        <v>9</v>
      </c>
      <c r="G64" s="992" t="s">
        <v>668</v>
      </c>
      <c r="H64" s="565" t="s">
        <v>9</v>
      </c>
      <c r="I64" s="565"/>
      <c r="J64" s="565"/>
      <c r="K64" s="565"/>
      <c r="L64" s="565"/>
      <c r="M64" s="565"/>
      <c r="N64" s="565"/>
      <c r="O64" s="565"/>
      <c r="P64" s="565"/>
      <c r="Q64" s="565"/>
      <c r="R64" s="566"/>
      <c r="S64" s="567"/>
      <c r="T64" s="619"/>
      <c r="U64" s="3864"/>
      <c r="V64" s="3864"/>
      <c r="W64" s="984"/>
      <c r="X64" s="984"/>
      <c r="Y64" s="984"/>
      <c r="Z64" s="984"/>
      <c r="AA64" s="1460"/>
      <c r="AB64" s="984"/>
      <c r="AC64" s="3955"/>
      <c r="AD64" s="543"/>
      <c r="AE64" s="984"/>
      <c r="AF64" s="984"/>
      <c r="AG64" s="1460"/>
      <c r="AH64" s="1460"/>
      <c r="AI64" s="1460"/>
      <c r="AJ64" s="1460"/>
      <c r="AK64" s="1460"/>
      <c r="AL64" s="1460"/>
      <c r="AM64" s="1460"/>
      <c r="AN64" s="1460"/>
      <c r="AO64" s="1460"/>
      <c r="AP64" s="1460"/>
      <c r="AQ64" s="1460"/>
      <c r="AR64" s="1460"/>
      <c r="AS64" s="1460"/>
      <c r="AT64" s="1460"/>
      <c r="AU64" s="1460"/>
      <c r="AV64" s="1460"/>
      <c r="AW64" s="1460"/>
      <c r="AX64" s="1460"/>
      <c r="AY64" s="1460"/>
      <c r="AZ64" s="1460"/>
      <c r="BA64" s="1460"/>
      <c r="BB64" s="1460"/>
      <c r="BC64" s="1460"/>
      <c r="BD64" s="1460"/>
      <c r="BE64" s="1460"/>
      <c r="BF64" s="1460"/>
      <c r="BG64" s="1460"/>
      <c r="BH64" s="1460"/>
      <c r="BI64" s="1460"/>
      <c r="BJ64" s="1460"/>
      <c r="BK64" s="1460"/>
      <c r="BL64" s="1460"/>
      <c r="BM64" s="1460"/>
      <c r="BN64" s="1460"/>
      <c r="BO64" s="1460"/>
      <c r="BP64" s="1460"/>
      <c r="BQ64" s="1460"/>
      <c r="BR64" s="1460"/>
      <c r="BS64" s="1460"/>
      <c r="BT64" s="1460"/>
      <c r="BU64" s="1460"/>
      <c r="BV64" s="984"/>
      <c r="BW64" s="984"/>
      <c r="BX64" s="984"/>
      <c r="BY64" s="984"/>
      <c r="BZ64" s="984"/>
      <c r="CA64" s="984"/>
      <c r="CB64" s="984"/>
      <c r="CC64" s="984"/>
      <c r="CD64" s="984"/>
      <c r="CE64" s="984"/>
      <c r="CF64" s="1634"/>
    </row>
    <row r="65" spans="1:84" ht="5.25" hidden="1" customHeight="1">
      <c r="A65" s="1580"/>
      <c r="B65" s="1460"/>
      <c r="C65" s="1460"/>
      <c r="D65" s="3960"/>
      <c r="E65" s="868"/>
      <c r="F65" s="868"/>
      <c r="G65" s="868"/>
      <c r="H65" s="868"/>
      <c r="I65" s="868"/>
      <c r="J65" s="868"/>
      <c r="K65" s="868"/>
      <c r="L65" s="868"/>
      <c r="M65" s="868"/>
      <c r="N65" s="868"/>
      <c r="O65" s="868"/>
      <c r="P65" s="868"/>
      <c r="Q65" s="869"/>
      <c r="R65" s="870"/>
      <c r="S65" s="871"/>
      <c r="T65" s="618" t="s">
        <v>665</v>
      </c>
      <c r="U65" s="3864">
        <v>1</v>
      </c>
      <c r="V65" s="3864" t="s">
        <v>645</v>
      </c>
      <c r="W65" s="1460"/>
      <c r="X65" s="1460"/>
      <c r="Y65" s="1460"/>
      <c r="Z65" s="1460"/>
      <c r="AA65" s="1460"/>
      <c r="AB65" s="1460"/>
      <c r="AC65" s="866"/>
      <c r="AD65" s="867"/>
      <c r="AE65" s="1460"/>
      <c r="AF65" s="1460"/>
      <c r="AG65" s="1460"/>
      <c r="AH65" s="1460"/>
      <c r="AI65" s="1460"/>
      <c r="AJ65" s="1460"/>
      <c r="AK65" s="1460"/>
      <c r="AL65" s="1460"/>
      <c r="AM65" s="1460"/>
      <c r="AN65" s="1460"/>
      <c r="AO65" s="1460"/>
      <c r="AP65" s="1460"/>
      <c r="AQ65" s="1460"/>
      <c r="AR65" s="1460"/>
      <c r="AS65" s="1460"/>
      <c r="AT65" s="1460"/>
      <c r="AU65" s="1460"/>
      <c r="AV65" s="1460"/>
      <c r="AW65" s="1460"/>
      <c r="AX65" s="1460"/>
      <c r="AY65" s="1460"/>
      <c r="AZ65" s="1460"/>
      <c r="BA65" s="1460"/>
      <c r="BB65" s="1460"/>
      <c r="BC65" s="1460"/>
      <c r="BD65" s="1460"/>
      <c r="BE65" s="1460"/>
      <c r="BF65" s="1460"/>
      <c r="BG65" s="1460"/>
      <c r="BH65" s="1460"/>
      <c r="BI65" s="1460"/>
      <c r="BJ65" s="1460"/>
      <c r="BK65" s="1460"/>
      <c r="BL65" s="1460"/>
      <c r="BM65" s="1460"/>
      <c r="BN65" s="1460"/>
      <c r="BO65" s="1460"/>
      <c r="BP65" s="1460"/>
      <c r="BQ65" s="1460"/>
      <c r="BR65" s="1460"/>
      <c r="BS65" s="1460"/>
      <c r="BT65" s="1460"/>
      <c r="BU65" s="1460"/>
      <c r="BV65" s="1460"/>
      <c r="BW65" s="1460"/>
      <c r="BX65" s="1460"/>
      <c r="BY65" s="1460"/>
      <c r="BZ65" s="1460"/>
      <c r="CA65" s="1460"/>
      <c r="CB65" s="1460"/>
      <c r="CC65" s="1460"/>
      <c r="CD65" s="1460"/>
      <c r="CE65" s="1460"/>
      <c r="CF65" s="1140"/>
    </row>
    <row r="66" spans="1:84" ht="5.25" hidden="1" customHeight="1">
      <c r="A66" s="1580"/>
      <c r="B66" s="1460"/>
      <c r="C66" s="1460"/>
      <c r="D66" s="3960"/>
      <c r="E66" s="549"/>
      <c r="F66" s="549"/>
      <c r="G66" s="549"/>
      <c r="H66" s="549"/>
      <c r="I66" s="549"/>
      <c r="J66" s="549"/>
      <c r="K66" s="549"/>
      <c r="L66" s="549"/>
      <c r="M66" s="549"/>
      <c r="N66" s="549"/>
      <c r="O66" s="549"/>
      <c r="P66" s="549"/>
      <c r="Q66" s="549"/>
      <c r="R66" s="549"/>
      <c r="S66" s="550"/>
      <c r="T66" s="619"/>
      <c r="U66" s="3864"/>
      <c r="V66" s="3864"/>
      <c r="W66" s="1460"/>
      <c r="X66" s="1460"/>
      <c r="Y66" s="1460"/>
      <c r="Z66" s="1460"/>
      <c r="AA66" s="1460"/>
      <c r="AB66" s="1460"/>
      <c r="AC66" s="866"/>
      <c r="AD66" s="867"/>
      <c r="AE66" s="1460"/>
      <c r="AF66" s="1460"/>
      <c r="AG66" s="1460"/>
      <c r="AH66" s="1460"/>
      <c r="AI66" s="1460"/>
      <c r="AJ66" s="1460"/>
      <c r="AK66" s="1460"/>
      <c r="AL66" s="1460"/>
      <c r="AM66" s="1460"/>
      <c r="AN66" s="1460"/>
      <c r="AO66" s="1460"/>
      <c r="AP66" s="1460"/>
      <c r="AQ66" s="1460"/>
      <c r="AR66" s="1460"/>
      <c r="AS66" s="1460"/>
      <c r="AT66" s="1460"/>
      <c r="AU66" s="1460"/>
      <c r="AV66" s="1460"/>
      <c r="AW66" s="1460"/>
      <c r="AX66" s="1460"/>
      <c r="AY66" s="1460"/>
      <c r="AZ66" s="1460"/>
      <c r="BA66" s="1460"/>
      <c r="BB66" s="1460"/>
      <c r="BC66" s="1460"/>
      <c r="BD66" s="1460"/>
      <c r="BE66" s="1460"/>
      <c r="BF66" s="1460"/>
      <c r="BG66" s="1460"/>
      <c r="BH66" s="1460"/>
      <c r="BI66" s="1460"/>
      <c r="BJ66" s="1460"/>
      <c r="BK66" s="1460"/>
      <c r="BL66" s="1460"/>
      <c r="BM66" s="1460"/>
      <c r="BN66" s="1460"/>
      <c r="BO66" s="1460"/>
      <c r="BP66" s="1460"/>
      <c r="BQ66" s="1460"/>
      <c r="BR66" s="1460"/>
      <c r="BS66" s="1460"/>
      <c r="BT66" s="1460"/>
      <c r="BU66" s="1460"/>
      <c r="BV66" s="1460"/>
      <c r="BW66" s="1460"/>
      <c r="BX66" s="1460"/>
      <c r="BY66" s="1460"/>
      <c r="BZ66" s="1460"/>
      <c r="CA66" s="1460"/>
      <c r="CB66" s="1460"/>
      <c r="CC66" s="1460"/>
      <c r="CD66" s="1460"/>
      <c r="CE66" s="1460"/>
      <c r="CF66" s="1140"/>
    </row>
    <row r="67" spans="1:84" ht="5.25" hidden="1" customHeight="1">
      <c r="A67" s="1580"/>
      <c r="B67" s="1460"/>
      <c r="C67" s="1460"/>
      <c r="D67" s="3961"/>
      <c r="E67" s="872"/>
      <c r="F67" s="873"/>
      <c r="G67" s="873"/>
      <c r="H67" s="874"/>
      <c r="I67" s="874"/>
      <c r="J67" s="874"/>
      <c r="K67" s="874"/>
      <c r="L67" s="874"/>
      <c r="M67" s="874"/>
      <c r="N67" s="874"/>
      <c r="O67" s="874"/>
      <c r="P67" s="874"/>
      <c r="Q67" s="874"/>
      <c r="R67" s="815"/>
      <c r="S67" s="875"/>
      <c r="T67" s="619"/>
      <c r="U67" s="3864"/>
      <c r="V67" s="3864"/>
      <c r="W67" s="1460"/>
      <c r="X67" s="1460"/>
      <c r="Y67" s="1460"/>
      <c r="Z67" s="1460"/>
      <c r="AA67" s="1460"/>
      <c r="AB67" s="1460"/>
      <c r="AC67" s="866"/>
      <c r="AD67" s="867"/>
      <c r="AE67" s="1460"/>
      <c r="AF67" s="1460"/>
      <c r="AG67" s="1460"/>
      <c r="AH67" s="1460"/>
      <c r="AI67" s="1460"/>
      <c r="AJ67" s="1460"/>
      <c r="AK67" s="1460"/>
      <c r="AL67" s="1460"/>
      <c r="AM67" s="1460"/>
      <c r="AN67" s="1460"/>
      <c r="AO67" s="1460"/>
      <c r="AP67" s="1460"/>
      <c r="AQ67" s="1460"/>
      <c r="AR67" s="1460"/>
      <c r="AS67" s="1460"/>
      <c r="AT67" s="1460"/>
      <c r="AU67" s="1460"/>
      <c r="AV67" s="1460"/>
      <c r="AW67" s="1460"/>
      <c r="AX67" s="1460"/>
      <c r="AY67" s="1460"/>
      <c r="AZ67" s="1460"/>
      <c r="BA67" s="1460"/>
      <c r="BB67" s="1460"/>
      <c r="BC67" s="1460"/>
      <c r="BD67" s="1460"/>
      <c r="BE67" s="1460"/>
      <c r="BF67" s="1460"/>
      <c r="BG67" s="1460"/>
      <c r="BH67" s="1460"/>
      <c r="BI67" s="1460"/>
      <c r="BJ67" s="1460"/>
      <c r="BK67" s="1460"/>
      <c r="BL67" s="1460"/>
      <c r="BM67" s="1460"/>
      <c r="BN67" s="1460"/>
      <c r="BO67" s="1460"/>
      <c r="BP67" s="1460"/>
      <c r="BQ67" s="1460"/>
      <c r="BR67" s="1460"/>
      <c r="BS67" s="1460"/>
      <c r="BT67" s="1460"/>
      <c r="BU67" s="1460"/>
      <c r="BV67" s="1460"/>
      <c r="BW67" s="1460"/>
      <c r="BX67" s="1460"/>
      <c r="BY67" s="1460"/>
      <c r="BZ67" s="1460"/>
      <c r="CA67" s="1460"/>
      <c r="CB67" s="1460"/>
      <c r="CC67" s="1460"/>
      <c r="CD67" s="1460"/>
      <c r="CE67" s="1460"/>
      <c r="CF67" s="1140"/>
    </row>
    <row r="68" spans="1:84" ht="15" hidden="1" customHeight="1">
      <c r="A68" s="537" t="s">
        <v>182</v>
      </c>
      <c r="B68" s="538"/>
      <c r="C68" s="538" t="s">
        <v>9</v>
      </c>
      <c r="D68" s="3959" t="s">
        <v>673</v>
      </c>
      <c r="E68" s="3956" t="s">
        <v>157</v>
      </c>
      <c r="F68" s="3957"/>
      <c r="G68" s="3958"/>
      <c r="H68" s="3952" t="str">
        <f>IF(A68="","",INDEX(DIFFERENTIATION_UNMERGE_VD,MATCH(A68,DIFFERENTIATION_ID_DIFF,0)))</f>
        <v>Производство тепловой энергии. Некомбинированная выработка; Передача. Тепловая энергия; Сбыт. Тепловая энергия</v>
      </c>
      <c r="I68" s="3952"/>
      <c r="J68" s="3952"/>
      <c r="K68" s="3952"/>
      <c r="L68" s="3952"/>
      <c r="M68" s="3952"/>
      <c r="N68" s="3952"/>
      <c r="O68" s="3952"/>
      <c r="P68" s="3952"/>
      <c r="Q68" s="3952"/>
      <c r="R68" s="3952"/>
      <c r="S68" s="620"/>
      <c r="T68" s="617"/>
      <c r="U68" s="539"/>
      <c r="V68" s="539"/>
      <c r="W68" s="540"/>
      <c r="X68" s="540"/>
      <c r="Y68" s="540"/>
      <c r="Z68" s="540"/>
      <c r="AA68" s="541"/>
      <c r="AB68" s="542"/>
      <c r="AC68" s="3955"/>
      <c r="AD68" s="543"/>
      <c r="AE68" s="544" t="s">
        <v>9</v>
      </c>
      <c r="AF68" s="544"/>
      <c r="AG68" s="545" t="s">
        <v>662</v>
      </c>
      <c r="AH68" s="546">
        <v>3</v>
      </c>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40"/>
      <c r="BW68" s="540"/>
      <c r="BX68" s="540"/>
      <c r="BY68" s="540"/>
      <c r="BZ68" s="540"/>
      <c r="CA68" s="540"/>
      <c r="CB68" s="540"/>
      <c r="CC68" s="540"/>
      <c r="CD68" s="540"/>
      <c r="CE68" s="540"/>
      <c r="CF68" s="1634"/>
    </row>
    <row r="69" spans="1:84" ht="15" hidden="1" customHeight="1">
      <c r="A69" s="537"/>
      <c r="B69" s="538"/>
      <c r="C69" s="538"/>
      <c r="D69" s="3960"/>
      <c r="E69" s="3956" t="s">
        <v>636</v>
      </c>
      <c r="F69" s="3957"/>
      <c r="G69" s="3958"/>
      <c r="H69" s="3952" t="str">
        <f>IF(A68="","",INDEX(DIFFERENTIATION_UNMERGE_AREA,MATCH(A68,DIFFERENTIATION_ID_DIFF,0)))</f>
        <v>Территория 6</v>
      </c>
      <c r="I69" s="3952"/>
      <c r="J69" s="3952"/>
      <c r="K69" s="3952"/>
      <c r="L69" s="3952"/>
      <c r="M69" s="3952"/>
      <c r="N69" s="3952"/>
      <c r="O69" s="3952"/>
      <c r="P69" s="3952"/>
      <c r="Q69" s="3952"/>
      <c r="R69" s="3952"/>
      <c r="S69" s="620"/>
      <c r="T69" s="617"/>
      <c r="U69" s="539"/>
      <c r="V69" s="539"/>
      <c r="W69" s="540"/>
      <c r="X69" s="540"/>
      <c r="Y69" s="540"/>
      <c r="Z69" s="540"/>
      <c r="AA69" s="541"/>
      <c r="AB69" s="542"/>
      <c r="AC69" s="3955"/>
      <c r="AD69" s="543"/>
      <c r="AE69" s="544"/>
      <c r="AF69" s="544"/>
      <c r="AG69" s="545"/>
      <c r="AH69" s="546"/>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40"/>
      <c r="BW69" s="540"/>
      <c r="BX69" s="540"/>
      <c r="BY69" s="540"/>
      <c r="BZ69" s="540"/>
      <c r="CA69" s="540"/>
      <c r="CB69" s="540"/>
      <c r="CC69" s="540"/>
      <c r="CD69" s="540"/>
      <c r="CE69" s="540"/>
      <c r="CF69" s="1634"/>
    </row>
    <row r="70" spans="1:84" ht="15" hidden="1" customHeight="1">
      <c r="A70" s="537"/>
      <c r="B70" s="538"/>
      <c r="C70" s="538"/>
      <c r="D70" s="3960"/>
      <c r="E70" s="3956" t="s">
        <v>637</v>
      </c>
      <c r="F70" s="3957"/>
      <c r="G70" s="3958"/>
      <c r="H70" s="3952" t="str">
        <f>IF(A68="","",INDEX(DIFFERENTIATION_UNMERGE_SYSTEM,MATCH(A68,DIFFERENTIATION_ID_DIFF,0)))</f>
        <v>котельная д. Пересна</v>
      </c>
      <c r="I70" s="3952"/>
      <c r="J70" s="3952"/>
      <c r="K70" s="3952"/>
      <c r="L70" s="3952"/>
      <c r="M70" s="3952"/>
      <c r="N70" s="3952"/>
      <c r="O70" s="3952"/>
      <c r="P70" s="3952"/>
      <c r="Q70" s="3952"/>
      <c r="R70" s="3952"/>
      <c r="S70" s="620"/>
      <c r="T70" s="617"/>
      <c r="U70" s="539"/>
      <c r="V70" s="539"/>
      <c r="W70" s="540"/>
      <c r="X70" s="540"/>
      <c r="Y70" s="540"/>
      <c r="Z70" s="540"/>
      <c r="AA70" s="541"/>
      <c r="AB70" s="542"/>
      <c r="AC70" s="3955"/>
      <c r="AD70" s="543"/>
      <c r="AE70" s="544"/>
      <c r="AF70" s="544"/>
      <c r="AG70" s="545"/>
      <c r="AH70" s="546"/>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40"/>
      <c r="BW70" s="540"/>
      <c r="BX70" s="540"/>
      <c r="BY70" s="540"/>
      <c r="BZ70" s="540"/>
      <c r="CA70" s="540"/>
      <c r="CB70" s="540"/>
      <c r="CC70" s="540"/>
      <c r="CD70" s="540"/>
      <c r="CE70" s="540"/>
      <c r="CF70" s="1634"/>
    </row>
    <row r="71" spans="1:84" ht="24.75" hidden="1" customHeight="1">
      <c r="A71" s="1593"/>
      <c r="B71" s="984"/>
      <c r="C71" s="345"/>
      <c r="D71" s="3960"/>
      <c r="E71" s="3954" t="s">
        <v>663</v>
      </c>
      <c r="F71" s="3954"/>
      <c r="G71" s="3954"/>
      <c r="H71" s="3954"/>
      <c r="I71" s="3954"/>
      <c r="J71" s="3954"/>
      <c r="K71" s="3954"/>
      <c r="L71" s="3954"/>
      <c r="M71" s="3954"/>
      <c r="N71" s="3954"/>
      <c r="O71" s="3954"/>
      <c r="P71" s="3954"/>
      <c r="Q71" s="482">
        <f>SUMIF(T72:T73,"i",Q72:Q73)</f>
        <v>0</v>
      </c>
      <c r="R71" s="859"/>
      <c r="S71" s="1585" t="s">
        <v>664</v>
      </c>
      <c r="T71" s="618" t="s">
        <v>665</v>
      </c>
      <c r="U71" s="3864">
        <v>1</v>
      </c>
      <c r="V71" s="3864" t="e">
        <f>INDEX(B_FHD_FLAG_INDEX_1,1,MATCH(A68,B_FHD_FLAG_DIFFERENTIATION,0))</f>
        <v>#REF!</v>
      </c>
      <c r="W71" s="984"/>
      <c r="X71" s="984"/>
      <c r="Y71" s="984"/>
      <c r="Z71" s="984"/>
      <c r="AA71" s="1460"/>
      <c r="AB71" s="984"/>
      <c r="AC71" s="3955"/>
      <c r="AD71" s="543"/>
      <c r="AE71" s="984"/>
      <c r="AF71" s="984"/>
      <c r="AG71" s="1460"/>
      <c r="AH71" s="1460"/>
      <c r="AI71" s="1460"/>
      <c r="AJ71" s="1460"/>
      <c r="AK71" s="1460"/>
      <c r="AL71" s="1460"/>
      <c r="AM71" s="1460"/>
      <c r="AN71" s="1460"/>
      <c r="AO71" s="1460"/>
      <c r="AP71" s="1460"/>
      <c r="AQ71" s="1460"/>
      <c r="AR71" s="1460"/>
      <c r="AS71" s="1460"/>
      <c r="AT71" s="1460"/>
      <c r="AU71" s="1460"/>
      <c r="AV71" s="1460"/>
      <c r="AW71" s="1460"/>
      <c r="AX71" s="1460"/>
      <c r="AY71" s="1460"/>
      <c r="AZ71" s="1460"/>
      <c r="BA71" s="1460"/>
      <c r="BB71" s="1460"/>
      <c r="BC71" s="1460"/>
      <c r="BD71" s="1460"/>
      <c r="BE71" s="1460"/>
      <c r="BF71" s="1460"/>
      <c r="BG71" s="1460"/>
      <c r="BH71" s="1460"/>
      <c r="BI71" s="1460"/>
      <c r="BJ71" s="1460"/>
      <c r="BK71" s="1460"/>
      <c r="BL71" s="1460"/>
      <c r="BM71" s="1460"/>
      <c r="BN71" s="1460"/>
      <c r="BO71" s="1460"/>
      <c r="BP71" s="1460"/>
      <c r="BQ71" s="1460"/>
      <c r="BR71" s="1460"/>
      <c r="BS71" s="1460"/>
      <c r="BT71" s="1460"/>
      <c r="BU71" s="1460"/>
      <c r="BV71" s="984"/>
      <c r="BW71" s="984"/>
      <c r="BX71" s="984"/>
      <c r="BY71" s="984"/>
      <c r="BZ71" s="984"/>
      <c r="CA71" s="984"/>
      <c r="CB71" s="984"/>
      <c r="CC71" s="984"/>
      <c r="CD71" s="984"/>
      <c r="CE71" s="984"/>
      <c r="CF71" s="1634"/>
    </row>
    <row r="72" spans="1:84" ht="11.25" hidden="1" customHeight="1">
      <c r="A72" s="1580"/>
      <c r="B72" s="1460"/>
      <c r="C72" s="1460"/>
      <c r="D72" s="3960"/>
      <c r="E72" s="549"/>
      <c r="F72" s="549">
        <v>0</v>
      </c>
      <c r="G72" s="549"/>
      <c r="H72" s="549"/>
      <c r="I72" s="549"/>
      <c r="J72" s="549"/>
      <c r="K72" s="549"/>
      <c r="L72" s="549"/>
      <c r="M72" s="549"/>
      <c r="N72" s="549"/>
      <c r="O72" s="549"/>
      <c r="P72" s="549"/>
      <c r="Q72" s="549"/>
      <c r="R72" s="549"/>
      <c r="S72" s="550"/>
      <c r="T72" s="619"/>
      <c r="U72" s="3864"/>
      <c r="V72" s="3864"/>
      <c r="W72" s="1460"/>
      <c r="X72" s="1460"/>
      <c r="Y72" s="1460"/>
      <c r="Z72" s="1460"/>
      <c r="AA72" s="1460"/>
      <c r="AB72" s="984"/>
      <c r="AC72" s="3955"/>
      <c r="AD72" s="543"/>
      <c r="AE72" s="984"/>
      <c r="AF72" s="984"/>
      <c r="AG72" s="1460"/>
      <c r="AH72" s="1460"/>
      <c r="AI72" s="1460"/>
      <c r="AJ72" s="1460"/>
      <c r="AK72" s="1460"/>
      <c r="AL72" s="1460"/>
      <c r="AM72" s="1460"/>
      <c r="AN72" s="1460"/>
      <c r="AO72" s="1460"/>
      <c r="AP72" s="1460"/>
      <c r="AQ72" s="1460"/>
      <c r="AR72" s="1460"/>
      <c r="AS72" s="1460"/>
      <c r="AT72" s="1460"/>
      <c r="AU72" s="1460"/>
      <c r="AV72" s="1460"/>
      <c r="AW72" s="1460"/>
      <c r="AX72" s="1460"/>
      <c r="AY72" s="1460"/>
      <c r="AZ72" s="1460"/>
      <c r="BA72" s="1460"/>
      <c r="BB72" s="1460"/>
      <c r="BC72" s="1460"/>
      <c r="BD72" s="1460"/>
      <c r="BE72" s="1460"/>
      <c r="BF72" s="1460"/>
      <c r="BG72" s="1460"/>
      <c r="BH72" s="1460"/>
      <c r="BI72" s="1460"/>
      <c r="BJ72" s="1460"/>
      <c r="BK72" s="1460"/>
      <c r="BL72" s="1460"/>
      <c r="BM72" s="1460"/>
      <c r="BN72" s="1460"/>
      <c r="BO72" s="1460"/>
      <c r="BP72" s="1460"/>
      <c r="BQ72" s="1460"/>
      <c r="BR72" s="1460"/>
      <c r="BS72" s="1460"/>
      <c r="BT72" s="1460"/>
      <c r="BU72" s="1460"/>
      <c r="BV72" s="1460"/>
      <c r="BW72" s="1460"/>
      <c r="BX72" s="1460"/>
      <c r="BY72" s="1460"/>
      <c r="BZ72" s="1460"/>
      <c r="CA72" s="1460"/>
      <c r="CB72" s="1460"/>
      <c r="CC72" s="1460"/>
      <c r="CD72" s="1460"/>
      <c r="CE72" s="1460"/>
      <c r="CF72" s="1634"/>
    </row>
    <row r="73" spans="1:84" ht="11.25" hidden="1" customHeight="1">
      <c r="A73" s="1593"/>
      <c r="B73" s="984"/>
      <c r="C73" s="345"/>
      <c r="D73" s="3960"/>
      <c r="E73" s="563" t="s">
        <v>9</v>
      </c>
      <c r="F73" s="992" t="s">
        <v>9</v>
      </c>
      <c r="G73" s="992" t="s">
        <v>668</v>
      </c>
      <c r="H73" s="565" t="s">
        <v>9</v>
      </c>
      <c r="I73" s="565"/>
      <c r="J73" s="565"/>
      <c r="K73" s="565"/>
      <c r="L73" s="565"/>
      <c r="M73" s="565"/>
      <c r="N73" s="565"/>
      <c r="O73" s="565"/>
      <c r="P73" s="565"/>
      <c r="Q73" s="565"/>
      <c r="R73" s="566"/>
      <c r="S73" s="567"/>
      <c r="T73" s="619"/>
      <c r="U73" s="3864"/>
      <c r="V73" s="3864"/>
      <c r="W73" s="984"/>
      <c r="X73" s="984"/>
      <c r="Y73" s="984"/>
      <c r="Z73" s="984"/>
      <c r="AA73" s="1460"/>
      <c r="AB73" s="984"/>
      <c r="AC73" s="3955"/>
      <c r="AD73" s="543"/>
      <c r="AE73" s="984"/>
      <c r="AF73" s="984"/>
      <c r="AG73" s="1460"/>
      <c r="AH73" s="1460"/>
      <c r="AI73" s="1460"/>
      <c r="AJ73" s="1460"/>
      <c r="AK73" s="1460"/>
      <c r="AL73" s="1460"/>
      <c r="AM73" s="1460"/>
      <c r="AN73" s="1460"/>
      <c r="AO73" s="1460"/>
      <c r="AP73" s="1460"/>
      <c r="AQ73" s="1460"/>
      <c r="AR73" s="1460"/>
      <c r="AS73" s="1460"/>
      <c r="AT73" s="1460"/>
      <c r="AU73" s="1460"/>
      <c r="AV73" s="1460"/>
      <c r="AW73" s="1460"/>
      <c r="AX73" s="1460"/>
      <c r="AY73" s="1460"/>
      <c r="AZ73" s="1460"/>
      <c r="BA73" s="1460"/>
      <c r="BB73" s="1460"/>
      <c r="BC73" s="1460"/>
      <c r="BD73" s="1460"/>
      <c r="BE73" s="1460"/>
      <c r="BF73" s="1460"/>
      <c r="BG73" s="1460"/>
      <c r="BH73" s="1460"/>
      <c r="BI73" s="1460"/>
      <c r="BJ73" s="1460"/>
      <c r="BK73" s="1460"/>
      <c r="BL73" s="1460"/>
      <c r="BM73" s="1460"/>
      <c r="BN73" s="1460"/>
      <c r="BO73" s="1460"/>
      <c r="BP73" s="1460"/>
      <c r="BQ73" s="1460"/>
      <c r="BR73" s="1460"/>
      <c r="BS73" s="1460"/>
      <c r="BT73" s="1460"/>
      <c r="BU73" s="1460"/>
      <c r="BV73" s="984"/>
      <c r="BW73" s="984"/>
      <c r="BX73" s="984"/>
      <c r="BY73" s="984"/>
      <c r="BZ73" s="984"/>
      <c r="CA73" s="984"/>
      <c r="CB73" s="984"/>
      <c r="CC73" s="984"/>
      <c r="CD73" s="984"/>
      <c r="CE73" s="984"/>
      <c r="CF73" s="1634"/>
    </row>
    <row r="74" spans="1:84" ht="5.25" hidden="1" customHeight="1">
      <c r="A74" s="1580"/>
      <c r="B74" s="1460"/>
      <c r="C74" s="1460"/>
      <c r="D74" s="3960"/>
      <c r="E74" s="868"/>
      <c r="F74" s="868"/>
      <c r="G74" s="868"/>
      <c r="H74" s="868"/>
      <c r="I74" s="868"/>
      <c r="J74" s="868"/>
      <c r="K74" s="868"/>
      <c r="L74" s="868"/>
      <c r="M74" s="868"/>
      <c r="N74" s="868"/>
      <c r="O74" s="868"/>
      <c r="P74" s="868"/>
      <c r="Q74" s="869"/>
      <c r="R74" s="870"/>
      <c r="S74" s="871"/>
      <c r="T74" s="618" t="s">
        <v>665</v>
      </c>
      <c r="U74" s="3864">
        <v>1</v>
      </c>
      <c r="V74" s="3864" t="s">
        <v>645</v>
      </c>
      <c r="W74" s="1460"/>
      <c r="X74" s="1460"/>
      <c r="Y74" s="1460"/>
      <c r="Z74" s="1460"/>
      <c r="AA74" s="1460"/>
      <c r="AB74" s="1460"/>
      <c r="AC74" s="866"/>
      <c r="AD74" s="867"/>
      <c r="AE74" s="1460"/>
      <c r="AF74" s="1460"/>
      <c r="AG74" s="1460"/>
      <c r="AH74" s="1460"/>
      <c r="AI74" s="1460"/>
      <c r="AJ74" s="1460"/>
      <c r="AK74" s="1460"/>
      <c r="AL74" s="1460"/>
      <c r="AM74" s="1460"/>
      <c r="AN74" s="1460"/>
      <c r="AO74" s="1460"/>
      <c r="AP74" s="1460"/>
      <c r="AQ74" s="1460"/>
      <c r="AR74" s="1460"/>
      <c r="AS74" s="1460"/>
      <c r="AT74" s="1460"/>
      <c r="AU74" s="1460"/>
      <c r="AV74" s="1460"/>
      <c r="AW74" s="1460"/>
      <c r="AX74" s="1460"/>
      <c r="AY74" s="1460"/>
      <c r="AZ74" s="1460"/>
      <c r="BA74" s="1460"/>
      <c r="BB74" s="1460"/>
      <c r="BC74" s="1460"/>
      <c r="BD74" s="1460"/>
      <c r="BE74" s="1460"/>
      <c r="BF74" s="1460"/>
      <c r="BG74" s="1460"/>
      <c r="BH74" s="1460"/>
      <c r="BI74" s="1460"/>
      <c r="BJ74" s="1460"/>
      <c r="BK74" s="1460"/>
      <c r="BL74" s="1460"/>
      <c r="BM74" s="1460"/>
      <c r="BN74" s="1460"/>
      <c r="BO74" s="1460"/>
      <c r="BP74" s="1460"/>
      <c r="BQ74" s="1460"/>
      <c r="BR74" s="1460"/>
      <c r="BS74" s="1460"/>
      <c r="BT74" s="1460"/>
      <c r="BU74" s="1460"/>
      <c r="BV74" s="1460"/>
      <c r="BW74" s="1460"/>
      <c r="BX74" s="1460"/>
      <c r="BY74" s="1460"/>
      <c r="BZ74" s="1460"/>
      <c r="CA74" s="1460"/>
      <c r="CB74" s="1460"/>
      <c r="CC74" s="1460"/>
      <c r="CD74" s="1460"/>
      <c r="CE74" s="1460"/>
      <c r="CF74" s="1140"/>
    </row>
    <row r="75" spans="1:84" ht="5.25" hidden="1" customHeight="1">
      <c r="A75" s="1580"/>
      <c r="B75" s="1460"/>
      <c r="C75" s="1460"/>
      <c r="D75" s="3960"/>
      <c r="E75" s="549"/>
      <c r="F75" s="549"/>
      <c r="G75" s="549"/>
      <c r="H75" s="549"/>
      <c r="I75" s="549"/>
      <c r="J75" s="549"/>
      <c r="K75" s="549"/>
      <c r="L75" s="549"/>
      <c r="M75" s="549"/>
      <c r="N75" s="549"/>
      <c r="O75" s="549"/>
      <c r="P75" s="549"/>
      <c r="Q75" s="549"/>
      <c r="R75" s="549"/>
      <c r="S75" s="550"/>
      <c r="T75" s="619"/>
      <c r="U75" s="3864"/>
      <c r="V75" s="3864"/>
      <c r="W75" s="1460"/>
      <c r="X75" s="1460"/>
      <c r="Y75" s="1460"/>
      <c r="Z75" s="1460"/>
      <c r="AA75" s="1460"/>
      <c r="AB75" s="1460"/>
      <c r="AC75" s="866"/>
      <c r="AD75" s="867"/>
      <c r="AE75" s="1460"/>
      <c r="AF75" s="1460"/>
      <c r="AG75" s="1460"/>
      <c r="AH75" s="1460"/>
      <c r="AI75" s="1460"/>
      <c r="AJ75" s="1460"/>
      <c r="AK75" s="1460"/>
      <c r="AL75" s="1460"/>
      <c r="AM75" s="1460"/>
      <c r="AN75" s="1460"/>
      <c r="AO75" s="1460"/>
      <c r="AP75" s="1460"/>
      <c r="AQ75" s="1460"/>
      <c r="AR75" s="1460"/>
      <c r="AS75" s="1460"/>
      <c r="AT75" s="1460"/>
      <c r="AU75" s="1460"/>
      <c r="AV75" s="1460"/>
      <c r="AW75" s="1460"/>
      <c r="AX75" s="1460"/>
      <c r="AY75" s="1460"/>
      <c r="AZ75" s="1460"/>
      <c r="BA75" s="1460"/>
      <c r="BB75" s="1460"/>
      <c r="BC75" s="1460"/>
      <c r="BD75" s="1460"/>
      <c r="BE75" s="1460"/>
      <c r="BF75" s="1460"/>
      <c r="BG75" s="1460"/>
      <c r="BH75" s="1460"/>
      <c r="BI75" s="1460"/>
      <c r="BJ75" s="1460"/>
      <c r="BK75" s="1460"/>
      <c r="BL75" s="1460"/>
      <c r="BM75" s="1460"/>
      <c r="BN75" s="1460"/>
      <c r="BO75" s="1460"/>
      <c r="BP75" s="1460"/>
      <c r="BQ75" s="1460"/>
      <c r="BR75" s="1460"/>
      <c r="BS75" s="1460"/>
      <c r="BT75" s="1460"/>
      <c r="BU75" s="1460"/>
      <c r="BV75" s="1460"/>
      <c r="BW75" s="1460"/>
      <c r="BX75" s="1460"/>
      <c r="BY75" s="1460"/>
      <c r="BZ75" s="1460"/>
      <c r="CA75" s="1460"/>
      <c r="CB75" s="1460"/>
      <c r="CC75" s="1460"/>
      <c r="CD75" s="1460"/>
      <c r="CE75" s="1460"/>
      <c r="CF75" s="1140"/>
    </row>
    <row r="76" spans="1:84" ht="5.25" hidden="1" customHeight="1">
      <c r="A76" s="1580"/>
      <c r="B76" s="1460"/>
      <c r="C76" s="1460"/>
      <c r="D76" s="3961"/>
      <c r="E76" s="872"/>
      <c r="F76" s="873"/>
      <c r="G76" s="873"/>
      <c r="H76" s="874"/>
      <c r="I76" s="874"/>
      <c r="J76" s="874"/>
      <c r="K76" s="874"/>
      <c r="L76" s="874"/>
      <c r="M76" s="874"/>
      <c r="N76" s="874"/>
      <c r="O76" s="874"/>
      <c r="P76" s="874"/>
      <c r="Q76" s="874"/>
      <c r="R76" s="815"/>
      <c r="S76" s="875"/>
      <c r="T76" s="619"/>
      <c r="U76" s="3864"/>
      <c r="V76" s="3864"/>
      <c r="W76" s="1460"/>
      <c r="X76" s="1460"/>
      <c r="Y76" s="1460"/>
      <c r="Z76" s="1460"/>
      <c r="AA76" s="1460"/>
      <c r="AB76" s="1460"/>
      <c r="AC76" s="866"/>
      <c r="AD76" s="867"/>
      <c r="AE76" s="1460"/>
      <c r="AF76" s="1460"/>
      <c r="AG76" s="1460"/>
      <c r="AH76" s="1460"/>
      <c r="AI76" s="1460"/>
      <c r="AJ76" s="1460"/>
      <c r="AK76" s="1460"/>
      <c r="AL76" s="1460"/>
      <c r="AM76" s="1460"/>
      <c r="AN76" s="1460"/>
      <c r="AO76" s="1460"/>
      <c r="AP76" s="1460"/>
      <c r="AQ76" s="1460"/>
      <c r="AR76" s="1460"/>
      <c r="AS76" s="1460"/>
      <c r="AT76" s="1460"/>
      <c r="AU76" s="1460"/>
      <c r="AV76" s="1460"/>
      <c r="AW76" s="1460"/>
      <c r="AX76" s="1460"/>
      <c r="AY76" s="1460"/>
      <c r="AZ76" s="1460"/>
      <c r="BA76" s="1460"/>
      <c r="BB76" s="1460"/>
      <c r="BC76" s="1460"/>
      <c r="BD76" s="1460"/>
      <c r="BE76" s="1460"/>
      <c r="BF76" s="1460"/>
      <c r="BG76" s="1460"/>
      <c r="BH76" s="1460"/>
      <c r="BI76" s="1460"/>
      <c r="BJ76" s="1460"/>
      <c r="BK76" s="1460"/>
      <c r="BL76" s="1460"/>
      <c r="BM76" s="1460"/>
      <c r="BN76" s="1460"/>
      <c r="BO76" s="1460"/>
      <c r="BP76" s="1460"/>
      <c r="BQ76" s="1460"/>
      <c r="BR76" s="1460"/>
      <c r="BS76" s="1460"/>
      <c r="BT76" s="1460"/>
      <c r="BU76" s="1460"/>
      <c r="BV76" s="1460"/>
      <c r="BW76" s="1460"/>
      <c r="BX76" s="1460"/>
      <c r="BY76" s="1460"/>
      <c r="BZ76" s="1460"/>
      <c r="CA76" s="1460"/>
      <c r="CB76" s="1460"/>
      <c r="CC76" s="1460"/>
      <c r="CD76" s="1460"/>
      <c r="CE76" s="1460"/>
      <c r="CF76" s="1140"/>
    </row>
    <row r="77" spans="1:84" ht="15" hidden="1" customHeight="1">
      <c r="A77" s="537" t="s">
        <v>184</v>
      </c>
      <c r="B77" s="538"/>
      <c r="C77" s="538" t="s">
        <v>9</v>
      </c>
      <c r="D77" s="3959" t="s">
        <v>674</v>
      </c>
      <c r="E77" s="3956" t="s">
        <v>157</v>
      </c>
      <c r="F77" s="3957"/>
      <c r="G77" s="3958"/>
      <c r="H77" s="3952" t="str">
        <f>IF(A77="","",INDEX(DIFFERENTIATION_UNMERGE_VD,MATCH(A77,DIFFERENTIATION_ID_DIFF,0)))</f>
        <v>Производство тепловой энергии. Некомбинированная выработка; Передача. Тепловая энергия; Сбыт. Тепловая энергия</v>
      </c>
      <c r="I77" s="3952"/>
      <c r="J77" s="3952"/>
      <c r="K77" s="3952"/>
      <c r="L77" s="3952"/>
      <c r="M77" s="3952"/>
      <c r="N77" s="3952"/>
      <c r="O77" s="3952"/>
      <c r="P77" s="3952"/>
      <c r="Q77" s="3952"/>
      <c r="R77" s="3952"/>
      <c r="S77" s="620"/>
      <c r="T77" s="617"/>
      <c r="U77" s="539"/>
      <c r="V77" s="539"/>
      <c r="W77" s="540"/>
      <c r="X77" s="540"/>
      <c r="Y77" s="540"/>
      <c r="Z77" s="540"/>
      <c r="AA77" s="541"/>
      <c r="AB77" s="542"/>
      <c r="AC77" s="3955"/>
      <c r="AD77" s="543"/>
      <c r="AE77" s="544" t="s">
        <v>9</v>
      </c>
      <c r="AF77" s="544"/>
      <c r="AG77" s="545" t="s">
        <v>662</v>
      </c>
      <c r="AH77" s="546">
        <v>3</v>
      </c>
      <c r="AI77" s="539"/>
      <c r="AJ77" s="539"/>
      <c r="AK77" s="539"/>
      <c r="AL77" s="539"/>
      <c r="AM77" s="539"/>
      <c r="AN77" s="539"/>
      <c r="AO77" s="539"/>
      <c r="AP77" s="539"/>
      <c r="AQ77" s="539"/>
      <c r="AR77" s="539"/>
      <c r="AS77" s="539"/>
      <c r="AT77" s="539"/>
      <c r="AU77" s="539"/>
      <c r="AV77" s="539"/>
      <c r="AW77" s="539"/>
      <c r="AX77" s="539"/>
      <c r="AY77" s="539"/>
      <c r="AZ77" s="539"/>
      <c r="BA77" s="539"/>
      <c r="BB77" s="539"/>
      <c r="BC77" s="539"/>
      <c r="BD77" s="539"/>
      <c r="BE77" s="539"/>
      <c r="BF77" s="539"/>
      <c r="BG77" s="539"/>
      <c r="BH77" s="539"/>
      <c r="BI77" s="539"/>
      <c r="BJ77" s="539"/>
      <c r="BK77" s="539"/>
      <c r="BL77" s="539"/>
      <c r="BM77" s="539"/>
      <c r="BN77" s="539"/>
      <c r="BO77" s="539"/>
      <c r="BP77" s="539"/>
      <c r="BQ77" s="539"/>
      <c r="BR77" s="539"/>
      <c r="BS77" s="539"/>
      <c r="BT77" s="539"/>
      <c r="BU77" s="539"/>
      <c r="BV77" s="540"/>
      <c r="BW77" s="540"/>
      <c r="BX77" s="540"/>
      <c r="BY77" s="540"/>
      <c r="BZ77" s="540"/>
      <c r="CA77" s="540"/>
      <c r="CB77" s="540"/>
      <c r="CC77" s="540"/>
      <c r="CD77" s="540"/>
      <c r="CE77" s="540"/>
      <c r="CF77" s="1634"/>
    </row>
    <row r="78" spans="1:84" ht="15" hidden="1" customHeight="1">
      <c r="A78" s="537"/>
      <c r="B78" s="538"/>
      <c r="C78" s="538"/>
      <c r="D78" s="3960"/>
      <c r="E78" s="3956" t="s">
        <v>636</v>
      </c>
      <c r="F78" s="3957"/>
      <c r="G78" s="3958"/>
      <c r="H78" s="3952" t="str">
        <f>IF(A77="","",INDEX(DIFFERENTIATION_UNMERGE_AREA,MATCH(A77,DIFFERENTIATION_ID_DIFF,0)))</f>
        <v>Территория 6</v>
      </c>
      <c r="I78" s="3952"/>
      <c r="J78" s="3952"/>
      <c r="K78" s="3952"/>
      <c r="L78" s="3952"/>
      <c r="M78" s="3952"/>
      <c r="N78" s="3952"/>
      <c r="O78" s="3952"/>
      <c r="P78" s="3952"/>
      <c r="Q78" s="3952"/>
      <c r="R78" s="3952"/>
      <c r="S78" s="620"/>
      <c r="T78" s="617"/>
      <c r="U78" s="539"/>
      <c r="V78" s="539"/>
      <c r="W78" s="540"/>
      <c r="X78" s="540"/>
      <c r="Y78" s="540"/>
      <c r="Z78" s="540"/>
      <c r="AA78" s="541"/>
      <c r="AB78" s="542"/>
      <c r="AC78" s="3955"/>
      <c r="AD78" s="543"/>
      <c r="AE78" s="544"/>
      <c r="AF78" s="544"/>
      <c r="AG78" s="545"/>
      <c r="AH78" s="546"/>
      <c r="AI78" s="539"/>
      <c r="AJ78" s="539"/>
      <c r="AK78" s="539"/>
      <c r="AL78" s="539"/>
      <c r="AM78" s="539"/>
      <c r="AN78" s="539"/>
      <c r="AO78" s="539"/>
      <c r="AP78" s="539"/>
      <c r="AQ78" s="539"/>
      <c r="AR78" s="539"/>
      <c r="AS78" s="539"/>
      <c r="AT78" s="539"/>
      <c r="AU78" s="539"/>
      <c r="AV78" s="539"/>
      <c r="AW78" s="539"/>
      <c r="AX78" s="539"/>
      <c r="AY78" s="539"/>
      <c r="AZ78" s="539"/>
      <c r="BA78" s="539"/>
      <c r="BB78" s="539"/>
      <c r="BC78" s="539"/>
      <c r="BD78" s="539"/>
      <c r="BE78" s="539"/>
      <c r="BF78" s="539"/>
      <c r="BG78" s="539"/>
      <c r="BH78" s="539"/>
      <c r="BI78" s="539"/>
      <c r="BJ78" s="539"/>
      <c r="BK78" s="539"/>
      <c r="BL78" s="539"/>
      <c r="BM78" s="539"/>
      <c r="BN78" s="539"/>
      <c r="BO78" s="539"/>
      <c r="BP78" s="539"/>
      <c r="BQ78" s="539"/>
      <c r="BR78" s="539"/>
      <c r="BS78" s="539"/>
      <c r="BT78" s="539"/>
      <c r="BU78" s="539"/>
      <c r="BV78" s="540"/>
      <c r="BW78" s="540"/>
      <c r="BX78" s="540"/>
      <c r="BY78" s="540"/>
      <c r="BZ78" s="540"/>
      <c r="CA78" s="540"/>
      <c r="CB78" s="540"/>
      <c r="CC78" s="540"/>
      <c r="CD78" s="540"/>
      <c r="CE78" s="540"/>
      <c r="CF78" s="1634"/>
    </row>
    <row r="79" spans="1:84" ht="15" hidden="1" customHeight="1">
      <c r="A79" s="537"/>
      <c r="B79" s="538"/>
      <c r="C79" s="538"/>
      <c r="D79" s="3960"/>
      <c r="E79" s="3956" t="s">
        <v>637</v>
      </c>
      <c r="F79" s="3957"/>
      <c r="G79" s="3958"/>
      <c r="H79" s="3952" t="str">
        <f>IF(A77="","",INDEX(DIFFERENTIATION_UNMERGE_SYSTEM,MATCH(A77,DIFFERENTIATION_ID_DIFF,0)))</f>
        <v>котельная г. Починок, ул. Садовая</v>
      </c>
      <c r="I79" s="3952"/>
      <c r="J79" s="3952"/>
      <c r="K79" s="3952"/>
      <c r="L79" s="3952"/>
      <c r="M79" s="3952"/>
      <c r="N79" s="3952"/>
      <c r="O79" s="3952"/>
      <c r="P79" s="3952"/>
      <c r="Q79" s="3952"/>
      <c r="R79" s="3952"/>
      <c r="S79" s="620"/>
      <c r="T79" s="617"/>
      <c r="U79" s="539"/>
      <c r="V79" s="539"/>
      <c r="W79" s="540"/>
      <c r="X79" s="540"/>
      <c r="Y79" s="540"/>
      <c r="Z79" s="540"/>
      <c r="AA79" s="541"/>
      <c r="AB79" s="542"/>
      <c r="AC79" s="3955"/>
      <c r="AD79" s="543"/>
      <c r="AE79" s="544"/>
      <c r="AF79" s="544"/>
      <c r="AG79" s="545"/>
      <c r="AH79" s="546"/>
      <c r="AI79" s="539"/>
      <c r="AJ79" s="539"/>
      <c r="AK79" s="539"/>
      <c r="AL79" s="539"/>
      <c r="AM79" s="539"/>
      <c r="AN79" s="539"/>
      <c r="AO79" s="539"/>
      <c r="AP79" s="539"/>
      <c r="AQ79" s="539"/>
      <c r="AR79" s="539"/>
      <c r="AS79" s="539"/>
      <c r="AT79" s="539"/>
      <c r="AU79" s="539"/>
      <c r="AV79" s="539"/>
      <c r="AW79" s="539"/>
      <c r="AX79" s="539"/>
      <c r="AY79" s="539"/>
      <c r="AZ79" s="539"/>
      <c r="BA79" s="539"/>
      <c r="BB79" s="539"/>
      <c r="BC79" s="539"/>
      <c r="BD79" s="539"/>
      <c r="BE79" s="539"/>
      <c r="BF79" s="539"/>
      <c r="BG79" s="539"/>
      <c r="BH79" s="539"/>
      <c r="BI79" s="539"/>
      <c r="BJ79" s="539"/>
      <c r="BK79" s="539"/>
      <c r="BL79" s="539"/>
      <c r="BM79" s="539"/>
      <c r="BN79" s="539"/>
      <c r="BO79" s="539"/>
      <c r="BP79" s="539"/>
      <c r="BQ79" s="539"/>
      <c r="BR79" s="539"/>
      <c r="BS79" s="539"/>
      <c r="BT79" s="539"/>
      <c r="BU79" s="539"/>
      <c r="BV79" s="540"/>
      <c r="BW79" s="540"/>
      <c r="BX79" s="540"/>
      <c r="BY79" s="540"/>
      <c r="BZ79" s="540"/>
      <c r="CA79" s="540"/>
      <c r="CB79" s="540"/>
      <c r="CC79" s="540"/>
      <c r="CD79" s="540"/>
      <c r="CE79" s="540"/>
      <c r="CF79" s="1634"/>
    </row>
    <row r="80" spans="1:84" ht="24.75" hidden="1" customHeight="1">
      <c r="A80" s="1593"/>
      <c r="B80" s="984"/>
      <c r="C80" s="345"/>
      <c r="D80" s="3960"/>
      <c r="E80" s="3954" t="s">
        <v>663</v>
      </c>
      <c r="F80" s="3954"/>
      <c r="G80" s="3954"/>
      <c r="H80" s="3954"/>
      <c r="I80" s="3954"/>
      <c r="J80" s="3954"/>
      <c r="K80" s="3954"/>
      <c r="L80" s="3954"/>
      <c r="M80" s="3954"/>
      <c r="N80" s="3954"/>
      <c r="O80" s="3954"/>
      <c r="P80" s="3954"/>
      <c r="Q80" s="482">
        <f>SUMIF(T81:T82,"i",Q81:Q82)</f>
        <v>0</v>
      </c>
      <c r="R80" s="859"/>
      <c r="S80" s="1585" t="s">
        <v>664</v>
      </c>
      <c r="T80" s="618" t="s">
        <v>665</v>
      </c>
      <c r="U80" s="3864">
        <v>1</v>
      </c>
      <c r="V80" s="3864" t="e">
        <f>INDEX(B_FHD_FLAG_INDEX_1,1,MATCH(A77,B_FHD_FLAG_DIFFERENTIATION,0))</f>
        <v>#REF!</v>
      </c>
      <c r="W80" s="984"/>
      <c r="X80" s="984"/>
      <c r="Y80" s="984"/>
      <c r="Z80" s="984"/>
      <c r="AA80" s="1460"/>
      <c r="AB80" s="984"/>
      <c r="AC80" s="3955"/>
      <c r="AD80" s="543"/>
      <c r="AE80" s="984"/>
      <c r="AF80" s="984"/>
      <c r="AG80" s="1460"/>
      <c r="AH80" s="1460"/>
      <c r="AI80" s="1460"/>
      <c r="AJ80" s="1460"/>
      <c r="AK80" s="1460"/>
      <c r="AL80" s="1460"/>
      <c r="AM80" s="1460"/>
      <c r="AN80" s="1460"/>
      <c r="AO80" s="1460"/>
      <c r="AP80" s="1460"/>
      <c r="AQ80" s="1460"/>
      <c r="AR80" s="1460"/>
      <c r="AS80" s="1460"/>
      <c r="AT80" s="1460"/>
      <c r="AU80" s="1460"/>
      <c r="AV80" s="1460"/>
      <c r="AW80" s="1460"/>
      <c r="AX80" s="1460"/>
      <c r="AY80" s="1460"/>
      <c r="AZ80" s="1460"/>
      <c r="BA80" s="1460"/>
      <c r="BB80" s="1460"/>
      <c r="BC80" s="1460"/>
      <c r="BD80" s="1460"/>
      <c r="BE80" s="1460"/>
      <c r="BF80" s="1460"/>
      <c r="BG80" s="1460"/>
      <c r="BH80" s="1460"/>
      <c r="BI80" s="1460"/>
      <c r="BJ80" s="1460"/>
      <c r="BK80" s="1460"/>
      <c r="BL80" s="1460"/>
      <c r="BM80" s="1460"/>
      <c r="BN80" s="1460"/>
      <c r="BO80" s="1460"/>
      <c r="BP80" s="1460"/>
      <c r="BQ80" s="1460"/>
      <c r="BR80" s="1460"/>
      <c r="BS80" s="1460"/>
      <c r="BT80" s="1460"/>
      <c r="BU80" s="1460"/>
      <c r="BV80" s="984"/>
      <c r="BW80" s="984"/>
      <c r="BX80" s="984"/>
      <c r="BY80" s="984"/>
      <c r="BZ80" s="984"/>
      <c r="CA80" s="984"/>
      <c r="CB80" s="984"/>
      <c r="CC80" s="984"/>
      <c r="CD80" s="984"/>
      <c r="CE80" s="984"/>
      <c r="CF80" s="1634"/>
    </row>
    <row r="81" spans="1:84" ht="11.25" hidden="1" customHeight="1">
      <c r="A81" s="1580"/>
      <c r="B81" s="1460"/>
      <c r="C81" s="1460"/>
      <c r="D81" s="3960"/>
      <c r="E81" s="549"/>
      <c r="F81" s="549">
        <v>0</v>
      </c>
      <c r="G81" s="549"/>
      <c r="H81" s="549"/>
      <c r="I81" s="549"/>
      <c r="J81" s="549"/>
      <c r="K81" s="549"/>
      <c r="L81" s="549"/>
      <c r="M81" s="549"/>
      <c r="N81" s="549"/>
      <c r="O81" s="549"/>
      <c r="P81" s="549"/>
      <c r="Q81" s="549"/>
      <c r="R81" s="549"/>
      <c r="S81" s="550"/>
      <c r="T81" s="619"/>
      <c r="U81" s="3864"/>
      <c r="V81" s="3864"/>
      <c r="W81" s="1460"/>
      <c r="X81" s="1460"/>
      <c r="Y81" s="1460"/>
      <c r="Z81" s="1460"/>
      <c r="AA81" s="1460"/>
      <c r="AB81" s="984"/>
      <c r="AC81" s="3955"/>
      <c r="AD81" s="543"/>
      <c r="AE81" s="984"/>
      <c r="AF81" s="984"/>
      <c r="AG81" s="1460"/>
      <c r="AH81" s="1460"/>
      <c r="AI81" s="1460"/>
      <c r="AJ81" s="1460"/>
      <c r="AK81" s="1460"/>
      <c r="AL81" s="1460"/>
      <c r="AM81" s="1460"/>
      <c r="AN81" s="1460"/>
      <c r="AO81" s="1460"/>
      <c r="AP81" s="1460"/>
      <c r="AQ81" s="1460"/>
      <c r="AR81" s="1460"/>
      <c r="AS81" s="1460"/>
      <c r="AT81" s="1460"/>
      <c r="AU81" s="1460"/>
      <c r="AV81" s="1460"/>
      <c r="AW81" s="1460"/>
      <c r="AX81" s="1460"/>
      <c r="AY81" s="1460"/>
      <c r="AZ81" s="1460"/>
      <c r="BA81" s="1460"/>
      <c r="BB81" s="1460"/>
      <c r="BC81" s="1460"/>
      <c r="BD81" s="1460"/>
      <c r="BE81" s="1460"/>
      <c r="BF81" s="1460"/>
      <c r="BG81" s="1460"/>
      <c r="BH81" s="1460"/>
      <c r="BI81" s="1460"/>
      <c r="BJ81" s="1460"/>
      <c r="BK81" s="1460"/>
      <c r="BL81" s="1460"/>
      <c r="BM81" s="1460"/>
      <c r="BN81" s="1460"/>
      <c r="BO81" s="1460"/>
      <c r="BP81" s="1460"/>
      <c r="BQ81" s="1460"/>
      <c r="BR81" s="1460"/>
      <c r="BS81" s="1460"/>
      <c r="BT81" s="1460"/>
      <c r="BU81" s="1460"/>
      <c r="BV81" s="1460"/>
      <c r="BW81" s="1460"/>
      <c r="BX81" s="1460"/>
      <c r="BY81" s="1460"/>
      <c r="BZ81" s="1460"/>
      <c r="CA81" s="1460"/>
      <c r="CB81" s="1460"/>
      <c r="CC81" s="1460"/>
      <c r="CD81" s="1460"/>
      <c r="CE81" s="1460"/>
      <c r="CF81" s="1634"/>
    </row>
    <row r="82" spans="1:84" ht="11.25" hidden="1" customHeight="1">
      <c r="A82" s="1593"/>
      <c r="B82" s="984"/>
      <c r="C82" s="345"/>
      <c r="D82" s="3960"/>
      <c r="E82" s="563" t="s">
        <v>9</v>
      </c>
      <c r="F82" s="992" t="s">
        <v>9</v>
      </c>
      <c r="G82" s="992" t="s">
        <v>668</v>
      </c>
      <c r="H82" s="565" t="s">
        <v>9</v>
      </c>
      <c r="I82" s="565"/>
      <c r="J82" s="565"/>
      <c r="K82" s="565"/>
      <c r="L82" s="565"/>
      <c r="M82" s="565"/>
      <c r="N82" s="565"/>
      <c r="O82" s="565"/>
      <c r="P82" s="565"/>
      <c r="Q82" s="565"/>
      <c r="R82" s="566"/>
      <c r="S82" s="567"/>
      <c r="T82" s="619"/>
      <c r="U82" s="3864"/>
      <c r="V82" s="3864"/>
      <c r="W82" s="984"/>
      <c r="X82" s="984"/>
      <c r="Y82" s="984"/>
      <c r="Z82" s="984"/>
      <c r="AA82" s="1460"/>
      <c r="AB82" s="984"/>
      <c r="AC82" s="3955"/>
      <c r="AD82" s="543"/>
      <c r="AE82" s="984"/>
      <c r="AF82" s="984"/>
      <c r="AG82" s="1460"/>
      <c r="AH82" s="1460"/>
      <c r="AI82" s="1460"/>
      <c r="AJ82" s="1460"/>
      <c r="AK82" s="1460"/>
      <c r="AL82" s="1460"/>
      <c r="AM82" s="1460"/>
      <c r="AN82" s="1460"/>
      <c r="AO82" s="1460"/>
      <c r="AP82" s="1460"/>
      <c r="AQ82" s="1460"/>
      <c r="AR82" s="1460"/>
      <c r="AS82" s="1460"/>
      <c r="AT82" s="1460"/>
      <c r="AU82" s="1460"/>
      <c r="AV82" s="1460"/>
      <c r="AW82" s="1460"/>
      <c r="AX82" s="1460"/>
      <c r="AY82" s="1460"/>
      <c r="AZ82" s="1460"/>
      <c r="BA82" s="1460"/>
      <c r="BB82" s="1460"/>
      <c r="BC82" s="1460"/>
      <c r="BD82" s="1460"/>
      <c r="BE82" s="1460"/>
      <c r="BF82" s="1460"/>
      <c r="BG82" s="1460"/>
      <c r="BH82" s="1460"/>
      <c r="BI82" s="1460"/>
      <c r="BJ82" s="1460"/>
      <c r="BK82" s="1460"/>
      <c r="BL82" s="1460"/>
      <c r="BM82" s="1460"/>
      <c r="BN82" s="1460"/>
      <c r="BO82" s="1460"/>
      <c r="BP82" s="1460"/>
      <c r="BQ82" s="1460"/>
      <c r="BR82" s="1460"/>
      <c r="BS82" s="1460"/>
      <c r="BT82" s="1460"/>
      <c r="BU82" s="1460"/>
      <c r="BV82" s="984"/>
      <c r="BW82" s="984"/>
      <c r="BX82" s="984"/>
      <c r="BY82" s="984"/>
      <c r="BZ82" s="984"/>
      <c r="CA82" s="984"/>
      <c r="CB82" s="984"/>
      <c r="CC82" s="984"/>
      <c r="CD82" s="984"/>
      <c r="CE82" s="984"/>
      <c r="CF82" s="1634"/>
    </row>
    <row r="83" spans="1:84" ht="5.25" hidden="1" customHeight="1">
      <c r="A83" s="1580"/>
      <c r="B83" s="1460"/>
      <c r="C83" s="1460"/>
      <c r="D83" s="3960"/>
      <c r="E83" s="868"/>
      <c r="F83" s="868"/>
      <c r="G83" s="868"/>
      <c r="H83" s="868"/>
      <c r="I83" s="868"/>
      <c r="J83" s="868"/>
      <c r="K83" s="868"/>
      <c r="L83" s="868"/>
      <c r="M83" s="868"/>
      <c r="N83" s="868"/>
      <c r="O83" s="868"/>
      <c r="P83" s="868"/>
      <c r="Q83" s="869"/>
      <c r="R83" s="870"/>
      <c r="S83" s="871"/>
      <c r="T83" s="618" t="s">
        <v>665</v>
      </c>
      <c r="U83" s="3864">
        <v>1</v>
      </c>
      <c r="V83" s="3864" t="s">
        <v>645</v>
      </c>
      <c r="W83" s="1460"/>
      <c r="X83" s="1460"/>
      <c r="Y83" s="1460"/>
      <c r="Z83" s="1460"/>
      <c r="AA83" s="1460"/>
      <c r="AB83" s="1460"/>
      <c r="AC83" s="866"/>
      <c r="AD83" s="867"/>
      <c r="AE83" s="1460"/>
      <c r="AF83" s="1460"/>
      <c r="AG83" s="1460"/>
      <c r="AH83" s="1460"/>
      <c r="AI83" s="1460"/>
      <c r="AJ83" s="1460"/>
      <c r="AK83" s="1460"/>
      <c r="AL83" s="1460"/>
      <c r="AM83" s="1460"/>
      <c r="AN83" s="1460"/>
      <c r="AO83" s="1460"/>
      <c r="AP83" s="1460"/>
      <c r="AQ83" s="1460"/>
      <c r="AR83" s="1460"/>
      <c r="AS83" s="1460"/>
      <c r="AT83" s="1460"/>
      <c r="AU83" s="1460"/>
      <c r="AV83" s="1460"/>
      <c r="AW83" s="1460"/>
      <c r="AX83" s="1460"/>
      <c r="AY83" s="1460"/>
      <c r="AZ83" s="1460"/>
      <c r="BA83" s="1460"/>
      <c r="BB83" s="1460"/>
      <c r="BC83" s="1460"/>
      <c r="BD83" s="1460"/>
      <c r="BE83" s="1460"/>
      <c r="BF83" s="1460"/>
      <c r="BG83" s="1460"/>
      <c r="BH83" s="1460"/>
      <c r="BI83" s="1460"/>
      <c r="BJ83" s="1460"/>
      <c r="BK83" s="1460"/>
      <c r="BL83" s="1460"/>
      <c r="BM83" s="1460"/>
      <c r="BN83" s="1460"/>
      <c r="BO83" s="1460"/>
      <c r="BP83" s="1460"/>
      <c r="BQ83" s="1460"/>
      <c r="BR83" s="1460"/>
      <c r="BS83" s="1460"/>
      <c r="BT83" s="1460"/>
      <c r="BU83" s="1460"/>
      <c r="BV83" s="1460"/>
      <c r="BW83" s="1460"/>
      <c r="BX83" s="1460"/>
      <c r="BY83" s="1460"/>
      <c r="BZ83" s="1460"/>
      <c r="CA83" s="1460"/>
      <c r="CB83" s="1460"/>
      <c r="CC83" s="1460"/>
      <c r="CD83" s="1460"/>
      <c r="CE83" s="1460"/>
      <c r="CF83" s="1140"/>
    </row>
    <row r="84" spans="1:84" ht="5.25" hidden="1" customHeight="1">
      <c r="A84" s="1580"/>
      <c r="B84" s="1460"/>
      <c r="C84" s="1460"/>
      <c r="D84" s="3960"/>
      <c r="E84" s="549"/>
      <c r="F84" s="549"/>
      <c r="G84" s="549"/>
      <c r="H84" s="549"/>
      <c r="I84" s="549"/>
      <c r="J84" s="549"/>
      <c r="K84" s="549"/>
      <c r="L84" s="549"/>
      <c r="M84" s="549"/>
      <c r="N84" s="549"/>
      <c r="O84" s="549"/>
      <c r="P84" s="549"/>
      <c r="Q84" s="549"/>
      <c r="R84" s="549"/>
      <c r="S84" s="550"/>
      <c r="T84" s="619"/>
      <c r="U84" s="3864"/>
      <c r="V84" s="3864"/>
      <c r="W84" s="1460"/>
      <c r="X84" s="1460"/>
      <c r="Y84" s="1460"/>
      <c r="Z84" s="1460"/>
      <c r="AA84" s="1460"/>
      <c r="AB84" s="1460"/>
      <c r="AC84" s="866"/>
      <c r="AD84" s="867"/>
      <c r="AE84" s="1460"/>
      <c r="AF84" s="1460"/>
      <c r="AG84" s="1460"/>
      <c r="AH84" s="1460"/>
      <c r="AI84" s="1460"/>
      <c r="AJ84" s="1460"/>
      <c r="AK84" s="1460"/>
      <c r="AL84" s="1460"/>
      <c r="AM84" s="1460"/>
      <c r="AN84" s="1460"/>
      <c r="AO84" s="1460"/>
      <c r="AP84" s="1460"/>
      <c r="AQ84" s="1460"/>
      <c r="AR84" s="1460"/>
      <c r="AS84" s="1460"/>
      <c r="AT84" s="1460"/>
      <c r="AU84" s="1460"/>
      <c r="AV84" s="1460"/>
      <c r="AW84" s="1460"/>
      <c r="AX84" s="1460"/>
      <c r="AY84" s="1460"/>
      <c r="AZ84" s="1460"/>
      <c r="BA84" s="1460"/>
      <c r="BB84" s="1460"/>
      <c r="BC84" s="1460"/>
      <c r="BD84" s="1460"/>
      <c r="BE84" s="1460"/>
      <c r="BF84" s="1460"/>
      <c r="BG84" s="1460"/>
      <c r="BH84" s="1460"/>
      <c r="BI84" s="1460"/>
      <c r="BJ84" s="1460"/>
      <c r="BK84" s="1460"/>
      <c r="BL84" s="1460"/>
      <c r="BM84" s="1460"/>
      <c r="BN84" s="1460"/>
      <c r="BO84" s="1460"/>
      <c r="BP84" s="1460"/>
      <c r="BQ84" s="1460"/>
      <c r="BR84" s="1460"/>
      <c r="BS84" s="1460"/>
      <c r="BT84" s="1460"/>
      <c r="BU84" s="1460"/>
      <c r="BV84" s="1460"/>
      <c r="BW84" s="1460"/>
      <c r="BX84" s="1460"/>
      <c r="BY84" s="1460"/>
      <c r="BZ84" s="1460"/>
      <c r="CA84" s="1460"/>
      <c r="CB84" s="1460"/>
      <c r="CC84" s="1460"/>
      <c r="CD84" s="1460"/>
      <c r="CE84" s="1460"/>
      <c r="CF84" s="1140"/>
    </row>
    <row r="85" spans="1:84" ht="5.25" hidden="1" customHeight="1">
      <c r="A85" s="1580"/>
      <c r="B85" s="1460"/>
      <c r="C85" s="1460"/>
      <c r="D85" s="3961"/>
      <c r="E85" s="872"/>
      <c r="F85" s="873"/>
      <c r="G85" s="873"/>
      <c r="H85" s="874"/>
      <c r="I85" s="874"/>
      <c r="J85" s="874"/>
      <c r="K85" s="874"/>
      <c r="L85" s="874"/>
      <c r="M85" s="874"/>
      <c r="N85" s="874"/>
      <c r="O85" s="874"/>
      <c r="P85" s="874"/>
      <c r="Q85" s="874"/>
      <c r="R85" s="815"/>
      <c r="S85" s="875"/>
      <c r="T85" s="619"/>
      <c r="U85" s="3864"/>
      <c r="V85" s="3864"/>
      <c r="W85" s="1460"/>
      <c r="X85" s="1460"/>
      <c r="Y85" s="1460"/>
      <c r="Z85" s="1460"/>
      <c r="AA85" s="1460"/>
      <c r="AB85" s="1460"/>
      <c r="AC85" s="866"/>
      <c r="AD85" s="867"/>
      <c r="AE85" s="1460"/>
      <c r="AF85" s="1460"/>
      <c r="AG85" s="1460"/>
      <c r="AH85" s="1460"/>
      <c r="AI85" s="1460"/>
      <c r="AJ85" s="1460"/>
      <c r="AK85" s="1460"/>
      <c r="AL85" s="1460"/>
      <c r="AM85" s="1460"/>
      <c r="AN85" s="1460"/>
      <c r="AO85" s="1460"/>
      <c r="AP85" s="1460"/>
      <c r="AQ85" s="1460"/>
      <c r="AR85" s="1460"/>
      <c r="AS85" s="1460"/>
      <c r="AT85" s="1460"/>
      <c r="AU85" s="1460"/>
      <c r="AV85" s="1460"/>
      <c r="AW85" s="1460"/>
      <c r="AX85" s="1460"/>
      <c r="AY85" s="1460"/>
      <c r="AZ85" s="1460"/>
      <c r="BA85" s="1460"/>
      <c r="BB85" s="1460"/>
      <c r="BC85" s="1460"/>
      <c r="BD85" s="1460"/>
      <c r="BE85" s="1460"/>
      <c r="BF85" s="1460"/>
      <c r="BG85" s="1460"/>
      <c r="BH85" s="1460"/>
      <c r="BI85" s="1460"/>
      <c r="BJ85" s="1460"/>
      <c r="BK85" s="1460"/>
      <c r="BL85" s="1460"/>
      <c r="BM85" s="1460"/>
      <c r="BN85" s="1460"/>
      <c r="BO85" s="1460"/>
      <c r="BP85" s="1460"/>
      <c r="BQ85" s="1460"/>
      <c r="BR85" s="1460"/>
      <c r="BS85" s="1460"/>
      <c r="BT85" s="1460"/>
      <c r="BU85" s="1460"/>
      <c r="BV85" s="1460"/>
      <c r="BW85" s="1460"/>
      <c r="BX85" s="1460"/>
      <c r="BY85" s="1460"/>
      <c r="BZ85" s="1460"/>
      <c r="CA85" s="1460"/>
      <c r="CB85" s="1460"/>
      <c r="CC85" s="1460"/>
      <c r="CD85" s="1460"/>
      <c r="CE85" s="1460"/>
      <c r="CF85" s="1140"/>
    </row>
    <row r="86" spans="1:84" ht="15" hidden="1" customHeight="1">
      <c r="A86" s="537" t="s">
        <v>186</v>
      </c>
      <c r="B86" s="538"/>
      <c r="C86" s="538" t="s">
        <v>9</v>
      </c>
      <c r="D86" s="3959" t="s">
        <v>675</v>
      </c>
      <c r="E86" s="3956" t="s">
        <v>157</v>
      </c>
      <c r="F86" s="3957"/>
      <c r="G86" s="3958"/>
      <c r="H86" s="3952" t="str">
        <f>IF(A86="","",INDEX(DIFFERENTIATION_UNMERGE_VD,MATCH(A86,DIFFERENTIATION_ID_DIFF,0)))</f>
        <v>Производство тепловой энергии. Некомбинированная выработка; Передача. Тепловая энергия; Сбыт. Тепловая энергия</v>
      </c>
      <c r="I86" s="3952"/>
      <c r="J86" s="3952"/>
      <c r="K86" s="3952"/>
      <c r="L86" s="3952"/>
      <c r="M86" s="3952"/>
      <c r="N86" s="3952"/>
      <c r="O86" s="3952"/>
      <c r="P86" s="3952"/>
      <c r="Q86" s="3952"/>
      <c r="R86" s="3952"/>
      <c r="S86" s="620"/>
      <c r="T86" s="617"/>
      <c r="U86" s="539"/>
      <c r="V86" s="539"/>
      <c r="W86" s="540"/>
      <c r="X86" s="540"/>
      <c r="Y86" s="540"/>
      <c r="Z86" s="540"/>
      <c r="AA86" s="541"/>
      <c r="AB86" s="542"/>
      <c r="AC86" s="3955"/>
      <c r="AD86" s="543"/>
      <c r="AE86" s="544" t="s">
        <v>9</v>
      </c>
      <c r="AF86" s="544"/>
      <c r="AG86" s="545" t="s">
        <v>662</v>
      </c>
      <c r="AH86" s="546">
        <v>3</v>
      </c>
      <c r="AI86" s="539"/>
      <c r="AJ86" s="539"/>
      <c r="AK86" s="539"/>
      <c r="AL86" s="539"/>
      <c r="AM86" s="539"/>
      <c r="AN86" s="539"/>
      <c r="AO86" s="539"/>
      <c r="AP86" s="539"/>
      <c r="AQ86" s="539"/>
      <c r="AR86" s="539"/>
      <c r="AS86" s="539"/>
      <c r="AT86" s="539"/>
      <c r="AU86" s="539"/>
      <c r="AV86" s="539"/>
      <c r="AW86" s="539"/>
      <c r="AX86" s="539"/>
      <c r="AY86" s="539"/>
      <c r="AZ86" s="539"/>
      <c r="BA86" s="539"/>
      <c r="BB86" s="539"/>
      <c r="BC86" s="539"/>
      <c r="BD86" s="539"/>
      <c r="BE86" s="539"/>
      <c r="BF86" s="539"/>
      <c r="BG86" s="539"/>
      <c r="BH86" s="539"/>
      <c r="BI86" s="539"/>
      <c r="BJ86" s="539"/>
      <c r="BK86" s="539"/>
      <c r="BL86" s="539"/>
      <c r="BM86" s="539"/>
      <c r="BN86" s="539"/>
      <c r="BO86" s="539"/>
      <c r="BP86" s="539"/>
      <c r="BQ86" s="539"/>
      <c r="BR86" s="539"/>
      <c r="BS86" s="539"/>
      <c r="BT86" s="539"/>
      <c r="BU86" s="539"/>
      <c r="BV86" s="540"/>
      <c r="BW86" s="540"/>
      <c r="BX86" s="540"/>
      <c r="BY86" s="540"/>
      <c r="BZ86" s="540"/>
      <c r="CA86" s="540"/>
      <c r="CB86" s="540"/>
      <c r="CC86" s="540"/>
      <c r="CD86" s="540"/>
      <c r="CE86" s="540"/>
      <c r="CF86" s="1634"/>
    </row>
    <row r="87" spans="1:84" ht="15" hidden="1" customHeight="1">
      <c r="A87" s="537"/>
      <c r="B87" s="538"/>
      <c r="C87" s="538"/>
      <c r="D87" s="3960"/>
      <c r="E87" s="3956" t="s">
        <v>636</v>
      </c>
      <c r="F87" s="3957"/>
      <c r="G87" s="3958"/>
      <c r="H87" s="3952" t="str">
        <f>IF(A86="","",INDEX(DIFFERENTIATION_UNMERGE_AREA,MATCH(A86,DIFFERENTIATION_ID_DIFF,0)))</f>
        <v>Территория 7</v>
      </c>
      <c r="I87" s="3952"/>
      <c r="J87" s="3952"/>
      <c r="K87" s="3952"/>
      <c r="L87" s="3952"/>
      <c r="M87" s="3952"/>
      <c r="N87" s="3952"/>
      <c r="O87" s="3952"/>
      <c r="P87" s="3952"/>
      <c r="Q87" s="3952"/>
      <c r="R87" s="3952"/>
      <c r="S87" s="620"/>
      <c r="T87" s="617"/>
      <c r="U87" s="539"/>
      <c r="V87" s="539"/>
      <c r="W87" s="540"/>
      <c r="X87" s="540"/>
      <c r="Y87" s="540"/>
      <c r="Z87" s="540"/>
      <c r="AA87" s="541"/>
      <c r="AB87" s="542"/>
      <c r="AC87" s="3955"/>
      <c r="AD87" s="543"/>
      <c r="AE87" s="544"/>
      <c r="AF87" s="544"/>
      <c r="AG87" s="545"/>
      <c r="AH87" s="546"/>
      <c r="AI87" s="539"/>
      <c r="AJ87" s="539"/>
      <c r="AK87" s="539"/>
      <c r="AL87" s="539"/>
      <c r="AM87" s="539"/>
      <c r="AN87" s="539"/>
      <c r="AO87" s="539"/>
      <c r="AP87" s="539"/>
      <c r="AQ87" s="539"/>
      <c r="AR87" s="539"/>
      <c r="AS87" s="539"/>
      <c r="AT87" s="539"/>
      <c r="AU87" s="539"/>
      <c r="AV87" s="539"/>
      <c r="AW87" s="539"/>
      <c r="AX87" s="539"/>
      <c r="AY87" s="539"/>
      <c r="AZ87" s="539"/>
      <c r="BA87" s="539"/>
      <c r="BB87" s="539"/>
      <c r="BC87" s="539"/>
      <c r="BD87" s="539"/>
      <c r="BE87" s="539"/>
      <c r="BF87" s="539"/>
      <c r="BG87" s="539"/>
      <c r="BH87" s="539"/>
      <c r="BI87" s="539"/>
      <c r="BJ87" s="539"/>
      <c r="BK87" s="539"/>
      <c r="BL87" s="539"/>
      <c r="BM87" s="539"/>
      <c r="BN87" s="539"/>
      <c r="BO87" s="539"/>
      <c r="BP87" s="539"/>
      <c r="BQ87" s="539"/>
      <c r="BR87" s="539"/>
      <c r="BS87" s="539"/>
      <c r="BT87" s="539"/>
      <c r="BU87" s="539"/>
      <c r="BV87" s="540"/>
      <c r="BW87" s="540"/>
      <c r="BX87" s="540"/>
      <c r="BY87" s="540"/>
      <c r="BZ87" s="540"/>
      <c r="CA87" s="540"/>
      <c r="CB87" s="540"/>
      <c r="CC87" s="540"/>
      <c r="CD87" s="540"/>
      <c r="CE87" s="540"/>
      <c r="CF87" s="1634"/>
    </row>
    <row r="88" spans="1:84" ht="15" hidden="1" customHeight="1">
      <c r="A88" s="537"/>
      <c r="B88" s="538"/>
      <c r="C88" s="538"/>
      <c r="D88" s="3960"/>
      <c r="E88" s="3956" t="s">
        <v>637</v>
      </c>
      <c r="F88" s="3957"/>
      <c r="G88" s="3958"/>
      <c r="H88" s="3952" t="str">
        <f>IF(A86="","",INDEX(DIFFERENTIATION_UNMERGE_SYSTEM,MATCH(A86,DIFFERENTIATION_ID_DIFF,0)))</f>
        <v>Сафоновский филиал</v>
      </c>
      <c r="I88" s="3952"/>
      <c r="J88" s="3952"/>
      <c r="K88" s="3952"/>
      <c r="L88" s="3952"/>
      <c r="M88" s="3952"/>
      <c r="N88" s="3952"/>
      <c r="O88" s="3952"/>
      <c r="P88" s="3952"/>
      <c r="Q88" s="3952"/>
      <c r="R88" s="3952"/>
      <c r="S88" s="620"/>
      <c r="T88" s="617"/>
      <c r="U88" s="539"/>
      <c r="V88" s="539"/>
      <c r="W88" s="540"/>
      <c r="X88" s="540"/>
      <c r="Y88" s="540"/>
      <c r="Z88" s="540"/>
      <c r="AA88" s="541"/>
      <c r="AB88" s="542"/>
      <c r="AC88" s="3955"/>
      <c r="AD88" s="543"/>
      <c r="AE88" s="544"/>
      <c r="AF88" s="544"/>
      <c r="AG88" s="545"/>
      <c r="AH88" s="546"/>
      <c r="AI88" s="539"/>
      <c r="AJ88" s="539"/>
      <c r="AK88" s="539"/>
      <c r="AL88" s="539"/>
      <c r="AM88" s="539"/>
      <c r="AN88" s="539"/>
      <c r="AO88" s="539"/>
      <c r="AP88" s="539"/>
      <c r="AQ88" s="539"/>
      <c r="AR88" s="539"/>
      <c r="AS88" s="539"/>
      <c r="AT88" s="539"/>
      <c r="AU88" s="539"/>
      <c r="AV88" s="539"/>
      <c r="AW88" s="539"/>
      <c r="AX88" s="539"/>
      <c r="AY88" s="539"/>
      <c r="AZ88" s="539"/>
      <c r="BA88" s="539"/>
      <c r="BB88" s="539"/>
      <c r="BC88" s="539"/>
      <c r="BD88" s="539"/>
      <c r="BE88" s="539"/>
      <c r="BF88" s="539"/>
      <c r="BG88" s="539"/>
      <c r="BH88" s="539"/>
      <c r="BI88" s="539"/>
      <c r="BJ88" s="539"/>
      <c r="BK88" s="539"/>
      <c r="BL88" s="539"/>
      <c r="BM88" s="539"/>
      <c r="BN88" s="539"/>
      <c r="BO88" s="539"/>
      <c r="BP88" s="539"/>
      <c r="BQ88" s="539"/>
      <c r="BR88" s="539"/>
      <c r="BS88" s="539"/>
      <c r="BT88" s="539"/>
      <c r="BU88" s="539"/>
      <c r="BV88" s="540"/>
      <c r="BW88" s="540"/>
      <c r="BX88" s="540"/>
      <c r="BY88" s="540"/>
      <c r="BZ88" s="540"/>
      <c r="CA88" s="540"/>
      <c r="CB88" s="540"/>
      <c r="CC88" s="540"/>
      <c r="CD88" s="540"/>
      <c r="CE88" s="540"/>
      <c r="CF88" s="1634"/>
    </row>
    <row r="89" spans="1:84" ht="24.75" hidden="1" customHeight="1">
      <c r="A89" s="1593"/>
      <c r="B89" s="984"/>
      <c r="C89" s="345"/>
      <c r="D89" s="3960"/>
      <c r="E89" s="3954" t="s">
        <v>663</v>
      </c>
      <c r="F89" s="3954"/>
      <c r="G89" s="3954"/>
      <c r="H89" s="3954"/>
      <c r="I89" s="3954"/>
      <c r="J89" s="3954"/>
      <c r="K89" s="3954"/>
      <c r="L89" s="3954"/>
      <c r="M89" s="3954"/>
      <c r="N89" s="3954"/>
      <c r="O89" s="3954"/>
      <c r="P89" s="3954"/>
      <c r="Q89" s="482">
        <f>SUMIF(T90:T91,"i",Q90:Q91)</f>
        <v>0</v>
      </c>
      <c r="R89" s="859"/>
      <c r="S89" s="1585" t="s">
        <v>664</v>
      </c>
      <c r="T89" s="618" t="s">
        <v>665</v>
      </c>
      <c r="U89" s="3864">
        <v>1</v>
      </c>
      <c r="V89" s="3864" t="e">
        <f>INDEX(B_FHD_FLAG_INDEX_1,1,MATCH(A86,B_FHD_FLAG_DIFFERENTIATION,0))</f>
        <v>#REF!</v>
      </c>
      <c r="W89" s="984"/>
      <c r="X89" s="984"/>
      <c r="Y89" s="984"/>
      <c r="Z89" s="984"/>
      <c r="AA89" s="1460"/>
      <c r="AB89" s="984"/>
      <c r="AC89" s="3955"/>
      <c r="AD89" s="543"/>
      <c r="AE89" s="984"/>
      <c r="AF89" s="984"/>
      <c r="AG89" s="1460"/>
      <c r="AH89" s="1460"/>
      <c r="AI89" s="1460"/>
      <c r="AJ89" s="1460"/>
      <c r="AK89" s="1460"/>
      <c r="AL89" s="1460"/>
      <c r="AM89" s="1460"/>
      <c r="AN89" s="1460"/>
      <c r="AO89" s="1460"/>
      <c r="AP89" s="1460"/>
      <c r="AQ89" s="1460"/>
      <c r="AR89" s="1460"/>
      <c r="AS89" s="1460"/>
      <c r="AT89" s="1460"/>
      <c r="AU89" s="1460"/>
      <c r="AV89" s="1460"/>
      <c r="AW89" s="1460"/>
      <c r="AX89" s="1460"/>
      <c r="AY89" s="1460"/>
      <c r="AZ89" s="1460"/>
      <c r="BA89" s="1460"/>
      <c r="BB89" s="1460"/>
      <c r="BC89" s="1460"/>
      <c r="BD89" s="1460"/>
      <c r="BE89" s="1460"/>
      <c r="BF89" s="1460"/>
      <c r="BG89" s="1460"/>
      <c r="BH89" s="1460"/>
      <c r="BI89" s="1460"/>
      <c r="BJ89" s="1460"/>
      <c r="BK89" s="1460"/>
      <c r="BL89" s="1460"/>
      <c r="BM89" s="1460"/>
      <c r="BN89" s="1460"/>
      <c r="BO89" s="1460"/>
      <c r="BP89" s="1460"/>
      <c r="BQ89" s="1460"/>
      <c r="BR89" s="1460"/>
      <c r="BS89" s="1460"/>
      <c r="BT89" s="1460"/>
      <c r="BU89" s="1460"/>
      <c r="BV89" s="984"/>
      <c r="BW89" s="984"/>
      <c r="BX89" s="984"/>
      <c r="BY89" s="984"/>
      <c r="BZ89" s="984"/>
      <c r="CA89" s="984"/>
      <c r="CB89" s="984"/>
      <c r="CC89" s="984"/>
      <c r="CD89" s="984"/>
      <c r="CE89" s="984"/>
      <c r="CF89" s="1634"/>
    </row>
    <row r="90" spans="1:84" ht="11.25" hidden="1" customHeight="1">
      <c r="A90" s="1580"/>
      <c r="B90" s="1460"/>
      <c r="C90" s="1460"/>
      <c r="D90" s="3960"/>
      <c r="E90" s="549"/>
      <c r="F90" s="549">
        <v>0</v>
      </c>
      <c r="G90" s="549"/>
      <c r="H90" s="549"/>
      <c r="I90" s="549"/>
      <c r="J90" s="549"/>
      <c r="K90" s="549"/>
      <c r="L90" s="549"/>
      <c r="M90" s="549"/>
      <c r="N90" s="549"/>
      <c r="O90" s="549"/>
      <c r="P90" s="549"/>
      <c r="Q90" s="549"/>
      <c r="R90" s="549"/>
      <c r="S90" s="550"/>
      <c r="T90" s="619"/>
      <c r="U90" s="3864"/>
      <c r="V90" s="3864"/>
      <c r="W90" s="1460"/>
      <c r="X90" s="1460"/>
      <c r="Y90" s="1460"/>
      <c r="Z90" s="1460"/>
      <c r="AA90" s="1460"/>
      <c r="AB90" s="984"/>
      <c r="AC90" s="3955"/>
      <c r="AD90" s="543"/>
      <c r="AE90" s="984"/>
      <c r="AF90" s="984"/>
      <c r="AG90" s="1460"/>
      <c r="AH90" s="1460"/>
      <c r="AI90" s="1460"/>
      <c r="AJ90" s="1460"/>
      <c r="AK90" s="1460"/>
      <c r="AL90" s="1460"/>
      <c r="AM90" s="1460"/>
      <c r="AN90" s="1460"/>
      <c r="AO90" s="1460"/>
      <c r="AP90" s="1460"/>
      <c r="AQ90" s="1460"/>
      <c r="AR90" s="1460"/>
      <c r="AS90" s="1460"/>
      <c r="AT90" s="1460"/>
      <c r="AU90" s="1460"/>
      <c r="AV90" s="1460"/>
      <c r="AW90" s="1460"/>
      <c r="AX90" s="1460"/>
      <c r="AY90" s="1460"/>
      <c r="AZ90" s="1460"/>
      <c r="BA90" s="1460"/>
      <c r="BB90" s="1460"/>
      <c r="BC90" s="1460"/>
      <c r="BD90" s="1460"/>
      <c r="BE90" s="1460"/>
      <c r="BF90" s="1460"/>
      <c r="BG90" s="1460"/>
      <c r="BH90" s="1460"/>
      <c r="BI90" s="1460"/>
      <c r="BJ90" s="1460"/>
      <c r="BK90" s="1460"/>
      <c r="BL90" s="1460"/>
      <c r="BM90" s="1460"/>
      <c r="BN90" s="1460"/>
      <c r="BO90" s="1460"/>
      <c r="BP90" s="1460"/>
      <c r="BQ90" s="1460"/>
      <c r="BR90" s="1460"/>
      <c r="BS90" s="1460"/>
      <c r="BT90" s="1460"/>
      <c r="BU90" s="1460"/>
      <c r="BV90" s="1460"/>
      <c r="BW90" s="1460"/>
      <c r="BX90" s="1460"/>
      <c r="BY90" s="1460"/>
      <c r="BZ90" s="1460"/>
      <c r="CA90" s="1460"/>
      <c r="CB90" s="1460"/>
      <c r="CC90" s="1460"/>
      <c r="CD90" s="1460"/>
      <c r="CE90" s="1460"/>
      <c r="CF90" s="1634"/>
    </row>
    <row r="91" spans="1:84" ht="11.25" hidden="1" customHeight="1">
      <c r="A91" s="1593"/>
      <c r="B91" s="984"/>
      <c r="C91" s="345"/>
      <c r="D91" s="3960"/>
      <c r="E91" s="563" t="s">
        <v>9</v>
      </c>
      <c r="F91" s="992" t="s">
        <v>9</v>
      </c>
      <c r="G91" s="992" t="s">
        <v>668</v>
      </c>
      <c r="H91" s="565" t="s">
        <v>9</v>
      </c>
      <c r="I91" s="565"/>
      <c r="J91" s="565"/>
      <c r="K91" s="565"/>
      <c r="L91" s="565"/>
      <c r="M91" s="565"/>
      <c r="N91" s="565"/>
      <c r="O91" s="565"/>
      <c r="P91" s="565"/>
      <c r="Q91" s="565"/>
      <c r="R91" s="566"/>
      <c r="S91" s="567"/>
      <c r="T91" s="619"/>
      <c r="U91" s="3864"/>
      <c r="V91" s="3864"/>
      <c r="W91" s="984"/>
      <c r="X91" s="984"/>
      <c r="Y91" s="984"/>
      <c r="Z91" s="984"/>
      <c r="AA91" s="1460"/>
      <c r="AB91" s="984"/>
      <c r="AC91" s="3955"/>
      <c r="AD91" s="543"/>
      <c r="AE91" s="984"/>
      <c r="AF91" s="984"/>
      <c r="AG91" s="1460"/>
      <c r="AH91" s="1460"/>
      <c r="AI91" s="1460"/>
      <c r="AJ91" s="1460"/>
      <c r="AK91" s="1460"/>
      <c r="AL91" s="1460"/>
      <c r="AM91" s="1460"/>
      <c r="AN91" s="1460"/>
      <c r="AO91" s="1460"/>
      <c r="AP91" s="1460"/>
      <c r="AQ91" s="1460"/>
      <c r="AR91" s="1460"/>
      <c r="AS91" s="1460"/>
      <c r="AT91" s="1460"/>
      <c r="AU91" s="1460"/>
      <c r="AV91" s="1460"/>
      <c r="AW91" s="1460"/>
      <c r="AX91" s="1460"/>
      <c r="AY91" s="1460"/>
      <c r="AZ91" s="1460"/>
      <c r="BA91" s="1460"/>
      <c r="BB91" s="1460"/>
      <c r="BC91" s="1460"/>
      <c r="BD91" s="1460"/>
      <c r="BE91" s="1460"/>
      <c r="BF91" s="1460"/>
      <c r="BG91" s="1460"/>
      <c r="BH91" s="1460"/>
      <c r="BI91" s="1460"/>
      <c r="BJ91" s="1460"/>
      <c r="BK91" s="1460"/>
      <c r="BL91" s="1460"/>
      <c r="BM91" s="1460"/>
      <c r="BN91" s="1460"/>
      <c r="BO91" s="1460"/>
      <c r="BP91" s="1460"/>
      <c r="BQ91" s="1460"/>
      <c r="BR91" s="1460"/>
      <c r="BS91" s="1460"/>
      <c r="BT91" s="1460"/>
      <c r="BU91" s="1460"/>
      <c r="BV91" s="984"/>
      <c r="BW91" s="984"/>
      <c r="BX91" s="984"/>
      <c r="BY91" s="984"/>
      <c r="BZ91" s="984"/>
      <c r="CA91" s="984"/>
      <c r="CB91" s="984"/>
      <c r="CC91" s="984"/>
      <c r="CD91" s="984"/>
      <c r="CE91" s="984"/>
      <c r="CF91" s="1634"/>
    </row>
    <row r="92" spans="1:84" ht="5.25" hidden="1" customHeight="1">
      <c r="A92" s="1580"/>
      <c r="B92" s="1460"/>
      <c r="C92" s="1460"/>
      <c r="D92" s="3960"/>
      <c r="E92" s="868"/>
      <c r="F92" s="868"/>
      <c r="G92" s="868"/>
      <c r="H92" s="868"/>
      <c r="I92" s="868"/>
      <c r="J92" s="868"/>
      <c r="K92" s="868"/>
      <c r="L92" s="868"/>
      <c r="M92" s="868"/>
      <c r="N92" s="868"/>
      <c r="O92" s="868"/>
      <c r="P92" s="868"/>
      <c r="Q92" s="869"/>
      <c r="R92" s="870"/>
      <c r="S92" s="871"/>
      <c r="T92" s="618" t="s">
        <v>665</v>
      </c>
      <c r="U92" s="3864">
        <v>1</v>
      </c>
      <c r="V92" s="3864" t="s">
        <v>645</v>
      </c>
      <c r="W92" s="1460"/>
      <c r="X92" s="1460"/>
      <c r="Y92" s="1460"/>
      <c r="Z92" s="1460"/>
      <c r="AA92" s="1460"/>
      <c r="AB92" s="1460"/>
      <c r="AC92" s="866"/>
      <c r="AD92" s="867"/>
      <c r="AE92" s="1460"/>
      <c r="AF92" s="1460"/>
      <c r="AG92" s="1460"/>
      <c r="AH92" s="1460"/>
      <c r="AI92" s="1460"/>
      <c r="AJ92" s="1460"/>
      <c r="AK92" s="1460"/>
      <c r="AL92" s="1460"/>
      <c r="AM92" s="1460"/>
      <c r="AN92" s="1460"/>
      <c r="AO92" s="1460"/>
      <c r="AP92" s="1460"/>
      <c r="AQ92" s="1460"/>
      <c r="AR92" s="1460"/>
      <c r="AS92" s="1460"/>
      <c r="AT92" s="1460"/>
      <c r="AU92" s="1460"/>
      <c r="AV92" s="1460"/>
      <c r="AW92" s="1460"/>
      <c r="AX92" s="1460"/>
      <c r="AY92" s="1460"/>
      <c r="AZ92" s="1460"/>
      <c r="BA92" s="1460"/>
      <c r="BB92" s="1460"/>
      <c r="BC92" s="1460"/>
      <c r="BD92" s="1460"/>
      <c r="BE92" s="1460"/>
      <c r="BF92" s="1460"/>
      <c r="BG92" s="1460"/>
      <c r="BH92" s="1460"/>
      <c r="BI92" s="1460"/>
      <c r="BJ92" s="1460"/>
      <c r="BK92" s="1460"/>
      <c r="BL92" s="1460"/>
      <c r="BM92" s="1460"/>
      <c r="BN92" s="1460"/>
      <c r="BO92" s="1460"/>
      <c r="BP92" s="1460"/>
      <c r="BQ92" s="1460"/>
      <c r="BR92" s="1460"/>
      <c r="BS92" s="1460"/>
      <c r="BT92" s="1460"/>
      <c r="BU92" s="1460"/>
      <c r="BV92" s="1460"/>
      <c r="BW92" s="1460"/>
      <c r="BX92" s="1460"/>
      <c r="BY92" s="1460"/>
      <c r="BZ92" s="1460"/>
      <c r="CA92" s="1460"/>
      <c r="CB92" s="1460"/>
      <c r="CC92" s="1460"/>
      <c r="CD92" s="1460"/>
      <c r="CE92" s="1460"/>
      <c r="CF92" s="1140"/>
    </row>
    <row r="93" spans="1:84" ht="5.25" hidden="1" customHeight="1">
      <c r="A93" s="1580"/>
      <c r="B93" s="1460"/>
      <c r="C93" s="1460"/>
      <c r="D93" s="3960"/>
      <c r="E93" s="549"/>
      <c r="F93" s="549"/>
      <c r="G93" s="549"/>
      <c r="H93" s="549"/>
      <c r="I93" s="549"/>
      <c r="J93" s="549"/>
      <c r="K93" s="549"/>
      <c r="L93" s="549"/>
      <c r="M93" s="549"/>
      <c r="N93" s="549"/>
      <c r="O93" s="549"/>
      <c r="P93" s="549"/>
      <c r="Q93" s="549"/>
      <c r="R93" s="549"/>
      <c r="S93" s="550"/>
      <c r="T93" s="619"/>
      <c r="U93" s="3864"/>
      <c r="V93" s="3864"/>
      <c r="W93" s="1460"/>
      <c r="X93" s="1460"/>
      <c r="Y93" s="1460"/>
      <c r="Z93" s="1460"/>
      <c r="AA93" s="1460"/>
      <c r="AB93" s="1460"/>
      <c r="AC93" s="866"/>
      <c r="AD93" s="867"/>
      <c r="AE93" s="1460"/>
      <c r="AF93" s="1460"/>
      <c r="AG93" s="1460"/>
      <c r="AH93" s="1460"/>
      <c r="AI93" s="1460"/>
      <c r="AJ93" s="1460"/>
      <c r="AK93" s="1460"/>
      <c r="AL93" s="1460"/>
      <c r="AM93" s="1460"/>
      <c r="AN93" s="1460"/>
      <c r="AO93" s="1460"/>
      <c r="AP93" s="1460"/>
      <c r="AQ93" s="1460"/>
      <c r="AR93" s="1460"/>
      <c r="AS93" s="1460"/>
      <c r="AT93" s="1460"/>
      <c r="AU93" s="1460"/>
      <c r="AV93" s="1460"/>
      <c r="AW93" s="1460"/>
      <c r="AX93" s="1460"/>
      <c r="AY93" s="1460"/>
      <c r="AZ93" s="1460"/>
      <c r="BA93" s="1460"/>
      <c r="BB93" s="1460"/>
      <c r="BC93" s="1460"/>
      <c r="BD93" s="1460"/>
      <c r="BE93" s="1460"/>
      <c r="BF93" s="1460"/>
      <c r="BG93" s="1460"/>
      <c r="BH93" s="1460"/>
      <c r="BI93" s="1460"/>
      <c r="BJ93" s="1460"/>
      <c r="BK93" s="1460"/>
      <c r="BL93" s="1460"/>
      <c r="BM93" s="1460"/>
      <c r="BN93" s="1460"/>
      <c r="BO93" s="1460"/>
      <c r="BP93" s="1460"/>
      <c r="BQ93" s="1460"/>
      <c r="BR93" s="1460"/>
      <c r="BS93" s="1460"/>
      <c r="BT93" s="1460"/>
      <c r="BU93" s="1460"/>
      <c r="BV93" s="1460"/>
      <c r="BW93" s="1460"/>
      <c r="BX93" s="1460"/>
      <c r="BY93" s="1460"/>
      <c r="BZ93" s="1460"/>
      <c r="CA93" s="1460"/>
      <c r="CB93" s="1460"/>
      <c r="CC93" s="1460"/>
      <c r="CD93" s="1460"/>
      <c r="CE93" s="1460"/>
      <c r="CF93" s="1140"/>
    </row>
    <row r="94" spans="1:84" ht="5.25" hidden="1" customHeight="1">
      <c r="A94" s="1580"/>
      <c r="B94" s="1460"/>
      <c r="C94" s="1460"/>
      <c r="D94" s="3961"/>
      <c r="E94" s="872"/>
      <c r="F94" s="873"/>
      <c r="G94" s="873"/>
      <c r="H94" s="874"/>
      <c r="I94" s="874"/>
      <c r="J94" s="874"/>
      <c r="K94" s="874"/>
      <c r="L94" s="874"/>
      <c r="M94" s="874"/>
      <c r="N94" s="874"/>
      <c r="O94" s="874"/>
      <c r="P94" s="874"/>
      <c r="Q94" s="874"/>
      <c r="R94" s="815"/>
      <c r="S94" s="875"/>
      <c r="T94" s="619"/>
      <c r="U94" s="3864"/>
      <c r="V94" s="3864"/>
      <c r="W94" s="1460"/>
      <c r="X94" s="1460"/>
      <c r="Y94" s="1460"/>
      <c r="Z94" s="1460"/>
      <c r="AA94" s="1460"/>
      <c r="AB94" s="1460"/>
      <c r="AC94" s="866"/>
      <c r="AD94" s="867"/>
      <c r="AE94" s="1460"/>
      <c r="AF94" s="1460"/>
      <c r="AG94" s="1460"/>
      <c r="AH94" s="1460"/>
      <c r="AI94" s="1460"/>
      <c r="AJ94" s="1460"/>
      <c r="AK94" s="1460"/>
      <c r="AL94" s="1460"/>
      <c r="AM94" s="1460"/>
      <c r="AN94" s="1460"/>
      <c r="AO94" s="1460"/>
      <c r="AP94" s="1460"/>
      <c r="AQ94" s="1460"/>
      <c r="AR94" s="1460"/>
      <c r="AS94" s="1460"/>
      <c r="AT94" s="1460"/>
      <c r="AU94" s="1460"/>
      <c r="AV94" s="1460"/>
      <c r="AW94" s="1460"/>
      <c r="AX94" s="1460"/>
      <c r="AY94" s="1460"/>
      <c r="AZ94" s="1460"/>
      <c r="BA94" s="1460"/>
      <c r="BB94" s="1460"/>
      <c r="BC94" s="1460"/>
      <c r="BD94" s="1460"/>
      <c r="BE94" s="1460"/>
      <c r="BF94" s="1460"/>
      <c r="BG94" s="1460"/>
      <c r="BH94" s="1460"/>
      <c r="BI94" s="1460"/>
      <c r="BJ94" s="1460"/>
      <c r="BK94" s="1460"/>
      <c r="BL94" s="1460"/>
      <c r="BM94" s="1460"/>
      <c r="BN94" s="1460"/>
      <c r="BO94" s="1460"/>
      <c r="BP94" s="1460"/>
      <c r="BQ94" s="1460"/>
      <c r="BR94" s="1460"/>
      <c r="BS94" s="1460"/>
      <c r="BT94" s="1460"/>
      <c r="BU94" s="1460"/>
      <c r="BV94" s="1460"/>
      <c r="BW94" s="1460"/>
      <c r="BX94" s="1460"/>
      <c r="BY94" s="1460"/>
      <c r="BZ94" s="1460"/>
      <c r="CA94" s="1460"/>
      <c r="CB94" s="1460"/>
      <c r="CC94" s="1460"/>
      <c r="CD94" s="1460"/>
      <c r="CE94" s="1460"/>
      <c r="CF94" s="1140"/>
    </row>
    <row r="95" spans="1:84" ht="15" hidden="1" customHeight="1">
      <c r="A95" s="537" t="s">
        <v>188</v>
      </c>
      <c r="B95" s="538"/>
      <c r="C95" s="538" t="s">
        <v>9</v>
      </c>
      <c r="D95" s="3959" t="s">
        <v>676</v>
      </c>
      <c r="E95" s="3956" t="s">
        <v>157</v>
      </c>
      <c r="F95" s="3957"/>
      <c r="G95" s="3958"/>
      <c r="H95" s="3952" t="str">
        <f>IF(A95="","",INDEX(DIFFERENTIATION_UNMERGE_VD,MATCH(A95,DIFFERENTIATION_ID_DIFF,0)))</f>
        <v>Производство тепловой энергии. Некомбинированная выработка; Передача. Тепловая энергия; Сбыт. Тепловая энергия</v>
      </c>
      <c r="I95" s="3952"/>
      <c r="J95" s="3952"/>
      <c r="K95" s="3952"/>
      <c r="L95" s="3952"/>
      <c r="M95" s="3952"/>
      <c r="N95" s="3952"/>
      <c r="O95" s="3952"/>
      <c r="P95" s="3952"/>
      <c r="Q95" s="3952"/>
      <c r="R95" s="3952"/>
      <c r="S95" s="620"/>
      <c r="T95" s="617"/>
      <c r="U95" s="539"/>
      <c r="V95" s="539"/>
      <c r="W95" s="540"/>
      <c r="X95" s="540"/>
      <c r="Y95" s="540"/>
      <c r="Z95" s="540"/>
      <c r="AA95" s="541"/>
      <c r="AB95" s="542"/>
      <c r="AC95" s="3955"/>
      <c r="AD95" s="543"/>
      <c r="AE95" s="544" t="s">
        <v>9</v>
      </c>
      <c r="AF95" s="544"/>
      <c r="AG95" s="545" t="s">
        <v>662</v>
      </c>
      <c r="AH95" s="546">
        <v>3</v>
      </c>
      <c r="AI95" s="539"/>
      <c r="AJ95" s="539"/>
      <c r="AK95" s="539"/>
      <c r="AL95" s="539"/>
      <c r="AM95" s="539"/>
      <c r="AN95" s="539"/>
      <c r="AO95" s="539"/>
      <c r="AP95" s="539"/>
      <c r="AQ95" s="539"/>
      <c r="AR95" s="539"/>
      <c r="AS95" s="539"/>
      <c r="AT95" s="539"/>
      <c r="AU95" s="539"/>
      <c r="AV95" s="539"/>
      <c r="AW95" s="539"/>
      <c r="AX95" s="539"/>
      <c r="AY95" s="539"/>
      <c r="AZ95" s="539"/>
      <c r="BA95" s="539"/>
      <c r="BB95" s="539"/>
      <c r="BC95" s="539"/>
      <c r="BD95" s="539"/>
      <c r="BE95" s="539"/>
      <c r="BF95" s="539"/>
      <c r="BG95" s="539"/>
      <c r="BH95" s="539"/>
      <c r="BI95" s="539"/>
      <c r="BJ95" s="539"/>
      <c r="BK95" s="539"/>
      <c r="BL95" s="539"/>
      <c r="BM95" s="539"/>
      <c r="BN95" s="539"/>
      <c r="BO95" s="539"/>
      <c r="BP95" s="539"/>
      <c r="BQ95" s="539"/>
      <c r="BR95" s="539"/>
      <c r="BS95" s="539"/>
      <c r="BT95" s="539"/>
      <c r="BU95" s="539"/>
      <c r="BV95" s="540"/>
      <c r="BW95" s="540"/>
      <c r="BX95" s="540"/>
      <c r="BY95" s="540"/>
      <c r="BZ95" s="540"/>
      <c r="CA95" s="540"/>
      <c r="CB95" s="540"/>
      <c r="CC95" s="540"/>
      <c r="CD95" s="540"/>
      <c r="CE95" s="540"/>
      <c r="CF95" s="1634"/>
    </row>
    <row r="96" spans="1:84" ht="15" hidden="1" customHeight="1">
      <c r="A96" s="537"/>
      <c r="B96" s="538"/>
      <c r="C96" s="538"/>
      <c r="D96" s="3960"/>
      <c r="E96" s="3956" t="s">
        <v>636</v>
      </c>
      <c r="F96" s="3957"/>
      <c r="G96" s="3958"/>
      <c r="H96" s="3952" t="str">
        <f>IF(A95="","",INDEX(DIFFERENTIATION_UNMERGE_AREA,MATCH(A95,DIFFERENTIATION_ID_DIFF,0)))</f>
        <v>Территория 8</v>
      </c>
      <c r="I96" s="3952"/>
      <c r="J96" s="3952"/>
      <c r="K96" s="3952"/>
      <c r="L96" s="3952"/>
      <c r="M96" s="3952"/>
      <c r="N96" s="3952"/>
      <c r="O96" s="3952"/>
      <c r="P96" s="3952"/>
      <c r="Q96" s="3952"/>
      <c r="R96" s="3952"/>
      <c r="S96" s="620"/>
      <c r="T96" s="617"/>
      <c r="U96" s="539"/>
      <c r="V96" s="539"/>
      <c r="W96" s="540"/>
      <c r="X96" s="540"/>
      <c r="Y96" s="540"/>
      <c r="Z96" s="540"/>
      <c r="AA96" s="541"/>
      <c r="AB96" s="542"/>
      <c r="AC96" s="3955"/>
      <c r="AD96" s="543"/>
      <c r="AE96" s="544"/>
      <c r="AF96" s="544"/>
      <c r="AG96" s="545"/>
      <c r="AH96" s="546"/>
      <c r="AI96" s="539"/>
      <c r="AJ96" s="539"/>
      <c r="AK96" s="539"/>
      <c r="AL96" s="539"/>
      <c r="AM96" s="539"/>
      <c r="AN96" s="539"/>
      <c r="AO96" s="539"/>
      <c r="AP96" s="539"/>
      <c r="AQ96" s="539"/>
      <c r="AR96" s="539"/>
      <c r="AS96" s="539"/>
      <c r="AT96" s="539"/>
      <c r="AU96" s="539"/>
      <c r="AV96" s="539"/>
      <c r="AW96" s="539"/>
      <c r="AX96" s="539"/>
      <c r="AY96" s="539"/>
      <c r="AZ96" s="539"/>
      <c r="BA96" s="539"/>
      <c r="BB96" s="539"/>
      <c r="BC96" s="539"/>
      <c r="BD96" s="539"/>
      <c r="BE96" s="539"/>
      <c r="BF96" s="539"/>
      <c r="BG96" s="539"/>
      <c r="BH96" s="539"/>
      <c r="BI96" s="539"/>
      <c r="BJ96" s="539"/>
      <c r="BK96" s="539"/>
      <c r="BL96" s="539"/>
      <c r="BM96" s="539"/>
      <c r="BN96" s="539"/>
      <c r="BO96" s="539"/>
      <c r="BP96" s="539"/>
      <c r="BQ96" s="539"/>
      <c r="BR96" s="539"/>
      <c r="BS96" s="539"/>
      <c r="BT96" s="539"/>
      <c r="BU96" s="539"/>
      <c r="BV96" s="540"/>
      <c r="BW96" s="540"/>
      <c r="BX96" s="540"/>
      <c r="BY96" s="540"/>
      <c r="BZ96" s="540"/>
      <c r="CA96" s="540"/>
      <c r="CB96" s="540"/>
      <c r="CC96" s="540"/>
      <c r="CD96" s="540"/>
      <c r="CE96" s="540"/>
      <c r="CF96" s="1634"/>
    </row>
    <row r="97" spans="1:84" ht="15" hidden="1" customHeight="1">
      <c r="A97" s="537"/>
      <c r="B97" s="538"/>
      <c r="C97" s="538"/>
      <c r="D97" s="3960"/>
      <c r="E97" s="3956" t="s">
        <v>637</v>
      </c>
      <c r="F97" s="3957"/>
      <c r="G97" s="3958"/>
      <c r="H97" s="3952" t="str">
        <f>IF(A95="","",INDEX(DIFFERENTIATION_UNMERGE_SYSTEM,MATCH(A95,DIFFERENTIATION_ID_DIFF,0)))</f>
        <v>котельная г. Сафоново, ул. Советская</v>
      </c>
      <c r="I97" s="3952"/>
      <c r="J97" s="3952"/>
      <c r="K97" s="3952"/>
      <c r="L97" s="3952"/>
      <c r="M97" s="3952"/>
      <c r="N97" s="3952"/>
      <c r="O97" s="3952"/>
      <c r="P97" s="3952"/>
      <c r="Q97" s="3952"/>
      <c r="R97" s="3952"/>
      <c r="S97" s="620"/>
      <c r="T97" s="617"/>
      <c r="U97" s="539"/>
      <c r="V97" s="539"/>
      <c r="W97" s="540"/>
      <c r="X97" s="540"/>
      <c r="Y97" s="540"/>
      <c r="Z97" s="540"/>
      <c r="AA97" s="541"/>
      <c r="AB97" s="542"/>
      <c r="AC97" s="3955"/>
      <c r="AD97" s="543"/>
      <c r="AE97" s="544"/>
      <c r="AF97" s="544"/>
      <c r="AG97" s="545"/>
      <c r="AH97" s="546"/>
      <c r="AI97" s="539"/>
      <c r="AJ97" s="539"/>
      <c r="AK97" s="539"/>
      <c r="AL97" s="539"/>
      <c r="AM97" s="539"/>
      <c r="AN97" s="539"/>
      <c r="AO97" s="539"/>
      <c r="AP97" s="539"/>
      <c r="AQ97" s="539"/>
      <c r="AR97" s="539"/>
      <c r="AS97" s="539"/>
      <c r="AT97" s="539"/>
      <c r="AU97" s="539"/>
      <c r="AV97" s="539"/>
      <c r="AW97" s="539"/>
      <c r="AX97" s="539"/>
      <c r="AY97" s="539"/>
      <c r="AZ97" s="539"/>
      <c r="BA97" s="539"/>
      <c r="BB97" s="539"/>
      <c r="BC97" s="539"/>
      <c r="BD97" s="539"/>
      <c r="BE97" s="539"/>
      <c r="BF97" s="539"/>
      <c r="BG97" s="539"/>
      <c r="BH97" s="539"/>
      <c r="BI97" s="539"/>
      <c r="BJ97" s="539"/>
      <c r="BK97" s="539"/>
      <c r="BL97" s="539"/>
      <c r="BM97" s="539"/>
      <c r="BN97" s="539"/>
      <c r="BO97" s="539"/>
      <c r="BP97" s="539"/>
      <c r="BQ97" s="539"/>
      <c r="BR97" s="539"/>
      <c r="BS97" s="539"/>
      <c r="BT97" s="539"/>
      <c r="BU97" s="539"/>
      <c r="BV97" s="540"/>
      <c r="BW97" s="540"/>
      <c r="BX97" s="540"/>
      <c r="BY97" s="540"/>
      <c r="BZ97" s="540"/>
      <c r="CA97" s="540"/>
      <c r="CB97" s="540"/>
      <c r="CC97" s="540"/>
      <c r="CD97" s="540"/>
      <c r="CE97" s="540"/>
      <c r="CF97" s="1634"/>
    </row>
    <row r="98" spans="1:84" ht="24.75" hidden="1" customHeight="1">
      <c r="A98" s="1593"/>
      <c r="B98" s="984"/>
      <c r="C98" s="345"/>
      <c r="D98" s="3960"/>
      <c r="E98" s="3954" t="s">
        <v>663</v>
      </c>
      <c r="F98" s="3954"/>
      <c r="G98" s="3954"/>
      <c r="H98" s="3954"/>
      <c r="I98" s="3954"/>
      <c r="J98" s="3954"/>
      <c r="K98" s="3954"/>
      <c r="L98" s="3954"/>
      <c r="M98" s="3954"/>
      <c r="N98" s="3954"/>
      <c r="O98" s="3954"/>
      <c r="P98" s="3954"/>
      <c r="Q98" s="482">
        <f>SUMIF(T99:T100,"i",Q99:Q100)</f>
        <v>0</v>
      </c>
      <c r="R98" s="859"/>
      <c r="S98" s="1585" t="s">
        <v>664</v>
      </c>
      <c r="T98" s="618" t="s">
        <v>665</v>
      </c>
      <c r="U98" s="3864">
        <v>1</v>
      </c>
      <c r="V98" s="3864" t="e">
        <f>INDEX(B_FHD_FLAG_INDEX_1,1,MATCH(A95,B_FHD_FLAG_DIFFERENTIATION,0))</f>
        <v>#REF!</v>
      </c>
      <c r="W98" s="984"/>
      <c r="X98" s="984"/>
      <c r="Y98" s="984"/>
      <c r="Z98" s="984"/>
      <c r="AA98" s="1460"/>
      <c r="AB98" s="984"/>
      <c r="AC98" s="3955"/>
      <c r="AD98" s="543"/>
      <c r="AE98" s="984"/>
      <c r="AF98" s="984"/>
      <c r="AG98" s="1460"/>
      <c r="AH98" s="1460"/>
      <c r="AI98" s="1460"/>
      <c r="AJ98" s="1460"/>
      <c r="AK98" s="1460"/>
      <c r="AL98" s="1460"/>
      <c r="AM98" s="1460"/>
      <c r="AN98" s="1460"/>
      <c r="AO98" s="1460"/>
      <c r="AP98" s="1460"/>
      <c r="AQ98" s="1460"/>
      <c r="AR98" s="1460"/>
      <c r="AS98" s="1460"/>
      <c r="AT98" s="1460"/>
      <c r="AU98" s="1460"/>
      <c r="AV98" s="1460"/>
      <c r="AW98" s="1460"/>
      <c r="AX98" s="1460"/>
      <c r="AY98" s="1460"/>
      <c r="AZ98" s="1460"/>
      <c r="BA98" s="1460"/>
      <c r="BB98" s="1460"/>
      <c r="BC98" s="1460"/>
      <c r="BD98" s="1460"/>
      <c r="BE98" s="1460"/>
      <c r="BF98" s="1460"/>
      <c r="BG98" s="1460"/>
      <c r="BH98" s="1460"/>
      <c r="BI98" s="1460"/>
      <c r="BJ98" s="1460"/>
      <c r="BK98" s="1460"/>
      <c r="BL98" s="1460"/>
      <c r="BM98" s="1460"/>
      <c r="BN98" s="1460"/>
      <c r="BO98" s="1460"/>
      <c r="BP98" s="1460"/>
      <c r="BQ98" s="1460"/>
      <c r="BR98" s="1460"/>
      <c r="BS98" s="1460"/>
      <c r="BT98" s="1460"/>
      <c r="BU98" s="1460"/>
      <c r="BV98" s="984"/>
      <c r="BW98" s="984"/>
      <c r="BX98" s="984"/>
      <c r="BY98" s="984"/>
      <c r="BZ98" s="984"/>
      <c r="CA98" s="984"/>
      <c r="CB98" s="984"/>
      <c r="CC98" s="984"/>
      <c r="CD98" s="984"/>
      <c r="CE98" s="984"/>
      <c r="CF98" s="1634"/>
    </row>
    <row r="99" spans="1:84" ht="11.25" hidden="1" customHeight="1">
      <c r="A99" s="1580"/>
      <c r="B99" s="1460"/>
      <c r="C99" s="1460"/>
      <c r="D99" s="3960"/>
      <c r="E99" s="549"/>
      <c r="F99" s="549">
        <v>0</v>
      </c>
      <c r="G99" s="549"/>
      <c r="H99" s="549"/>
      <c r="I99" s="549"/>
      <c r="J99" s="549"/>
      <c r="K99" s="549"/>
      <c r="L99" s="549"/>
      <c r="M99" s="549"/>
      <c r="N99" s="549"/>
      <c r="O99" s="549"/>
      <c r="P99" s="549"/>
      <c r="Q99" s="549"/>
      <c r="R99" s="549"/>
      <c r="S99" s="550"/>
      <c r="T99" s="619"/>
      <c r="U99" s="3864"/>
      <c r="V99" s="3864"/>
      <c r="W99" s="1460"/>
      <c r="X99" s="1460"/>
      <c r="Y99" s="1460"/>
      <c r="Z99" s="1460"/>
      <c r="AA99" s="1460"/>
      <c r="AB99" s="984"/>
      <c r="AC99" s="3955"/>
      <c r="AD99" s="543"/>
      <c r="AE99" s="984"/>
      <c r="AF99" s="984"/>
      <c r="AG99" s="1460"/>
      <c r="AH99" s="1460"/>
      <c r="AI99" s="1460"/>
      <c r="AJ99" s="1460"/>
      <c r="AK99" s="1460"/>
      <c r="AL99" s="1460"/>
      <c r="AM99" s="1460"/>
      <c r="AN99" s="1460"/>
      <c r="AO99" s="1460"/>
      <c r="AP99" s="1460"/>
      <c r="AQ99" s="1460"/>
      <c r="AR99" s="1460"/>
      <c r="AS99" s="1460"/>
      <c r="AT99" s="1460"/>
      <c r="AU99" s="1460"/>
      <c r="AV99" s="1460"/>
      <c r="AW99" s="1460"/>
      <c r="AX99" s="1460"/>
      <c r="AY99" s="1460"/>
      <c r="AZ99" s="1460"/>
      <c r="BA99" s="1460"/>
      <c r="BB99" s="1460"/>
      <c r="BC99" s="1460"/>
      <c r="BD99" s="1460"/>
      <c r="BE99" s="1460"/>
      <c r="BF99" s="1460"/>
      <c r="BG99" s="1460"/>
      <c r="BH99" s="1460"/>
      <c r="BI99" s="1460"/>
      <c r="BJ99" s="1460"/>
      <c r="BK99" s="1460"/>
      <c r="BL99" s="1460"/>
      <c r="BM99" s="1460"/>
      <c r="BN99" s="1460"/>
      <c r="BO99" s="1460"/>
      <c r="BP99" s="1460"/>
      <c r="BQ99" s="1460"/>
      <c r="BR99" s="1460"/>
      <c r="BS99" s="1460"/>
      <c r="BT99" s="1460"/>
      <c r="BU99" s="1460"/>
      <c r="BV99" s="1460"/>
      <c r="BW99" s="1460"/>
      <c r="BX99" s="1460"/>
      <c r="BY99" s="1460"/>
      <c r="BZ99" s="1460"/>
      <c r="CA99" s="1460"/>
      <c r="CB99" s="1460"/>
      <c r="CC99" s="1460"/>
      <c r="CD99" s="1460"/>
      <c r="CE99" s="1460"/>
      <c r="CF99" s="1634"/>
    </row>
    <row r="100" spans="1:84" ht="11.25" hidden="1" customHeight="1">
      <c r="A100" s="1593"/>
      <c r="B100" s="984"/>
      <c r="C100" s="345"/>
      <c r="D100" s="3960"/>
      <c r="E100" s="563" t="s">
        <v>9</v>
      </c>
      <c r="F100" s="992" t="s">
        <v>9</v>
      </c>
      <c r="G100" s="992" t="s">
        <v>668</v>
      </c>
      <c r="H100" s="565" t="s">
        <v>9</v>
      </c>
      <c r="I100" s="565"/>
      <c r="J100" s="565"/>
      <c r="K100" s="565"/>
      <c r="L100" s="565"/>
      <c r="M100" s="565"/>
      <c r="N100" s="565"/>
      <c r="O100" s="565"/>
      <c r="P100" s="565"/>
      <c r="Q100" s="565"/>
      <c r="R100" s="566"/>
      <c r="S100" s="567"/>
      <c r="T100" s="619"/>
      <c r="U100" s="3864"/>
      <c r="V100" s="3864"/>
      <c r="W100" s="984"/>
      <c r="X100" s="984"/>
      <c r="Y100" s="984"/>
      <c r="Z100" s="984"/>
      <c r="AA100" s="1460"/>
      <c r="AB100" s="984"/>
      <c r="AC100" s="3955"/>
      <c r="AD100" s="543"/>
      <c r="AE100" s="984"/>
      <c r="AF100" s="984"/>
      <c r="AG100" s="1460"/>
      <c r="AH100" s="1460"/>
      <c r="AI100" s="1460"/>
      <c r="AJ100" s="1460"/>
      <c r="AK100" s="1460"/>
      <c r="AL100" s="1460"/>
      <c r="AM100" s="1460"/>
      <c r="AN100" s="1460"/>
      <c r="AO100" s="1460"/>
      <c r="AP100" s="1460"/>
      <c r="AQ100" s="1460"/>
      <c r="AR100" s="1460"/>
      <c r="AS100" s="1460"/>
      <c r="AT100" s="1460"/>
      <c r="AU100" s="1460"/>
      <c r="AV100" s="1460"/>
      <c r="AW100" s="1460"/>
      <c r="AX100" s="1460"/>
      <c r="AY100" s="1460"/>
      <c r="AZ100" s="1460"/>
      <c r="BA100" s="1460"/>
      <c r="BB100" s="1460"/>
      <c r="BC100" s="1460"/>
      <c r="BD100" s="1460"/>
      <c r="BE100" s="1460"/>
      <c r="BF100" s="1460"/>
      <c r="BG100" s="1460"/>
      <c r="BH100" s="1460"/>
      <c r="BI100" s="1460"/>
      <c r="BJ100" s="1460"/>
      <c r="BK100" s="1460"/>
      <c r="BL100" s="1460"/>
      <c r="BM100" s="1460"/>
      <c r="BN100" s="1460"/>
      <c r="BO100" s="1460"/>
      <c r="BP100" s="1460"/>
      <c r="BQ100" s="1460"/>
      <c r="BR100" s="1460"/>
      <c r="BS100" s="1460"/>
      <c r="BT100" s="1460"/>
      <c r="BU100" s="1460"/>
      <c r="BV100" s="984"/>
      <c r="BW100" s="984"/>
      <c r="BX100" s="984"/>
      <c r="BY100" s="984"/>
      <c r="BZ100" s="984"/>
      <c r="CA100" s="984"/>
      <c r="CB100" s="984"/>
      <c r="CC100" s="984"/>
      <c r="CD100" s="984"/>
      <c r="CE100" s="984"/>
      <c r="CF100" s="1634"/>
    </row>
    <row r="101" spans="1:84" ht="5.25" hidden="1" customHeight="1">
      <c r="A101" s="1580"/>
      <c r="B101" s="1460"/>
      <c r="C101" s="1460"/>
      <c r="D101" s="3960"/>
      <c r="E101" s="868"/>
      <c r="F101" s="868"/>
      <c r="G101" s="868"/>
      <c r="H101" s="868"/>
      <c r="I101" s="868"/>
      <c r="J101" s="868"/>
      <c r="K101" s="868"/>
      <c r="L101" s="868"/>
      <c r="M101" s="868"/>
      <c r="N101" s="868"/>
      <c r="O101" s="868"/>
      <c r="P101" s="868"/>
      <c r="Q101" s="869"/>
      <c r="R101" s="870"/>
      <c r="S101" s="871"/>
      <c r="T101" s="618" t="s">
        <v>665</v>
      </c>
      <c r="U101" s="3864">
        <v>1</v>
      </c>
      <c r="V101" s="3864" t="s">
        <v>645</v>
      </c>
      <c r="W101" s="1460"/>
      <c r="X101" s="1460"/>
      <c r="Y101" s="1460"/>
      <c r="Z101" s="1460"/>
      <c r="AA101" s="1460"/>
      <c r="AB101" s="1460"/>
      <c r="AC101" s="866"/>
      <c r="AD101" s="867"/>
      <c r="AE101" s="1460"/>
      <c r="AF101" s="1460"/>
      <c r="AG101" s="1460"/>
      <c r="AH101" s="1460"/>
      <c r="AI101" s="1460"/>
      <c r="AJ101" s="1460"/>
      <c r="AK101" s="1460"/>
      <c r="AL101" s="1460"/>
      <c r="AM101" s="1460"/>
      <c r="AN101" s="1460"/>
      <c r="AO101" s="1460"/>
      <c r="AP101" s="1460"/>
      <c r="AQ101" s="1460"/>
      <c r="AR101" s="1460"/>
      <c r="AS101" s="1460"/>
      <c r="AT101" s="1460"/>
      <c r="AU101" s="1460"/>
      <c r="AV101" s="1460"/>
      <c r="AW101" s="1460"/>
      <c r="AX101" s="1460"/>
      <c r="AY101" s="1460"/>
      <c r="AZ101" s="1460"/>
      <c r="BA101" s="1460"/>
      <c r="BB101" s="1460"/>
      <c r="BC101" s="1460"/>
      <c r="BD101" s="1460"/>
      <c r="BE101" s="1460"/>
      <c r="BF101" s="1460"/>
      <c r="BG101" s="1460"/>
      <c r="BH101" s="1460"/>
      <c r="BI101" s="1460"/>
      <c r="BJ101" s="1460"/>
      <c r="BK101" s="1460"/>
      <c r="BL101" s="1460"/>
      <c r="BM101" s="1460"/>
      <c r="BN101" s="1460"/>
      <c r="BO101" s="1460"/>
      <c r="BP101" s="1460"/>
      <c r="BQ101" s="1460"/>
      <c r="BR101" s="1460"/>
      <c r="BS101" s="1460"/>
      <c r="BT101" s="1460"/>
      <c r="BU101" s="1460"/>
      <c r="BV101" s="1460"/>
      <c r="BW101" s="1460"/>
      <c r="BX101" s="1460"/>
      <c r="BY101" s="1460"/>
      <c r="BZ101" s="1460"/>
      <c r="CA101" s="1460"/>
      <c r="CB101" s="1460"/>
      <c r="CC101" s="1460"/>
      <c r="CD101" s="1460"/>
      <c r="CE101" s="1460"/>
      <c r="CF101" s="1140"/>
    </row>
    <row r="102" spans="1:84" ht="5.25" hidden="1" customHeight="1">
      <c r="A102" s="1580"/>
      <c r="B102" s="1460"/>
      <c r="C102" s="1460"/>
      <c r="D102" s="3960"/>
      <c r="E102" s="549"/>
      <c r="F102" s="549"/>
      <c r="G102" s="549"/>
      <c r="H102" s="549"/>
      <c r="I102" s="549"/>
      <c r="J102" s="549"/>
      <c r="K102" s="549"/>
      <c r="L102" s="549"/>
      <c r="M102" s="549"/>
      <c r="N102" s="549"/>
      <c r="O102" s="549"/>
      <c r="P102" s="549"/>
      <c r="Q102" s="549"/>
      <c r="R102" s="549"/>
      <c r="S102" s="550"/>
      <c r="T102" s="619"/>
      <c r="U102" s="3864"/>
      <c r="V102" s="3864"/>
      <c r="W102" s="1460"/>
      <c r="X102" s="1460"/>
      <c r="Y102" s="1460"/>
      <c r="Z102" s="1460"/>
      <c r="AA102" s="1460"/>
      <c r="AB102" s="1460"/>
      <c r="AC102" s="866"/>
      <c r="AD102" s="867"/>
      <c r="AE102" s="1460"/>
      <c r="AF102" s="1460"/>
      <c r="AG102" s="1460"/>
      <c r="AH102" s="1460"/>
      <c r="AI102" s="1460"/>
      <c r="AJ102" s="1460"/>
      <c r="AK102" s="1460"/>
      <c r="AL102" s="1460"/>
      <c r="AM102" s="1460"/>
      <c r="AN102" s="1460"/>
      <c r="AO102" s="1460"/>
      <c r="AP102" s="1460"/>
      <c r="AQ102" s="1460"/>
      <c r="AR102" s="1460"/>
      <c r="AS102" s="1460"/>
      <c r="AT102" s="1460"/>
      <c r="AU102" s="1460"/>
      <c r="AV102" s="1460"/>
      <c r="AW102" s="1460"/>
      <c r="AX102" s="1460"/>
      <c r="AY102" s="1460"/>
      <c r="AZ102" s="1460"/>
      <c r="BA102" s="1460"/>
      <c r="BB102" s="1460"/>
      <c r="BC102" s="1460"/>
      <c r="BD102" s="1460"/>
      <c r="BE102" s="1460"/>
      <c r="BF102" s="1460"/>
      <c r="BG102" s="1460"/>
      <c r="BH102" s="1460"/>
      <c r="BI102" s="1460"/>
      <c r="BJ102" s="1460"/>
      <c r="BK102" s="1460"/>
      <c r="BL102" s="1460"/>
      <c r="BM102" s="1460"/>
      <c r="BN102" s="1460"/>
      <c r="BO102" s="1460"/>
      <c r="BP102" s="1460"/>
      <c r="BQ102" s="1460"/>
      <c r="BR102" s="1460"/>
      <c r="BS102" s="1460"/>
      <c r="BT102" s="1460"/>
      <c r="BU102" s="1460"/>
      <c r="BV102" s="1460"/>
      <c r="BW102" s="1460"/>
      <c r="BX102" s="1460"/>
      <c r="BY102" s="1460"/>
      <c r="BZ102" s="1460"/>
      <c r="CA102" s="1460"/>
      <c r="CB102" s="1460"/>
      <c r="CC102" s="1460"/>
      <c r="CD102" s="1460"/>
      <c r="CE102" s="1460"/>
      <c r="CF102" s="1140"/>
    </row>
    <row r="103" spans="1:84" ht="5.25" hidden="1" customHeight="1">
      <c r="A103" s="1580"/>
      <c r="B103" s="1460"/>
      <c r="C103" s="1460"/>
      <c r="D103" s="3961"/>
      <c r="E103" s="872"/>
      <c r="F103" s="873"/>
      <c r="G103" s="873"/>
      <c r="H103" s="874"/>
      <c r="I103" s="874"/>
      <c r="J103" s="874"/>
      <c r="K103" s="874"/>
      <c r="L103" s="874"/>
      <c r="M103" s="874"/>
      <c r="N103" s="874"/>
      <c r="O103" s="874"/>
      <c r="P103" s="874"/>
      <c r="Q103" s="874"/>
      <c r="R103" s="815"/>
      <c r="S103" s="875"/>
      <c r="T103" s="619"/>
      <c r="U103" s="3864"/>
      <c r="V103" s="3864"/>
      <c r="W103" s="1460"/>
      <c r="X103" s="1460"/>
      <c r="Y103" s="1460"/>
      <c r="Z103" s="1460"/>
      <c r="AA103" s="1460"/>
      <c r="AB103" s="1460"/>
      <c r="AC103" s="866"/>
      <c r="AD103" s="867"/>
      <c r="AE103" s="1460"/>
      <c r="AF103" s="1460"/>
      <c r="AG103" s="1460"/>
      <c r="AH103" s="1460"/>
      <c r="AI103" s="1460"/>
      <c r="AJ103" s="1460"/>
      <c r="AK103" s="1460"/>
      <c r="AL103" s="1460"/>
      <c r="AM103" s="1460"/>
      <c r="AN103" s="1460"/>
      <c r="AO103" s="1460"/>
      <c r="AP103" s="1460"/>
      <c r="AQ103" s="1460"/>
      <c r="AR103" s="1460"/>
      <c r="AS103" s="1460"/>
      <c r="AT103" s="1460"/>
      <c r="AU103" s="1460"/>
      <c r="AV103" s="1460"/>
      <c r="AW103" s="1460"/>
      <c r="AX103" s="1460"/>
      <c r="AY103" s="1460"/>
      <c r="AZ103" s="1460"/>
      <c r="BA103" s="1460"/>
      <c r="BB103" s="1460"/>
      <c r="BC103" s="1460"/>
      <c r="BD103" s="1460"/>
      <c r="BE103" s="1460"/>
      <c r="BF103" s="1460"/>
      <c r="BG103" s="1460"/>
      <c r="BH103" s="1460"/>
      <c r="BI103" s="1460"/>
      <c r="BJ103" s="1460"/>
      <c r="BK103" s="1460"/>
      <c r="BL103" s="1460"/>
      <c r="BM103" s="1460"/>
      <c r="BN103" s="1460"/>
      <c r="BO103" s="1460"/>
      <c r="BP103" s="1460"/>
      <c r="BQ103" s="1460"/>
      <c r="BR103" s="1460"/>
      <c r="BS103" s="1460"/>
      <c r="BT103" s="1460"/>
      <c r="BU103" s="1460"/>
      <c r="BV103" s="1460"/>
      <c r="BW103" s="1460"/>
      <c r="BX103" s="1460"/>
      <c r="BY103" s="1460"/>
      <c r="BZ103" s="1460"/>
      <c r="CA103" s="1460"/>
      <c r="CB103" s="1460"/>
      <c r="CC103" s="1460"/>
      <c r="CD103" s="1460"/>
      <c r="CE103" s="1460"/>
      <c r="CF103" s="1140"/>
    </row>
    <row r="104" spans="1:84" ht="15" hidden="1" customHeight="1">
      <c r="A104" s="537" t="s">
        <v>190</v>
      </c>
      <c r="B104" s="538"/>
      <c r="C104" s="538" t="s">
        <v>9</v>
      </c>
      <c r="D104" s="3959" t="s">
        <v>677</v>
      </c>
      <c r="E104" s="3956" t="s">
        <v>157</v>
      </c>
      <c r="F104" s="3957"/>
      <c r="G104" s="3958"/>
      <c r="H104" s="3952" t="str">
        <f>IF(A104="","",INDEX(DIFFERENTIATION_UNMERGE_VD,MATCH(A104,DIFFERENTIATION_ID_DIFF,0)))</f>
        <v>Производство тепловой энергии. Некомбинированная выработка; Передача. Тепловая энергия; Сбыт. Тепловая энергия</v>
      </c>
      <c r="I104" s="3952"/>
      <c r="J104" s="3952"/>
      <c r="K104" s="3952"/>
      <c r="L104" s="3952"/>
      <c r="M104" s="3952"/>
      <c r="N104" s="3952"/>
      <c r="O104" s="3952"/>
      <c r="P104" s="3952"/>
      <c r="Q104" s="3952"/>
      <c r="R104" s="3952"/>
      <c r="S104" s="620"/>
      <c r="T104" s="617"/>
      <c r="U104" s="539"/>
      <c r="V104" s="539"/>
      <c r="W104" s="540"/>
      <c r="X104" s="540"/>
      <c r="Y104" s="540"/>
      <c r="Z104" s="540"/>
      <c r="AA104" s="541"/>
      <c r="AB104" s="542"/>
      <c r="AC104" s="3955"/>
      <c r="AD104" s="543"/>
      <c r="AE104" s="544" t="s">
        <v>9</v>
      </c>
      <c r="AF104" s="544"/>
      <c r="AG104" s="545" t="s">
        <v>662</v>
      </c>
      <c r="AH104" s="546">
        <v>3</v>
      </c>
      <c r="AI104" s="539"/>
      <c r="AJ104" s="539"/>
      <c r="AK104" s="539"/>
      <c r="AL104" s="539"/>
      <c r="AM104" s="539"/>
      <c r="AN104" s="539"/>
      <c r="AO104" s="539"/>
      <c r="AP104" s="539"/>
      <c r="AQ104" s="539"/>
      <c r="AR104" s="539"/>
      <c r="AS104" s="539"/>
      <c r="AT104" s="539"/>
      <c r="AU104" s="539"/>
      <c r="AV104" s="539"/>
      <c r="AW104" s="539"/>
      <c r="AX104" s="539"/>
      <c r="AY104" s="539"/>
      <c r="AZ104" s="539"/>
      <c r="BA104" s="539"/>
      <c r="BB104" s="539"/>
      <c r="BC104" s="539"/>
      <c r="BD104" s="539"/>
      <c r="BE104" s="539"/>
      <c r="BF104" s="539"/>
      <c r="BG104" s="539"/>
      <c r="BH104" s="539"/>
      <c r="BI104" s="539"/>
      <c r="BJ104" s="539"/>
      <c r="BK104" s="539"/>
      <c r="BL104" s="539"/>
      <c r="BM104" s="539"/>
      <c r="BN104" s="539"/>
      <c r="BO104" s="539"/>
      <c r="BP104" s="539"/>
      <c r="BQ104" s="539"/>
      <c r="BR104" s="539"/>
      <c r="BS104" s="539"/>
      <c r="BT104" s="539"/>
      <c r="BU104" s="539"/>
      <c r="BV104" s="540"/>
      <c r="BW104" s="540"/>
      <c r="BX104" s="540"/>
      <c r="BY104" s="540"/>
      <c r="BZ104" s="540"/>
      <c r="CA104" s="540"/>
      <c r="CB104" s="540"/>
      <c r="CC104" s="540"/>
      <c r="CD104" s="540"/>
      <c r="CE104" s="540"/>
      <c r="CF104" s="1634"/>
    </row>
    <row r="105" spans="1:84" ht="15" hidden="1" customHeight="1">
      <c r="A105" s="537"/>
      <c r="B105" s="538"/>
      <c r="C105" s="538"/>
      <c r="D105" s="3960"/>
      <c r="E105" s="3956" t="s">
        <v>636</v>
      </c>
      <c r="F105" s="3957"/>
      <c r="G105" s="3958"/>
      <c r="H105" s="3952" t="str">
        <f>IF(A104="","",INDEX(DIFFERENTIATION_UNMERGE_AREA,MATCH(A104,DIFFERENTIATION_ID_DIFF,0)))</f>
        <v>Территория 8</v>
      </c>
      <c r="I105" s="3952"/>
      <c r="J105" s="3952"/>
      <c r="K105" s="3952"/>
      <c r="L105" s="3952"/>
      <c r="M105" s="3952"/>
      <c r="N105" s="3952"/>
      <c r="O105" s="3952"/>
      <c r="P105" s="3952"/>
      <c r="Q105" s="3952"/>
      <c r="R105" s="3952"/>
      <c r="S105" s="620"/>
      <c r="T105" s="617"/>
      <c r="U105" s="539"/>
      <c r="V105" s="539"/>
      <c r="W105" s="540"/>
      <c r="X105" s="540"/>
      <c r="Y105" s="540"/>
      <c r="Z105" s="540"/>
      <c r="AA105" s="541"/>
      <c r="AB105" s="542"/>
      <c r="AC105" s="3955"/>
      <c r="AD105" s="543"/>
      <c r="AE105" s="544"/>
      <c r="AF105" s="544"/>
      <c r="AG105" s="545"/>
      <c r="AH105" s="546"/>
      <c r="AI105" s="539"/>
      <c r="AJ105" s="539"/>
      <c r="AK105" s="539"/>
      <c r="AL105" s="539"/>
      <c r="AM105" s="539"/>
      <c r="AN105" s="539"/>
      <c r="AO105" s="539"/>
      <c r="AP105" s="539"/>
      <c r="AQ105" s="539"/>
      <c r="AR105" s="539"/>
      <c r="AS105" s="539"/>
      <c r="AT105" s="539"/>
      <c r="AU105" s="539"/>
      <c r="AV105" s="539"/>
      <c r="AW105" s="539"/>
      <c r="AX105" s="539"/>
      <c r="AY105" s="539"/>
      <c r="AZ105" s="539"/>
      <c r="BA105" s="539"/>
      <c r="BB105" s="539"/>
      <c r="BC105" s="539"/>
      <c r="BD105" s="539"/>
      <c r="BE105" s="539"/>
      <c r="BF105" s="539"/>
      <c r="BG105" s="539"/>
      <c r="BH105" s="539"/>
      <c r="BI105" s="539"/>
      <c r="BJ105" s="539"/>
      <c r="BK105" s="539"/>
      <c r="BL105" s="539"/>
      <c r="BM105" s="539"/>
      <c r="BN105" s="539"/>
      <c r="BO105" s="539"/>
      <c r="BP105" s="539"/>
      <c r="BQ105" s="539"/>
      <c r="BR105" s="539"/>
      <c r="BS105" s="539"/>
      <c r="BT105" s="539"/>
      <c r="BU105" s="539"/>
      <c r="BV105" s="540"/>
      <c r="BW105" s="540"/>
      <c r="BX105" s="540"/>
      <c r="BY105" s="540"/>
      <c r="BZ105" s="540"/>
      <c r="CA105" s="540"/>
      <c r="CB105" s="540"/>
      <c r="CC105" s="540"/>
      <c r="CD105" s="540"/>
      <c r="CE105" s="540"/>
      <c r="CF105" s="1634"/>
    </row>
    <row r="106" spans="1:84" ht="15" hidden="1" customHeight="1">
      <c r="A106" s="537"/>
      <c r="B106" s="538"/>
      <c r="C106" s="538"/>
      <c r="D106" s="3960"/>
      <c r="E106" s="3956" t="s">
        <v>637</v>
      </c>
      <c r="F106" s="3957"/>
      <c r="G106" s="3958"/>
      <c r="H106" s="3952" t="str">
        <f>IF(A104="","",INDEX(DIFFERENTIATION_UNMERGE_SYSTEM,MATCH(A104,DIFFERENTIATION_ID_DIFF,0)))</f>
        <v>котельная г. Сафоново, ул. Первомайская</v>
      </c>
      <c r="I106" s="3952"/>
      <c r="J106" s="3952"/>
      <c r="K106" s="3952"/>
      <c r="L106" s="3952"/>
      <c r="M106" s="3952"/>
      <c r="N106" s="3952"/>
      <c r="O106" s="3952"/>
      <c r="P106" s="3952"/>
      <c r="Q106" s="3952"/>
      <c r="R106" s="3952"/>
      <c r="S106" s="620"/>
      <c r="T106" s="617"/>
      <c r="U106" s="539"/>
      <c r="V106" s="539"/>
      <c r="W106" s="540"/>
      <c r="X106" s="540"/>
      <c r="Y106" s="540"/>
      <c r="Z106" s="540"/>
      <c r="AA106" s="541"/>
      <c r="AB106" s="542"/>
      <c r="AC106" s="3955"/>
      <c r="AD106" s="543"/>
      <c r="AE106" s="544"/>
      <c r="AF106" s="544"/>
      <c r="AG106" s="545"/>
      <c r="AH106" s="546"/>
      <c r="AI106" s="539"/>
      <c r="AJ106" s="539"/>
      <c r="AK106" s="539"/>
      <c r="AL106" s="539"/>
      <c r="AM106" s="539"/>
      <c r="AN106" s="539"/>
      <c r="AO106" s="539"/>
      <c r="AP106" s="539"/>
      <c r="AQ106" s="539"/>
      <c r="AR106" s="539"/>
      <c r="AS106" s="539"/>
      <c r="AT106" s="539"/>
      <c r="AU106" s="539"/>
      <c r="AV106" s="539"/>
      <c r="AW106" s="539"/>
      <c r="AX106" s="539"/>
      <c r="AY106" s="539"/>
      <c r="AZ106" s="539"/>
      <c r="BA106" s="539"/>
      <c r="BB106" s="539"/>
      <c r="BC106" s="539"/>
      <c r="BD106" s="539"/>
      <c r="BE106" s="539"/>
      <c r="BF106" s="539"/>
      <c r="BG106" s="539"/>
      <c r="BH106" s="539"/>
      <c r="BI106" s="539"/>
      <c r="BJ106" s="539"/>
      <c r="BK106" s="539"/>
      <c r="BL106" s="539"/>
      <c r="BM106" s="539"/>
      <c r="BN106" s="539"/>
      <c r="BO106" s="539"/>
      <c r="BP106" s="539"/>
      <c r="BQ106" s="539"/>
      <c r="BR106" s="539"/>
      <c r="BS106" s="539"/>
      <c r="BT106" s="539"/>
      <c r="BU106" s="539"/>
      <c r="BV106" s="540"/>
      <c r="BW106" s="540"/>
      <c r="BX106" s="540"/>
      <c r="BY106" s="540"/>
      <c r="BZ106" s="540"/>
      <c r="CA106" s="540"/>
      <c r="CB106" s="540"/>
      <c r="CC106" s="540"/>
      <c r="CD106" s="540"/>
      <c r="CE106" s="540"/>
      <c r="CF106" s="1634"/>
    </row>
    <row r="107" spans="1:84" ht="24.75" hidden="1" customHeight="1">
      <c r="A107" s="1593"/>
      <c r="B107" s="984"/>
      <c r="C107" s="345"/>
      <c r="D107" s="3960"/>
      <c r="E107" s="3954" t="s">
        <v>663</v>
      </c>
      <c r="F107" s="3954"/>
      <c r="G107" s="3954"/>
      <c r="H107" s="3954"/>
      <c r="I107" s="3954"/>
      <c r="J107" s="3954"/>
      <c r="K107" s="3954"/>
      <c r="L107" s="3954"/>
      <c r="M107" s="3954"/>
      <c r="N107" s="3954"/>
      <c r="O107" s="3954"/>
      <c r="P107" s="3954"/>
      <c r="Q107" s="482">
        <f>SUMIF(T108:T109,"i",Q108:Q109)</f>
        <v>0</v>
      </c>
      <c r="R107" s="859"/>
      <c r="S107" s="1585" t="s">
        <v>664</v>
      </c>
      <c r="T107" s="618" t="s">
        <v>665</v>
      </c>
      <c r="U107" s="3864">
        <v>1</v>
      </c>
      <c r="V107" s="3864" t="e">
        <f>INDEX(B_FHD_FLAG_INDEX_1,1,MATCH(A104,B_FHD_FLAG_DIFFERENTIATION,0))</f>
        <v>#REF!</v>
      </c>
      <c r="W107" s="984"/>
      <c r="X107" s="984"/>
      <c r="Y107" s="984"/>
      <c r="Z107" s="984"/>
      <c r="AA107" s="1460"/>
      <c r="AB107" s="984"/>
      <c r="AC107" s="3955"/>
      <c r="AD107" s="543"/>
      <c r="AE107" s="984"/>
      <c r="AF107" s="984"/>
      <c r="AG107" s="1460"/>
      <c r="AH107" s="1460"/>
      <c r="AI107" s="1460"/>
      <c r="AJ107" s="1460"/>
      <c r="AK107" s="1460"/>
      <c r="AL107" s="1460"/>
      <c r="AM107" s="1460"/>
      <c r="AN107" s="1460"/>
      <c r="AO107" s="1460"/>
      <c r="AP107" s="1460"/>
      <c r="AQ107" s="1460"/>
      <c r="AR107" s="1460"/>
      <c r="AS107" s="1460"/>
      <c r="AT107" s="1460"/>
      <c r="AU107" s="1460"/>
      <c r="AV107" s="1460"/>
      <c r="AW107" s="1460"/>
      <c r="AX107" s="1460"/>
      <c r="AY107" s="1460"/>
      <c r="AZ107" s="1460"/>
      <c r="BA107" s="1460"/>
      <c r="BB107" s="1460"/>
      <c r="BC107" s="1460"/>
      <c r="BD107" s="1460"/>
      <c r="BE107" s="1460"/>
      <c r="BF107" s="1460"/>
      <c r="BG107" s="1460"/>
      <c r="BH107" s="1460"/>
      <c r="BI107" s="1460"/>
      <c r="BJ107" s="1460"/>
      <c r="BK107" s="1460"/>
      <c r="BL107" s="1460"/>
      <c r="BM107" s="1460"/>
      <c r="BN107" s="1460"/>
      <c r="BO107" s="1460"/>
      <c r="BP107" s="1460"/>
      <c r="BQ107" s="1460"/>
      <c r="BR107" s="1460"/>
      <c r="BS107" s="1460"/>
      <c r="BT107" s="1460"/>
      <c r="BU107" s="1460"/>
      <c r="BV107" s="984"/>
      <c r="BW107" s="984"/>
      <c r="BX107" s="984"/>
      <c r="BY107" s="984"/>
      <c r="BZ107" s="984"/>
      <c r="CA107" s="984"/>
      <c r="CB107" s="984"/>
      <c r="CC107" s="984"/>
      <c r="CD107" s="984"/>
      <c r="CE107" s="984"/>
      <c r="CF107" s="1634"/>
    </row>
    <row r="108" spans="1:84" ht="11.25" hidden="1" customHeight="1">
      <c r="A108" s="1580"/>
      <c r="B108" s="1460"/>
      <c r="C108" s="1460"/>
      <c r="D108" s="3960"/>
      <c r="E108" s="549"/>
      <c r="F108" s="549">
        <v>0</v>
      </c>
      <c r="G108" s="549"/>
      <c r="H108" s="549"/>
      <c r="I108" s="549"/>
      <c r="J108" s="549"/>
      <c r="K108" s="549"/>
      <c r="L108" s="549"/>
      <c r="M108" s="549"/>
      <c r="N108" s="549"/>
      <c r="O108" s="549"/>
      <c r="P108" s="549"/>
      <c r="Q108" s="549"/>
      <c r="R108" s="549"/>
      <c r="S108" s="550"/>
      <c r="T108" s="619"/>
      <c r="U108" s="3864"/>
      <c r="V108" s="3864"/>
      <c r="W108" s="1460"/>
      <c r="X108" s="1460"/>
      <c r="Y108" s="1460"/>
      <c r="Z108" s="1460"/>
      <c r="AA108" s="1460"/>
      <c r="AB108" s="984"/>
      <c r="AC108" s="3955"/>
      <c r="AD108" s="543"/>
      <c r="AE108" s="984"/>
      <c r="AF108" s="984"/>
      <c r="AG108" s="1460"/>
      <c r="AH108" s="1460"/>
      <c r="AI108" s="1460"/>
      <c r="AJ108" s="1460"/>
      <c r="AK108" s="1460"/>
      <c r="AL108" s="1460"/>
      <c r="AM108" s="1460"/>
      <c r="AN108" s="1460"/>
      <c r="AO108" s="1460"/>
      <c r="AP108" s="1460"/>
      <c r="AQ108" s="1460"/>
      <c r="AR108" s="1460"/>
      <c r="AS108" s="1460"/>
      <c r="AT108" s="1460"/>
      <c r="AU108" s="1460"/>
      <c r="AV108" s="1460"/>
      <c r="AW108" s="1460"/>
      <c r="AX108" s="1460"/>
      <c r="AY108" s="1460"/>
      <c r="AZ108" s="1460"/>
      <c r="BA108" s="1460"/>
      <c r="BB108" s="1460"/>
      <c r="BC108" s="1460"/>
      <c r="BD108" s="1460"/>
      <c r="BE108" s="1460"/>
      <c r="BF108" s="1460"/>
      <c r="BG108" s="1460"/>
      <c r="BH108" s="1460"/>
      <c r="BI108" s="1460"/>
      <c r="BJ108" s="1460"/>
      <c r="BK108" s="1460"/>
      <c r="BL108" s="1460"/>
      <c r="BM108" s="1460"/>
      <c r="BN108" s="1460"/>
      <c r="BO108" s="1460"/>
      <c r="BP108" s="1460"/>
      <c r="BQ108" s="1460"/>
      <c r="BR108" s="1460"/>
      <c r="BS108" s="1460"/>
      <c r="BT108" s="1460"/>
      <c r="BU108" s="1460"/>
      <c r="BV108" s="1460"/>
      <c r="BW108" s="1460"/>
      <c r="BX108" s="1460"/>
      <c r="BY108" s="1460"/>
      <c r="BZ108" s="1460"/>
      <c r="CA108" s="1460"/>
      <c r="CB108" s="1460"/>
      <c r="CC108" s="1460"/>
      <c r="CD108" s="1460"/>
      <c r="CE108" s="1460"/>
      <c r="CF108" s="1634"/>
    </row>
    <row r="109" spans="1:84" ht="11.25" hidden="1" customHeight="1">
      <c r="A109" s="1593"/>
      <c r="B109" s="984"/>
      <c r="C109" s="345"/>
      <c r="D109" s="3960"/>
      <c r="E109" s="563" t="s">
        <v>9</v>
      </c>
      <c r="F109" s="992" t="s">
        <v>9</v>
      </c>
      <c r="G109" s="992" t="s">
        <v>668</v>
      </c>
      <c r="H109" s="565" t="s">
        <v>9</v>
      </c>
      <c r="I109" s="565"/>
      <c r="J109" s="565"/>
      <c r="K109" s="565"/>
      <c r="L109" s="565"/>
      <c r="M109" s="565"/>
      <c r="N109" s="565"/>
      <c r="O109" s="565"/>
      <c r="P109" s="565"/>
      <c r="Q109" s="565"/>
      <c r="R109" s="566"/>
      <c r="S109" s="567"/>
      <c r="T109" s="619"/>
      <c r="U109" s="3864"/>
      <c r="V109" s="3864"/>
      <c r="W109" s="984"/>
      <c r="X109" s="984"/>
      <c r="Y109" s="984"/>
      <c r="Z109" s="984"/>
      <c r="AA109" s="1460"/>
      <c r="AB109" s="984"/>
      <c r="AC109" s="3955"/>
      <c r="AD109" s="543"/>
      <c r="AE109" s="984"/>
      <c r="AF109" s="984"/>
      <c r="AG109" s="1460"/>
      <c r="AH109" s="1460"/>
      <c r="AI109" s="1460"/>
      <c r="AJ109" s="1460"/>
      <c r="AK109" s="1460"/>
      <c r="AL109" s="1460"/>
      <c r="AM109" s="1460"/>
      <c r="AN109" s="1460"/>
      <c r="AO109" s="1460"/>
      <c r="AP109" s="1460"/>
      <c r="AQ109" s="1460"/>
      <c r="AR109" s="1460"/>
      <c r="AS109" s="1460"/>
      <c r="AT109" s="1460"/>
      <c r="AU109" s="1460"/>
      <c r="AV109" s="1460"/>
      <c r="AW109" s="1460"/>
      <c r="AX109" s="1460"/>
      <c r="AY109" s="1460"/>
      <c r="AZ109" s="1460"/>
      <c r="BA109" s="1460"/>
      <c r="BB109" s="1460"/>
      <c r="BC109" s="1460"/>
      <c r="BD109" s="1460"/>
      <c r="BE109" s="1460"/>
      <c r="BF109" s="1460"/>
      <c r="BG109" s="1460"/>
      <c r="BH109" s="1460"/>
      <c r="BI109" s="1460"/>
      <c r="BJ109" s="1460"/>
      <c r="BK109" s="1460"/>
      <c r="BL109" s="1460"/>
      <c r="BM109" s="1460"/>
      <c r="BN109" s="1460"/>
      <c r="BO109" s="1460"/>
      <c r="BP109" s="1460"/>
      <c r="BQ109" s="1460"/>
      <c r="BR109" s="1460"/>
      <c r="BS109" s="1460"/>
      <c r="BT109" s="1460"/>
      <c r="BU109" s="1460"/>
      <c r="BV109" s="984"/>
      <c r="BW109" s="984"/>
      <c r="BX109" s="984"/>
      <c r="BY109" s="984"/>
      <c r="BZ109" s="984"/>
      <c r="CA109" s="984"/>
      <c r="CB109" s="984"/>
      <c r="CC109" s="984"/>
      <c r="CD109" s="984"/>
      <c r="CE109" s="984"/>
      <c r="CF109" s="1634"/>
    </row>
    <row r="110" spans="1:84" ht="5.25" hidden="1" customHeight="1">
      <c r="A110" s="1580"/>
      <c r="B110" s="1460"/>
      <c r="C110" s="1460"/>
      <c r="D110" s="3960"/>
      <c r="E110" s="868"/>
      <c r="F110" s="868"/>
      <c r="G110" s="868"/>
      <c r="H110" s="868"/>
      <c r="I110" s="868"/>
      <c r="J110" s="868"/>
      <c r="K110" s="868"/>
      <c r="L110" s="868"/>
      <c r="M110" s="868"/>
      <c r="N110" s="868"/>
      <c r="O110" s="868"/>
      <c r="P110" s="868"/>
      <c r="Q110" s="869"/>
      <c r="R110" s="870"/>
      <c r="S110" s="871"/>
      <c r="T110" s="618" t="s">
        <v>665</v>
      </c>
      <c r="U110" s="3864">
        <v>1</v>
      </c>
      <c r="V110" s="3864" t="s">
        <v>645</v>
      </c>
      <c r="W110" s="1460"/>
      <c r="X110" s="1460"/>
      <c r="Y110" s="1460"/>
      <c r="Z110" s="1460"/>
      <c r="AA110" s="1460"/>
      <c r="AB110" s="1460"/>
      <c r="AC110" s="866"/>
      <c r="AD110" s="867"/>
      <c r="AE110" s="1460"/>
      <c r="AF110" s="1460"/>
      <c r="AG110" s="1460"/>
      <c r="AH110" s="1460"/>
      <c r="AI110" s="1460"/>
      <c r="AJ110" s="1460"/>
      <c r="AK110" s="1460"/>
      <c r="AL110" s="1460"/>
      <c r="AM110" s="1460"/>
      <c r="AN110" s="1460"/>
      <c r="AO110" s="1460"/>
      <c r="AP110" s="1460"/>
      <c r="AQ110" s="1460"/>
      <c r="AR110" s="1460"/>
      <c r="AS110" s="1460"/>
      <c r="AT110" s="1460"/>
      <c r="AU110" s="1460"/>
      <c r="AV110" s="1460"/>
      <c r="AW110" s="1460"/>
      <c r="AX110" s="1460"/>
      <c r="AY110" s="1460"/>
      <c r="AZ110" s="1460"/>
      <c r="BA110" s="1460"/>
      <c r="BB110" s="1460"/>
      <c r="BC110" s="1460"/>
      <c r="BD110" s="1460"/>
      <c r="BE110" s="1460"/>
      <c r="BF110" s="1460"/>
      <c r="BG110" s="1460"/>
      <c r="BH110" s="1460"/>
      <c r="BI110" s="1460"/>
      <c r="BJ110" s="1460"/>
      <c r="BK110" s="1460"/>
      <c r="BL110" s="1460"/>
      <c r="BM110" s="1460"/>
      <c r="BN110" s="1460"/>
      <c r="BO110" s="1460"/>
      <c r="BP110" s="1460"/>
      <c r="BQ110" s="1460"/>
      <c r="BR110" s="1460"/>
      <c r="BS110" s="1460"/>
      <c r="BT110" s="1460"/>
      <c r="BU110" s="1460"/>
      <c r="BV110" s="1460"/>
      <c r="BW110" s="1460"/>
      <c r="BX110" s="1460"/>
      <c r="BY110" s="1460"/>
      <c r="BZ110" s="1460"/>
      <c r="CA110" s="1460"/>
      <c r="CB110" s="1460"/>
      <c r="CC110" s="1460"/>
      <c r="CD110" s="1460"/>
      <c r="CE110" s="1460"/>
      <c r="CF110" s="1140"/>
    </row>
    <row r="111" spans="1:84" ht="5.25" hidden="1" customHeight="1">
      <c r="A111" s="1580"/>
      <c r="B111" s="1460"/>
      <c r="C111" s="1460"/>
      <c r="D111" s="3960"/>
      <c r="E111" s="549"/>
      <c r="F111" s="549"/>
      <c r="G111" s="549"/>
      <c r="H111" s="549"/>
      <c r="I111" s="549"/>
      <c r="J111" s="549"/>
      <c r="K111" s="549"/>
      <c r="L111" s="549"/>
      <c r="M111" s="549"/>
      <c r="N111" s="549"/>
      <c r="O111" s="549"/>
      <c r="P111" s="549"/>
      <c r="Q111" s="549"/>
      <c r="R111" s="549"/>
      <c r="S111" s="550"/>
      <c r="T111" s="619"/>
      <c r="U111" s="3864"/>
      <c r="V111" s="3864"/>
      <c r="W111" s="1460"/>
      <c r="X111" s="1460"/>
      <c r="Y111" s="1460"/>
      <c r="Z111" s="1460"/>
      <c r="AA111" s="1460"/>
      <c r="AB111" s="1460"/>
      <c r="AC111" s="866"/>
      <c r="AD111" s="867"/>
      <c r="AE111" s="1460"/>
      <c r="AF111" s="1460"/>
      <c r="AG111" s="1460"/>
      <c r="AH111" s="1460"/>
      <c r="AI111" s="1460"/>
      <c r="AJ111" s="1460"/>
      <c r="AK111" s="1460"/>
      <c r="AL111" s="1460"/>
      <c r="AM111" s="1460"/>
      <c r="AN111" s="1460"/>
      <c r="AO111" s="1460"/>
      <c r="AP111" s="1460"/>
      <c r="AQ111" s="1460"/>
      <c r="AR111" s="1460"/>
      <c r="AS111" s="1460"/>
      <c r="AT111" s="1460"/>
      <c r="AU111" s="1460"/>
      <c r="AV111" s="1460"/>
      <c r="AW111" s="1460"/>
      <c r="AX111" s="1460"/>
      <c r="AY111" s="1460"/>
      <c r="AZ111" s="1460"/>
      <c r="BA111" s="1460"/>
      <c r="BB111" s="1460"/>
      <c r="BC111" s="1460"/>
      <c r="BD111" s="1460"/>
      <c r="BE111" s="1460"/>
      <c r="BF111" s="1460"/>
      <c r="BG111" s="1460"/>
      <c r="BH111" s="1460"/>
      <c r="BI111" s="1460"/>
      <c r="BJ111" s="1460"/>
      <c r="BK111" s="1460"/>
      <c r="BL111" s="1460"/>
      <c r="BM111" s="1460"/>
      <c r="BN111" s="1460"/>
      <c r="BO111" s="1460"/>
      <c r="BP111" s="1460"/>
      <c r="BQ111" s="1460"/>
      <c r="BR111" s="1460"/>
      <c r="BS111" s="1460"/>
      <c r="BT111" s="1460"/>
      <c r="BU111" s="1460"/>
      <c r="BV111" s="1460"/>
      <c r="BW111" s="1460"/>
      <c r="BX111" s="1460"/>
      <c r="BY111" s="1460"/>
      <c r="BZ111" s="1460"/>
      <c r="CA111" s="1460"/>
      <c r="CB111" s="1460"/>
      <c r="CC111" s="1460"/>
      <c r="CD111" s="1460"/>
      <c r="CE111" s="1460"/>
      <c r="CF111" s="1140"/>
    </row>
    <row r="112" spans="1:84" ht="5.25" hidden="1" customHeight="1">
      <c r="A112" s="1580"/>
      <c r="B112" s="1460"/>
      <c r="C112" s="1460"/>
      <c r="D112" s="3961"/>
      <c r="E112" s="872"/>
      <c r="F112" s="873"/>
      <c r="G112" s="873"/>
      <c r="H112" s="874"/>
      <c r="I112" s="874"/>
      <c r="J112" s="874"/>
      <c r="K112" s="874"/>
      <c r="L112" s="874"/>
      <c r="M112" s="874"/>
      <c r="N112" s="874"/>
      <c r="O112" s="874"/>
      <c r="P112" s="874"/>
      <c r="Q112" s="874"/>
      <c r="R112" s="815"/>
      <c r="S112" s="875"/>
      <c r="T112" s="619"/>
      <c r="U112" s="3864"/>
      <c r="V112" s="3864"/>
      <c r="W112" s="1460"/>
      <c r="X112" s="1460"/>
      <c r="Y112" s="1460"/>
      <c r="Z112" s="1460"/>
      <c r="AA112" s="1460"/>
      <c r="AB112" s="1460"/>
      <c r="AC112" s="866"/>
      <c r="AD112" s="867"/>
      <c r="AE112" s="1460"/>
      <c r="AF112" s="1460"/>
      <c r="AG112" s="1460"/>
      <c r="AH112" s="1460"/>
      <c r="AI112" s="1460"/>
      <c r="AJ112" s="1460"/>
      <c r="AK112" s="1460"/>
      <c r="AL112" s="1460"/>
      <c r="AM112" s="1460"/>
      <c r="AN112" s="1460"/>
      <c r="AO112" s="1460"/>
      <c r="AP112" s="1460"/>
      <c r="AQ112" s="1460"/>
      <c r="AR112" s="1460"/>
      <c r="AS112" s="1460"/>
      <c r="AT112" s="1460"/>
      <c r="AU112" s="1460"/>
      <c r="AV112" s="1460"/>
      <c r="AW112" s="1460"/>
      <c r="AX112" s="1460"/>
      <c r="AY112" s="1460"/>
      <c r="AZ112" s="1460"/>
      <c r="BA112" s="1460"/>
      <c r="BB112" s="1460"/>
      <c r="BC112" s="1460"/>
      <c r="BD112" s="1460"/>
      <c r="BE112" s="1460"/>
      <c r="BF112" s="1460"/>
      <c r="BG112" s="1460"/>
      <c r="BH112" s="1460"/>
      <c r="BI112" s="1460"/>
      <c r="BJ112" s="1460"/>
      <c r="BK112" s="1460"/>
      <c r="BL112" s="1460"/>
      <c r="BM112" s="1460"/>
      <c r="BN112" s="1460"/>
      <c r="BO112" s="1460"/>
      <c r="BP112" s="1460"/>
      <c r="BQ112" s="1460"/>
      <c r="BR112" s="1460"/>
      <c r="BS112" s="1460"/>
      <c r="BT112" s="1460"/>
      <c r="BU112" s="1460"/>
      <c r="BV112" s="1460"/>
      <c r="BW112" s="1460"/>
      <c r="BX112" s="1460"/>
      <c r="BY112" s="1460"/>
      <c r="BZ112" s="1460"/>
      <c r="CA112" s="1460"/>
      <c r="CB112" s="1460"/>
      <c r="CC112" s="1460"/>
      <c r="CD112" s="1460"/>
      <c r="CE112" s="1460"/>
      <c r="CF112" s="1140"/>
    </row>
    <row r="113" spans="1:84" ht="15" hidden="1" customHeight="1">
      <c r="A113" s="537" t="s">
        <v>192</v>
      </c>
      <c r="B113" s="538"/>
      <c r="C113" s="538" t="s">
        <v>9</v>
      </c>
      <c r="D113" s="3959" t="s">
        <v>678</v>
      </c>
      <c r="E113" s="3956" t="s">
        <v>157</v>
      </c>
      <c r="F113" s="3957"/>
      <c r="G113" s="3958"/>
      <c r="H113" s="3952" t="str">
        <f>IF(A113="","",INDEX(DIFFERENTIATION_UNMERGE_VD,MATCH(A113,DIFFERENTIATION_ID_DIFF,0)))</f>
        <v>Производство тепловой энергии. Некомбинированная выработка; Передача. Тепловая энергия; Сбыт. Тепловая энергия</v>
      </c>
      <c r="I113" s="3952"/>
      <c r="J113" s="3952"/>
      <c r="K113" s="3952"/>
      <c r="L113" s="3952"/>
      <c r="M113" s="3952"/>
      <c r="N113" s="3952"/>
      <c r="O113" s="3952"/>
      <c r="P113" s="3952"/>
      <c r="Q113" s="3952"/>
      <c r="R113" s="3952"/>
      <c r="S113" s="620"/>
      <c r="T113" s="617"/>
      <c r="U113" s="539"/>
      <c r="V113" s="539"/>
      <c r="W113" s="540"/>
      <c r="X113" s="540"/>
      <c r="Y113" s="540"/>
      <c r="Z113" s="540"/>
      <c r="AA113" s="541"/>
      <c r="AB113" s="542"/>
      <c r="AC113" s="3955"/>
      <c r="AD113" s="543"/>
      <c r="AE113" s="544" t="s">
        <v>9</v>
      </c>
      <c r="AF113" s="544"/>
      <c r="AG113" s="545" t="s">
        <v>662</v>
      </c>
      <c r="AH113" s="546">
        <v>3</v>
      </c>
      <c r="AI113" s="539"/>
      <c r="AJ113" s="539"/>
      <c r="AK113" s="539"/>
      <c r="AL113" s="539"/>
      <c r="AM113" s="539"/>
      <c r="AN113" s="539"/>
      <c r="AO113" s="539"/>
      <c r="AP113" s="539"/>
      <c r="AQ113" s="539"/>
      <c r="AR113" s="539"/>
      <c r="AS113" s="539"/>
      <c r="AT113" s="539"/>
      <c r="AU113" s="539"/>
      <c r="AV113" s="539"/>
      <c r="AW113" s="539"/>
      <c r="AX113" s="539"/>
      <c r="AY113" s="539"/>
      <c r="AZ113" s="539"/>
      <c r="BA113" s="539"/>
      <c r="BB113" s="539"/>
      <c r="BC113" s="539"/>
      <c r="BD113" s="539"/>
      <c r="BE113" s="539"/>
      <c r="BF113" s="539"/>
      <c r="BG113" s="539"/>
      <c r="BH113" s="539"/>
      <c r="BI113" s="539"/>
      <c r="BJ113" s="539"/>
      <c r="BK113" s="539"/>
      <c r="BL113" s="539"/>
      <c r="BM113" s="539"/>
      <c r="BN113" s="539"/>
      <c r="BO113" s="539"/>
      <c r="BP113" s="539"/>
      <c r="BQ113" s="539"/>
      <c r="BR113" s="539"/>
      <c r="BS113" s="539"/>
      <c r="BT113" s="539"/>
      <c r="BU113" s="539"/>
      <c r="BV113" s="540"/>
      <c r="BW113" s="540"/>
      <c r="BX113" s="540"/>
      <c r="BY113" s="540"/>
      <c r="BZ113" s="540"/>
      <c r="CA113" s="540"/>
      <c r="CB113" s="540"/>
      <c r="CC113" s="540"/>
      <c r="CD113" s="540"/>
      <c r="CE113" s="540"/>
      <c r="CF113" s="1634"/>
    </row>
    <row r="114" spans="1:84" ht="15" hidden="1" customHeight="1">
      <c r="A114" s="537"/>
      <c r="B114" s="538"/>
      <c r="C114" s="538"/>
      <c r="D114" s="3960"/>
      <c r="E114" s="3956" t="s">
        <v>636</v>
      </c>
      <c r="F114" s="3957"/>
      <c r="G114" s="3958"/>
      <c r="H114" s="3952" t="str">
        <f>IF(A113="","",INDEX(DIFFERENTIATION_UNMERGE_AREA,MATCH(A113,DIFFERENTIATION_ID_DIFF,0)))</f>
        <v>Территория 8</v>
      </c>
      <c r="I114" s="3952"/>
      <c r="J114" s="3952"/>
      <c r="K114" s="3952"/>
      <c r="L114" s="3952"/>
      <c r="M114" s="3952"/>
      <c r="N114" s="3952"/>
      <c r="O114" s="3952"/>
      <c r="P114" s="3952"/>
      <c r="Q114" s="3952"/>
      <c r="R114" s="3952"/>
      <c r="S114" s="620"/>
      <c r="T114" s="617"/>
      <c r="U114" s="539"/>
      <c r="V114" s="539"/>
      <c r="W114" s="540"/>
      <c r="X114" s="540"/>
      <c r="Y114" s="540"/>
      <c r="Z114" s="540"/>
      <c r="AA114" s="541"/>
      <c r="AB114" s="542"/>
      <c r="AC114" s="3955"/>
      <c r="AD114" s="543"/>
      <c r="AE114" s="544"/>
      <c r="AF114" s="544"/>
      <c r="AG114" s="545"/>
      <c r="AH114" s="546"/>
      <c r="AI114" s="539"/>
      <c r="AJ114" s="539"/>
      <c r="AK114" s="539"/>
      <c r="AL114" s="539"/>
      <c r="AM114" s="539"/>
      <c r="AN114" s="539"/>
      <c r="AO114" s="539"/>
      <c r="AP114" s="539"/>
      <c r="AQ114" s="539"/>
      <c r="AR114" s="539"/>
      <c r="AS114" s="539"/>
      <c r="AT114" s="539"/>
      <c r="AU114" s="539"/>
      <c r="AV114" s="539"/>
      <c r="AW114" s="539"/>
      <c r="AX114" s="539"/>
      <c r="AY114" s="539"/>
      <c r="AZ114" s="539"/>
      <c r="BA114" s="539"/>
      <c r="BB114" s="539"/>
      <c r="BC114" s="539"/>
      <c r="BD114" s="539"/>
      <c r="BE114" s="539"/>
      <c r="BF114" s="539"/>
      <c r="BG114" s="539"/>
      <c r="BH114" s="539"/>
      <c r="BI114" s="539"/>
      <c r="BJ114" s="539"/>
      <c r="BK114" s="539"/>
      <c r="BL114" s="539"/>
      <c r="BM114" s="539"/>
      <c r="BN114" s="539"/>
      <c r="BO114" s="539"/>
      <c r="BP114" s="539"/>
      <c r="BQ114" s="539"/>
      <c r="BR114" s="539"/>
      <c r="BS114" s="539"/>
      <c r="BT114" s="539"/>
      <c r="BU114" s="539"/>
      <c r="BV114" s="540"/>
      <c r="BW114" s="540"/>
      <c r="BX114" s="540"/>
      <c r="BY114" s="540"/>
      <c r="BZ114" s="540"/>
      <c r="CA114" s="540"/>
      <c r="CB114" s="540"/>
      <c r="CC114" s="540"/>
      <c r="CD114" s="540"/>
      <c r="CE114" s="540"/>
      <c r="CF114" s="1634"/>
    </row>
    <row r="115" spans="1:84" ht="15" hidden="1" customHeight="1">
      <c r="A115" s="537"/>
      <c r="B115" s="538"/>
      <c r="C115" s="538"/>
      <c r="D115" s="3960"/>
      <c r="E115" s="3956" t="s">
        <v>637</v>
      </c>
      <c r="F115" s="3957"/>
      <c r="G115" s="3958"/>
      <c r="H115" s="3952" t="str">
        <f>IF(A113="","",INDEX(DIFFERENTIATION_UNMERGE_SYSTEM,MATCH(A113,DIFFERENTIATION_ID_DIFF,0)))</f>
        <v>котельная с. Издешково</v>
      </c>
      <c r="I115" s="3952"/>
      <c r="J115" s="3952"/>
      <c r="K115" s="3952"/>
      <c r="L115" s="3952"/>
      <c r="M115" s="3952"/>
      <c r="N115" s="3952"/>
      <c r="O115" s="3952"/>
      <c r="P115" s="3952"/>
      <c r="Q115" s="3952"/>
      <c r="R115" s="3952"/>
      <c r="S115" s="620"/>
      <c r="T115" s="617"/>
      <c r="U115" s="539"/>
      <c r="V115" s="539"/>
      <c r="W115" s="540"/>
      <c r="X115" s="540"/>
      <c r="Y115" s="540"/>
      <c r="Z115" s="540"/>
      <c r="AA115" s="541"/>
      <c r="AB115" s="542"/>
      <c r="AC115" s="3955"/>
      <c r="AD115" s="543"/>
      <c r="AE115" s="544"/>
      <c r="AF115" s="544"/>
      <c r="AG115" s="545"/>
      <c r="AH115" s="546"/>
      <c r="AI115" s="539"/>
      <c r="AJ115" s="539"/>
      <c r="AK115" s="539"/>
      <c r="AL115" s="539"/>
      <c r="AM115" s="539"/>
      <c r="AN115" s="539"/>
      <c r="AO115" s="539"/>
      <c r="AP115" s="539"/>
      <c r="AQ115" s="539"/>
      <c r="AR115" s="539"/>
      <c r="AS115" s="539"/>
      <c r="AT115" s="539"/>
      <c r="AU115" s="539"/>
      <c r="AV115" s="539"/>
      <c r="AW115" s="539"/>
      <c r="AX115" s="539"/>
      <c r="AY115" s="539"/>
      <c r="AZ115" s="539"/>
      <c r="BA115" s="539"/>
      <c r="BB115" s="539"/>
      <c r="BC115" s="539"/>
      <c r="BD115" s="539"/>
      <c r="BE115" s="539"/>
      <c r="BF115" s="539"/>
      <c r="BG115" s="539"/>
      <c r="BH115" s="539"/>
      <c r="BI115" s="539"/>
      <c r="BJ115" s="539"/>
      <c r="BK115" s="539"/>
      <c r="BL115" s="539"/>
      <c r="BM115" s="539"/>
      <c r="BN115" s="539"/>
      <c r="BO115" s="539"/>
      <c r="BP115" s="539"/>
      <c r="BQ115" s="539"/>
      <c r="BR115" s="539"/>
      <c r="BS115" s="539"/>
      <c r="BT115" s="539"/>
      <c r="BU115" s="539"/>
      <c r="BV115" s="540"/>
      <c r="BW115" s="540"/>
      <c r="BX115" s="540"/>
      <c r="BY115" s="540"/>
      <c r="BZ115" s="540"/>
      <c r="CA115" s="540"/>
      <c r="CB115" s="540"/>
      <c r="CC115" s="540"/>
      <c r="CD115" s="540"/>
      <c r="CE115" s="540"/>
      <c r="CF115" s="1634"/>
    </row>
    <row r="116" spans="1:84" ht="24.75" hidden="1" customHeight="1">
      <c r="A116" s="1593"/>
      <c r="B116" s="984"/>
      <c r="C116" s="345"/>
      <c r="D116" s="3960"/>
      <c r="E116" s="3954" t="s">
        <v>663</v>
      </c>
      <c r="F116" s="3954"/>
      <c r="G116" s="3954"/>
      <c r="H116" s="3954"/>
      <c r="I116" s="3954"/>
      <c r="J116" s="3954"/>
      <c r="K116" s="3954"/>
      <c r="L116" s="3954"/>
      <c r="M116" s="3954"/>
      <c r="N116" s="3954"/>
      <c r="O116" s="3954"/>
      <c r="P116" s="3954"/>
      <c r="Q116" s="482">
        <f>SUMIF(T117:T118,"i",Q117:Q118)</f>
        <v>0</v>
      </c>
      <c r="R116" s="859"/>
      <c r="S116" s="1585" t="s">
        <v>664</v>
      </c>
      <c r="T116" s="618" t="s">
        <v>665</v>
      </c>
      <c r="U116" s="3864">
        <v>1</v>
      </c>
      <c r="V116" s="3864" t="e">
        <f>INDEX(B_FHD_FLAG_INDEX_1,1,MATCH(A113,B_FHD_FLAG_DIFFERENTIATION,0))</f>
        <v>#REF!</v>
      </c>
      <c r="W116" s="984"/>
      <c r="X116" s="984"/>
      <c r="Y116" s="984"/>
      <c r="Z116" s="984"/>
      <c r="AA116" s="1460"/>
      <c r="AB116" s="984"/>
      <c r="AC116" s="3955"/>
      <c r="AD116" s="543"/>
      <c r="AE116" s="984"/>
      <c r="AF116" s="984"/>
      <c r="AG116" s="1460"/>
      <c r="AH116" s="1460"/>
      <c r="AI116" s="1460"/>
      <c r="AJ116" s="1460"/>
      <c r="AK116" s="1460"/>
      <c r="AL116" s="1460"/>
      <c r="AM116" s="1460"/>
      <c r="AN116" s="1460"/>
      <c r="AO116" s="1460"/>
      <c r="AP116" s="1460"/>
      <c r="AQ116" s="1460"/>
      <c r="AR116" s="1460"/>
      <c r="AS116" s="1460"/>
      <c r="AT116" s="1460"/>
      <c r="AU116" s="1460"/>
      <c r="AV116" s="1460"/>
      <c r="AW116" s="1460"/>
      <c r="AX116" s="1460"/>
      <c r="AY116" s="1460"/>
      <c r="AZ116" s="1460"/>
      <c r="BA116" s="1460"/>
      <c r="BB116" s="1460"/>
      <c r="BC116" s="1460"/>
      <c r="BD116" s="1460"/>
      <c r="BE116" s="1460"/>
      <c r="BF116" s="1460"/>
      <c r="BG116" s="1460"/>
      <c r="BH116" s="1460"/>
      <c r="BI116" s="1460"/>
      <c r="BJ116" s="1460"/>
      <c r="BK116" s="1460"/>
      <c r="BL116" s="1460"/>
      <c r="BM116" s="1460"/>
      <c r="BN116" s="1460"/>
      <c r="BO116" s="1460"/>
      <c r="BP116" s="1460"/>
      <c r="BQ116" s="1460"/>
      <c r="BR116" s="1460"/>
      <c r="BS116" s="1460"/>
      <c r="BT116" s="1460"/>
      <c r="BU116" s="1460"/>
      <c r="BV116" s="984"/>
      <c r="BW116" s="984"/>
      <c r="BX116" s="984"/>
      <c r="BY116" s="984"/>
      <c r="BZ116" s="984"/>
      <c r="CA116" s="984"/>
      <c r="CB116" s="984"/>
      <c r="CC116" s="984"/>
      <c r="CD116" s="984"/>
      <c r="CE116" s="984"/>
      <c r="CF116" s="1634"/>
    </row>
    <row r="117" spans="1:84" ht="11.25" hidden="1" customHeight="1">
      <c r="A117" s="1580"/>
      <c r="B117" s="1460"/>
      <c r="C117" s="1460"/>
      <c r="D117" s="3960"/>
      <c r="E117" s="549"/>
      <c r="F117" s="549">
        <v>0</v>
      </c>
      <c r="G117" s="549"/>
      <c r="H117" s="549"/>
      <c r="I117" s="549"/>
      <c r="J117" s="549"/>
      <c r="K117" s="549"/>
      <c r="L117" s="549"/>
      <c r="M117" s="549"/>
      <c r="N117" s="549"/>
      <c r="O117" s="549"/>
      <c r="P117" s="549"/>
      <c r="Q117" s="549"/>
      <c r="R117" s="549"/>
      <c r="S117" s="550"/>
      <c r="T117" s="619"/>
      <c r="U117" s="3864"/>
      <c r="V117" s="3864"/>
      <c r="W117" s="1460"/>
      <c r="X117" s="1460"/>
      <c r="Y117" s="1460"/>
      <c r="Z117" s="1460"/>
      <c r="AA117" s="1460"/>
      <c r="AB117" s="984"/>
      <c r="AC117" s="3955"/>
      <c r="AD117" s="543"/>
      <c r="AE117" s="984"/>
      <c r="AF117" s="984"/>
      <c r="AG117" s="1460"/>
      <c r="AH117" s="1460"/>
      <c r="AI117" s="1460"/>
      <c r="AJ117" s="1460"/>
      <c r="AK117" s="1460"/>
      <c r="AL117" s="1460"/>
      <c r="AM117" s="1460"/>
      <c r="AN117" s="1460"/>
      <c r="AO117" s="1460"/>
      <c r="AP117" s="1460"/>
      <c r="AQ117" s="1460"/>
      <c r="AR117" s="1460"/>
      <c r="AS117" s="1460"/>
      <c r="AT117" s="1460"/>
      <c r="AU117" s="1460"/>
      <c r="AV117" s="1460"/>
      <c r="AW117" s="1460"/>
      <c r="AX117" s="1460"/>
      <c r="AY117" s="1460"/>
      <c r="AZ117" s="1460"/>
      <c r="BA117" s="1460"/>
      <c r="BB117" s="1460"/>
      <c r="BC117" s="1460"/>
      <c r="BD117" s="1460"/>
      <c r="BE117" s="1460"/>
      <c r="BF117" s="1460"/>
      <c r="BG117" s="1460"/>
      <c r="BH117" s="1460"/>
      <c r="BI117" s="1460"/>
      <c r="BJ117" s="1460"/>
      <c r="BK117" s="1460"/>
      <c r="BL117" s="1460"/>
      <c r="BM117" s="1460"/>
      <c r="BN117" s="1460"/>
      <c r="BO117" s="1460"/>
      <c r="BP117" s="1460"/>
      <c r="BQ117" s="1460"/>
      <c r="BR117" s="1460"/>
      <c r="BS117" s="1460"/>
      <c r="BT117" s="1460"/>
      <c r="BU117" s="1460"/>
      <c r="BV117" s="1460"/>
      <c r="BW117" s="1460"/>
      <c r="BX117" s="1460"/>
      <c r="BY117" s="1460"/>
      <c r="BZ117" s="1460"/>
      <c r="CA117" s="1460"/>
      <c r="CB117" s="1460"/>
      <c r="CC117" s="1460"/>
      <c r="CD117" s="1460"/>
      <c r="CE117" s="1460"/>
      <c r="CF117" s="1634"/>
    </row>
    <row r="118" spans="1:84" ht="11.25" hidden="1" customHeight="1">
      <c r="A118" s="1593"/>
      <c r="B118" s="984"/>
      <c r="C118" s="345"/>
      <c r="D118" s="3960"/>
      <c r="E118" s="563" t="s">
        <v>9</v>
      </c>
      <c r="F118" s="992" t="s">
        <v>9</v>
      </c>
      <c r="G118" s="992" t="s">
        <v>668</v>
      </c>
      <c r="H118" s="565" t="s">
        <v>9</v>
      </c>
      <c r="I118" s="565"/>
      <c r="J118" s="565"/>
      <c r="K118" s="565"/>
      <c r="L118" s="565"/>
      <c r="M118" s="565"/>
      <c r="N118" s="565"/>
      <c r="O118" s="565"/>
      <c r="P118" s="565"/>
      <c r="Q118" s="565"/>
      <c r="R118" s="566"/>
      <c r="S118" s="567"/>
      <c r="T118" s="619"/>
      <c r="U118" s="3864"/>
      <c r="V118" s="3864"/>
      <c r="W118" s="984"/>
      <c r="X118" s="984"/>
      <c r="Y118" s="984"/>
      <c r="Z118" s="984"/>
      <c r="AA118" s="1460"/>
      <c r="AB118" s="984"/>
      <c r="AC118" s="3955"/>
      <c r="AD118" s="543"/>
      <c r="AE118" s="984"/>
      <c r="AF118" s="984"/>
      <c r="AG118" s="1460"/>
      <c r="AH118" s="1460"/>
      <c r="AI118" s="1460"/>
      <c r="AJ118" s="1460"/>
      <c r="AK118" s="1460"/>
      <c r="AL118" s="1460"/>
      <c r="AM118" s="1460"/>
      <c r="AN118" s="1460"/>
      <c r="AO118" s="1460"/>
      <c r="AP118" s="1460"/>
      <c r="AQ118" s="1460"/>
      <c r="AR118" s="1460"/>
      <c r="AS118" s="1460"/>
      <c r="AT118" s="1460"/>
      <c r="AU118" s="1460"/>
      <c r="AV118" s="1460"/>
      <c r="AW118" s="1460"/>
      <c r="AX118" s="1460"/>
      <c r="AY118" s="1460"/>
      <c r="AZ118" s="1460"/>
      <c r="BA118" s="1460"/>
      <c r="BB118" s="1460"/>
      <c r="BC118" s="1460"/>
      <c r="BD118" s="1460"/>
      <c r="BE118" s="1460"/>
      <c r="BF118" s="1460"/>
      <c r="BG118" s="1460"/>
      <c r="BH118" s="1460"/>
      <c r="BI118" s="1460"/>
      <c r="BJ118" s="1460"/>
      <c r="BK118" s="1460"/>
      <c r="BL118" s="1460"/>
      <c r="BM118" s="1460"/>
      <c r="BN118" s="1460"/>
      <c r="BO118" s="1460"/>
      <c r="BP118" s="1460"/>
      <c r="BQ118" s="1460"/>
      <c r="BR118" s="1460"/>
      <c r="BS118" s="1460"/>
      <c r="BT118" s="1460"/>
      <c r="BU118" s="1460"/>
      <c r="BV118" s="984"/>
      <c r="BW118" s="984"/>
      <c r="BX118" s="984"/>
      <c r="BY118" s="984"/>
      <c r="BZ118" s="984"/>
      <c r="CA118" s="984"/>
      <c r="CB118" s="984"/>
      <c r="CC118" s="984"/>
      <c r="CD118" s="984"/>
      <c r="CE118" s="984"/>
      <c r="CF118" s="1634"/>
    </row>
    <row r="119" spans="1:84" ht="5.25" hidden="1" customHeight="1">
      <c r="A119" s="1580"/>
      <c r="B119" s="1460"/>
      <c r="C119" s="1460"/>
      <c r="D119" s="3960"/>
      <c r="E119" s="868"/>
      <c r="F119" s="868"/>
      <c r="G119" s="868"/>
      <c r="H119" s="868"/>
      <c r="I119" s="868"/>
      <c r="J119" s="868"/>
      <c r="K119" s="868"/>
      <c r="L119" s="868"/>
      <c r="M119" s="868"/>
      <c r="N119" s="868"/>
      <c r="O119" s="868"/>
      <c r="P119" s="868"/>
      <c r="Q119" s="869"/>
      <c r="R119" s="870"/>
      <c r="S119" s="871"/>
      <c r="T119" s="618" t="s">
        <v>665</v>
      </c>
      <c r="U119" s="3864">
        <v>1</v>
      </c>
      <c r="V119" s="3864" t="s">
        <v>645</v>
      </c>
      <c r="W119" s="1460"/>
      <c r="X119" s="1460"/>
      <c r="Y119" s="1460"/>
      <c r="Z119" s="1460"/>
      <c r="AA119" s="1460"/>
      <c r="AB119" s="1460"/>
      <c r="AC119" s="866"/>
      <c r="AD119" s="867"/>
      <c r="AE119" s="1460"/>
      <c r="AF119" s="1460"/>
      <c r="AG119" s="1460"/>
      <c r="AH119" s="1460"/>
      <c r="AI119" s="1460"/>
      <c r="AJ119" s="1460"/>
      <c r="AK119" s="1460"/>
      <c r="AL119" s="1460"/>
      <c r="AM119" s="1460"/>
      <c r="AN119" s="1460"/>
      <c r="AO119" s="1460"/>
      <c r="AP119" s="1460"/>
      <c r="AQ119" s="1460"/>
      <c r="AR119" s="1460"/>
      <c r="AS119" s="1460"/>
      <c r="AT119" s="1460"/>
      <c r="AU119" s="1460"/>
      <c r="AV119" s="1460"/>
      <c r="AW119" s="1460"/>
      <c r="AX119" s="1460"/>
      <c r="AY119" s="1460"/>
      <c r="AZ119" s="1460"/>
      <c r="BA119" s="1460"/>
      <c r="BB119" s="1460"/>
      <c r="BC119" s="1460"/>
      <c r="BD119" s="1460"/>
      <c r="BE119" s="1460"/>
      <c r="BF119" s="1460"/>
      <c r="BG119" s="1460"/>
      <c r="BH119" s="1460"/>
      <c r="BI119" s="1460"/>
      <c r="BJ119" s="1460"/>
      <c r="BK119" s="1460"/>
      <c r="BL119" s="1460"/>
      <c r="BM119" s="1460"/>
      <c r="BN119" s="1460"/>
      <c r="BO119" s="1460"/>
      <c r="BP119" s="1460"/>
      <c r="BQ119" s="1460"/>
      <c r="BR119" s="1460"/>
      <c r="BS119" s="1460"/>
      <c r="BT119" s="1460"/>
      <c r="BU119" s="1460"/>
      <c r="BV119" s="1460"/>
      <c r="BW119" s="1460"/>
      <c r="BX119" s="1460"/>
      <c r="BY119" s="1460"/>
      <c r="BZ119" s="1460"/>
      <c r="CA119" s="1460"/>
      <c r="CB119" s="1460"/>
      <c r="CC119" s="1460"/>
      <c r="CD119" s="1460"/>
      <c r="CE119" s="1460"/>
      <c r="CF119" s="1140"/>
    </row>
    <row r="120" spans="1:84" ht="5.25" hidden="1" customHeight="1">
      <c r="A120" s="1580"/>
      <c r="B120" s="1460"/>
      <c r="C120" s="1460"/>
      <c r="D120" s="3960"/>
      <c r="E120" s="549"/>
      <c r="F120" s="549"/>
      <c r="G120" s="549"/>
      <c r="H120" s="549"/>
      <c r="I120" s="549"/>
      <c r="J120" s="549"/>
      <c r="K120" s="549"/>
      <c r="L120" s="549"/>
      <c r="M120" s="549"/>
      <c r="N120" s="549"/>
      <c r="O120" s="549"/>
      <c r="P120" s="549"/>
      <c r="Q120" s="549"/>
      <c r="R120" s="549"/>
      <c r="S120" s="550"/>
      <c r="T120" s="619"/>
      <c r="U120" s="3864"/>
      <c r="V120" s="3864"/>
      <c r="W120" s="1460"/>
      <c r="X120" s="1460"/>
      <c r="Y120" s="1460"/>
      <c r="Z120" s="1460"/>
      <c r="AA120" s="1460"/>
      <c r="AB120" s="1460"/>
      <c r="AC120" s="866"/>
      <c r="AD120" s="867"/>
      <c r="AE120" s="1460"/>
      <c r="AF120" s="1460"/>
      <c r="AG120" s="1460"/>
      <c r="AH120" s="1460"/>
      <c r="AI120" s="1460"/>
      <c r="AJ120" s="1460"/>
      <c r="AK120" s="1460"/>
      <c r="AL120" s="1460"/>
      <c r="AM120" s="1460"/>
      <c r="AN120" s="1460"/>
      <c r="AO120" s="1460"/>
      <c r="AP120" s="1460"/>
      <c r="AQ120" s="1460"/>
      <c r="AR120" s="1460"/>
      <c r="AS120" s="1460"/>
      <c r="AT120" s="1460"/>
      <c r="AU120" s="1460"/>
      <c r="AV120" s="1460"/>
      <c r="AW120" s="1460"/>
      <c r="AX120" s="1460"/>
      <c r="AY120" s="1460"/>
      <c r="AZ120" s="1460"/>
      <c r="BA120" s="1460"/>
      <c r="BB120" s="1460"/>
      <c r="BC120" s="1460"/>
      <c r="BD120" s="1460"/>
      <c r="BE120" s="1460"/>
      <c r="BF120" s="1460"/>
      <c r="BG120" s="1460"/>
      <c r="BH120" s="1460"/>
      <c r="BI120" s="1460"/>
      <c r="BJ120" s="1460"/>
      <c r="BK120" s="1460"/>
      <c r="BL120" s="1460"/>
      <c r="BM120" s="1460"/>
      <c r="BN120" s="1460"/>
      <c r="BO120" s="1460"/>
      <c r="BP120" s="1460"/>
      <c r="BQ120" s="1460"/>
      <c r="BR120" s="1460"/>
      <c r="BS120" s="1460"/>
      <c r="BT120" s="1460"/>
      <c r="BU120" s="1460"/>
      <c r="BV120" s="1460"/>
      <c r="BW120" s="1460"/>
      <c r="BX120" s="1460"/>
      <c r="BY120" s="1460"/>
      <c r="BZ120" s="1460"/>
      <c r="CA120" s="1460"/>
      <c r="CB120" s="1460"/>
      <c r="CC120" s="1460"/>
      <c r="CD120" s="1460"/>
      <c r="CE120" s="1460"/>
      <c r="CF120" s="1140"/>
    </row>
    <row r="121" spans="1:84" ht="5.25" hidden="1" customHeight="1">
      <c r="A121" s="1580"/>
      <c r="B121" s="1460"/>
      <c r="C121" s="1460"/>
      <c r="D121" s="3961"/>
      <c r="E121" s="872"/>
      <c r="F121" s="873"/>
      <c r="G121" s="873"/>
      <c r="H121" s="874"/>
      <c r="I121" s="874"/>
      <c r="J121" s="874"/>
      <c r="K121" s="874"/>
      <c r="L121" s="874"/>
      <c r="M121" s="874"/>
      <c r="N121" s="874"/>
      <c r="O121" s="874"/>
      <c r="P121" s="874"/>
      <c r="Q121" s="874"/>
      <c r="R121" s="815"/>
      <c r="S121" s="875"/>
      <c r="T121" s="619"/>
      <c r="U121" s="3864"/>
      <c r="V121" s="3864"/>
      <c r="W121" s="1460"/>
      <c r="X121" s="1460"/>
      <c r="Y121" s="1460"/>
      <c r="Z121" s="1460"/>
      <c r="AA121" s="1460"/>
      <c r="AB121" s="1460"/>
      <c r="AC121" s="866"/>
      <c r="AD121" s="867"/>
      <c r="AE121" s="1460"/>
      <c r="AF121" s="1460"/>
      <c r="AG121" s="1460"/>
      <c r="AH121" s="1460"/>
      <c r="AI121" s="1460"/>
      <c r="AJ121" s="1460"/>
      <c r="AK121" s="1460"/>
      <c r="AL121" s="1460"/>
      <c r="AM121" s="1460"/>
      <c r="AN121" s="1460"/>
      <c r="AO121" s="1460"/>
      <c r="AP121" s="1460"/>
      <c r="AQ121" s="1460"/>
      <c r="AR121" s="1460"/>
      <c r="AS121" s="1460"/>
      <c r="AT121" s="1460"/>
      <c r="AU121" s="1460"/>
      <c r="AV121" s="1460"/>
      <c r="AW121" s="1460"/>
      <c r="AX121" s="1460"/>
      <c r="AY121" s="1460"/>
      <c r="AZ121" s="1460"/>
      <c r="BA121" s="1460"/>
      <c r="BB121" s="1460"/>
      <c r="BC121" s="1460"/>
      <c r="BD121" s="1460"/>
      <c r="BE121" s="1460"/>
      <c r="BF121" s="1460"/>
      <c r="BG121" s="1460"/>
      <c r="BH121" s="1460"/>
      <c r="BI121" s="1460"/>
      <c r="BJ121" s="1460"/>
      <c r="BK121" s="1460"/>
      <c r="BL121" s="1460"/>
      <c r="BM121" s="1460"/>
      <c r="BN121" s="1460"/>
      <c r="BO121" s="1460"/>
      <c r="BP121" s="1460"/>
      <c r="BQ121" s="1460"/>
      <c r="BR121" s="1460"/>
      <c r="BS121" s="1460"/>
      <c r="BT121" s="1460"/>
      <c r="BU121" s="1460"/>
      <c r="BV121" s="1460"/>
      <c r="BW121" s="1460"/>
      <c r="BX121" s="1460"/>
      <c r="BY121" s="1460"/>
      <c r="BZ121" s="1460"/>
      <c r="CA121" s="1460"/>
      <c r="CB121" s="1460"/>
      <c r="CC121" s="1460"/>
      <c r="CD121" s="1460"/>
      <c r="CE121" s="1460"/>
      <c r="CF121" s="1140"/>
    </row>
    <row r="122" spans="1:84" ht="15" hidden="1" customHeight="1">
      <c r="A122" s="537" t="s">
        <v>194</v>
      </c>
      <c r="B122" s="538"/>
      <c r="C122" s="538" t="s">
        <v>9</v>
      </c>
      <c r="D122" s="3959" t="s">
        <v>679</v>
      </c>
      <c r="E122" s="3956" t="s">
        <v>157</v>
      </c>
      <c r="F122" s="3957"/>
      <c r="G122" s="3958"/>
      <c r="H122" s="3952" t="str">
        <f>IF(A122="","",INDEX(DIFFERENTIATION_UNMERGE_VD,MATCH(A122,DIFFERENTIATION_ID_DIFF,0)))</f>
        <v>Производство тепловой энергии. Некомбинированная выработка; Передача. Тепловая энергия; Сбыт. Тепловая энергия</v>
      </c>
      <c r="I122" s="3952"/>
      <c r="J122" s="3952"/>
      <c r="K122" s="3952"/>
      <c r="L122" s="3952"/>
      <c r="M122" s="3952"/>
      <c r="N122" s="3952"/>
      <c r="O122" s="3952"/>
      <c r="P122" s="3952"/>
      <c r="Q122" s="3952"/>
      <c r="R122" s="3952"/>
      <c r="S122" s="620"/>
      <c r="T122" s="617"/>
      <c r="U122" s="539"/>
      <c r="V122" s="539"/>
      <c r="W122" s="540"/>
      <c r="X122" s="540"/>
      <c r="Y122" s="540"/>
      <c r="Z122" s="540"/>
      <c r="AA122" s="541"/>
      <c r="AB122" s="542"/>
      <c r="AC122" s="3955"/>
      <c r="AD122" s="543"/>
      <c r="AE122" s="544" t="s">
        <v>9</v>
      </c>
      <c r="AF122" s="544"/>
      <c r="AG122" s="545" t="s">
        <v>662</v>
      </c>
      <c r="AH122" s="546">
        <v>3</v>
      </c>
      <c r="AI122" s="539"/>
      <c r="AJ122" s="539"/>
      <c r="AK122" s="539"/>
      <c r="AL122" s="539"/>
      <c r="AM122" s="539"/>
      <c r="AN122" s="539"/>
      <c r="AO122" s="539"/>
      <c r="AP122" s="539"/>
      <c r="AQ122" s="539"/>
      <c r="AR122" s="539"/>
      <c r="AS122" s="539"/>
      <c r="AT122" s="539"/>
      <c r="AU122" s="539"/>
      <c r="AV122" s="539"/>
      <c r="AW122" s="539"/>
      <c r="AX122" s="539"/>
      <c r="AY122" s="539"/>
      <c r="AZ122" s="539"/>
      <c r="BA122" s="539"/>
      <c r="BB122" s="539"/>
      <c r="BC122" s="539"/>
      <c r="BD122" s="539"/>
      <c r="BE122" s="539"/>
      <c r="BF122" s="539"/>
      <c r="BG122" s="539"/>
      <c r="BH122" s="539"/>
      <c r="BI122" s="539"/>
      <c r="BJ122" s="539"/>
      <c r="BK122" s="539"/>
      <c r="BL122" s="539"/>
      <c r="BM122" s="539"/>
      <c r="BN122" s="539"/>
      <c r="BO122" s="539"/>
      <c r="BP122" s="539"/>
      <c r="BQ122" s="539"/>
      <c r="BR122" s="539"/>
      <c r="BS122" s="539"/>
      <c r="BT122" s="539"/>
      <c r="BU122" s="539"/>
      <c r="BV122" s="540"/>
      <c r="BW122" s="540"/>
      <c r="BX122" s="540"/>
      <c r="BY122" s="540"/>
      <c r="BZ122" s="540"/>
      <c r="CA122" s="540"/>
      <c r="CB122" s="540"/>
      <c r="CC122" s="540"/>
      <c r="CD122" s="540"/>
      <c r="CE122" s="540"/>
      <c r="CF122" s="1634"/>
    </row>
    <row r="123" spans="1:84" ht="15" hidden="1" customHeight="1">
      <c r="A123" s="537"/>
      <c r="B123" s="538"/>
      <c r="C123" s="538"/>
      <c r="D123" s="3960"/>
      <c r="E123" s="3956" t="s">
        <v>636</v>
      </c>
      <c r="F123" s="3957"/>
      <c r="G123" s="3958"/>
      <c r="H123" s="3952" t="str">
        <f>IF(A122="","",INDEX(DIFFERENTIATION_UNMERGE_AREA,MATCH(A122,DIFFERENTIATION_ID_DIFF,0)))</f>
        <v>Территория 9</v>
      </c>
      <c r="I123" s="3952"/>
      <c r="J123" s="3952"/>
      <c r="K123" s="3952"/>
      <c r="L123" s="3952"/>
      <c r="M123" s="3952"/>
      <c r="N123" s="3952"/>
      <c r="O123" s="3952"/>
      <c r="P123" s="3952"/>
      <c r="Q123" s="3952"/>
      <c r="R123" s="3952"/>
      <c r="S123" s="620"/>
      <c r="T123" s="617"/>
      <c r="U123" s="539"/>
      <c r="V123" s="539"/>
      <c r="W123" s="540"/>
      <c r="X123" s="540"/>
      <c r="Y123" s="540"/>
      <c r="Z123" s="540"/>
      <c r="AA123" s="541"/>
      <c r="AB123" s="542"/>
      <c r="AC123" s="3955"/>
      <c r="AD123" s="543"/>
      <c r="AE123" s="544"/>
      <c r="AF123" s="544"/>
      <c r="AG123" s="545"/>
      <c r="AH123" s="546"/>
      <c r="AI123" s="539"/>
      <c r="AJ123" s="539"/>
      <c r="AK123" s="539"/>
      <c r="AL123" s="539"/>
      <c r="AM123" s="539"/>
      <c r="AN123" s="539"/>
      <c r="AO123" s="539"/>
      <c r="AP123" s="539"/>
      <c r="AQ123" s="539"/>
      <c r="AR123" s="539"/>
      <c r="AS123" s="539"/>
      <c r="AT123" s="539"/>
      <c r="AU123" s="539"/>
      <c r="AV123" s="539"/>
      <c r="AW123" s="539"/>
      <c r="AX123" s="539"/>
      <c r="AY123" s="539"/>
      <c r="AZ123" s="539"/>
      <c r="BA123" s="539"/>
      <c r="BB123" s="539"/>
      <c r="BC123" s="539"/>
      <c r="BD123" s="539"/>
      <c r="BE123" s="539"/>
      <c r="BF123" s="539"/>
      <c r="BG123" s="539"/>
      <c r="BH123" s="539"/>
      <c r="BI123" s="539"/>
      <c r="BJ123" s="539"/>
      <c r="BK123" s="539"/>
      <c r="BL123" s="539"/>
      <c r="BM123" s="539"/>
      <c r="BN123" s="539"/>
      <c r="BO123" s="539"/>
      <c r="BP123" s="539"/>
      <c r="BQ123" s="539"/>
      <c r="BR123" s="539"/>
      <c r="BS123" s="539"/>
      <c r="BT123" s="539"/>
      <c r="BU123" s="539"/>
      <c r="BV123" s="540"/>
      <c r="BW123" s="540"/>
      <c r="BX123" s="540"/>
      <c r="BY123" s="540"/>
      <c r="BZ123" s="540"/>
      <c r="CA123" s="540"/>
      <c r="CB123" s="540"/>
      <c r="CC123" s="540"/>
      <c r="CD123" s="540"/>
      <c r="CE123" s="540"/>
      <c r="CF123" s="1634"/>
    </row>
    <row r="124" spans="1:84" ht="15" hidden="1" customHeight="1">
      <c r="A124" s="537"/>
      <c r="B124" s="538"/>
      <c r="C124" s="538"/>
      <c r="D124" s="3960"/>
      <c r="E124" s="3956" t="s">
        <v>637</v>
      </c>
      <c r="F124" s="3957"/>
      <c r="G124" s="3958"/>
      <c r="H124" s="3952" t="str">
        <f>IF(A122="","",INDEX(DIFFERENTIATION_UNMERGE_SYSTEM,MATCH(A122,DIFFERENTIATION_ID_DIFF,0)))</f>
        <v>котельная БМК Михайловское</v>
      </c>
      <c r="I124" s="3952"/>
      <c r="J124" s="3952"/>
      <c r="K124" s="3952"/>
      <c r="L124" s="3952"/>
      <c r="M124" s="3952"/>
      <c r="N124" s="3952"/>
      <c r="O124" s="3952"/>
      <c r="P124" s="3952"/>
      <c r="Q124" s="3952"/>
      <c r="R124" s="3952"/>
      <c r="S124" s="620"/>
      <c r="T124" s="617"/>
      <c r="U124" s="539"/>
      <c r="V124" s="539"/>
      <c r="W124" s="540"/>
      <c r="X124" s="540"/>
      <c r="Y124" s="540"/>
      <c r="Z124" s="540"/>
      <c r="AA124" s="541"/>
      <c r="AB124" s="542"/>
      <c r="AC124" s="3955"/>
      <c r="AD124" s="543"/>
      <c r="AE124" s="544"/>
      <c r="AF124" s="544"/>
      <c r="AG124" s="545"/>
      <c r="AH124" s="546"/>
      <c r="AI124" s="539"/>
      <c r="AJ124" s="539"/>
      <c r="AK124" s="539"/>
      <c r="AL124" s="539"/>
      <c r="AM124" s="539"/>
      <c r="AN124" s="539"/>
      <c r="AO124" s="539"/>
      <c r="AP124" s="539"/>
      <c r="AQ124" s="539"/>
      <c r="AR124" s="539"/>
      <c r="AS124" s="539"/>
      <c r="AT124" s="539"/>
      <c r="AU124" s="539"/>
      <c r="AV124" s="539"/>
      <c r="AW124" s="539"/>
      <c r="AX124" s="539"/>
      <c r="AY124" s="539"/>
      <c r="AZ124" s="539"/>
      <c r="BA124" s="539"/>
      <c r="BB124" s="539"/>
      <c r="BC124" s="539"/>
      <c r="BD124" s="539"/>
      <c r="BE124" s="539"/>
      <c r="BF124" s="539"/>
      <c r="BG124" s="539"/>
      <c r="BH124" s="539"/>
      <c r="BI124" s="539"/>
      <c r="BJ124" s="539"/>
      <c r="BK124" s="539"/>
      <c r="BL124" s="539"/>
      <c r="BM124" s="539"/>
      <c r="BN124" s="539"/>
      <c r="BO124" s="539"/>
      <c r="BP124" s="539"/>
      <c r="BQ124" s="539"/>
      <c r="BR124" s="539"/>
      <c r="BS124" s="539"/>
      <c r="BT124" s="539"/>
      <c r="BU124" s="539"/>
      <c r="BV124" s="540"/>
      <c r="BW124" s="540"/>
      <c r="BX124" s="540"/>
      <c r="BY124" s="540"/>
      <c r="BZ124" s="540"/>
      <c r="CA124" s="540"/>
      <c r="CB124" s="540"/>
      <c r="CC124" s="540"/>
      <c r="CD124" s="540"/>
      <c r="CE124" s="540"/>
      <c r="CF124" s="1634"/>
    </row>
    <row r="125" spans="1:84" ht="24.75" hidden="1" customHeight="1">
      <c r="A125" s="1593"/>
      <c r="B125" s="984"/>
      <c r="C125" s="345"/>
      <c r="D125" s="3960"/>
      <c r="E125" s="3954" t="s">
        <v>663</v>
      </c>
      <c r="F125" s="3954"/>
      <c r="G125" s="3954"/>
      <c r="H125" s="3954"/>
      <c r="I125" s="3954"/>
      <c r="J125" s="3954"/>
      <c r="K125" s="3954"/>
      <c r="L125" s="3954"/>
      <c r="M125" s="3954"/>
      <c r="N125" s="3954"/>
      <c r="O125" s="3954"/>
      <c r="P125" s="3954"/>
      <c r="Q125" s="482">
        <f>SUMIF(T126:T127,"i",Q126:Q127)</f>
        <v>0</v>
      </c>
      <c r="R125" s="859"/>
      <c r="S125" s="1585" t="s">
        <v>664</v>
      </c>
      <c r="T125" s="618" t="s">
        <v>665</v>
      </c>
      <c r="U125" s="3864">
        <v>1</v>
      </c>
      <c r="V125" s="3864" t="e">
        <f>INDEX(B_FHD_FLAG_INDEX_1,1,MATCH(A122,B_FHD_FLAG_DIFFERENTIATION,0))</f>
        <v>#REF!</v>
      </c>
      <c r="W125" s="984"/>
      <c r="X125" s="984"/>
      <c r="Y125" s="984"/>
      <c r="Z125" s="984"/>
      <c r="AA125" s="1460"/>
      <c r="AB125" s="984"/>
      <c r="AC125" s="3955"/>
      <c r="AD125" s="543"/>
      <c r="AE125" s="984"/>
      <c r="AF125" s="984"/>
      <c r="AG125" s="1460"/>
      <c r="AH125" s="1460"/>
      <c r="AI125" s="1460"/>
      <c r="AJ125" s="1460"/>
      <c r="AK125" s="1460"/>
      <c r="AL125" s="1460"/>
      <c r="AM125" s="1460"/>
      <c r="AN125" s="1460"/>
      <c r="AO125" s="1460"/>
      <c r="AP125" s="1460"/>
      <c r="AQ125" s="1460"/>
      <c r="AR125" s="1460"/>
      <c r="AS125" s="1460"/>
      <c r="AT125" s="1460"/>
      <c r="AU125" s="1460"/>
      <c r="AV125" s="1460"/>
      <c r="AW125" s="1460"/>
      <c r="AX125" s="1460"/>
      <c r="AY125" s="1460"/>
      <c r="AZ125" s="1460"/>
      <c r="BA125" s="1460"/>
      <c r="BB125" s="1460"/>
      <c r="BC125" s="1460"/>
      <c r="BD125" s="1460"/>
      <c r="BE125" s="1460"/>
      <c r="BF125" s="1460"/>
      <c r="BG125" s="1460"/>
      <c r="BH125" s="1460"/>
      <c r="BI125" s="1460"/>
      <c r="BJ125" s="1460"/>
      <c r="BK125" s="1460"/>
      <c r="BL125" s="1460"/>
      <c r="BM125" s="1460"/>
      <c r="BN125" s="1460"/>
      <c r="BO125" s="1460"/>
      <c r="BP125" s="1460"/>
      <c r="BQ125" s="1460"/>
      <c r="BR125" s="1460"/>
      <c r="BS125" s="1460"/>
      <c r="BT125" s="1460"/>
      <c r="BU125" s="1460"/>
      <c r="BV125" s="984"/>
      <c r="BW125" s="984"/>
      <c r="BX125" s="984"/>
      <c r="BY125" s="984"/>
      <c r="BZ125" s="984"/>
      <c r="CA125" s="984"/>
      <c r="CB125" s="984"/>
      <c r="CC125" s="984"/>
      <c r="CD125" s="984"/>
      <c r="CE125" s="984"/>
      <c r="CF125" s="1634"/>
    </row>
    <row r="126" spans="1:84" ht="11.25" hidden="1" customHeight="1">
      <c r="A126" s="1580"/>
      <c r="B126" s="1460"/>
      <c r="C126" s="1460"/>
      <c r="D126" s="3960"/>
      <c r="E126" s="549"/>
      <c r="F126" s="549">
        <v>0</v>
      </c>
      <c r="G126" s="549"/>
      <c r="H126" s="549"/>
      <c r="I126" s="549"/>
      <c r="J126" s="549"/>
      <c r="K126" s="549"/>
      <c r="L126" s="549"/>
      <c r="M126" s="549"/>
      <c r="N126" s="549"/>
      <c r="O126" s="549"/>
      <c r="P126" s="549"/>
      <c r="Q126" s="549"/>
      <c r="R126" s="549"/>
      <c r="S126" s="550"/>
      <c r="T126" s="619"/>
      <c r="U126" s="3864"/>
      <c r="V126" s="3864"/>
      <c r="W126" s="1460"/>
      <c r="X126" s="1460"/>
      <c r="Y126" s="1460"/>
      <c r="Z126" s="1460"/>
      <c r="AA126" s="1460"/>
      <c r="AB126" s="984"/>
      <c r="AC126" s="3955"/>
      <c r="AD126" s="543"/>
      <c r="AE126" s="984"/>
      <c r="AF126" s="984"/>
      <c r="AG126" s="1460"/>
      <c r="AH126" s="1460"/>
      <c r="AI126" s="1460"/>
      <c r="AJ126" s="1460"/>
      <c r="AK126" s="1460"/>
      <c r="AL126" s="1460"/>
      <c r="AM126" s="1460"/>
      <c r="AN126" s="1460"/>
      <c r="AO126" s="1460"/>
      <c r="AP126" s="1460"/>
      <c r="AQ126" s="1460"/>
      <c r="AR126" s="1460"/>
      <c r="AS126" s="1460"/>
      <c r="AT126" s="1460"/>
      <c r="AU126" s="1460"/>
      <c r="AV126" s="1460"/>
      <c r="AW126" s="1460"/>
      <c r="AX126" s="1460"/>
      <c r="AY126" s="1460"/>
      <c r="AZ126" s="1460"/>
      <c r="BA126" s="1460"/>
      <c r="BB126" s="1460"/>
      <c r="BC126" s="1460"/>
      <c r="BD126" s="1460"/>
      <c r="BE126" s="1460"/>
      <c r="BF126" s="1460"/>
      <c r="BG126" s="1460"/>
      <c r="BH126" s="1460"/>
      <c r="BI126" s="1460"/>
      <c r="BJ126" s="1460"/>
      <c r="BK126" s="1460"/>
      <c r="BL126" s="1460"/>
      <c r="BM126" s="1460"/>
      <c r="BN126" s="1460"/>
      <c r="BO126" s="1460"/>
      <c r="BP126" s="1460"/>
      <c r="BQ126" s="1460"/>
      <c r="BR126" s="1460"/>
      <c r="BS126" s="1460"/>
      <c r="BT126" s="1460"/>
      <c r="BU126" s="1460"/>
      <c r="BV126" s="1460"/>
      <c r="BW126" s="1460"/>
      <c r="BX126" s="1460"/>
      <c r="BY126" s="1460"/>
      <c r="BZ126" s="1460"/>
      <c r="CA126" s="1460"/>
      <c r="CB126" s="1460"/>
      <c r="CC126" s="1460"/>
      <c r="CD126" s="1460"/>
      <c r="CE126" s="1460"/>
      <c r="CF126" s="1634"/>
    </row>
    <row r="127" spans="1:84" ht="11.25" hidden="1" customHeight="1">
      <c r="A127" s="1593"/>
      <c r="B127" s="984"/>
      <c r="C127" s="345"/>
      <c r="D127" s="3960"/>
      <c r="E127" s="563" t="s">
        <v>9</v>
      </c>
      <c r="F127" s="992" t="s">
        <v>9</v>
      </c>
      <c r="G127" s="992" t="s">
        <v>668</v>
      </c>
      <c r="H127" s="565" t="s">
        <v>9</v>
      </c>
      <c r="I127" s="565"/>
      <c r="J127" s="565"/>
      <c r="K127" s="565"/>
      <c r="L127" s="565"/>
      <c r="M127" s="565"/>
      <c r="N127" s="565"/>
      <c r="O127" s="565"/>
      <c r="P127" s="565"/>
      <c r="Q127" s="565"/>
      <c r="R127" s="566"/>
      <c r="S127" s="567"/>
      <c r="T127" s="619"/>
      <c r="U127" s="3864"/>
      <c r="V127" s="3864"/>
      <c r="W127" s="984"/>
      <c r="X127" s="984"/>
      <c r="Y127" s="984"/>
      <c r="Z127" s="984"/>
      <c r="AA127" s="1460"/>
      <c r="AB127" s="984"/>
      <c r="AC127" s="3955"/>
      <c r="AD127" s="543"/>
      <c r="AE127" s="984"/>
      <c r="AF127" s="984"/>
      <c r="AG127" s="1460"/>
      <c r="AH127" s="1460"/>
      <c r="AI127" s="1460"/>
      <c r="AJ127" s="1460"/>
      <c r="AK127" s="1460"/>
      <c r="AL127" s="1460"/>
      <c r="AM127" s="1460"/>
      <c r="AN127" s="1460"/>
      <c r="AO127" s="1460"/>
      <c r="AP127" s="1460"/>
      <c r="AQ127" s="1460"/>
      <c r="AR127" s="1460"/>
      <c r="AS127" s="1460"/>
      <c r="AT127" s="1460"/>
      <c r="AU127" s="1460"/>
      <c r="AV127" s="1460"/>
      <c r="AW127" s="1460"/>
      <c r="AX127" s="1460"/>
      <c r="AY127" s="1460"/>
      <c r="AZ127" s="1460"/>
      <c r="BA127" s="1460"/>
      <c r="BB127" s="1460"/>
      <c r="BC127" s="1460"/>
      <c r="BD127" s="1460"/>
      <c r="BE127" s="1460"/>
      <c r="BF127" s="1460"/>
      <c r="BG127" s="1460"/>
      <c r="BH127" s="1460"/>
      <c r="BI127" s="1460"/>
      <c r="BJ127" s="1460"/>
      <c r="BK127" s="1460"/>
      <c r="BL127" s="1460"/>
      <c r="BM127" s="1460"/>
      <c r="BN127" s="1460"/>
      <c r="BO127" s="1460"/>
      <c r="BP127" s="1460"/>
      <c r="BQ127" s="1460"/>
      <c r="BR127" s="1460"/>
      <c r="BS127" s="1460"/>
      <c r="BT127" s="1460"/>
      <c r="BU127" s="1460"/>
      <c r="BV127" s="984"/>
      <c r="BW127" s="984"/>
      <c r="BX127" s="984"/>
      <c r="BY127" s="984"/>
      <c r="BZ127" s="984"/>
      <c r="CA127" s="984"/>
      <c r="CB127" s="984"/>
      <c r="CC127" s="984"/>
      <c r="CD127" s="984"/>
      <c r="CE127" s="984"/>
      <c r="CF127" s="1634"/>
    </row>
    <row r="128" spans="1:84" ht="5.25" hidden="1" customHeight="1">
      <c r="A128" s="1580"/>
      <c r="B128" s="1460"/>
      <c r="C128" s="1460"/>
      <c r="D128" s="3960"/>
      <c r="E128" s="868"/>
      <c r="F128" s="868"/>
      <c r="G128" s="868"/>
      <c r="H128" s="868"/>
      <c r="I128" s="868"/>
      <c r="J128" s="868"/>
      <c r="K128" s="868"/>
      <c r="L128" s="868"/>
      <c r="M128" s="868"/>
      <c r="N128" s="868"/>
      <c r="O128" s="868"/>
      <c r="P128" s="868"/>
      <c r="Q128" s="869"/>
      <c r="R128" s="870"/>
      <c r="S128" s="871"/>
      <c r="T128" s="618" t="s">
        <v>665</v>
      </c>
      <c r="U128" s="3864">
        <v>1</v>
      </c>
      <c r="V128" s="3864" t="s">
        <v>645</v>
      </c>
      <c r="W128" s="1460"/>
      <c r="X128" s="1460"/>
      <c r="Y128" s="1460"/>
      <c r="Z128" s="1460"/>
      <c r="AA128" s="1460"/>
      <c r="AB128" s="1460"/>
      <c r="AC128" s="866"/>
      <c r="AD128" s="867"/>
      <c r="AE128" s="1460"/>
      <c r="AF128" s="1460"/>
      <c r="AG128" s="1460"/>
      <c r="AH128" s="1460"/>
      <c r="AI128" s="1460"/>
      <c r="AJ128" s="1460"/>
      <c r="AK128" s="1460"/>
      <c r="AL128" s="1460"/>
      <c r="AM128" s="1460"/>
      <c r="AN128" s="1460"/>
      <c r="AO128" s="1460"/>
      <c r="AP128" s="1460"/>
      <c r="AQ128" s="1460"/>
      <c r="AR128" s="1460"/>
      <c r="AS128" s="1460"/>
      <c r="AT128" s="1460"/>
      <c r="AU128" s="1460"/>
      <c r="AV128" s="1460"/>
      <c r="AW128" s="1460"/>
      <c r="AX128" s="1460"/>
      <c r="AY128" s="1460"/>
      <c r="AZ128" s="1460"/>
      <c r="BA128" s="1460"/>
      <c r="BB128" s="1460"/>
      <c r="BC128" s="1460"/>
      <c r="BD128" s="1460"/>
      <c r="BE128" s="1460"/>
      <c r="BF128" s="1460"/>
      <c r="BG128" s="1460"/>
      <c r="BH128" s="1460"/>
      <c r="BI128" s="1460"/>
      <c r="BJ128" s="1460"/>
      <c r="BK128" s="1460"/>
      <c r="BL128" s="1460"/>
      <c r="BM128" s="1460"/>
      <c r="BN128" s="1460"/>
      <c r="BO128" s="1460"/>
      <c r="BP128" s="1460"/>
      <c r="BQ128" s="1460"/>
      <c r="BR128" s="1460"/>
      <c r="BS128" s="1460"/>
      <c r="BT128" s="1460"/>
      <c r="BU128" s="1460"/>
      <c r="BV128" s="1460"/>
      <c r="BW128" s="1460"/>
      <c r="BX128" s="1460"/>
      <c r="BY128" s="1460"/>
      <c r="BZ128" s="1460"/>
      <c r="CA128" s="1460"/>
      <c r="CB128" s="1460"/>
      <c r="CC128" s="1460"/>
      <c r="CD128" s="1460"/>
      <c r="CE128" s="1460"/>
      <c r="CF128" s="1140"/>
    </row>
    <row r="129" spans="1:84" ht="5.25" hidden="1" customHeight="1">
      <c r="A129" s="1580"/>
      <c r="B129" s="1460"/>
      <c r="C129" s="1460"/>
      <c r="D129" s="3960"/>
      <c r="E129" s="549"/>
      <c r="F129" s="549"/>
      <c r="G129" s="549"/>
      <c r="H129" s="549"/>
      <c r="I129" s="549"/>
      <c r="J129" s="549"/>
      <c r="K129" s="549"/>
      <c r="L129" s="549"/>
      <c r="M129" s="549"/>
      <c r="N129" s="549"/>
      <c r="O129" s="549"/>
      <c r="P129" s="549"/>
      <c r="Q129" s="549"/>
      <c r="R129" s="549"/>
      <c r="S129" s="550"/>
      <c r="T129" s="619"/>
      <c r="U129" s="3864"/>
      <c r="V129" s="3864"/>
      <c r="W129" s="1460"/>
      <c r="X129" s="1460"/>
      <c r="Y129" s="1460"/>
      <c r="Z129" s="1460"/>
      <c r="AA129" s="1460"/>
      <c r="AB129" s="1460"/>
      <c r="AC129" s="866"/>
      <c r="AD129" s="867"/>
      <c r="AE129" s="1460"/>
      <c r="AF129" s="1460"/>
      <c r="AG129" s="1460"/>
      <c r="AH129" s="1460"/>
      <c r="AI129" s="1460"/>
      <c r="AJ129" s="1460"/>
      <c r="AK129" s="1460"/>
      <c r="AL129" s="1460"/>
      <c r="AM129" s="1460"/>
      <c r="AN129" s="1460"/>
      <c r="AO129" s="1460"/>
      <c r="AP129" s="1460"/>
      <c r="AQ129" s="1460"/>
      <c r="AR129" s="1460"/>
      <c r="AS129" s="1460"/>
      <c r="AT129" s="1460"/>
      <c r="AU129" s="1460"/>
      <c r="AV129" s="1460"/>
      <c r="AW129" s="1460"/>
      <c r="AX129" s="1460"/>
      <c r="AY129" s="1460"/>
      <c r="AZ129" s="1460"/>
      <c r="BA129" s="1460"/>
      <c r="BB129" s="1460"/>
      <c r="BC129" s="1460"/>
      <c r="BD129" s="1460"/>
      <c r="BE129" s="1460"/>
      <c r="BF129" s="1460"/>
      <c r="BG129" s="1460"/>
      <c r="BH129" s="1460"/>
      <c r="BI129" s="1460"/>
      <c r="BJ129" s="1460"/>
      <c r="BK129" s="1460"/>
      <c r="BL129" s="1460"/>
      <c r="BM129" s="1460"/>
      <c r="BN129" s="1460"/>
      <c r="BO129" s="1460"/>
      <c r="BP129" s="1460"/>
      <c r="BQ129" s="1460"/>
      <c r="BR129" s="1460"/>
      <c r="BS129" s="1460"/>
      <c r="BT129" s="1460"/>
      <c r="BU129" s="1460"/>
      <c r="BV129" s="1460"/>
      <c r="BW129" s="1460"/>
      <c r="BX129" s="1460"/>
      <c r="BY129" s="1460"/>
      <c r="BZ129" s="1460"/>
      <c r="CA129" s="1460"/>
      <c r="CB129" s="1460"/>
      <c r="CC129" s="1460"/>
      <c r="CD129" s="1460"/>
      <c r="CE129" s="1460"/>
      <c r="CF129" s="1140"/>
    </row>
    <row r="130" spans="1:84" ht="5.25" hidden="1" customHeight="1">
      <c r="A130" s="1580"/>
      <c r="B130" s="1460"/>
      <c r="C130" s="1460"/>
      <c r="D130" s="3961"/>
      <c r="E130" s="872"/>
      <c r="F130" s="873"/>
      <c r="G130" s="873"/>
      <c r="H130" s="874"/>
      <c r="I130" s="874"/>
      <c r="J130" s="874"/>
      <c r="K130" s="874"/>
      <c r="L130" s="874"/>
      <c r="M130" s="874"/>
      <c r="N130" s="874"/>
      <c r="O130" s="874"/>
      <c r="P130" s="874"/>
      <c r="Q130" s="874"/>
      <c r="R130" s="815"/>
      <c r="S130" s="875"/>
      <c r="T130" s="619"/>
      <c r="U130" s="3864"/>
      <c r="V130" s="3864"/>
      <c r="W130" s="1460"/>
      <c r="X130" s="1460"/>
      <c r="Y130" s="1460"/>
      <c r="Z130" s="1460"/>
      <c r="AA130" s="1460"/>
      <c r="AB130" s="1460"/>
      <c r="AC130" s="866"/>
      <c r="AD130" s="867"/>
      <c r="AE130" s="1460"/>
      <c r="AF130" s="1460"/>
      <c r="AG130" s="1460"/>
      <c r="AH130" s="1460"/>
      <c r="AI130" s="1460"/>
      <c r="AJ130" s="1460"/>
      <c r="AK130" s="1460"/>
      <c r="AL130" s="1460"/>
      <c r="AM130" s="1460"/>
      <c r="AN130" s="1460"/>
      <c r="AO130" s="1460"/>
      <c r="AP130" s="1460"/>
      <c r="AQ130" s="1460"/>
      <c r="AR130" s="1460"/>
      <c r="AS130" s="1460"/>
      <c r="AT130" s="1460"/>
      <c r="AU130" s="1460"/>
      <c r="AV130" s="1460"/>
      <c r="AW130" s="1460"/>
      <c r="AX130" s="1460"/>
      <c r="AY130" s="1460"/>
      <c r="AZ130" s="1460"/>
      <c r="BA130" s="1460"/>
      <c r="BB130" s="1460"/>
      <c r="BC130" s="1460"/>
      <c r="BD130" s="1460"/>
      <c r="BE130" s="1460"/>
      <c r="BF130" s="1460"/>
      <c r="BG130" s="1460"/>
      <c r="BH130" s="1460"/>
      <c r="BI130" s="1460"/>
      <c r="BJ130" s="1460"/>
      <c r="BK130" s="1460"/>
      <c r="BL130" s="1460"/>
      <c r="BM130" s="1460"/>
      <c r="BN130" s="1460"/>
      <c r="BO130" s="1460"/>
      <c r="BP130" s="1460"/>
      <c r="BQ130" s="1460"/>
      <c r="BR130" s="1460"/>
      <c r="BS130" s="1460"/>
      <c r="BT130" s="1460"/>
      <c r="BU130" s="1460"/>
      <c r="BV130" s="1460"/>
      <c r="BW130" s="1460"/>
      <c r="BX130" s="1460"/>
      <c r="BY130" s="1460"/>
      <c r="BZ130" s="1460"/>
      <c r="CA130" s="1460"/>
      <c r="CB130" s="1460"/>
      <c r="CC130" s="1460"/>
      <c r="CD130" s="1460"/>
      <c r="CE130" s="1460"/>
      <c r="CF130" s="1140"/>
    </row>
    <row r="131" spans="1:84" ht="15" hidden="1" customHeight="1">
      <c r="A131" s="537" t="s">
        <v>196</v>
      </c>
      <c r="B131" s="538"/>
      <c r="C131" s="538" t="s">
        <v>9</v>
      </c>
      <c r="D131" s="3959" t="s">
        <v>680</v>
      </c>
      <c r="E131" s="3956" t="s">
        <v>157</v>
      </c>
      <c r="F131" s="3957"/>
      <c r="G131" s="3958"/>
      <c r="H131" s="3952" t="str">
        <f>IF(A131="","",INDEX(DIFFERENTIATION_UNMERGE_VD,MATCH(A131,DIFFERENTIATION_ID_DIFF,0)))</f>
        <v>Производство тепловой энергии. Некомбинированная выработка; Передача. Тепловая энергия; Сбыт. Тепловая энергия</v>
      </c>
      <c r="I131" s="3952"/>
      <c r="J131" s="3952"/>
      <c r="K131" s="3952"/>
      <c r="L131" s="3952"/>
      <c r="M131" s="3952"/>
      <c r="N131" s="3952"/>
      <c r="O131" s="3952"/>
      <c r="P131" s="3952"/>
      <c r="Q131" s="3952"/>
      <c r="R131" s="3952"/>
      <c r="S131" s="620"/>
      <c r="T131" s="617"/>
      <c r="U131" s="539"/>
      <c r="V131" s="539"/>
      <c r="W131" s="540"/>
      <c r="X131" s="540"/>
      <c r="Y131" s="540"/>
      <c r="Z131" s="540"/>
      <c r="AA131" s="541"/>
      <c r="AB131" s="542"/>
      <c r="AC131" s="3955"/>
      <c r="AD131" s="543"/>
      <c r="AE131" s="544" t="s">
        <v>9</v>
      </c>
      <c r="AF131" s="544"/>
      <c r="AG131" s="545" t="s">
        <v>662</v>
      </c>
      <c r="AH131" s="546">
        <v>3</v>
      </c>
      <c r="AI131" s="539"/>
      <c r="AJ131" s="539"/>
      <c r="AK131" s="539"/>
      <c r="AL131" s="539"/>
      <c r="AM131" s="539"/>
      <c r="AN131" s="539"/>
      <c r="AO131" s="539"/>
      <c r="AP131" s="539"/>
      <c r="AQ131" s="539"/>
      <c r="AR131" s="539"/>
      <c r="AS131" s="539"/>
      <c r="AT131" s="539"/>
      <c r="AU131" s="539"/>
      <c r="AV131" s="539"/>
      <c r="AW131" s="539"/>
      <c r="AX131" s="539"/>
      <c r="AY131" s="539"/>
      <c r="AZ131" s="539"/>
      <c r="BA131" s="539"/>
      <c r="BB131" s="539"/>
      <c r="BC131" s="539"/>
      <c r="BD131" s="539"/>
      <c r="BE131" s="539"/>
      <c r="BF131" s="539"/>
      <c r="BG131" s="539"/>
      <c r="BH131" s="539"/>
      <c r="BI131" s="539"/>
      <c r="BJ131" s="539"/>
      <c r="BK131" s="539"/>
      <c r="BL131" s="539"/>
      <c r="BM131" s="539"/>
      <c r="BN131" s="539"/>
      <c r="BO131" s="539"/>
      <c r="BP131" s="539"/>
      <c r="BQ131" s="539"/>
      <c r="BR131" s="539"/>
      <c r="BS131" s="539"/>
      <c r="BT131" s="539"/>
      <c r="BU131" s="539"/>
      <c r="BV131" s="540"/>
      <c r="BW131" s="540"/>
      <c r="BX131" s="540"/>
      <c r="BY131" s="540"/>
      <c r="BZ131" s="540"/>
      <c r="CA131" s="540"/>
      <c r="CB131" s="540"/>
      <c r="CC131" s="540"/>
      <c r="CD131" s="540"/>
      <c r="CE131" s="540"/>
      <c r="CF131" s="1634"/>
    </row>
    <row r="132" spans="1:84" ht="15" hidden="1" customHeight="1">
      <c r="A132" s="537"/>
      <c r="B132" s="538"/>
      <c r="C132" s="538"/>
      <c r="D132" s="3960"/>
      <c r="E132" s="3956" t="s">
        <v>636</v>
      </c>
      <c r="F132" s="3957"/>
      <c r="G132" s="3958"/>
      <c r="H132" s="3952" t="str">
        <f>IF(A131="","",INDEX(DIFFERENTIATION_UNMERGE_AREA,MATCH(A131,DIFFERENTIATION_ID_DIFF,0)))</f>
        <v>Территория 10</v>
      </c>
      <c r="I132" s="3952"/>
      <c r="J132" s="3952"/>
      <c r="K132" s="3952"/>
      <c r="L132" s="3952"/>
      <c r="M132" s="3952"/>
      <c r="N132" s="3952"/>
      <c r="O132" s="3952"/>
      <c r="P132" s="3952"/>
      <c r="Q132" s="3952"/>
      <c r="R132" s="3952"/>
      <c r="S132" s="620"/>
      <c r="T132" s="617"/>
      <c r="U132" s="539"/>
      <c r="V132" s="539"/>
      <c r="W132" s="540"/>
      <c r="X132" s="540"/>
      <c r="Y132" s="540"/>
      <c r="Z132" s="540"/>
      <c r="AA132" s="541"/>
      <c r="AB132" s="542"/>
      <c r="AC132" s="3955"/>
      <c r="AD132" s="543"/>
      <c r="AE132" s="544"/>
      <c r="AF132" s="544"/>
      <c r="AG132" s="545"/>
      <c r="AH132" s="546"/>
      <c r="AI132" s="539"/>
      <c r="AJ132" s="539"/>
      <c r="AK132" s="539"/>
      <c r="AL132" s="539"/>
      <c r="AM132" s="539"/>
      <c r="AN132" s="539"/>
      <c r="AO132" s="539"/>
      <c r="AP132" s="539"/>
      <c r="AQ132" s="539"/>
      <c r="AR132" s="539"/>
      <c r="AS132" s="539"/>
      <c r="AT132" s="539"/>
      <c r="AU132" s="539"/>
      <c r="AV132" s="539"/>
      <c r="AW132" s="539"/>
      <c r="AX132" s="539"/>
      <c r="AY132" s="539"/>
      <c r="AZ132" s="539"/>
      <c r="BA132" s="539"/>
      <c r="BB132" s="539"/>
      <c r="BC132" s="539"/>
      <c r="BD132" s="539"/>
      <c r="BE132" s="539"/>
      <c r="BF132" s="539"/>
      <c r="BG132" s="539"/>
      <c r="BH132" s="539"/>
      <c r="BI132" s="539"/>
      <c r="BJ132" s="539"/>
      <c r="BK132" s="539"/>
      <c r="BL132" s="539"/>
      <c r="BM132" s="539"/>
      <c r="BN132" s="539"/>
      <c r="BO132" s="539"/>
      <c r="BP132" s="539"/>
      <c r="BQ132" s="539"/>
      <c r="BR132" s="539"/>
      <c r="BS132" s="539"/>
      <c r="BT132" s="539"/>
      <c r="BU132" s="539"/>
      <c r="BV132" s="540"/>
      <c r="BW132" s="540"/>
      <c r="BX132" s="540"/>
      <c r="BY132" s="540"/>
      <c r="BZ132" s="540"/>
      <c r="CA132" s="540"/>
      <c r="CB132" s="540"/>
      <c r="CC132" s="540"/>
      <c r="CD132" s="540"/>
      <c r="CE132" s="540"/>
      <c r="CF132" s="1634"/>
    </row>
    <row r="133" spans="1:84" ht="15" hidden="1" customHeight="1">
      <c r="A133" s="537"/>
      <c r="B133" s="538"/>
      <c r="C133" s="538"/>
      <c r="D133" s="3960"/>
      <c r="E133" s="3956" t="s">
        <v>637</v>
      </c>
      <c r="F133" s="3957"/>
      <c r="G133" s="3958"/>
      <c r="H133" s="3952" t="str">
        <f>IF(A131="","",INDEX(DIFFERENTIATION_UNMERGE_SYSTEM,MATCH(A131,DIFFERENTIATION_ID_DIFF,0)))</f>
        <v>котельные пгт. Холм-Жирковское, ул. Кирова,ул. Советская</v>
      </c>
      <c r="I133" s="3952"/>
      <c r="J133" s="3952"/>
      <c r="K133" s="3952"/>
      <c r="L133" s="3952"/>
      <c r="M133" s="3952"/>
      <c r="N133" s="3952"/>
      <c r="O133" s="3952"/>
      <c r="P133" s="3952"/>
      <c r="Q133" s="3952"/>
      <c r="R133" s="3952"/>
      <c r="S133" s="620"/>
      <c r="T133" s="617"/>
      <c r="U133" s="539"/>
      <c r="V133" s="539"/>
      <c r="W133" s="540"/>
      <c r="X133" s="540"/>
      <c r="Y133" s="540"/>
      <c r="Z133" s="540"/>
      <c r="AA133" s="541"/>
      <c r="AB133" s="542"/>
      <c r="AC133" s="3955"/>
      <c r="AD133" s="543"/>
      <c r="AE133" s="544"/>
      <c r="AF133" s="544"/>
      <c r="AG133" s="545"/>
      <c r="AH133" s="546"/>
      <c r="AI133" s="539"/>
      <c r="AJ133" s="539"/>
      <c r="AK133" s="539"/>
      <c r="AL133" s="539"/>
      <c r="AM133" s="539"/>
      <c r="AN133" s="539"/>
      <c r="AO133" s="539"/>
      <c r="AP133" s="539"/>
      <c r="AQ133" s="539"/>
      <c r="AR133" s="539"/>
      <c r="AS133" s="539"/>
      <c r="AT133" s="539"/>
      <c r="AU133" s="539"/>
      <c r="AV133" s="539"/>
      <c r="AW133" s="539"/>
      <c r="AX133" s="539"/>
      <c r="AY133" s="539"/>
      <c r="AZ133" s="539"/>
      <c r="BA133" s="539"/>
      <c r="BB133" s="539"/>
      <c r="BC133" s="539"/>
      <c r="BD133" s="539"/>
      <c r="BE133" s="539"/>
      <c r="BF133" s="539"/>
      <c r="BG133" s="539"/>
      <c r="BH133" s="539"/>
      <c r="BI133" s="539"/>
      <c r="BJ133" s="539"/>
      <c r="BK133" s="539"/>
      <c r="BL133" s="539"/>
      <c r="BM133" s="539"/>
      <c r="BN133" s="539"/>
      <c r="BO133" s="539"/>
      <c r="BP133" s="539"/>
      <c r="BQ133" s="539"/>
      <c r="BR133" s="539"/>
      <c r="BS133" s="539"/>
      <c r="BT133" s="539"/>
      <c r="BU133" s="539"/>
      <c r="BV133" s="540"/>
      <c r="BW133" s="540"/>
      <c r="BX133" s="540"/>
      <c r="BY133" s="540"/>
      <c r="BZ133" s="540"/>
      <c r="CA133" s="540"/>
      <c r="CB133" s="540"/>
      <c r="CC133" s="540"/>
      <c r="CD133" s="540"/>
      <c r="CE133" s="540"/>
      <c r="CF133" s="1634"/>
    </row>
    <row r="134" spans="1:84" ht="24.75" hidden="1" customHeight="1">
      <c r="A134" s="1593"/>
      <c r="B134" s="984"/>
      <c r="C134" s="345"/>
      <c r="D134" s="3960"/>
      <c r="E134" s="3954" t="s">
        <v>663</v>
      </c>
      <c r="F134" s="3954"/>
      <c r="G134" s="3954"/>
      <c r="H134" s="3954"/>
      <c r="I134" s="3954"/>
      <c r="J134" s="3954"/>
      <c r="K134" s="3954"/>
      <c r="L134" s="3954"/>
      <c r="M134" s="3954"/>
      <c r="N134" s="3954"/>
      <c r="O134" s="3954"/>
      <c r="P134" s="3954"/>
      <c r="Q134" s="482">
        <f>SUMIF(T135:T136,"i",Q135:Q136)</f>
        <v>0</v>
      </c>
      <c r="R134" s="859"/>
      <c r="S134" s="1585" t="s">
        <v>664</v>
      </c>
      <c r="T134" s="618" t="s">
        <v>665</v>
      </c>
      <c r="U134" s="3864">
        <v>1</v>
      </c>
      <c r="V134" s="3864" t="e">
        <f>INDEX(B_FHD_FLAG_INDEX_1,1,MATCH(A131,B_FHD_FLAG_DIFFERENTIATION,0))</f>
        <v>#REF!</v>
      </c>
      <c r="W134" s="984"/>
      <c r="X134" s="984"/>
      <c r="Y134" s="984"/>
      <c r="Z134" s="984"/>
      <c r="AA134" s="1460"/>
      <c r="AB134" s="984"/>
      <c r="AC134" s="3955"/>
      <c r="AD134" s="543"/>
      <c r="AE134" s="984"/>
      <c r="AF134" s="984"/>
      <c r="AG134" s="1460"/>
      <c r="AH134" s="1460"/>
      <c r="AI134" s="1460"/>
      <c r="AJ134" s="1460"/>
      <c r="AK134" s="1460"/>
      <c r="AL134" s="1460"/>
      <c r="AM134" s="1460"/>
      <c r="AN134" s="1460"/>
      <c r="AO134" s="1460"/>
      <c r="AP134" s="1460"/>
      <c r="AQ134" s="1460"/>
      <c r="AR134" s="1460"/>
      <c r="AS134" s="1460"/>
      <c r="AT134" s="1460"/>
      <c r="AU134" s="1460"/>
      <c r="AV134" s="1460"/>
      <c r="AW134" s="1460"/>
      <c r="AX134" s="1460"/>
      <c r="AY134" s="1460"/>
      <c r="AZ134" s="1460"/>
      <c r="BA134" s="1460"/>
      <c r="BB134" s="1460"/>
      <c r="BC134" s="1460"/>
      <c r="BD134" s="1460"/>
      <c r="BE134" s="1460"/>
      <c r="BF134" s="1460"/>
      <c r="BG134" s="1460"/>
      <c r="BH134" s="1460"/>
      <c r="BI134" s="1460"/>
      <c r="BJ134" s="1460"/>
      <c r="BK134" s="1460"/>
      <c r="BL134" s="1460"/>
      <c r="BM134" s="1460"/>
      <c r="BN134" s="1460"/>
      <c r="BO134" s="1460"/>
      <c r="BP134" s="1460"/>
      <c r="BQ134" s="1460"/>
      <c r="BR134" s="1460"/>
      <c r="BS134" s="1460"/>
      <c r="BT134" s="1460"/>
      <c r="BU134" s="1460"/>
      <c r="BV134" s="984"/>
      <c r="BW134" s="984"/>
      <c r="BX134" s="984"/>
      <c r="BY134" s="984"/>
      <c r="BZ134" s="984"/>
      <c r="CA134" s="984"/>
      <c r="CB134" s="984"/>
      <c r="CC134" s="984"/>
      <c r="CD134" s="984"/>
      <c r="CE134" s="984"/>
      <c r="CF134" s="1634"/>
    </row>
    <row r="135" spans="1:84" ht="11.25" hidden="1" customHeight="1">
      <c r="A135" s="1580"/>
      <c r="B135" s="1460"/>
      <c r="C135" s="1460"/>
      <c r="D135" s="3960"/>
      <c r="E135" s="549"/>
      <c r="F135" s="549">
        <v>0</v>
      </c>
      <c r="G135" s="549"/>
      <c r="H135" s="549"/>
      <c r="I135" s="549"/>
      <c r="J135" s="549"/>
      <c r="K135" s="549"/>
      <c r="L135" s="549"/>
      <c r="M135" s="549"/>
      <c r="N135" s="549"/>
      <c r="O135" s="549"/>
      <c r="P135" s="549"/>
      <c r="Q135" s="549"/>
      <c r="R135" s="549"/>
      <c r="S135" s="550"/>
      <c r="T135" s="619"/>
      <c r="U135" s="3864"/>
      <c r="V135" s="3864"/>
      <c r="W135" s="1460"/>
      <c r="X135" s="1460"/>
      <c r="Y135" s="1460"/>
      <c r="Z135" s="1460"/>
      <c r="AA135" s="1460"/>
      <c r="AB135" s="984"/>
      <c r="AC135" s="3955"/>
      <c r="AD135" s="543"/>
      <c r="AE135" s="984"/>
      <c r="AF135" s="984"/>
      <c r="AG135" s="1460"/>
      <c r="AH135" s="1460"/>
      <c r="AI135" s="1460"/>
      <c r="AJ135" s="1460"/>
      <c r="AK135" s="1460"/>
      <c r="AL135" s="1460"/>
      <c r="AM135" s="1460"/>
      <c r="AN135" s="1460"/>
      <c r="AO135" s="1460"/>
      <c r="AP135" s="1460"/>
      <c r="AQ135" s="1460"/>
      <c r="AR135" s="1460"/>
      <c r="AS135" s="1460"/>
      <c r="AT135" s="1460"/>
      <c r="AU135" s="1460"/>
      <c r="AV135" s="1460"/>
      <c r="AW135" s="1460"/>
      <c r="AX135" s="1460"/>
      <c r="AY135" s="1460"/>
      <c r="AZ135" s="1460"/>
      <c r="BA135" s="1460"/>
      <c r="BB135" s="1460"/>
      <c r="BC135" s="1460"/>
      <c r="BD135" s="1460"/>
      <c r="BE135" s="1460"/>
      <c r="BF135" s="1460"/>
      <c r="BG135" s="1460"/>
      <c r="BH135" s="1460"/>
      <c r="BI135" s="1460"/>
      <c r="BJ135" s="1460"/>
      <c r="BK135" s="1460"/>
      <c r="BL135" s="1460"/>
      <c r="BM135" s="1460"/>
      <c r="BN135" s="1460"/>
      <c r="BO135" s="1460"/>
      <c r="BP135" s="1460"/>
      <c r="BQ135" s="1460"/>
      <c r="BR135" s="1460"/>
      <c r="BS135" s="1460"/>
      <c r="BT135" s="1460"/>
      <c r="BU135" s="1460"/>
      <c r="BV135" s="1460"/>
      <c r="BW135" s="1460"/>
      <c r="BX135" s="1460"/>
      <c r="BY135" s="1460"/>
      <c r="BZ135" s="1460"/>
      <c r="CA135" s="1460"/>
      <c r="CB135" s="1460"/>
      <c r="CC135" s="1460"/>
      <c r="CD135" s="1460"/>
      <c r="CE135" s="1460"/>
      <c r="CF135" s="1634"/>
    </row>
    <row r="136" spans="1:84" ht="11.25" hidden="1" customHeight="1">
      <c r="A136" s="1593"/>
      <c r="B136" s="984"/>
      <c r="C136" s="345"/>
      <c r="D136" s="3960"/>
      <c r="E136" s="563" t="s">
        <v>9</v>
      </c>
      <c r="F136" s="992" t="s">
        <v>9</v>
      </c>
      <c r="G136" s="992" t="s">
        <v>668</v>
      </c>
      <c r="H136" s="565" t="s">
        <v>9</v>
      </c>
      <c r="I136" s="565"/>
      <c r="J136" s="565"/>
      <c r="K136" s="565"/>
      <c r="L136" s="565"/>
      <c r="M136" s="565"/>
      <c r="N136" s="565"/>
      <c r="O136" s="565"/>
      <c r="P136" s="565"/>
      <c r="Q136" s="565"/>
      <c r="R136" s="566"/>
      <c r="S136" s="567"/>
      <c r="T136" s="619"/>
      <c r="U136" s="3864"/>
      <c r="V136" s="3864"/>
      <c r="W136" s="984"/>
      <c r="X136" s="984"/>
      <c r="Y136" s="984"/>
      <c r="Z136" s="984"/>
      <c r="AA136" s="1460"/>
      <c r="AB136" s="984"/>
      <c r="AC136" s="3955"/>
      <c r="AD136" s="543"/>
      <c r="AE136" s="984"/>
      <c r="AF136" s="984"/>
      <c r="AG136" s="1460"/>
      <c r="AH136" s="1460"/>
      <c r="AI136" s="1460"/>
      <c r="AJ136" s="1460"/>
      <c r="AK136" s="1460"/>
      <c r="AL136" s="1460"/>
      <c r="AM136" s="1460"/>
      <c r="AN136" s="1460"/>
      <c r="AO136" s="1460"/>
      <c r="AP136" s="1460"/>
      <c r="AQ136" s="1460"/>
      <c r="AR136" s="1460"/>
      <c r="AS136" s="1460"/>
      <c r="AT136" s="1460"/>
      <c r="AU136" s="1460"/>
      <c r="AV136" s="1460"/>
      <c r="AW136" s="1460"/>
      <c r="AX136" s="1460"/>
      <c r="AY136" s="1460"/>
      <c r="AZ136" s="1460"/>
      <c r="BA136" s="1460"/>
      <c r="BB136" s="1460"/>
      <c r="BC136" s="1460"/>
      <c r="BD136" s="1460"/>
      <c r="BE136" s="1460"/>
      <c r="BF136" s="1460"/>
      <c r="BG136" s="1460"/>
      <c r="BH136" s="1460"/>
      <c r="BI136" s="1460"/>
      <c r="BJ136" s="1460"/>
      <c r="BK136" s="1460"/>
      <c r="BL136" s="1460"/>
      <c r="BM136" s="1460"/>
      <c r="BN136" s="1460"/>
      <c r="BO136" s="1460"/>
      <c r="BP136" s="1460"/>
      <c r="BQ136" s="1460"/>
      <c r="BR136" s="1460"/>
      <c r="BS136" s="1460"/>
      <c r="BT136" s="1460"/>
      <c r="BU136" s="1460"/>
      <c r="BV136" s="984"/>
      <c r="BW136" s="984"/>
      <c r="BX136" s="984"/>
      <c r="BY136" s="984"/>
      <c r="BZ136" s="984"/>
      <c r="CA136" s="984"/>
      <c r="CB136" s="984"/>
      <c r="CC136" s="984"/>
      <c r="CD136" s="984"/>
      <c r="CE136" s="984"/>
      <c r="CF136" s="1634"/>
    </row>
    <row r="137" spans="1:84" ht="5.25" hidden="1" customHeight="1">
      <c r="A137" s="1580"/>
      <c r="B137" s="1460"/>
      <c r="C137" s="1460"/>
      <c r="D137" s="3960"/>
      <c r="E137" s="868"/>
      <c r="F137" s="868"/>
      <c r="G137" s="868"/>
      <c r="H137" s="868"/>
      <c r="I137" s="868"/>
      <c r="J137" s="868"/>
      <c r="K137" s="868"/>
      <c r="L137" s="868"/>
      <c r="M137" s="868"/>
      <c r="N137" s="868"/>
      <c r="O137" s="868"/>
      <c r="P137" s="868"/>
      <c r="Q137" s="869"/>
      <c r="R137" s="870"/>
      <c r="S137" s="871"/>
      <c r="T137" s="618" t="s">
        <v>665</v>
      </c>
      <c r="U137" s="3864">
        <v>1</v>
      </c>
      <c r="V137" s="3864" t="s">
        <v>645</v>
      </c>
      <c r="W137" s="1460"/>
      <c r="X137" s="1460"/>
      <c r="Y137" s="1460"/>
      <c r="Z137" s="1460"/>
      <c r="AA137" s="1460"/>
      <c r="AB137" s="1460"/>
      <c r="AC137" s="866"/>
      <c r="AD137" s="867"/>
      <c r="AE137" s="1460"/>
      <c r="AF137" s="1460"/>
      <c r="AG137" s="1460"/>
      <c r="AH137" s="1460"/>
      <c r="AI137" s="1460"/>
      <c r="AJ137" s="1460"/>
      <c r="AK137" s="1460"/>
      <c r="AL137" s="1460"/>
      <c r="AM137" s="1460"/>
      <c r="AN137" s="1460"/>
      <c r="AO137" s="1460"/>
      <c r="AP137" s="1460"/>
      <c r="AQ137" s="1460"/>
      <c r="AR137" s="1460"/>
      <c r="AS137" s="1460"/>
      <c r="AT137" s="1460"/>
      <c r="AU137" s="1460"/>
      <c r="AV137" s="1460"/>
      <c r="AW137" s="1460"/>
      <c r="AX137" s="1460"/>
      <c r="AY137" s="1460"/>
      <c r="AZ137" s="1460"/>
      <c r="BA137" s="1460"/>
      <c r="BB137" s="1460"/>
      <c r="BC137" s="1460"/>
      <c r="BD137" s="1460"/>
      <c r="BE137" s="1460"/>
      <c r="BF137" s="1460"/>
      <c r="BG137" s="1460"/>
      <c r="BH137" s="1460"/>
      <c r="BI137" s="1460"/>
      <c r="BJ137" s="1460"/>
      <c r="BK137" s="1460"/>
      <c r="BL137" s="1460"/>
      <c r="BM137" s="1460"/>
      <c r="BN137" s="1460"/>
      <c r="BO137" s="1460"/>
      <c r="BP137" s="1460"/>
      <c r="BQ137" s="1460"/>
      <c r="BR137" s="1460"/>
      <c r="BS137" s="1460"/>
      <c r="BT137" s="1460"/>
      <c r="BU137" s="1460"/>
      <c r="BV137" s="1460"/>
      <c r="BW137" s="1460"/>
      <c r="BX137" s="1460"/>
      <c r="BY137" s="1460"/>
      <c r="BZ137" s="1460"/>
      <c r="CA137" s="1460"/>
      <c r="CB137" s="1460"/>
      <c r="CC137" s="1460"/>
      <c r="CD137" s="1460"/>
      <c r="CE137" s="1460"/>
      <c r="CF137" s="1140"/>
    </row>
    <row r="138" spans="1:84" ht="5.25" hidden="1" customHeight="1">
      <c r="A138" s="1580"/>
      <c r="B138" s="1460"/>
      <c r="C138" s="1460"/>
      <c r="D138" s="3960"/>
      <c r="E138" s="549"/>
      <c r="F138" s="549"/>
      <c r="G138" s="549"/>
      <c r="H138" s="549"/>
      <c r="I138" s="549"/>
      <c r="J138" s="549"/>
      <c r="K138" s="549"/>
      <c r="L138" s="549"/>
      <c r="M138" s="549"/>
      <c r="N138" s="549"/>
      <c r="O138" s="549"/>
      <c r="P138" s="549"/>
      <c r="Q138" s="549"/>
      <c r="R138" s="549"/>
      <c r="S138" s="550"/>
      <c r="T138" s="619"/>
      <c r="U138" s="3864"/>
      <c r="V138" s="3864"/>
      <c r="W138" s="1460"/>
      <c r="X138" s="1460"/>
      <c r="Y138" s="1460"/>
      <c r="Z138" s="1460"/>
      <c r="AA138" s="1460"/>
      <c r="AB138" s="1460"/>
      <c r="AC138" s="866"/>
      <c r="AD138" s="867"/>
      <c r="AE138" s="1460"/>
      <c r="AF138" s="1460"/>
      <c r="AG138" s="1460"/>
      <c r="AH138" s="1460"/>
      <c r="AI138" s="1460"/>
      <c r="AJ138" s="1460"/>
      <c r="AK138" s="1460"/>
      <c r="AL138" s="1460"/>
      <c r="AM138" s="1460"/>
      <c r="AN138" s="1460"/>
      <c r="AO138" s="1460"/>
      <c r="AP138" s="1460"/>
      <c r="AQ138" s="1460"/>
      <c r="AR138" s="1460"/>
      <c r="AS138" s="1460"/>
      <c r="AT138" s="1460"/>
      <c r="AU138" s="1460"/>
      <c r="AV138" s="1460"/>
      <c r="AW138" s="1460"/>
      <c r="AX138" s="1460"/>
      <c r="AY138" s="1460"/>
      <c r="AZ138" s="1460"/>
      <c r="BA138" s="1460"/>
      <c r="BB138" s="1460"/>
      <c r="BC138" s="1460"/>
      <c r="BD138" s="1460"/>
      <c r="BE138" s="1460"/>
      <c r="BF138" s="1460"/>
      <c r="BG138" s="1460"/>
      <c r="BH138" s="1460"/>
      <c r="BI138" s="1460"/>
      <c r="BJ138" s="1460"/>
      <c r="BK138" s="1460"/>
      <c r="BL138" s="1460"/>
      <c r="BM138" s="1460"/>
      <c r="BN138" s="1460"/>
      <c r="BO138" s="1460"/>
      <c r="BP138" s="1460"/>
      <c r="BQ138" s="1460"/>
      <c r="BR138" s="1460"/>
      <c r="BS138" s="1460"/>
      <c r="BT138" s="1460"/>
      <c r="BU138" s="1460"/>
      <c r="BV138" s="1460"/>
      <c r="BW138" s="1460"/>
      <c r="BX138" s="1460"/>
      <c r="BY138" s="1460"/>
      <c r="BZ138" s="1460"/>
      <c r="CA138" s="1460"/>
      <c r="CB138" s="1460"/>
      <c r="CC138" s="1460"/>
      <c r="CD138" s="1460"/>
      <c r="CE138" s="1460"/>
      <c r="CF138" s="1140"/>
    </row>
    <row r="139" spans="1:84" ht="5.25" hidden="1" customHeight="1">
      <c r="A139" s="1580"/>
      <c r="B139" s="1460"/>
      <c r="C139" s="1460"/>
      <c r="D139" s="3961"/>
      <c r="E139" s="872"/>
      <c r="F139" s="873"/>
      <c r="G139" s="873"/>
      <c r="H139" s="874"/>
      <c r="I139" s="874"/>
      <c r="J139" s="874"/>
      <c r="K139" s="874"/>
      <c r="L139" s="874"/>
      <c r="M139" s="874"/>
      <c r="N139" s="874"/>
      <c r="O139" s="874"/>
      <c r="P139" s="874"/>
      <c r="Q139" s="874"/>
      <c r="R139" s="815"/>
      <c r="S139" s="875"/>
      <c r="T139" s="619"/>
      <c r="U139" s="3864"/>
      <c r="V139" s="3864"/>
      <c r="W139" s="1460"/>
      <c r="X139" s="1460"/>
      <c r="Y139" s="1460"/>
      <c r="Z139" s="1460"/>
      <c r="AA139" s="1460"/>
      <c r="AB139" s="1460"/>
      <c r="AC139" s="866"/>
      <c r="AD139" s="867"/>
      <c r="AE139" s="1460"/>
      <c r="AF139" s="1460"/>
      <c r="AG139" s="1460"/>
      <c r="AH139" s="1460"/>
      <c r="AI139" s="1460"/>
      <c r="AJ139" s="1460"/>
      <c r="AK139" s="1460"/>
      <c r="AL139" s="1460"/>
      <c r="AM139" s="1460"/>
      <c r="AN139" s="1460"/>
      <c r="AO139" s="1460"/>
      <c r="AP139" s="1460"/>
      <c r="AQ139" s="1460"/>
      <c r="AR139" s="1460"/>
      <c r="AS139" s="1460"/>
      <c r="AT139" s="1460"/>
      <c r="AU139" s="1460"/>
      <c r="AV139" s="1460"/>
      <c r="AW139" s="1460"/>
      <c r="AX139" s="1460"/>
      <c r="AY139" s="1460"/>
      <c r="AZ139" s="1460"/>
      <c r="BA139" s="1460"/>
      <c r="BB139" s="1460"/>
      <c r="BC139" s="1460"/>
      <c r="BD139" s="1460"/>
      <c r="BE139" s="1460"/>
      <c r="BF139" s="1460"/>
      <c r="BG139" s="1460"/>
      <c r="BH139" s="1460"/>
      <c r="BI139" s="1460"/>
      <c r="BJ139" s="1460"/>
      <c r="BK139" s="1460"/>
      <c r="BL139" s="1460"/>
      <c r="BM139" s="1460"/>
      <c r="BN139" s="1460"/>
      <c r="BO139" s="1460"/>
      <c r="BP139" s="1460"/>
      <c r="BQ139" s="1460"/>
      <c r="BR139" s="1460"/>
      <c r="BS139" s="1460"/>
      <c r="BT139" s="1460"/>
      <c r="BU139" s="1460"/>
      <c r="BV139" s="1460"/>
      <c r="BW139" s="1460"/>
      <c r="BX139" s="1460"/>
      <c r="BY139" s="1460"/>
      <c r="BZ139" s="1460"/>
      <c r="CA139" s="1460"/>
      <c r="CB139" s="1460"/>
      <c r="CC139" s="1460"/>
      <c r="CD139" s="1460"/>
      <c r="CE139" s="1460"/>
      <c r="CF139" s="1140"/>
    </row>
    <row r="140" spans="1:84" ht="15" hidden="1" customHeight="1">
      <c r="A140" s="537" t="s">
        <v>198</v>
      </c>
      <c r="B140" s="538"/>
      <c r="C140" s="538" t="s">
        <v>9</v>
      </c>
      <c r="D140" s="3959" t="s">
        <v>681</v>
      </c>
      <c r="E140" s="3956" t="s">
        <v>157</v>
      </c>
      <c r="F140" s="3957"/>
      <c r="G140" s="3958"/>
      <c r="H140" s="3952" t="str">
        <f>IF(A140="","",INDEX(DIFFERENTIATION_UNMERGE_VD,MATCH(A140,DIFFERENTIATION_ID_DIFF,0)))</f>
        <v>Производство тепловой энергии. Некомбинированная выработка; Передача. Тепловая энергия; Сбыт. Тепловая энергия</v>
      </c>
      <c r="I140" s="3952"/>
      <c r="J140" s="3952"/>
      <c r="K140" s="3952"/>
      <c r="L140" s="3952"/>
      <c r="M140" s="3952"/>
      <c r="N140" s="3952"/>
      <c r="O140" s="3952"/>
      <c r="P140" s="3952"/>
      <c r="Q140" s="3952"/>
      <c r="R140" s="3952"/>
      <c r="S140" s="620"/>
      <c r="T140" s="617"/>
      <c r="U140" s="539"/>
      <c r="V140" s="539"/>
      <c r="W140" s="540"/>
      <c r="X140" s="540"/>
      <c r="Y140" s="540"/>
      <c r="Z140" s="540"/>
      <c r="AA140" s="541"/>
      <c r="AB140" s="542"/>
      <c r="AC140" s="3955"/>
      <c r="AD140" s="543"/>
      <c r="AE140" s="544" t="s">
        <v>9</v>
      </c>
      <c r="AF140" s="544"/>
      <c r="AG140" s="545" t="s">
        <v>662</v>
      </c>
      <c r="AH140" s="546">
        <v>3</v>
      </c>
      <c r="AI140" s="539"/>
      <c r="AJ140" s="539"/>
      <c r="AK140" s="539"/>
      <c r="AL140" s="539"/>
      <c r="AM140" s="539"/>
      <c r="AN140" s="539"/>
      <c r="AO140" s="539"/>
      <c r="AP140" s="539"/>
      <c r="AQ140" s="539"/>
      <c r="AR140" s="539"/>
      <c r="AS140" s="539"/>
      <c r="AT140" s="539"/>
      <c r="AU140" s="539"/>
      <c r="AV140" s="539"/>
      <c r="AW140" s="539"/>
      <c r="AX140" s="539"/>
      <c r="AY140" s="539"/>
      <c r="AZ140" s="539"/>
      <c r="BA140" s="539"/>
      <c r="BB140" s="539"/>
      <c r="BC140" s="539"/>
      <c r="BD140" s="539"/>
      <c r="BE140" s="539"/>
      <c r="BF140" s="539"/>
      <c r="BG140" s="539"/>
      <c r="BH140" s="539"/>
      <c r="BI140" s="539"/>
      <c r="BJ140" s="539"/>
      <c r="BK140" s="539"/>
      <c r="BL140" s="539"/>
      <c r="BM140" s="539"/>
      <c r="BN140" s="539"/>
      <c r="BO140" s="539"/>
      <c r="BP140" s="539"/>
      <c r="BQ140" s="539"/>
      <c r="BR140" s="539"/>
      <c r="BS140" s="539"/>
      <c r="BT140" s="539"/>
      <c r="BU140" s="539"/>
      <c r="BV140" s="540"/>
      <c r="BW140" s="540"/>
      <c r="BX140" s="540"/>
      <c r="BY140" s="540"/>
      <c r="BZ140" s="540"/>
      <c r="CA140" s="540"/>
      <c r="CB140" s="540"/>
      <c r="CC140" s="540"/>
      <c r="CD140" s="540"/>
      <c r="CE140" s="540"/>
      <c r="CF140" s="1634"/>
    </row>
    <row r="141" spans="1:84" ht="15" hidden="1" customHeight="1">
      <c r="A141" s="537"/>
      <c r="B141" s="538"/>
      <c r="C141" s="538"/>
      <c r="D141" s="3960"/>
      <c r="E141" s="3956" t="s">
        <v>636</v>
      </c>
      <c r="F141" s="3957"/>
      <c r="G141" s="3958"/>
      <c r="H141" s="3952" t="str">
        <f>IF(A140="","",INDEX(DIFFERENTIATION_UNMERGE_AREA,MATCH(A140,DIFFERENTIATION_ID_DIFF,0)))</f>
        <v>Территория 10</v>
      </c>
      <c r="I141" s="3952"/>
      <c r="J141" s="3952"/>
      <c r="K141" s="3952"/>
      <c r="L141" s="3952"/>
      <c r="M141" s="3952"/>
      <c r="N141" s="3952"/>
      <c r="O141" s="3952"/>
      <c r="P141" s="3952"/>
      <c r="Q141" s="3952"/>
      <c r="R141" s="3952"/>
      <c r="S141" s="620"/>
      <c r="T141" s="617"/>
      <c r="U141" s="539"/>
      <c r="V141" s="539"/>
      <c r="W141" s="540"/>
      <c r="X141" s="540"/>
      <c r="Y141" s="540"/>
      <c r="Z141" s="540"/>
      <c r="AA141" s="541"/>
      <c r="AB141" s="542"/>
      <c r="AC141" s="3955"/>
      <c r="AD141" s="543"/>
      <c r="AE141" s="544"/>
      <c r="AF141" s="544"/>
      <c r="AG141" s="545"/>
      <c r="AH141" s="546"/>
      <c r="AI141" s="539"/>
      <c r="AJ141" s="539"/>
      <c r="AK141" s="539"/>
      <c r="AL141" s="539"/>
      <c r="AM141" s="539"/>
      <c r="AN141" s="539"/>
      <c r="AO141" s="539"/>
      <c r="AP141" s="539"/>
      <c r="AQ141" s="539"/>
      <c r="AR141" s="539"/>
      <c r="AS141" s="539"/>
      <c r="AT141" s="539"/>
      <c r="AU141" s="539"/>
      <c r="AV141" s="539"/>
      <c r="AW141" s="539"/>
      <c r="AX141" s="539"/>
      <c r="AY141" s="539"/>
      <c r="AZ141" s="539"/>
      <c r="BA141" s="539"/>
      <c r="BB141" s="539"/>
      <c r="BC141" s="539"/>
      <c r="BD141" s="539"/>
      <c r="BE141" s="539"/>
      <c r="BF141" s="539"/>
      <c r="BG141" s="539"/>
      <c r="BH141" s="539"/>
      <c r="BI141" s="539"/>
      <c r="BJ141" s="539"/>
      <c r="BK141" s="539"/>
      <c r="BL141" s="539"/>
      <c r="BM141" s="539"/>
      <c r="BN141" s="539"/>
      <c r="BO141" s="539"/>
      <c r="BP141" s="539"/>
      <c r="BQ141" s="539"/>
      <c r="BR141" s="539"/>
      <c r="BS141" s="539"/>
      <c r="BT141" s="539"/>
      <c r="BU141" s="539"/>
      <c r="BV141" s="540"/>
      <c r="BW141" s="540"/>
      <c r="BX141" s="540"/>
      <c r="BY141" s="540"/>
      <c r="BZ141" s="540"/>
      <c r="CA141" s="540"/>
      <c r="CB141" s="540"/>
      <c r="CC141" s="540"/>
      <c r="CD141" s="540"/>
      <c r="CE141" s="540"/>
      <c r="CF141" s="1634"/>
    </row>
    <row r="142" spans="1:84" ht="15" hidden="1" customHeight="1">
      <c r="A142" s="537"/>
      <c r="B142" s="538"/>
      <c r="C142" s="538"/>
      <c r="D142" s="3960"/>
      <c r="E142" s="3956" t="s">
        <v>637</v>
      </c>
      <c r="F142" s="3957"/>
      <c r="G142" s="3958"/>
      <c r="H142" s="3952" t="str">
        <f>IF(A140="","",INDEX(DIFFERENTIATION_UNMERGE_SYSTEM,MATCH(A140,DIFFERENTIATION_ID_DIFF,0)))</f>
        <v>котельная ст. Игоревская</v>
      </c>
      <c r="I142" s="3952"/>
      <c r="J142" s="3952"/>
      <c r="K142" s="3952"/>
      <c r="L142" s="3952"/>
      <c r="M142" s="3952"/>
      <c r="N142" s="3952"/>
      <c r="O142" s="3952"/>
      <c r="P142" s="3952"/>
      <c r="Q142" s="3952"/>
      <c r="R142" s="3952"/>
      <c r="S142" s="620"/>
      <c r="T142" s="617"/>
      <c r="U142" s="539"/>
      <c r="V142" s="539"/>
      <c r="W142" s="540"/>
      <c r="X142" s="540"/>
      <c r="Y142" s="540"/>
      <c r="Z142" s="540"/>
      <c r="AA142" s="541"/>
      <c r="AB142" s="542"/>
      <c r="AC142" s="3955"/>
      <c r="AD142" s="543"/>
      <c r="AE142" s="544"/>
      <c r="AF142" s="544"/>
      <c r="AG142" s="545"/>
      <c r="AH142" s="546"/>
      <c r="AI142" s="539"/>
      <c r="AJ142" s="539"/>
      <c r="AK142" s="539"/>
      <c r="AL142" s="539"/>
      <c r="AM142" s="539"/>
      <c r="AN142" s="539"/>
      <c r="AO142" s="539"/>
      <c r="AP142" s="539"/>
      <c r="AQ142" s="539"/>
      <c r="AR142" s="539"/>
      <c r="AS142" s="539"/>
      <c r="AT142" s="539"/>
      <c r="AU142" s="539"/>
      <c r="AV142" s="539"/>
      <c r="AW142" s="539"/>
      <c r="AX142" s="539"/>
      <c r="AY142" s="539"/>
      <c r="AZ142" s="539"/>
      <c r="BA142" s="539"/>
      <c r="BB142" s="539"/>
      <c r="BC142" s="539"/>
      <c r="BD142" s="539"/>
      <c r="BE142" s="539"/>
      <c r="BF142" s="539"/>
      <c r="BG142" s="539"/>
      <c r="BH142" s="539"/>
      <c r="BI142" s="539"/>
      <c r="BJ142" s="539"/>
      <c r="BK142" s="539"/>
      <c r="BL142" s="539"/>
      <c r="BM142" s="539"/>
      <c r="BN142" s="539"/>
      <c r="BO142" s="539"/>
      <c r="BP142" s="539"/>
      <c r="BQ142" s="539"/>
      <c r="BR142" s="539"/>
      <c r="BS142" s="539"/>
      <c r="BT142" s="539"/>
      <c r="BU142" s="539"/>
      <c r="BV142" s="540"/>
      <c r="BW142" s="540"/>
      <c r="BX142" s="540"/>
      <c r="BY142" s="540"/>
      <c r="BZ142" s="540"/>
      <c r="CA142" s="540"/>
      <c r="CB142" s="540"/>
      <c r="CC142" s="540"/>
      <c r="CD142" s="540"/>
      <c r="CE142" s="540"/>
      <c r="CF142" s="1634"/>
    </row>
    <row r="143" spans="1:84" ht="24.75" hidden="1" customHeight="1">
      <c r="A143" s="1593"/>
      <c r="B143" s="984"/>
      <c r="C143" s="345"/>
      <c r="D143" s="3960"/>
      <c r="E143" s="3954" t="s">
        <v>663</v>
      </c>
      <c r="F143" s="3954"/>
      <c r="G143" s="3954"/>
      <c r="H143" s="3954"/>
      <c r="I143" s="3954"/>
      <c r="J143" s="3954"/>
      <c r="K143" s="3954"/>
      <c r="L143" s="3954"/>
      <c r="M143" s="3954"/>
      <c r="N143" s="3954"/>
      <c r="O143" s="3954"/>
      <c r="P143" s="3954"/>
      <c r="Q143" s="482">
        <f>SUMIF(T144:T145,"i",Q144:Q145)</f>
        <v>0</v>
      </c>
      <c r="R143" s="859"/>
      <c r="S143" s="1585" t="s">
        <v>664</v>
      </c>
      <c r="T143" s="618" t="s">
        <v>665</v>
      </c>
      <c r="U143" s="3864">
        <v>1</v>
      </c>
      <c r="V143" s="3864" t="e">
        <f>INDEX(B_FHD_FLAG_INDEX_1,1,MATCH(A140,B_FHD_FLAG_DIFFERENTIATION,0))</f>
        <v>#REF!</v>
      </c>
      <c r="W143" s="984"/>
      <c r="X143" s="984"/>
      <c r="Y143" s="984"/>
      <c r="Z143" s="984"/>
      <c r="AA143" s="1460"/>
      <c r="AB143" s="984"/>
      <c r="AC143" s="3955"/>
      <c r="AD143" s="543"/>
      <c r="AE143" s="984"/>
      <c r="AF143" s="984"/>
      <c r="AG143" s="1460"/>
      <c r="AH143" s="1460"/>
      <c r="AI143" s="1460"/>
      <c r="AJ143" s="1460"/>
      <c r="AK143" s="1460"/>
      <c r="AL143" s="1460"/>
      <c r="AM143" s="1460"/>
      <c r="AN143" s="1460"/>
      <c r="AO143" s="1460"/>
      <c r="AP143" s="1460"/>
      <c r="AQ143" s="1460"/>
      <c r="AR143" s="1460"/>
      <c r="AS143" s="1460"/>
      <c r="AT143" s="1460"/>
      <c r="AU143" s="1460"/>
      <c r="AV143" s="1460"/>
      <c r="AW143" s="1460"/>
      <c r="AX143" s="1460"/>
      <c r="AY143" s="1460"/>
      <c r="AZ143" s="1460"/>
      <c r="BA143" s="1460"/>
      <c r="BB143" s="1460"/>
      <c r="BC143" s="1460"/>
      <c r="BD143" s="1460"/>
      <c r="BE143" s="1460"/>
      <c r="BF143" s="1460"/>
      <c r="BG143" s="1460"/>
      <c r="BH143" s="1460"/>
      <c r="BI143" s="1460"/>
      <c r="BJ143" s="1460"/>
      <c r="BK143" s="1460"/>
      <c r="BL143" s="1460"/>
      <c r="BM143" s="1460"/>
      <c r="BN143" s="1460"/>
      <c r="BO143" s="1460"/>
      <c r="BP143" s="1460"/>
      <c r="BQ143" s="1460"/>
      <c r="BR143" s="1460"/>
      <c r="BS143" s="1460"/>
      <c r="BT143" s="1460"/>
      <c r="BU143" s="1460"/>
      <c r="BV143" s="984"/>
      <c r="BW143" s="984"/>
      <c r="BX143" s="984"/>
      <c r="BY143" s="984"/>
      <c r="BZ143" s="984"/>
      <c r="CA143" s="984"/>
      <c r="CB143" s="984"/>
      <c r="CC143" s="984"/>
      <c r="CD143" s="984"/>
      <c r="CE143" s="984"/>
      <c r="CF143" s="1634"/>
    </row>
    <row r="144" spans="1:84" ht="11.25" hidden="1" customHeight="1">
      <c r="A144" s="1580"/>
      <c r="B144" s="1460"/>
      <c r="C144" s="1460"/>
      <c r="D144" s="3960"/>
      <c r="E144" s="549"/>
      <c r="F144" s="549">
        <v>0</v>
      </c>
      <c r="G144" s="549"/>
      <c r="H144" s="549"/>
      <c r="I144" s="549"/>
      <c r="J144" s="549"/>
      <c r="K144" s="549"/>
      <c r="L144" s="549"/>
      <c r="M144" s="549"/>
      <c r="N144" s="549"/>
      <c r="O144" s="549"/>
      <c r="P144" s="549"/>
      <c r="Q144" s="549"/>
      <c r="R144" s="549"/>
      <c r="S144" s="550"/>
      <c r="T144" s="619"/>
      <c r="U144" s="3864"/>
      <c r="V144" s="3864"/>
      <c r="W144" s="1460"/>
      <c r="X144" s="1460"/>
      <c r="Y144" s="1460"/>
      <c r="Z144" s="1460"/>
      <c r="AA144" s="1460"/>
      <c r="AB144" s="984"/>
      <c r="AC144" s="3955"/>
      <c r="AD144" s="543"/>
      <c r="AE144" s="984"/>
      <c r="AF144" s="984"/>
      <c r="AG144" s="1460"/>
      <c r="AH144" s="1460"/>
      <c r="AI144" s="1460"/>
      <c r="AJ144" s="1460"/>
      <c r="AK144" s="1460"/>
      <c r="AL144" s="1460"/>
      <c r="AM144" s="1460"/>
      <c r="AN144" s="1460"/>
      <c r="AO144" s="1460"/>
      <c r="AP144" s="1460"/>
      <c r="AQ144" s="1460"/>
      <c r="AR144" s="1460"/>
      <c r="AS144" s="1460"/>
      <c r="AT144" s="1460"/>
      <c r="AU144" s="1460"/>
      <c r="AV144" s="1460"/>
      <c r="AW144" s="1460"/>
      <c r="AX144" s="1460"/>
      <c r="AY144" s="1460"/>
      <c r="AZ144" s="1460"/>
      <c r="BA144" s="1460"/>
      <c r="BB144" s="1460"/>
      <c r="BC144" s="1460"/>
      <c r="BD144" s="1460"/>
      <c r="BE144" s="1460"/>
      <c r="BF144" s="1460"/>
      <c r="BG144" s="1460"/>
      <c r="BH144" s="1460"/>
      <c r="BI144" s="1460"/>
      <c r="BJ144" s="1460"/>
      <c r="BK144" s="1460"/>
      <c r="BL144" s="1460"/>
      <c r="BM144" s="1460"/>
      <c r="BN144" s="1460"/>
      <c r="BO144" s="1460"/>
      <c r="BP144" s="1460"/>
      <c r="BQ144" s="1460"/>
      <c r="BR144" s="1460"/>
      <c r="BS144" s="1460"/>
      <c r="BT144" s="1460"/>
      <c r="BU144" s="1460"/>
      <c r="BV144" s="1460"/>
      <c r="BW144" s="1460"/>
      <c r="BX144" s="1460"/>
      <c r="BY144" s="1460"/>
      <c r="BZ144" s="1460"/>
      <c r="CA144" s="1460"/>
      <c r="CB144" s="1460"/>
      <c r="CC144" s="1460"/>
      <c r="CD144" s="1460"/>
      <c r="CE144" s="1460"/>
      <c r="CF144" s="1634"/>
    </row>
    <row r="145" spans="1:84" ht="11.25" hidden="1" customHeight="1">
      <c r="A145" s="1593"/>
      <c r="B145" s="984"/>
      <c r="C145" s="345"/>
      <c r="D145" s="3960"/>
      <c r="E145" s="563" t="s">
        <v>9</v>
      </c>
      <c r="F145" s="992" t="s">
        <v>9</v>
      </c>
      <c r="G145" s="992" t="s">
        <v>668</v>
      </c>
      <c r="H145" s="565" t="s">
        <v>9</v>
      </c>
      <c r="I145" s="565"/>
      <c r="J145" s="565"/>
      <c r="K145" s="565"/>
      <c r="L145" s="565"/>
      <c r="M145" s="565"/>
      <c r="N145" s="565"/>
      <c r="O145" s="565"/>
      <c r="P145" s="565"/>
      <c r="Q145" s="565"/>
      <c r="R145" s="566"/>
      <c r="S145" s="567"/>
      <c r="T145" s="619"/>
      <c r="U145" s="3864"/>
      <c r="V145" s="3864"/>
      <c r="W145" s="984"/>
      <c r="X145" s="984"/>
      <c r="Y145" s="984"/>
      <c r="Z145" s="984"/>
      <c r="AA145" s="1460"/>
      <c r="AB145" s="984"/>
      <c r="AC145" s="3955"/>
      <c r="AD145" s="543"/>
      <c r="AE145" s="984"/>
      <c r="AF145" s="984"/>
      <c r="AG145" s="1460"/>
      <c r="AH145" s="1460"/>
      <c r="AI145" s="1460"/>
      <c r="AJ145" s="1460"/>
      <c r="AK145" s="1460"/>
      <c r="AL145" s="1460"/>
      <c r="AM145" s="1460"/>
      <c r="AN145" s="1460"/>
      <c r="AO145" s="1460"/>
      <c r="AP145" s="1460"/>
      <c r="AQ145" s="1460"/>
      <c r="AR145" s="1460"/>
      <c r="AS145" s="1460"/>
      <c r="AT145" s="1460"/>
      <c r="AU145" s="1460"/>
      <c r="AV145" s="1460"/>
      <c r="AW145" s="1460"/>
      <c r="AX145" s="1460"/>
      <c r="AY145" s="1460"/>
      <c r="AZ145" s="1460"/>
      <c r="BA145" s="1460"/>
      <c r="BB145" s="1460"/>
      <c r="BC145" s="1460"/>
      <c r="BD145" s="1460"/>
      <c r="BE145" s="1460"/>
      <c r="BF145" s="1460"/>
      <c r="BG145" s="1460"/>
      <c r="BH145" s="1460"/>
      <c r="BI145" s="1460"/>
      <c r="BJ145" s="1460"/>
      <c r="BK145" s="1460"/>
      <c r="BL145" s="1460"/>
      <c r="BM145" s="1460"/>
      <c r="BN145" s="1460"/>
      <c r="BO145" s="1460"/>
      <c r="BP145" s="1460"/>
      <c r="BQ145" s="1460"/>
      <c r="BR145" s="1460"/>
      <c r="BS145" s="1460"/>
      <c r="BT145" s="1460"/>
      <c r="BU145" s="1460"/>
      <c r="BV145" s="984"/>
      <c r="BW145" s="984"/>
      <c r="BX145" s="984"/>
      <c r="BY145" s="984"/>
      <c r="BZ145" s="984"/>
      <c r="CA145" s="984"/>
      <c r="CB145" s="984"/>
      <c r="CC145" s="984"/>
      <c r="CD145" s="984"/>
      <c r="CE145" s="984"/>
      <c r="CF145" s="1634"/>
    </row>
    <row r="146" spans="1:84" ht="5.25" hidden="1" customHeight="1">
      <c r="A146" s="1580"/>
      <c r="B146" s="1460"/>
      <c r="C146" s="1460"/>
      <c r="D146" s="3960"/>
      <c r="E146" s="868"/>
      <c r="F146" s="868"/>
      <c r="G146" s="868"/>
      <c r="H146" s="868"/>
      <c r="I146" s="868"/>
      <c r="J146" s="868"/>
      <c r="K146" s="868"/>
      <c r="L146" s="868"/>
      <c r="M146" s="868"/>
      <c r="N146" s="868"/>
      <c r="O146" s="868"/>
      <c r="P146" s="868"/>
      <c r="Q146" s="869"/>
      <c r="R146" s="870"/>
      <c r="S146" s="871"/>
      <c r="T146" s="618" t="s">
        <v>665</v>
      </c>
      <c r="U146" s="3864">
        <v>1</v>
      </c>
      <c r="V146" s="3864" t="s">
        <v>645</v>
      </c>
      <c r="W146" s="1460"/>
      <c r="X146" s="1460"/>
      <c r="Y146" s="1460"/>
      <c r="Z146" s="1460"/>
      <c r="AA146" s="1460"/>
      <c r="AB146" s="1460"/>
      <c r="AC146" s="866"/>
      <c r="AD146" s="867"/>
      <c r="AE146" s="1460"/>
      <c r="AF146" s="1460"/>
      <c r="AG146" s="1460"/>
      <c r="AH146" s="1460"/>
      <c r="AI146" s="1460"/>
      <c r="AJ146" s="1460"/>
      <c r="AK146" s="1460"/>
      <c r="AL146" s="1460"/>
      <c r="AM146" s="1460"/>
      <c r="AN146" s="1460"/>
      <c r="AO146" s="1460"/>
      <c r="AP146" s="1460"/>
      <c r="AQ146" s="1460"/>
      <c r="AR146" s="1460"/>
      <c r="AS146" s="1460"/>
      <c r="AT146" s="1460"/>
      <c r="AU146" s="1460"/>
      <c r="AV146" s="1460"/>
      <c r="AW146" s="1460"/>
      <c r="AX146" s="1460"/>
      <c r="AY146" s="1460"/>
      <c r="AZ146" s="1460"/>
      <c r="BA146" s="1460"/>
      <c r="BB146" s="1460"/>
      <c r="BC146" s="1460"/>
      <c r="BD146" s="1460"/>
      <c r="BE146" s="1460"/>
      <c r="BF146" s="1460"/>
      <c r="BG146" s="1460"/>
      <c r="BH146" s="1460"/>
      <c r="BI146" s="1460"/>
      <c r="BJ146" s="1460"/>
      <c r="BK146" s="1460"/>
      <c r="BL146" s="1460"/>
      <c r="BM146" s="1460"/>
      <c r="BN146" s="1460"/>
      <c r="BO146" s="1460"/>
      <c r="BP146" s="1460"/>
      <c r="BQ146" s="1460"/>
      <c r="BR146" s="1460"/>
      <c r="BS146" s="1460"/>
      <c r="BT146" s="1460"/>
      <c r="BU146" s="1460"/>
      <c r="BV146" s="1460"/>
      <c r="BW146" s="1460"/>
      <c r="BX146" s="1460"/>
      <c r="BY146" s="1460"/>
      <c r="BZ146" s="1460"/>
      <c r="CA146" s="1460"/>
      <c r="CB146" s="1460"/>
      <c r="CC146" s="1460"/>
      <c r="CD146" s="1460"/>
      <c r="CE146" s="1460"/>
      <c r="CF146" s="1140"/>
    </row>
    <row r="147" spans="1:84" ht="5.25" hidden="1" customHeight="1">
      <c r="A147" s="1580"/>
      <c r="B147" s="1460"/>
      <c r="C147" s="1460"/>
      <c r="D147" s="3960"/>
      <c r="E147" s="549"/>
      <c r="F147" s="549"/>
      <c r="G147" s="549"/>
      <c r="H147" s="549"/>
      <c r="I147" s="549"/>
      <c r="J147" s="549"/>
      <c r="K147" s="549"/>
      <c r="L147" s="549"/>
      <c r="M147" s="549"/>
      <c r="N147" s="549"/>
      <c r="O147" s="549"/>
      <c r="P147" s="549"/>
      <c r="Q147" s="549"/>
      <c r="R147" s="549"/>
      <c r="S147" s="550"/>
      <c r="T147" s="619"/>
      <c r="U147" s="3864"/>
      <c r="V147" s="3864"/>
      <c r="W147" s="1460"/>
      <c r="X147" s="1460"/>
      <c r="Y147" s="1460"/>
      <c r="Z147" s="1460"/>
      <c r="AA147" s="1460"/>
      <c r="AB147" s="1460"/>
      <c r="AC147" s="866"/>
      <c r="AD147" s="867"/>
      <c r="AE147" s="1460"/>
      <c r="AF147" s="1460"/>
      <c r="AG147" s="1460"/>
      <c r="AH147" s="1460"/>
      <c r="AI147" s="1460"/>
      <c r="AJ147" s="1460"/>
      <c r="AK147" s="1460"/>
      <c r="AL147" s="1460"/>
      <c r="AM147" s="1460"/>
      <c r="AN147" s="1460"/>
      <c r="AO147" s="1460"/>
      <c r="AP147" s="1460"/>
      <c r="AQ147" s="1460"/>
      <c r="AR147" s="1460"/>
      <c r="AS147" s="1460"/>
      <c r="AT147" s="1460"/>
      <c r="AU147" s="1460"/>
      <c r="AV147" s="1460"/>
      <c r="AW147" s="1460"/>
      <c r="AX147" s="1460"/>
      <c r="AY147" s="1460"/>
      <c r="AZ147" s="1460"/>
      <c r="BA147" s="1460"/>
      <c r="BB147" s="1460"/>
      <c r="BC147" s="1460"/>
      <c r="BD147" s="1460"/>
      <c r="BE147" s="1460"/>
      <c r="BF147" s="1460"/>
      <c r="BG147" s="1460"/>
      <c r="BH147" s="1460"/>
      <c r="BI147" s="1460"/>
      <c r="BJ147" s="1460"/>
      <c r="BK147" s="1460"/>
      <c r="BL147" s="1460"/>
      <c r="BM147" s="1460"/>
      <c r="BN147" s="1460"/>
      <c r="BO147" s="1460"/>
      <c r="BP147" s="1460"/>
      <c r="BQ147" s="1460"/>
      <c r="BR147" s="1460"/>
      <c r="BS147" s="1460"/>
      <c r="BT147" s="1460"/>
      <c r="BU147" s="1460"/>
      <c r="BV147" s="1460"/>
      <c r="BW147" s="1460"/>
      <c r="BX147" s="1460"/>
      <c r="BY147" s="1460"/>
      <c r="BZ147" s="1460"/>
      <c r="CA147" s="1460"/>
      <c r="CB147" s="1460"/>
      <c r="CC147" s="1460"/>
      <c r="CD147" s="1460"/>
      <c r="CE147" s="1460"/>
      <c r="CF147" s="1140"/>
    </row>
    <row r="148" spans="1:84" ht="5.25" hidden="1" customHeight="1">
      <c r="A148" s="1580"/>
      <c r="B148" s="1460"/>
      <c r="C148" s="1460"/>
      <c r="D148" s="3961"/>
      <c r="E148" s="872"/>
      <c r="F148" s="873"/>
      <c r="G148" s="873"/>
      <c r="H148" s="874"/>
      <c r="I148" s="874"/>
      <c r="J148" s="874"/>
      <c r="K148" s="874"/>
      <c r="L148" s="874"/>
      <c r="M148" s="874"/>
      <c r="N148" s="874"/>
      <c r="O148" s="874"/>
      <c r="P148" s="874"/>
      <c r="Q148" s="874"/>
      <c r="R148" s="815"/>
      <c r="S148" s="875"/>
      <c r="T148" s="619"/>
      <c r="U148" s="3864"/>
      <c r="V148" s="3864"/>
      <c r="W148" s="1460"/>
      <c r="X148" s="1460"/>
      <c r="Y148" s="1460"/>
      <c r="Z148" s="1460"/>
      <c r="AA148" s="1460"/>
      <c r="AB148" s="1460"/>
      <c r="AC148" s="866"/>
      <c r="AD148" s="867"/>
      <c r="AE148" s="1460"/>
      <c r="AF148" s="1460"/>
      <c r="AG148" s="1460"/>
      <c r="AH148" s="1460"/>
      <c r="AI148" s="1460"/>
      <c r="AJ148" s="1460"/>
      <c r="AK148" s="1460"/>
      <c r="AL148" s="1460"/>
      <c r="AM148" s="1460"/>
      <c r="AN148" s="1460"/>
      <c r="AO148" s="1460"/>
      <c r="AP148" s="1460"/>
      <c r="AQ148" s="1460"/>
      <c r="AR148" s="1460"/>
      <c r="AS148" s="1460"/>
      <c r="AT148" s="1460"/>
      <c r="AU148" s="1460"/>
      <c r="AV148" s="1460"/>
      <c r="AW148" s="1460"/>
      <c r="AX148" s="1460"/>
      <c r="AY148" s="1460"/>
      <c r="AZ148" s="1460"/>
      <c r="BA148" s="1460"/>
      <c r="BB148" s="1460"/>
      <c r="BC148" s="1460"/>
      <c r="BD148" s="1460"/>
      <c r="BE148" s="1460"/>
      <c r="BF148" s="1460"/>
      <c r="BG148" s="1460"/>
      <c r="BH148" s="1460"/>
      <c r="BI148" s="1460"/>
      <c r="BJ148" s="1460"/>
      <c r="BK148" s="1460"/>
      <c r="BL148" s="1460"/>
      <c r="BM148" s="1460"/>
      <c r="BN148" s="1460"/>
      <c r="BO148" s="1460"/>
      <c r="BP148" s="1460"/>
      <c r="BQ148" s="1460"/>
      <c r="BR148" s="1460"/>
      <c r="BS148" s="1460"/>
      <c r="BT148" s="1460"/>
      <c r="BU148" s="1460"/>
      <c r="BV148" s="1460"/>
      <c r="BW148" s="1460"/>
      <c r="BX148" s="1460"/>
      <c r="BY148" s="1460"/>
      <c r="BZ148" s="1460"/>
      <c r="CA148" s="1460"/>
      <c r="CB148" s="1460"/>
      <c r="CC148" s="1460"/>
      <c r="CD148" s="1460"/>
      <c r="CE148" s="1460"/>
      <c r="CF148" s="1140"/>
    </row>
    <row r="149" spans="1:84" ht="15" hidden="1" customHeight="1">
      <c r="A149" s="537" t="s">
        <v>200</v>
      </c>
      <c r="B149" s="538"/>
      <c r="C149" s="538" t="s">
        <v>9</v>
      </c>
      <c r="D149" s="3959" t="s">
        <v>682</v>
      </c>
      <c r="E149" s="3956" t="s">
        <v>157</v>
      </c>
      <c r="F149" s="3957"/>
      <c r="G149" s="3958"/>
      <c r="H149" s="3952" t="str">
        <f>IF(A149="","",INDEX(DIFFERENTIATION_UNMERGE_VD,MATCH(A149,DIFFERENTIATION_ID_DIFF,0)))</f>
        <v>Производство тепловой энергии. Некомбинированная выработка; Передача. Тепловая энергия; Сбыт. Тепловая энергия</v>
      </c>
      <c r="I149" s="3952"/>
      <c r="J149" s="3952"/>
      <c r="K149" s="3952"/>
      <c r="L149" s="3952"/>
      <c r="M149" s="3952"/>
      <c r="N149" s="3952"/>
      <c r="O149" s="3952"/>
      <c r="P149" s="3952"/>
      <c r="Q149" s="3952"/>
      <c r="R149" s="3952"/>
      <c r="S149" s="620"/>
      <c r="T149" s="617"/>
      <c r="U149" s="539"/>
      <c r="V149" s="539"/>
      <c r="W149" s="540"/>
      <c r="X149" s="540"/>
      <c r="Y149" s="540"/>
      <c r="Z149" s="540"/>
      <c r="AA149" s="541"/>
      <c r="AB149" s="542"/>
      <c r="AC149" s="3955"/>
      <c r="AD149" s="543"/>
      <c r="AE149" s="544" t="s">
        <v>9</v>
      </c>
      <c r="AF149" s="544"/>
      <c r="AG149" s="545" t="s">
        <v>662</v>
      </c>
      <c r="AH149" s="546">
        <v>3</v>
      </c>
      <c r="AI149" s="539"/>
      <c r="AJ149" s="539"/>
      <c r="AK149" s="539"/>
      <c r="AL149" s="539"/>
      <c r="AM149" s="539"/>
      <c r="AN149" s="539"/>
      <c r="AO149" s="539"/>
      <c r="AP149" s="539"/>
      <c r="AQ149" s="539"/>
      <c r="AR149" s="539"/>
      <c r="AS149" s="539"/>
      <c r="AT149" s="539"/>
      <c r="AU149" s="539"/>
      <c r="AV149" s="539"/>
      <c r="AW149" s="539"/>
      <c r="AX149" s="539"/>
      <c r="AY149" s="539"/>
      <c r="AZ149" s="539"/>
      <c r="BA149" s="539"/>
      <c r="BB149" s="539"/>
      <c r="BC149" s="539"/>
      <c r="BD149" s="539"/>
      <c r="BE149" s="539"/>
      <c r="BF149" s="539"/>
      <c r="BG149" s="539"/>
      <c r="BH149" s="539"/>
      <c r="BI149" s="539"/>
      <c r="BJ149" s="539"/>
      <c r="BK149" s="539"/>
      <c r="BL149" s="539"/>
      <c r="BM149" s="539"/>
      <c r="BN149" s="539"/>
      <c r="BO149" s="539"/>
      <c r="BP149" s="539"/>
      <c r="BQ149" s="539"/>
      <c r="BR149" s="539"/>
      <c r="BS149" s="539"/>
      <c r="BT149" s="539"/>
      <c r="BU149" s="539"/>
      <c r="BV149" s="540"/>
      <c r="BW149" s="540"/>
      <c r="BX149" s="540"/>
      <c r="BY149" s="540"/>
      <c r="BZ149" s="540"/>
      <c r="CA149" s="540"/>
      <c r="CB149" s="540"/>
      <c r="CC149" s="540"/>
      <c r="CD149" s="540"/>
      <c r="CE149" s="540"/>
      <c r="CF149" s="1634"/>
    </row>
    <row r="150" spans="1:84" ht="15" hidden="1" customHeight="1">
      <c r="A150" s="537"/>
      <c r="B150" s="538"/>
      <c r="C150" s="538"/>
      <c r="D150" s="3960"/>
      <c r="E150" s="3956" t="s">
        <v>636</v>
      </c>
      <c r="F150" s="3957"/>
      <c r="G150" s="3958"/>
      <c r="H150" s="3952" t="str">
        <f>IF(A149="","",INDEX(DIFFERENTIATION_UNMERGE_AREA,MATCH(A149,DIFFERENTIATION_ID_DIFF,0)))</f>
        <v>Территория 11</v>
      </c>
      <c r="I150" s="3952"/>
      <c r="J150" s="3952"/>
      <c r="K150" s="3952"/>
      <c r="L150" s="3952"/>
      <c r="M150" s="3952"/>
      <c r="N150" s="3952"/>
      <c r="O150" s="3952"/>
      <c r="P150" s="3952"/>
      <c r="Q150" s="3952"/>
      <c r="R150" s="3952"/>
      <c r="S150" s="620"/>
      <c r="T150" s="617"/>
      <c r="U150" s="539"/>
      <c r="V150" s="539"/>
      <c r="W150" s="540"/>
      <c r="X150" s="540"/>
      <c r="Y150" s="540"/>
      <c r="Z150" s="540"/>
      <c r="AA150" s="541"/>
      <c r="AB150" s="542"/>
      <c r="AC150" s="3955"/>
      <c r="AD150" s="543"/>
      <c r="AE150" s="544"/>
      <c r="AF150" s="544"/>
      <c r="AG150" s="545"/>
      <c r="AH150" s="546"/>
      <c r="AI150" s="539"/>
      <c r="AJ150" s="539"/>
      <c r="AK150" s="539"/>
      <c r="AL150" s="539"/>
      <c r="AM150" s="539"/>
      <c r="AN150" s="539"/>
      <c r="AO150" s="539"/>
      <c r="AP150" s="539"/>
      <c r="AQ150" s="539"/>
      <c r="AR150" s="539"/>
      <c r="AS150" s="539"/>
      <c r="AT150" s="539"/>
      <c r="AU150" s="539"/>
      <c r="AV150" s="539"/>
      <c r="AW150" s="539"/>
      <c r="AX150" s="539"/>
      <c r="AY150" s="539"/>
      <c r="AZ150" s="539"/>
      <c r="BA150" s="539"/>
      <c r="BB150" s="539"/>
      <c r="BC150" s="539"/>
      <c r="BD150" s="539"/>
      <c r="BE150" s="539"/>
      <c r="BF150" s="539"/>
      <c r="BG150" s="539"/>
      <c r="BH150" s="539"/>
      <c r="BI150" s="539"/>
      <c r="BJ150" s="539"/>
      <c r="BK150" s="539"/>
      <c r="BL150" s="539"/>
      <c r="BM150" s="539"/>
      <c r="BN150" s="539"/>
      <c r="BO150" s="539"/>
      <c r="BP150" s="539"/>
      <c r="BQ150" s="539"/>
      <c r="BR150" s="539"/>
      <c r="BS150" s="539"/>
      <c r="BT150" s="539"/>
      <c r="BU150" s="539"/>
      <c r="BV150" s="540"/>
      <c r="BW150" s="540"/>
      <c r="BX150" s="540"/>
      <c r="BY150" s="540"/>
      <c r="BZ150" s="540"/>
      <c r="CA150" s="540"/>
      <c r="CB150" s="540"/>
      <c r="CC150" s="540"/>
      <c r="CD150" s="540"/>
      <c r="CE150" s="540"/>
      <c r="CF150" s="1634"/>
    </row>
    <row r="151" spans="1:84" ht="15" hidden="1" customHeight="1">
      <c r="A151" s="537"/>
      <c r="B151" s="538"/>
      <c r="C151" s="538"/>
      <c r="D151" s="3960"/>
      <c r="E151" s="3956" t="s">
        <v>637</v>
      </c>
      <c r="F151" s="3957"/>
      <c r="G151" s="3958"/>
      <c r="H151" s="3952" t="str">
        <f>IF(A149="","",INDEX(DIFFERENTIATION_UNMERGE_SYSTEM,MATCH(A149,DIFFERENTIATION_ID_DIFF,0)))</f>
        <v>Ярцевский филиал</v>
      </c>
      <c r="I151" s="3952"/>
      <c r="J151" s="3952"/>
      <c r="K151" s="3952"/>
      <c r="L151" s="3952"/>
      <c r="M151" s="3952"/>
      <c r="N151" s="3952"/>
      <c r="O151" s="3952"/>
      <c r="P151" s="3952"/>
      <c r="Q151" s="3952"/>
      <c r="R151" s="3952"/>
      <c r="S151" s="620"/>
      <c r="T151" s="617"/>
      <c r="U151" s="539"/>
      <c r="V151" s="539"/>
      <c r="W151" s="540"/>
      <c r="X151" s="540"/>
      <c r="Y151" s="540"/>
      <c r="Z151" s="540"/>
      <c r="AA151" s="541"/>
      <c r="AB151" s="542"/>
      <c r="AC151" s="3955"/>
      <c r="AD151" s="543"/>
      <c r="AE151" s="544"/>
      <c r="AF151" s="544"/>
      <c r="AG151" s="545"/>
      <c r="AH151" s="546"/>
      <c r="AI151" s="539"/>
      <c r="AJ151" s="539"/>
      <c r="AK151" s="539"/>
      <c r="AL151" s="539"/>
      <c r="AM151" s="539"/>
      <c r="AN151" s="539"/>
      <c r="AO151" s="539"/>
      <c r="AP151" s="539"/>
      <c r="AQ151" s="539"/>
      <c r="AR151" s="539"/>
      <c r="AS151" s="539"/>
      <c r="AT151" s="539"/>
      <c r="AU151" s="539"/>
      <c r="AV151" s="539"/>
      <c r="AW151" s="539"/>
      <c r="AX151" s="539"/>
      <c r="AY151" s="539"/>
      <c r="AZ151" s="539"/>
      <c r="BA151" s="539"/>
      <c r="BB151" s="539"/>
      <c r="BC151" s="539"/>
      <c r="BD151" s="539"/>
      <c r="BE151" s="539"/>
      <c r="BF151" s="539"/>
      <c r="BG151" s="539"/>
      <c r="BH151" s="539"/>
      <c r="BI151" s="539"/>
      <c r="BJ151" s="539"/>
      <c r="BK151" s="539"/>
      <c r="BL151" s="539"/>
      <c r="BM151" s="539"/>
      <c r="BN151" s="539"/>
      <c r="BO151" s="539"/>
      <c r="BP151" s="539"/>
      <c r="BQ151" s="539"/>
      <c r="BR151" s="539"/>
      <c r="BS151" s="539"/>
      <c r="BT151" s="539"/>
      <c r="BU151" s="539"/>
      <c r="BV151" s="540"/>
      <c r="BW151" s="540"/>
      <c r="BX151" s="540"/>
      <c r="BY151" s="540"/>
      <c r="BZ151" s="540"/>
      <c r="CA151" s="540"/>
      <c r="CB151" s="540"/>
      <c r="CC151" s="540"/>
      <c r="CD151" s="540"/>
      <c r="CE151" s="540"/>
      <c r="CF151" s="1634"/>
    </row>
    <row r="152" spans="1:84" ht="24.75" hidden="1" customHeight="1">
      <c r="A152" s="1593"/>
      <c r="B152" s="984"/>
      <c r="C152" s="345"/>
      <c r="D152" s="3960"/>
      <c r="E152" s="3954" t="s">
        <v>663</v>
      </c>
      <c r="F152" s="3954"/>
      <c r="G152" s="3954"/>
      <c r="H152" s="3954"/>
      <c r="I152" s="3954"/>
      <c r="J152" s="3954"/>
      <c r="K152" s="3954"/>
      <c r="L152" s="3954"/>
      <c r="M152" s="3954"/>
      <c r="N152" s="3954"/>
      <c r="O152" s="3954"/>
      <c r="P152" s="3954"/>
      <c r="Q152" s="482">
        <f>SUMIF(T153:T154,"i",Q153:Q154)</f>
        <v>0</v>
      </c>
      <c r="R152" s="859"/>
      <c r="S152" s="1585" t="s">
        <v>664</v>
      </c>
      <c r="T152" s="618" t="s">
        <v>665</v>
      </c>
      <c r="U152" s="3864">
        <v>1</v>
      </c>
      <c r="V152" s="3864" t="e">
        <f>INDEX(B_FHD_FLAG_INDEX_1,1,MATCH(A149,B_FHD_FLAG_DIFFERENTIATION,0))</f>
        <v>#REF!</v>
      </c>
      <c r="W152" s="984"/>
      <c r="X152" s="984"/>
      <c r="Y152" s="984"/>
      <c r="Z152" s="984"/>
      <c r="AA152" s="1460"/>
      <c r="AB152" s="984"/>
      <c r="AC152" s="3955"/>
      <c r="AD152" s="543"/>
      <c r="AE152" s="984"/>
      <c r="AF152" s="984"/>
      <c r="AG152" s="1460"/>
      <c r="AH152" s="1460"/>
      <c r="AI152" s="1460"/>
      <c r="AJ152" s="1460"/>
      <c r="AK152" s="1460"/>
      <c r="AL152" s="1460"/>
      <c r="AM152" s="1460"/>
      <c r="AN152" s="1460"/>
      <c r="AO152" s="1460"/>
      <c r="AP152" s="1460"/>
      <c r="AQ152" s="1460"/>
      <c r="AR152" s="1460"/>
      <c r="AS152" s="1460"/>
      <c r="AT152" s="1460"/>
      <c r="AU152" s="1460"/>
      <c r="AV152" s="1460"/>
      <c r="AW152" s="1460"/>
      <c r="AX152" s="1460"/>
      <c r="AY152" s="1460"/>
      <c r="AZ152" s="1460"/>
      <c r="BA152" s="1460"/>
      <c r="BB152" s="1460"/>
      <c r="BC152" s="1460"/>
      <c r="BD152" s="1460"/>
      <c r="BE152" s="1460"/>
      <c r="BF152" s="1460"/>
      <c r="BG152" s="1460"/>
      <c r="BH152" s="1460"/>
      <c r="BI152" s="1460"/>
      <c r="BJ152" s="1460"/>
      <c r="BK152" s="1460"/>
      <c r="BL152" s="1460"/>
      <c r="BM152" s="1460"/>
      <c r="BN152" s="1460"/>
      <c r="BO152" s="1460"/>
      <c r="BP152" s="1460"/>
      <c r="BQ152" s="1460"/>
      <c r="BR152" s="1460"/>
      <c r="BS152" s="1460"/>
      <c r="BT152" s="1460"/>
      <c r="BU152" s="1460"/>
      <c r="BV152" s="984"/>
      <c r="BW152" s="984"/>
      <c r="BX152" s="984"/>
      <c r="BY152" s="984"/>
      <c r="BZ152" s="984"/>
      <c r="CA152" s="984"/>
      <c r="CB152" s="984"/>
      <c r="CC152" s="984"/>
      <c r="CD152" s="984"/>
      <c r="CE152" s="984"/>
      <c r="CF152" s="1634"/>
    </row>
    <row r="153" spans="1:84" ht="11.25" hidden="1" customHeight="1">
      <c r="A153" s="1580"/>
      <c r="B153" s="1460"/>
      <c r="C153" s="1460"/>
      <c r="D153" s="3960"/>
      <c r="E153" s="549"/>
      <c r="F153" s="549">
        <v>0</v>
      </c>
      <c r="G153" s="549"/>
      <c r="H153" s="549"/>
      <c r="I153" s="549"/>
      <c r="J153" s="549"/>
      <c r="K153" s="549"/>
      <c r="L153" s="549"/>
      <c r="M153" s="549"/>
      <c r="N153" s="549"/>
      <c r="O153" s="549"/>
      <c r="P153" s="549"/>
      <c r="Q153" s="549"/>
      <c r="R153" s="549"/>
      <c r="S153" s="550"/>
      <c r="T153" s="619"/>
      <c r="U153" s="3864"/>
      <c r="V153" s="3864"/>
      <c r="W153" s="1460"/>
      <c r="X153" s="1460"/>
      <c r="Y153" s="1460"/>
      <c r="Z153" s="1460"/>
      <c r="AA153" s="1460"/>
      <c r="AB153" s="984"/>
      <c r="AC153" s="3955"/>
      <c r="AD153" s="543"/>
      <c r="AE153" s="984"/>
      <c r="AF153" s="984"/>
      <c r="AG153" s="1460"/>
      <c r="AH153" s="1460"/>
      <c r="AI153" s="1460"/>
      <c r="AJ153" s="1460"/>
      <c r="AK153" s="1460"/>
      <c r="AL153" s="1460"/>
      <c r="AM153" s="1460"/>
      <c r="AN153" s="1460"/>
      <c r="AO153" s="1460"/>
      <c r="AP153" s="1460"/>
      <c r="AQ153" s="1460"/>
      <c r="AR153" s="1460"/>
      <c r="AS153" s="1460"/>
      <c r="AT153" s="1460"/>
      <c r="AU153" s="1460"/>
      <c r="AV153" s="1460"/>
      <c r="AW153" s="1460"/>
      <c r="AX153" s="1460"/>
      <c r="AY153" s="1460"/>
      <c r="AZ153" s="1460"/>
      <c r="BA153" s="1460"/>
      <c r="BB153" s="1460"/>
      <c r="BC153" s="1460"/>
      <c r="BD153" s="1460"/>
      <c r="BE153" s="1460"/>
      <c r="BF153" s="1460"/>
      <c r="BG153" s="1460"/>
      <c r="BH153" s="1460"/>
      <c r="BI153" s="1460"/>
      <c r="BJ153" s="1460"/>
      <c r="BK153" s="1460"/>
      <c r="BL153" s="1460"/>
      <c r="BM153" s="1460"/>
      <c r="BN153" s="1460"/>
      <c r="BO153" s="1460"/>
      <c r="BP153" s="1460"/>
      <c r="BQ153" s="1460"/>
      <c r="BR153" s="1460"/>
      <c r="BS153" s="1460"/>
      <c r="BT153" s="1460"/>
      <c r="BU153" s="1460"/>
      <c r="BV153" s="1460"/>
      <c r="BW153" s="1460"/>
      <c r="BX153" s="1460"/>
      <c r="BY153" s="1460"/>
      <c r="BZ153" s="1460"/>
      <c r="CA153" s="1460"/>
      <c r="CB153" s="1460"/>
      <c r="CC153" s="1460"/>
      <c r="CD153" s="1460"/>
      <c r="CE153" s="1460"/>
      <c r="CF153" s="1634"/>
    </row>
    <row r="154" spans="1:84" ht="11.25" hidden="1" customHeight="1">
      <c r="A154" s="1593"/>
      <c r="B154" s="984"/>
      <c r="C154" s="345"/>
      <c r="D154" s="3960"/>
      <c r="E154" s="563" t="s">
        <v>9</v>
      </c>
      <c r="F154" s="992" t="s">
        <v>9</v>
      </c>
      <c r="G154" s="992" t="s">
        <v>668</v>
      </c>
      <c r="H154" s="565" t="s">
        <v>9</v>
      </c>
      <c r="I154" s="565"/>
      <c r="J154" s="565"/>
      <c r="K154" s="565"/>
      <c r="L154" s="565"/>
      <c r="M154" s="565"/>
      <c r="N154" s="565"/>
      <c r="O154" s="565"/>
      <c r="P154" s="565"/>
      <c r="Q154" s="565"/>
      <c r="R154" s="566"/>
      <c r="S154" s="567"/>
      <c r="T154" s="619"/>
      <c r="U154" s="3864"/>
      <c r="V154" s="3864"/>
      <c r="W154" s="984"/>
      <c r="X154" s="984"/>
      <c r="Y154" s="984"/>
      <c r="Z154" s="984"/>
      <c r="AA154" s="1460"/>
      <c r="AB154" s="984"/>
      <c r="AC154" s="3955"/>
      <c r="AD154" s="543"/>
      <c r="AE154" s="984"/>
      <c r="AF154" s="984"/>
      <c r="AG154" s="1460"/>
      <c r="AH154" s="1460"/>
      <c r="AI154" s="1460"/>
      <c r="AJ154" s="1460"/>
      <c r="AK154" s="1460"/>
      <c r="AL154" s="1460"/>
      <c r="AM154" s="1460"/>
      <c r="AN154" s="1460"/>
      <c r="AO154" s="1460"/>
      <c r="AP154" s="1460"/>
      <c r="AQ154" s="1460"/>
      <c r="AR154" s="1460"/>
      <c r="AS154" s="1460"/>
      <c r="AT154" s="1460"/>
      <c r="AU154" s="1460"/>
      <c r="AV154" s="1460"/>
      <c r="AW154" s="1460"/>
      <c r="AX154" s="1460"/>
      <c r="AY154" s="1460"/>
      <c r="AZ154" s="1460"/>
      <c r="BA154" s="1460"/>
      <c r="BB154" s="1460"/>
      <c r="BC154" s="1460"/>
      <c r="BD154" s="1460"/>
      <c r="BE154" s="1460"/>
      <c r="BF154" s="1460"/>
      <c r="BG154" s="1460"/>
      <c r="BH154" s="1460"/>
      <c r="BI154" s="1460"/>
      <c r="BJ154" s="1460"/>
      <c r="BK154" s="1460"/>
      <c r="BL154" s="1460"/>
      <c r="BM154" s="1460"/>
      <c r="BN154" s="1460"/>
      <c r="BO154" s="1460"/>
      <c r="BP154" s="1460"/>
      <c r="BQ154" s="1460"/>
      <c r="BR154" s="1460"/>
      <c r="BS154" s="1460"/>
      <c r="BT154" s="1460"/>
      <c r="BU154" s="1460"/>
      <c r="BV154" s="984"/>
      <c r="BW154" s="984"/>
      <c r="BX154" s="984"/>
      <c r="BY154" s="984"/>
      <c r="BZ154" s="984"/>
      <c r="CA154" s="984"/>
      <c r="CB154" s="984"/>
      <c r="CC154" s="984"/>
      <c r="CD154" s="984"/>
      <c r="CE154" s="984"/>
      <c r="CF154" s="1634"/>
    </row>
    <row r="155" spans="1:84" ht="5.25" hidden="1" customHeight="1">
      <c r="A155" s="1580"/>
      <c r="B155" s="1460"/>
      <c r="C155" s="1460"/>
      <c r="D155" s="3960"/>
      <c r="E155" s="868"/>
      <c r="F155" s="868"/>
      <c r="G155" s="868"/>
      <c r="H155" s="868"/>
      <c r="I155" s="868"/>
      <c r="J155" s="868"/>
      <c r="K155" s="868"/>
      <c r="L155" s="868"/>
      <c r="M155" s="868"/>
      <c r="N155" s="868"/>
      <c r="O155" s="868"/>
      <c r="P155" s="868"/>
      <c r="Q155" s="869"/>
      <c r="R155" s="870"/>
      <c r="S155" s="871"/>
      <c r="T155" s="618" t="s">
        <v>665</v>
      </c>
      <c r="U155" s="3864">
        <v>1</v>
      </c>
      <c r="V155" s="3864" t="s">
        <v>645</v>
      </c>
      <c r="W155" s="1460"/>
      <c r="X155" s="1460"/>
      <c r="Y155" s="1460"/>
      <c r="Z155" s="1460"/>
      <c r="AA155" s="1460"/>
      <c r="AB155" s="1460"/>
      <c r="AC155" s="866"/>
      <c r="AD155" s="867"/>
      <c r="AE155" s="1460"/>
      <c r="AF155" s="1460"/>
      <c r="AG155" s="1460"/>
      <c r="AH155" s="1460"/>
      <c r="AI155" s="1460"/>
      <c r="AJ155" s="1460"/>
      <c r="AK155" s="1460"/>
      <c r="AL155" s="1460"/>
      <c r="AM155" s="1460"/>
      <c r="AN155" s="1460"/>
      <c r="AO155" s="1460"/>
      <c r="AP155" s="1460"/>
      <c r="AQ155" s="1460"/>
      <c r="AR155" s="1460"/>
      <c r="AS155" s="1460"/>
      <c r="AT155" s="1460"/>
      <c r="AU155" s="1460"/>
      <c r="AV155" s="1460"/>
      <c r="AW155" s="1460"/>
      <c r="AX155" s="1460"/>
      <c r="AY155" s="1460"/>
      <c r="AZ155" s="1460"/>
      <c r="BA155" s="1460"/>
      <c r="BB155" s="1460"/>
      <c r="BC155" s="1460"/>
      <c r="BD155" s="1460"/>
      <c r="BE155" s="1460"/>
      <c r="BF155" s="1460"/>
      <c r="BG155" s="1460"/>
      <c r="BH155" s="1460"/>
      <c r="BI155" s="1460"/>
      <c r="BJ155" s="1460"/>
      <c r="BK155" s="1460"/>
      <c r="BL155" s="1460"/>
      <c r="BM155" s="1460"/>
      <c r="BN155" s="1460"/>
      <c r="BO155" s="1460"/>
      <c r="BP155" s="1460"/>
      <c r="BQ155" s="1460"/>
      <c r="BR155" s="1460"/>
      <c r="BS155" s="1460"/>
      <c r="BT155" s="1460"/>
      <c r="BU155" s="1460"/>
      <c r="BV155" s="1460"/>
      <c r="BW155" s="1460"/>
      <c r="BX155" s="1460"/>
      <c r="BY155" s="1460"/>
      <c r="BZ155" s="1460"/>
      <c r="CA155" s="1460"/>
      <c r="CB155" s="1460"/>
      <c r="CC155" s="1460"/>
      <c r="CD155" s="1460"/>
      <c r="CE155" s="1460"/>
      <c r="CF155" s="1140"/>
    </row>
    <row r="156" spans="1:84" ht="5.25" hidden="1" customHeight="1">
      <c r="A156" s="1580"/>
      <c r="B156" s="1460"/>
      <c r="C156" s="1460"/>
      <c r="D156" s="3960"/>
      <c r="E156" s="549"/>
      <c r="F156" s="549"/>
      <c r="G156" s="549"/>
      <c r="H156" s="549"/>
      <c r="I156" s="549"/>
      <c r="J156" s="549"/>
      <c r="K156" s="549"/>
      <c r="L156" s="549"/>
      <c r="M156" s="549"/>
      <c r="N156" s="549"/>
      <c r="O156" s="549"/>
      <c r="P156" s="549"/>
      <c r="Q156" s="549"/>
      <c r="R156" s="549"/>
      <c r="S156" s="550"/>
      <c r="T156" s="619"/>
      <c r="U156" s="3864"/>
      <c r="V156" s="3864"/>
      <c r="W156" s="1460"/>
      <c r="X156" s="1460"/>
      <c r="Y156" s="1460"/>
      <c r="Z156" s="1460"/>
      <c r="AA156" s="1460"/>
      <c r="AB156" s="1460"/>
      <c r="AC156" s="866"/>
      <c r="AD156" s="867"/>
      <c r="AE156" s="1460"/>
      <c r="AF156" s="1460"/>
      <c r="AG156" s="1460"/>
      <c r="AH156" s="1460"/>
      <c r="AI156" s="1460"/>
      <c r="AJ156" s="1460"/>
      <c r="AK156" s="1460"/>
      <c r="AL156" s="1460"/>
      <c r="AM156" s="1460"/>
      <c r="AN156" s="1460"/>
      <c r="AO156" s="1460"/>
      <c r="AP156" s="1460"/>
      <c r="AQ156" s="1460"/>
      <c r="AR156" s="1460"/>
      <c r="AS156" s="1460"/>
      <c r="AT156" s="1460"/>
      <c r="AU156" s="1460"/>
      <c r="AV156" s="1460"/>
      <c r="AW156" s="1460"/>
      <c r="AX156" s="1460"/>
      <c r="AY156" s="1460"/>
      <c r="AZ156" s="1460"/>
      <c r="BA156" s="1460"/>
      <c r="BB156" s="1460"/>
      <c r="BC156" s="1460"/>
      <c r="BD156" s="1460"/>
      <c r="BE156" s="1460"/>
      <c r="BF156" s="1460"/>
      <c r="BG156" s="1460"/>
      <c r="BH156" s="1460"/>
      <c r="BI156" s="1460"/>
      <c r="BJ156" s="1460"/>
      <c r="BK156" s="1460"/>
      <c r="BL156" s="1460"/>
      <c r="BM156" s="1460"/>
      <c r="BN156" s="1460"/>
      <c r="BO156" s="1460"/>
      <c r="BP156" s="1460"/>
      <c r="BQ156" s="1460"/>
      <c r="BR156" s="1460"/>
      <c r="BS156" s="1460"/>
      <c r="BT156" s="1460"/>
      <c r="BU156" s="1460"/>
      <c r="BV156" s="1460"/>
      <c r="BW156" s="1460"/>
      <c r="BX156" s="1460"/>
      <c r="BY156" s="1460"/>
      <c r="BZ156" s="1460"/>
      <c r="CA156" s="1460"/>
      <c r="CB156" s="1460"/>
      <c r="CC156" s="1460"/>
      <c r="CD156" s="1460"/>
      <c r="CE156" s="1460"/>
      <c r="CF156" s="1140"/>
    </row>
    <row r="157" spans="1:84" ht="5.25" hidden="1" customHeight="1">
      <c r="A157" s="1580"/>
      <c r="B157" s="1460"/>
      <c r="C157" s="1460"/>
      <c r="D157" s="3961"/>
      <c r="E157" s="872"/>
      <c r="F157" s="873"/>
      <c r="G157" s="873"/>
      <c r="H157" s="874"/>
      <c r="I157" s="874"/>
      <c r="J157" s="874"/>
      <c r="K157" s="874"/>
      <c r="L157" s="874"/>
      <c r="M157" s="874"/>
      <c r="N157" s="874"/>
      <c r="O157" s="874"/>
      <c r="P157" s="874"/>
      <c r="Q157" s="874"/>
      <c r="R157" s="815"/>
      <c r="S157" s="875"/>
      <c r="T157" s="619"/>
      <c r="U157" s="3864"/>
      <c r="V157" s="3864"/>
      <c r="W157" s="1460"/>
      <c r="X157" s="1460"/>
      <c r="Y157" s="1460"/>
      <c r="Z157" s="1460"/>
      <c r="AA157" s="1460"/>
      <c r="AB157" s="1460"/>
      <c r="AC157" s="866"/>
      <c r="AD157" s="867"/>
      <c r="AE157" s="1460"/>
      <c r="AF157" s="1460"/>
      <c r="AG157" s="1460"/>
      <c r="AH157" s="1460"/>
      <c r="AI157" s="1460"/>
      <c r="AJ157" s="1460"/>
      <c r="AK157" s="1460"/>
      <c r="AL157" s="1460"/>
      <c r="AM157" s="1460"/>
      <c r="AN157" s="1460"/>
      <c r="AO157" s="1460"/>
      <c r="AP157" s="1460"/>
      <c r="AQ157" s="1460"/>
      <c r="AR157" s="1460"/>
      <c r="AS157" s="1460"/>
      <c r="AT157" s="1460"/>
      <c r="AU157" s="1460"/>
      <c r="AV157" s="1460"/>
      <c r="AW157" s="1460"/>
      <c r="AX157" s="1460"/>
      <c r="AY157" s="1460"/>
      <c r="AZ157" s="1460"/>
      <c r="BA157" s="1460"/>
      <c r="BB157" s="1460"/>
      <c r="BC157" s="1460"/>
      <c r="BD157" s="1460"/>
      <c r="BE157" s="1460"/>
      <c r="BF157" s="1460"/>
      <c r="BG157" s="1460"/>
      <c r="BH157" s="1460"/>
      <c r="BI157" s="1460"/>
      <c r="BJ157" s="1460"/>
      <c r="BK157" s="1460"/>
      <c r="BL157" s="1460"/>
      <c r="BM157" s="1460"/>
      <c r="BN157" s="1460"/>
      <c r="BO157" s="1460"/>
      <c r="BP157" s="1460"/>
      <c r="BQ157" s="1460"/>
      <c r="BR157" s="1460"/>
      <c r="BS157" s="1460"/>
      <c r="BT157" s="1460"/>
      <c r="BU157" s="1460"/>
      <c r="BV157" s="1460"/>
      <c r="BW157" s="1460"/>
      <c r="BX157" s="1460"/>
      <c r="BY157" s="1460"/>
      <c r="BZ157" s="1460"/>
      <c r="CA157" s="1460"/>
      <c r="CB157" s="1460"/>
      <c r="CC157" s="1460"/>
      <c r="CD157" s="1460"/>
      <c r="CE157" s="1460"/>
      <c r="CF157" s="1140"/>
    </row>
    <row r="158" spans="1:84" ht="15" hidden="1" customHeight="1">
      <c r="A158" s="537" t="s">
        <v>202</v>
      </c>
      <c r="B158" s="538"/>
      <c r="C158" s="538" t="s">
        <v>9</v>
      </c>
      <c r="D158" s="3959" t="s">
        <v>683</v>
      </c>
      <c r="E158" s="3956" t="s">
        <v>157</v>
      </c>
      <c r="F158" s="3957"/>
      <c r="G158" s="3958"/>
      <c r="H158" s="3952" t="str">
        <f>IF(A158="","",INDEX(DIFFERENTIATION_UNMERGE_VD,MATCH(A158,DIFFERENTIATION_ID_DIFF,0)))</f>
        <v>Производство тепловой энергии. Некомбинированная выработка; Передача. Тепловая энергия; Сбыт. Тепловая энергия</v>
      </c>
      <c r="I158" s="3952"/>
      <c r="J158" s="3952"/>
      <c r="K158" s="3952"/>
      <c r="L158" s="3952"/>
      <c r="M158" s="3952"/>
      <c r="N158" s="3952"/>
      <c r="O158" s="3952"/>
      <c r="P158" s="3952"/>
      <c r="Q158" s="3952"/>
      <c r="R158" s="3952"/>
      <c r="S158" s="620"/>
      <c r="T158" s="617"/>
      <c r="U158" s="539"/>
      <c r="V158" s="539"/>
      <c r="W158" s="540"/>
      <c r="X158" s="540"/>
      <c r="Y158" s="540"/>
      <c r="Z158" s="540"/>
      <c r="AA158" s="541"/>
      <c r="AB158" s="542"/>
      <c r="AC158" s="3955"/>
      <c r="AD158" s="543"/>
      <c r="AE158" s="544" t="s">
        <v>9</v>
      </c>
      <c r="AF158" s="544"/>
      <c r="AG158" s="545" t="s">
        <v>662</v>
      </c>
      <c r="AH158" s="546">
        <v>3</v>
      </c>
      <c r="AI158" s="539"/>
      <c r="AJ158" s="539"/>
      <c r="AK158" s="539"/>
      <c r="AL158" s="539"/>
      <c r="AM158" s="539"/>
      <c r="AN158" s="539"/>
      <c r="AO158" s="539"/>
      <c r="AP158" s="539"/>
      <c r="AQ158" s="539"/>
      <c r="AR158" s="539"/>
      <c r="AS158" s="539"/>
      <c r="AT158" s="539"/>
      <c r="AU158" s="539"/>
      <c r="AV158" s="539"/>
      <c r="AW158" s="539"/>
      <c r="AX158" s="539"/>
      <c r="AY158" s="539"/>
      <c r="AZ158" s="539"/>
      <c r="BA158" s="539"/>
      <c r="BB158" s="539"/>
      <c r="BC158" s="539"/>
      <c r="BD158" s="539"/>
      <c r="BE158" s="539"/>
      <c r="BF158" s="539"/>
      <c r="BG158" s="539"/>
      <c r="BH158" s="539"/>
      <c r="BI158" s="539"/>
      <c r="BJ158" s="539"/>
      <c r="BK158" s="539"/>
      <c r="BL158" s="539"/>
      <c r="BM158" s="539"/>
      <c r="BN158" s="539"/>
      <c r="BO158" s="539"/>
      <c r="BP158" s="539"/>
      <c r="BQ158" s="539"/>
      <c r="BR158" s="539"/>
      <c r="BS158" s="539"/>
      <c r="BT158" s="539"/>
      <c r="BU158" s="539"/>
      <c r="BV158" s="540"/>
      <c r="BW158" s="540"/>
      <c r="BX158" s="540"/>
      <c r="BY158" s="540"/>
      <c r="BZ158" s="540"/>
      <c r="CA158" s="540"/>
      <c r="CB158" s="540"/>
      <c r="CC158" s="540"/>
      <c r="CD158" s="540"/>
      <c r="CE158" s="540"/>
      <c r="CF158" s="1634"/>
    </row>
    <row r="159" spans="1:84" ht="15" hidden="1" customHeight="1">
      <c r="A159" s="537"/>
      <c r="B159" s="538"/>
      <c r="C159" s="538"/>
      <c r="D159" s="3960"/>
      <c r="E159" s="3956" t="s">
        <v>636</v>
      </c>
      <c r="F159" s="3957"/>
      <c r="G159" s="3958"/>
      <c r="H159" s="3952" t="str">
        <f>IF(A158="","",INDEX(DIFFERENTIATION_UNMERGE_AREA,MATCH(A158,DIFFERENTIATION_ID_DIFF,0)))</f>
        <v>Территория 12</v>
      </c>
      <c r="I159" s="3952"/>
      <c r="J159" s="3952"/>
      <c r="K159" s="3952"/>
      <c r="L159" s="3952"/>
      <c r="M159" s="3952"/>
      <c r="N159" s="3952"/>
      <c r="O159" s="3952"/>
      <c r="P159" s="3952"/>
      <c r="Q159" s="3952"/>
      <c r="R159" s="3952"/>
      <c r="S159" s="620"/>
      <c r="T159" s="617"/>
      <c r="U159" s="539"/>
      <c r="V159" s="539"/>
      <c r="W159" s="540"/>
      <c r="X159" s="540"/>
      <c r="Y159" s="540"/>
      <c r="Z159" s="540"/>
      <c r="AA159" s="541"/>
      <c r="AB159" s="542"/>
      <c r="AC159" s="3955"/>
      <c r="AD159" s="543"/>
      <c r="AE159" s="544"/>
      <c r="AF159" s="544"/>
      <c r="AG159" s="545"/>
      <c r="AH159" s="546"/>
      <c r="AI159" s="539"/>
      <c r="AJ159" s="539"/>
      <c r="AK159" s="539"/>
      <c r="AL159" s="539"/>
      <c r="AM159" s="539"/>
      <c r="AN159" s="539"/>
      <c r="AO159" s="539"/>
      <c r="AP159" s="539"/>
      <c r="AQ159" s="539"/>
      <c r="AR159" s="539"/>
      <c r="AS159" s="539"/>
      <c r="AT159" s="539"/>
      <c r="AU159" s="539"/>
      <c r="AV159" s="539"/>
      <c r="AW159" s="539"/>
      <c r="AX159" s="539"/>
      <c r="AY159" s="539"/>
      <c r="AZ159" s="539"/>
      <c r="BA159" s="539"/>
      <c r="BB159" s="539"/>
      <c r="BC159" s="539"/>
      <c r="BD159" s="539"/>
      <c r="BE159" s="539"/>
      <c r="BF159" s="539"/>
      <c r="BG159" s="539"/>
      <c r="BH159" s="539"/>
      <c r="BI159" s="539"/>
      <c r="BJ159" s="539"/>
      <c r="BK159" s="539"/>
      <c r="BL159" s="539"/>
      <c r="BM159" s="539"/>
      <c r="BN159" s="539"/>
      <c r="BO159" s="539"/>
      <c r="BP159" s="539"/>
      <c r="BQ159" s="539"/>
      <c r="BR159" s="539"/>
      <c r="BS159" s="539"/>
      <c r="BT159" s="539"/>
      <c r="BU159" s="539"/>
      <c r="BV159" s="540"/>
      <c r="BW159" s="540"/>
      <c r="BX159" s="540"/>
      <c r="BY159" s="540"/>
      <c r="BZ159" s="540"/>
      <c r="CA159" s="540"/>
      <c r="CB159" s="540"/>
      <c r="CC159" s="540"/>
      <c r="CD159" s="540"/>
      <c r="CE159" s="540"/>
      <c r="CF159" s="1634"/>
    </row>
    <row r="160" spans="1:84" ht="15" hidden="1" customHeight="1">
      <c r="A160" s="537"/>
      <c r="B160" s="538"/>
      <c r="C160" s="538"/>
      <c r="D160" s="3960"/>
      <c r="E160" s="3956" t="s">
        <v>637</v>
      </c>
      <c r="F160" s="3957"/>
      <c r="G160" s="3958"/>
      <c r="H160" s="3952" t="str">
        <f>IF(A158="","",INDEX(DIFFERENTIATION_UNMERGE_SYSTEM,MATCH(A158,DIFFERENTIATION_ID_DIFF,0)))</f>
        <v>п. Красный</v>
      </c>
      <c r="I160" s="3952"/>
      <c r="J160" s="3952"/>
      <c r="K160" s="3952"/>
      <c r="L160" s="3952"/>
      <c r="M160" s="3952"/>
      <c r="N160" s="3952"/>
      <c r="O160" s="3952"/>
      <c r="P160" s="3952"/>
      <c r="Q160" s="3952"/>
      <c r="R160" s="3952"/>
      <c r="S160" s="620"/>
      <c r="T160" s="617"/>
      <c r="U160" s="539"/>
      <c r="V160" s="539"/>
      <c r="W160" s="540"/>
      <c r="X160" s="540"/>
      <c r="Y160" s="540"/>
      <c r="Z160" s="540"/>
      <c r="AA160" s="541"/>
      <c r="AB160" s="542"/>
      <c r="AC160" s="3955"/>
      <c r="AD160" s="543"/>
      <c r="AE160" s="544"/>
      <c r="AF160" s="544"/>
      <c r="AG160" s="545"/>
      <c r="AH160" s="546"/>
      <c r="AI160" s="539"/>
      <c r="AJ160" s="539"/>
      <c r="AK160" s="539"/>
      <c r="AL160" s="539"/>
      <c r="AM160" s="539"/>
      <c r="AN160" s="539"/>
      <c r="AO160" s="539"/>
      <c r="AP160" s="539"/>
      <c r="AQ160" s="539"/>
      <c r="AR160" s="539"/>
      <c r="AS160" s="539"/>
      <c r="AT160" s="539"/>
      <c r="AU160" s="539"/>
      <c r="AV160" s="539"/>
      <c r="AW160" s="539"/>
      <c r="AX160" s="539"/>
      <c r="AY160" s="539"/>
      <c r="AZ160" s="539"/>
      <c r="BA160" s="539"/>
      <c r="BB160" s="539"/>
      <c r="BC160" s="539"/>
      <c r="BD160" s="539"/>
      <c r="BE160" s="539"/>
      <c r="BF160" s="539"/>
      <c r="BG160" s="539"/>
      <c r="BH160" s="539"/>
      <c r="BI160" s="539"/>
      <c r="BJ160" s="539"/>
      <c r="BK160" s="539"/>
      <c r="BL160" s="539"/>
      <c r="BM160" s="539"/>
      <c r="BN160" s="539"/>
      <c r="BO160" s="539"/>
      <c r="BP160" s="539"/>
      <c r="BQ160" s="539"/>
      <c r="BR160" s="539"/>
      <c r="BS160" s="539"/>
      <c r="BT160" s="539"/>
      <c r="BU160" s="539"/>
      <c r="BV160" s="540"/>
      <c r="BW160" s="540"/>
      <c r="BX160" s="540"/>
      <c r="BY160" s="540"/>
      <c r="BZ160" s="540"/>
      <c r="CA160" s="540"/>
      <c r="CB160" s="540"/>
      <c r="CC160" s="540"/>
      <c r="CD160" s="540"/>
      <c r="CE160" s="540"/>
      <c r="CF160" s="1634"/>
    </row>
    <row r="161" spans="1:84" ht="24.75" hidden="1" customHeight="1">
      <c r="A161" s="1593"/>
      <c r="B161" s="984"/>
      <c r="C161" s="345"/>
      <c r="D161" s="3960"/>
      <c r="E161" s="3954" t="s">
        <v>663</v>
      </c>
      <c r="F161" s="3954"/>
      <c r="G161" s="3954"/>
      <c r="H161" s="3954"/>
      <c r="I161" s="3954"/>
      <c r="J161" s="3954"/>
      <c r="K161" s="3954"/>
      <c r="L161" s="3954"/>
      <c r="M161" s="3954"/>
      <c r="N161" s="3954"/>
      <c r="O161" s="3954"/>
      <c r="P161" s="3954"/>
      <c r="Q161" s="482">
        <f>SUMIF(T162:T163,"i",Q162:Q163)</f>
        <v>0</v>
      </c>
      <c r="R161" s="859"/>
      <c r="S161" s="1585" t="s">
        <v>664</v>
      </c>
      <c r="T161" s="618" t="s">
        <v>665</v>
      </c>
      <c r="U161" s="3864">
        <v>1</v>
      </c>
      <c r="V161" s="3864" t="e">
        <f>INDEX(B_FHD_FLAG_INDEX_1,1,MATCH(A158,B_FHD_FLAG_DIFFERENTIATION,0))</f>
        <v>#REF!</v>
      </c>
      <c r="W161" s="984"/>
      <c r="X161" s="984"/>
      <c r="Y161" s="984"/>
      <c r="Z161" s="984"/>
      <c r="AA161" s="1460"/>
      <c r="AB161" s="984"/>
      <c r="AC161" s="3955"/>
      <c r="AD161" s="543"/>
      <c r="AE161" s="984"/>
      <c r="AF161" s="984"/>
      <c r="AG161" s="1460"/>
      <c r="AH161" s="1460"/>
      <c r="AI161" s="1460"/>
      <c r="AJ161" s="1460"/>
      <c r="AK161" s="1460"/>
      <c r="AL161" s="1460"/>
      <c r="AM161" s="1460"/>
      <c r="AN161" s="1460"/>
      <c r="AO161" s="1460"/>
      <c r="AP161" s="1460"/>
      <c r="AQ161" s="1460"/>
      <c r="AR161" s="1460"/>
      <c r="AS161" s="1460"/>
      <c r="AT161" s="1460"/>
      <c r="AU161" s="1460"/>
      <c r="AV161" s="1460"/>
      <c r="AW161" s="1460"/>
      <c r="AX161" s="1460"/>
      <c r="AY161" s="1460"/>
      <c r="AZ161" s="1460"/>
      <c r="BA161" s="1460"/>
      <c r="BB161" s="1460"/>
      <c r="BC161" s="1460"/>
      <c r="BD161" s="1460"/>
      <c r="BE161" s="1460"/>
      <c r="BF161" s="1460"/>
      <c r="BG161" s="1460"/>
      <c r="BH161" s="1460"/>
      <c r="BI161" s="1460"/>
      <c r="BJ161" s="1460"/>
      <c r="BK161" s="1460"/>
      <c r="BL161" s="1460"/>
      <c r="BM161" s="1460"/>
      <c r="BN161" s="1460"/>
      <c r="BO161" s="1460"/>
      <c r="BP161" s="1460"/>
      <c r="BQ161" s="1460"/>
      <c r="BR161" s="1460"/>
      <c r="BS161" s="1460"/>
      <c r="BT161" s="1460"/>
      <c r="BU161" s="1460"/>
      <c r="BV161" s="984"/>
      <c r="BW161" s="984"/>
      <c r="BX161" s="984"/>
      <c r="BY161" s="984"/>
      <c r="BZ161" s="984"/>
      <c r="CA161" s="984"/>
      <c r="CB161" s="984"/>
      <c r="CC161" s="984"/>
      <c r="CD161" s="984"/>
      <c r="CE161" s="984"/>
      <c r="CF161" s="1634"/>
    </row>
    <row r="162" spans="1:84" ht="11.25" hidden="1" customHeight="1">
      <c r="A162" s="1580"/>
      <c r="B162" s="1460"/>
      <c r="C162" s="1460"/>
      <c r="D162" s="3960"/>
      <c r="E162" s="549"/>
      <c r="F162" s="549">
        <v>0</v>
      </c>
      <c r="G162" s="549"/>
      <c r="H162" s="549"/>
      <c r="I162" s="549"/>
      <c r="J162" s="549"/>
      <c r="K162" s="549"/>
      <c r="L162" s="549"/>
      <c r="M162" s="549"/>
      <c r="N162" s="549"/>
      <c r="O162" s="549"/>
      <c r="P162" s="549"/>
      <c r="Q162" s="549"/>
      <c r="R162" s="549"/>
      <c r="S162" s="550"/>
      <c r="T162" s="619"/>
      <c r="U162" s="3864"/>
      <c r="V162" s="3864"/>
      <c r="W162" s="1460"/>
      <c r="X162" s="1460"/>
      <c r="Y162" s="1460"/>
      <c r="Z162" s="1460"/>
      <c r="AA162" s="1460"/>
      <c r="AB162" s="984"/>
      <c r="AC162" s="3955"/>
      <c r="AD162" s="543"/>
      <c r="AE162" s="984"/>
      <c r="AF162" s="984"/>
      <c r="AG162" s="1460"/>
      <c r="AH162" s="1460"/>
      <c r="AI162" s="1460"/>
      <c r="AJ162" s="1460"/>
      <c r="AK162" s="1460"/>
      <c r="AL162" s="1460"/>
      <c r="AM162" s="1460"/>
      <c r="AN162" s="1460"/>
      <c r="AO162" s="1460"/>
      <c r="AP162" s="1460"/>
      <c r="AQ162" s="1460"/>
      <c r="AR162" s="1460"/>
      <c r="AS162" s="1460"/>
      <c r="AT162" s="1460"/>
      <c r="AU162" s="1460"/>
      <c r="AV162" s="1460"/>
      <c r="AW162" s="1460"/>
      <c r="AX162" s="1460"/>
      <c r="AY162" s="1460"/>
      <c r="AZ162" s="1460"/>
      <c r="BA162" s="1460"/>
      <c r="BB162" s="1460"/>
      <c r="BC162" s="1460"/>
      <c r="BD162" s="1460"/>
      <c r="BE162" s="1460"/>
      <c r="BF162" s="1460"/>
      <c r="BG162" s="1460"/>
      <c r="BH162" s="1460"/>
      <c r="BI162" s="1460"/>
      <c r="BJ162" s="1460"/>
      <c r="BK162" s="1460"/>
      <c r="BL162" s="1460"/>
      <c r="BM162" s="1460"/>
      <c r="BN162" s="1460"/>
      <c r="BO162" s="1460"/>
      <c r="BP162" s="1460"/>
      <c r="BQ162" s="1460"/>
      <c r="BR162" s="1460"/>
      <c r="BS162" s="1460"/>
      <c r="BT162" s="1460"/>
      <c r="BU162" s="1460"/>
      <c r="BV162" s="1460"/>
      <c r="BW162" s="1460"/>
      <c r="BX162" s="1460"/>
      <c r="BY162" s="1460"/>
      <c r="BZ162" s="1460"/>
      <c r="CA162" s="1460"/>
      <c r="CB162" s="1460"/>
      <c r="CC162" s="1460"/>
      <c r="CD162" s="1460"/>
      <c r="CE162" s="1460"/>
      <c r="CF162" s="1634"/>
    </row>
    <row r="163" spans="1:84" ht="11.25" hidden="1" customHeight="1">
      <c r="A163" s="1593"/>
      <c r="B163" s="984"/>
      <c r="C163" s="345"/>
      <c r="D163" s="3960"/>
      <c r="E163" s="563" t="s">
        <v>9</v>
      </c>
      <c r="F163" s="992" t="s">
        <v>9</v>
      </c>
      <c r="G163" s="992" t="s">
        <v>668</v>
      </c>
      <c r="H163" s="565" t="s">
        <v>9</v>
      </c>
      <c r="I163" s="565"/>
      <c r="J163" s="565"/>
      <c r="K163" s="565"/>
      <c r="L163" s="565"/>
      <c r="M163" s="565"/>
      <c r="N163" s="565"/>
      <c r="O163" s="565"/>
      <c r="P163" s="565"/>
      <c r="Q163" s="565"/>
      <c r="R163" s="566"/>
      <c r="S163" s="567"/>
      <c r="T163" s="619"/>
      <c r="U163" s="3864"/>
      <c r="V163" s="3864"/>
      <c r="W163" s="984"/>
      <c r="X163" s="984"/>
      <c r="Y163" s="984"/>
      <c r="Z163" s="984"/>
      <c r="AA163" s="1460"/>
      <c r="AB163" s="984"/>
      <c r="AC163" s="3955"/>
      <c r="AD163" s="543"/>
      <c r="AE163" s="984"/>
      <c r="AF163" s="984"/>
      <c r="AG163" s="1460"/>
      <c r="AH163" s="1460"/>
      <c r="AI163" s="1460"/>
      <c r="AJ163" s="1460"/>
      <c r="AK163" s="1460"/>
      <c r="AL163" s="1460"/>
      <c r="AM163" s="1460"/>
      <c r="AN163" s="1460"/>
      <c r="AO163" s="1460"/>
      <c r="AP163" s="1460"/>
      <c r="AQ163" s="1460"/>
      <c r="AR163" s="1460"/>
      <c r="AS163" s="1460"/>
      <c r="AT163" s="1460"/>
      <c r="AU163" s="1460"/>
      <c r="AV163" s="1460"/>
      <c r="AW163" s="1460"/>
      <c r="AX163" s="1460"/>
      <c r="AY163" s="1460"/>
      <c r="AZ163" s="1460"/>
      <c r="BA163" s="1460"/>
      <c r="BB163" s="1460"/>
      <c r="BC163" s="1460"/>
      <c r="BD163" s="1460"/>
      <c r="BE163" s="1460"/>
      <c r="BF163" s="1460"/>
      <c r="BG163" s="1460"/>
      <c r="BH163" s="1460"/>
      <c r="BI163" s="1460"/>
      <c r="BJ163" s="1460"/>
      <c r="BK163" s="1460"/>
      <c r="BL163" s="1460"/>
      <c r="BM163" s="1460"/>
      <c r="BN163" s="1460"/>
      <c r="BO163" s="1460"/>
      <c r="BP163" s="1460"/>
      <c r="BQ163" s="1460"/>
      <c r="BR163" s="1460"/>
      <c r="BS163" s="1460"/>
      <c r="BT163" s="1460"/>
      <c r="BU163" s="1460"/>
      <c r="BV163" s="984"/>
      <c r="BW163" s="984"/>
      <c r="BX163" s="984"/>
      <c r="BY163" s="984"/>
      <c r="BZ163" s="984"/>
      <c r="CA163" s="984"/>
      <c r="CB163" s="984"/>
      <c r="CC163" s="984"/>
      <c r="CD163" s="984"/>
      <c r="CE163" s="984"/>
      <c r="CF163" s="1634"/>
    </row>
    <row r="164" spans="1:84" ht="5.25" hidden="1" customHeight="1">
      <c r="A164" s="1580"/>
      <c r="B164" s="1460"/>
      <c r="C164" s="1460"/>
      <c r="D164" s="3960"/>
      <c r="E164" s="868"/>
      <c r="F164" s="868"/>
      <c r="G164" s="868"/>
      <c r="H164" s="868"/>
      <c r="I164" s="868"/>
      <c r="J164" s="868"/>
      <c r="K164" s="868"/>
      <c r="L164" s="868"/>
      <c r="M164" s="868"/>
      <c r="N164" s="868"/>
      <c r="O164" s="868"/>
      <c r="P164" s="868"/>
      <c r="Q164" s="869"/>
      <c r="R164" s="870"/>
      <c r="S164" s="871"/>
      <c r="T164" s="618" t="s">
        <v>665</v>
      </c>
      <c r="U164" s="3864">
        <v>1</v>
      </c>
      <c r="V164" s="3864" t="s">
        <v>645</v>
      </c>
      <c r="W164" s="1460"/>
      <c r="X164" s="1460"/>
      <c r="Y164" s="1460"/>
      <c r="Z164" s="1460"/>
      <c r="AA164" s="1460"/>
      <c r="AB164" s="1460"/>
      <c r="AC164" s="866"/>
      <c r="AD164" s="867"/>
      <c r="AE164" s="1460"/>
      <c r="AF164" s="1460"/>
      <c r="AG164" s="1460"/>
      <c r="AH164" s="1460"/>
      <c r="AI164" s="1460"/>
      <c r="AJ164" s="1460"/>
      <c r="AK164" s="1460"/>
      <c r="AL164" s="1460"/>
      <c r="AM164" s="1460"/>
      <c r="AN164" s="1460"/>
      <c r="AO164" s="1460"/>
      <c r="AP164" s="1460"/>
      <c r="AQ164" s="1460"/>
      <c r="AR164" s="1460"/>
      <c r="AS164" s="1460"/>
      <c r="AT164" s="1460"/>
      <c r="AU164" s="1460"/>
      <c r="AV164" s="1460"/>
      <c r="AW164" s="1460"/>
      <c r="AX164" s="1460"/>
      <c r="AY164" s="1460"/>
      <c r="AZ164" s="1460"/>
      <c r="BA164" s="1460"/>
      <c r="BB164" s="1460"/>
      <c r="BC164" s="1460"/>
      <c r="BD164" s="1460"/>
      <c r="BE164" s="1460"/>
      <c r="BF164" s="1460"/>
      <c r="BG164" s="1460"/>
      <c r="BH164" s="1460"/>
      <c r="BI164" s="1460"/>
      <c r="BJ164" s="1460"/>
      <c r="BK164" s="1460"/>
      <c r="BL164" s="1460"/>
      <c r="BM164" s="1460"/>
      <c r="BN164" s="1460"/>
      <c r="BO164" s="1460"/>
      <c r="BP164" s="1460"/>
      <c r="BQ164" s="1460"/>
      <c r="BR164" s="1460"/>
      <c r="BS164" s="1460"/>
      <c r="BT164" s="1460"/>
      <c r="BU164" s="1460"/>
      <c r="BV164" s="1460"/>
      <c r="BW164" s="1460"/>
      <c r="BX164" s="1460"/>
      <c r="BY164" s="1460"/>
      <c r="BZ164" s="1460"/>
      <c r="CA164" s="1460"/>
      <c r="CB164" s="1460"/>
      <c r="CC164" s="1460"/>
      <c r="CD164" s="1460"/>
      <c r="CE164" s="1460"/>
      <c r="CF164" s="1140"/>
    </row>
    <row r="165" spans="1:84" ht="5.25" hidden="1" customHeight="1">
      <c r="A165" s="1580"/>
      <c r="B165" s="1460"/>
      <c r="C165" s="1460"/>
      <c r="D165" s="3960"/>
      <c r="E165" s="549"/>
      <c r="F165" s="549"/>
      <c r="G165" s="549"/>
      <c r="H165" s="549"/>
      <c r="I165" s="549"/>
      <c r="J165" s="549"/>
      <c r="K165" s="549"/>
      <c r="L165" s="549"/>
      <c r="M165" s="549"/>
      <c r="N165" s="549"/>
      <c r="O165" s="549"/>
      <c r="P165" s="549"/>
      <c r="Q165" s="549"/>
      <c r="R165" s="549"/>
      <c r="S165" s="550"/>
      <c r="T165" s="619"/>
      <c r="U165" s="3864"/>
      <c r="V165" s="3864"/>
      <c r="W165" s="1460"/>
      <c r="X165" s="1460"/>
      <c r="Y165" s="1460"/>
      <c r="Z165" s="1460"/>
      <c r="AA165" s="1460"/>
      <c r="AB165" s="1460"/>
      <c r="AC165" s="866"/>
      <c r="AD165" s="867"/>
      <c r="AE165" s="1460"/>
      <c r="AF165" s="1460"/>
      <c r="AG165" s="1460"/>
      <c r="AH165" s="1460"/>
      <c r="AI165" s="1460"/>
      <c r="AJ165" s="1460"/>
      <c r="AK165" s="1460"/>
      <c r="AL165" s="1460"/>
      <c r="AM165" s="1460"/>
      <c r="AN165" s="1460"/>
      <c r="AO165" s="1460"/>
      <c r="AP165" s="1460"/>
      <c r="AQ165" s="1460"/>
      <c r="AR165" s="1460"/>
      <c r="AS165" s="1460"/>
      <c r="AT165" s="1460"/>
      <c r="AU165" s="1460"/>
      <c r="AV165" s="1460"/>
      <c r="AW165" s="1460"/>
      <c r="AX165" s="1460"/>
      <c r="AY165" s="1460"/>
      <c r="AZ165" s="1460"/>
      <c r="BA165" s="1460"/>
      <c r="BB165" s="1460"/>
      <c r="BC165" s="1460"/>
      <c r="BD165" s="1460"/>
      <c r="BE165" s="1460"/>
      <c r="BF165" s="1460"/>
      <c r="BG165" s="1460"/>
      <c r="BH165" s="1460"/>
      <c r="BI165" s="1460"/>
      <c r="BJ165" s="1460"/>
      <c r="BK165" s="1460"/>
      <c r="BL165" s="1460"/>
      <c r="BM165" s="1460"/>
      <c r="BN165" s="1460"/>
      <c r="BO165" s="1460"/>
      <c r="BP165" s="1460"/>
      <c r="BQ165" s="1460"/>
      <c r="BR165" s="1460"/>
      <c r="BS165" s="1460"/>
      <c r="BT165" s="1460"/>
      <c r="BU165" s="1460"/>
      <c r="BV165" s="1460"/>
      <c r="BW165" s="1460"/>
      <c r="BX165" s="1460"/>
      <c r="BY165" s="1460"/>
      <c r="BZ165" s="1460"/>
      <c r="CA165" s="1460"/>
      <c r="CB165" s="1460"/>
      <c r="CC165" s="1460"/>
      <c r="CD165" s="1460"/>
      <c r="CE165" s="1460"/>
      <c r="CF165" s="1140"/>
    </row>
    <row r="166" spans="1:84" ht="5.25" hidden="1" customHeight="1">
      <c r="A166" s="1580"/>
      <c r="B166" s="1460"/>
      <c r="C166" s="1460"/>
      <c r="D166" s="3961"/>
      <c r="E166" s="872"/>
      <c r="F166" s="873"/>
      <c r="G166" s="873"/>
      <c r="H166" s="874"/>
      <c r="I166" s="874"/>
      <c r="J166" s="874"/>
      <c r="K166" s="874"/>
      <c r="L166" s="874"/>
      <c r="M166" s="874"/>
      <c r="N166" s="874"/>
      <c r="O166" s="874"/>
      <c r="P166" s="874"/>
      <c r="Q166" s="874"/>
      <c r="R166" s="815"/>
      <c r="S166" s="875"/>
      <c r="T166" s="619"/>
      <c r="U166" s="3864"/>
      <c r="V166" s="3864"/>
      <c r="W166" s="1460"/>
      <c r="X166" s="1460"/>
      <c r="Y166" s="1460"/>
      <c r="Z166" s="1460"/>
      <c r="AA166" s="1460"/>
      <c r="AB166" s="1460"/>
      <c r="AC166" s="866"/>
      <c r="AD166" s="867"/>
      <c r="AE166" s="1460"/>
      <c r="AF166" s="1460"/>
      <c r="AG166" s="1460"/>
      <c r="AH166" s="1460"/>
      <c r="AI166" s="1460"/>
      <c r="AJ166" s="1460"/>
      <c r="AK166" s="1460"/>
      <c r="AL166" s="1460"/>
      <c r="AM166" s="1460"/>
      <c r="AN166" s="1460"/>
      <c r="AO166" s="1460"/>
      <c r="AP166" s="1460"/>
      <c r="AQ166" s="1460"/>
      <c r="AR166" s="1460"/>
      <c r="AS166" s="1460"/>
      <c r="AT166" s="1460"/>
      <c r="AU166" s="1460"/>
      <c r="AV166" s="1460"/>
      <c r="AW166" s="1460"/>
      <c r="AX166" s="1460"/>
      <c r="AY166" s="1460"/>
      <c r="AZ166" s="1460"/>
      <c r="BA166" s="1460"/>
      <c r="BB166" s="1460"/>
      <c r="BC166" s="1460"/>
      <c r="BD166" s="1460"/>
      <c r="BE166" s="1460"/>
      <c r="BF166" s="1460"/>
      <c r="BG166" s="1460"/>
      <c r="BH166" s="1460"/>
      <c r="BI166" s="1460"/>
      <c r="BJ166" s="1460"/>
      <c r="BK166" s="1460"/>
      <c r="BL166" s="1460"/>
      <c r="BM166" s="1460"/>
      <c r="BN166" s="1460"/>
      <c r="BO166" s="1460"/>
      <c r="BP166" s="1460"/>
      <c r="BQ166" s="1460"/>
      <c r="BR166" s="1460"/>
      <c r="BS166" s="1460"/>
      <c r="BT166" s="1460"/>
      <c r="BU166" s="1460"/>
      <c r="BV166" s="1460"/>
      <c r="BW166" s="1460"/>
      <c r="BX166" s="1460"/>
      <c r="BY166" s="1460"/>
      <c r="BZ166" s="1460"/>
      <c r="CA166" s="1460"/>
      <c r="CB166" s="1460"/>
      <c r="CC166" s="1460"/>
      <c r="CD166" s="1460"/>
      <c r="CE166" s="1460"/>
      <c r="CF166" s="1140"/>
    </row>
    <row r="167" spans="1:84" ht="15" hidden="1" customHeight="1">
      <c r="A167" s="537" t="s">
        <v>204</v>
      </c>
      <c r="B167" s="538"/>
      <c r="C167" s="538" t="s">
        <v>9</v>
      </c>
      <c r="D167" s="3959" t="s">
        <v>684</v>
      </c>
      <c r="E167" s="3956" t="s">
        <v>157</v>
      </c>
      <c r="F167" s="3957"/>
      <c r="G167" s="3958"/>
      <c r="H167" s="3952" t="str">
        <f>IF(A167="","",INDEX(DIFFERENTIATION_UNMERGE_VD,MATCH(A167,DIFFERENTIATION_ID_DIFF,0)))</f>
        <v>Производство тепловой энергии. Некомбинированная выработка; Передача. Тепловая энергия; Сбыт. Тепловая энергия</v>
      </c>
      <c r="I167" s="3952"/>
      <c r="J167" s="3952"/>
      <c r="K167" s="3952"/>
      <c r="L167" s="3952"/>
      <c r="M167" s="3952"/>
      <c r="N167" s="3952"/>
      <c r="O167" s="3952"/>
      <c r="P167" s="3952"/>
      <c r="Q167" s="3952"/>
      <c r="R167" s="3952"/>
      <c r="S167" s="620"/>
      <c r="T167" s="617"/>
      <c r="U167" s="539"/>
      <c r="V167" s="539"/>
      <c r="W167" s="540"/>
      <c r="X167" s="540"/>
      <c r="Y167" s="540"/>
      <c r="Z167" s="540"/>
      <c r="AA167" s="541"/>
      <c r="AB167" s="542"/>
      <c r="AC167" s="3955"/>
      <c r="AD167" s="543"/>
      <c r="AE167" s="544" t="s">
        <v>9</v>
      </c>
      <c r="AF167" s="544"/>
      <c r="AG167" s="545" t="s">
        <v>662</v>
      </c>
      <c r="AH167" s="546">
        <v>3</v>
      </c>
      <c r="AI167" s="539"/>
      <c r="AJ167" s="539"/>
      <c r="AK167" s="539"/>
      <c r="AL167" s="539"/>
      <c r="AM167" s="539"/>
      <c r="AN167" s="539"/>
      <c r="AO167" s="539"/>
      <c r="AP167" s="539"/>
      <c r="AQ167" s="539"/>
      <c r="AR167" s="539"/>
      <c r="AS167" s="539"/>
      <c r="AT167" s="539"/>
      <c r="AU167" s="539"/>
      <c r="AV167" s="539"/>
      <c r="AW167" s="539"/>
      <c r="AX167" s="539"/>
      <c r="AY167" s="539"/>
      <c r="AZ167" s="539"/>
      <c r="BA167" s="539"/>
      <c r="BB167" s="539"/>
      <c r="BC167" s="539"/>
      <c r="BD167" s="539"/>
      <c r="BE167" s="539"/>
      <c r="BF167" s="539"/>
      <c r="BG167" s="539"/>
      <c r="BH167" s="539"/>
      <c r="BI167" s="539"/>
      <c r="BJ167" s="539"/>
      <c r="BK167" s="539"/>
      <c r="BL167" s="539"/>
      <c r="BM167" s="539"/>
      <c r="BN167" s="539"/>
      <c r="BO167" s="539"/>
      <c r="BP167" s="539"/>
      <c r="BQ167" s="539"/>
      <c r="BR167" s="539"/>
      <c r="BS167" s="539"/>
      <c r="BT167" s="539"/>
      <c r="BU167" s="539"/>
      <c r="BV167" s="540"/>
      <c r="BW167" s="540"/>
      <c r="BX167" s="540"/>
      <c r="BY167" s="540"/>
      <c r="BZ167" s="540"/>
      <c r="CA167" s="540"/>
      <c r="CB167" s="540"/>
      <c r="CC167" s="540"/>
      <c r="CD167" s="540"/>
      <c r="CE167" s="540"/>
      <c r="CF167" s="1634"/>
    </row>
    <row r="168" spans="1:84" ht="15" hidden="1" customHeight="1">
      <c r="A168" s="537"/>
      <c r="B168" s="538"/>
      <c r="C168" s="538"/>
      <c r="D168" s="3960"/>
      <c r="E168" s="3956" t="s">
        <v>636</v>
      </c>
      <c r="F168" s="3957"/>
      <c r="G168" s="3958"/>
      <c r="H168" s="3952" t="str">
        <f>IF(A167="","",INDEX(DIFFERENTIATION_UNMERGE_AREA,MATCH(A167,DIFFERENTIATION_ID_DIFF,0)))</f>
        <v>Территория 13</v>
      </c>
      <c r="I168" s="3952"/>
      <c r="J168" s="3952"/>
      <c r="K168" s="3952"/>
      <c r="L168" s="3952"/>
      <c r="M168" s="3952"/>
      <c r="N168" s="3952"/>
      <c r="O168" s="3952"/>
      <c r="P168" s="3952"/>
      <c r="Q168" s="3952"/>
      <c r="R168" s="3952"/>
      <c r="S168" s="620"/>
      <c r="T168" s="617"/>
      <c r="U168" s="539"/>
      <c r="V168" s="539"/>
      <c r="W168" s="540"/>
      <c r="X168" s="540"/>
      <c r="Y168" s="540"/>
      <c r="Z168" s="540"/>
      <c r="AA168" s="541"/>
      <c r="AB168" s="542"/>
      <c r="AC168" s="3955"/>
      <c r="AD168" s="543"/>
      <c r="AE168" s="544"/>
      <c r="AF168" s="544"/>
      <c r="AG168" s="545"/>
      <c r="AH168" s="546"/>
      <c r="AI168" s="539"/>
      <c r="AJ168" s="539"/>
      <c r="AK168" s="539"/>
      <c r="AL168" s="539"/>
      <c r="AM168" s="539"/>
      <c r="AN168" s="539"/>
      <c r="AO168" s="539"/>
      <c r="AP168" s="539"/>
      <c r="AQ168" s="539"/>
      <c r="AR168" s="539"/>
      <c r="AS168" s="539"/>
      <c r="AT168" s="539"/>
      <c r="AU168" s="539"/>
      <c r="AV168" s="539"/>
      <c r="AW168" s="539"/>
      <c r="AX168" s="539"/>
      <c r="AY168" s="539"/>
      <c r="AZ168" s="539"/>
      <c r="BA168" s="539"/>
      <c r="BB168" s="539"/>
      <c r="BC168" s="539"/>
      <c r="BD168" s="539"/>
      <c r="BE168" s="539"/>
      <c r="BF168" s="539"/>
      <c r="BG168" s="539"/>
      <c r="BH168" s="539"/>
      <c r="BI168" s="539"/>
      <c r="BJ168" s="539"/>
      <c r="BK168" s="539"/>
      <c r="BL168" s="539"/>
      <c r="BM168" s="539"/>
      <c r="BN168" s="539"/>
      <c r="BO168" s="539"/>
      <c r="BP168" s="539"/>
      <c r="BQ168" s="539"/>
      <c r="BR168" s="539"/>
      <c r="BS168" s="539"/>
      <c r="BT168" s="539"/>
      <c r="BU168" s="539"/>
      <c r="BV168" s="540"/>
      <c r="BW168" s="540"/>
      <c r="BX168" s="540"/>
      <c r="BY168" s="540"/>
      <c r="BZ168" s="540"/>
      <c r="CA168" s="540"/>
      <c r="CB168" s="540"/>
      <c r="CC168" s="540"/>
      <c r="CD168" s="540"/>
      <c r="CE168" s="540"/>
      <c r="CF168" s="1634"/>
    </row>
    <row r="169" spans="1:84" ht="15" hidden="1" customHeight="1">
      <c r="A169" s="537"/>
      <c r="B169" s="538"/>
      <c r="C169" s="538"/>
      <c r="D169" s="3960"/>
      <c r="E169" s="3956" t="s">
        <v>637</v>
      </c>
      <c r="F169" s="3957"/>
      <c r="G169" s="3958"/>
      <c r="H169" s="3952" t="str">
        <f>IF(A167="","",INDEX(DIFFERENTIATION_UNMERGE_SYSTEM,MATCH(A167,DIFFERENTIATION_ID_DIFF,0)))</f>
        <v>котельная д. Богородицкое</v>
      </c>
      <c r="I169" s="3952"/>
      <c r="J169" s="3952"/>
      <c r="K169" s="3952"/>
      <c r="L169" s="3952"/>
      <c r="M169" s="3952"/>
      <c r="N169" s="3952"/>
      <c r="O169" s="3952"/>
      <c r="P169" s="3952"/>
      <c r="Q169" s="3952"/>
      <c r="R169" s="3952"/>
      <c r="S169" s="620"/>
      <c r="T169" s="617"/>
      <c r="U169" s="539"/>
      <c r="V169" s="539"/>
      <c r="W169" s="540"/>
      <c r="X169" s="540"/>
      <c r="Y169" s="540"/>
      <c r="Z169" s="540"/>
      <c r="AA169" s="541"/>
      <c r="AB169" s="542"/>
      <c r="AC169" s="3955"/>
      <c r="AD169" s="543"/>
      <c r="AE169" s="544"/>
      <c r="AF169" s="544"/>
      <c r="AG169" s="545"/>
      <c r="AH169" s="546"/>
      <c r="AI169" s="539"/>
      <c r="AJ169" s="539"/>
      <c r="AK169" s="539"/>
      <c r="AL169" s="539"/>
      <c r="AM169" s="539"/>
      <c r="AN169" s="539"/>
      <c r="AO169" s="539"/>
      <c r="AP169" s="539"/>
      <c r="AQ169" s="539"/>
      <c r="AR169" s="539"/>
      <c r="AS169" s="539"/>
      <c r="AT169" s="539"/>
      <c r="AU169" s="539"/>
      <c r="AV169" s="539"/>
      <c r="AW169" s="539"/>
      <c r="AX169" s="539"/>
      <c r="AY169" s="539"/>
      <c r="AZ169" s="539"/>
      <c r="BA169" s="539"/>
      <c r="BB169" s="539"/>
      <c r="BC169" s="539"/>
      <c r="BD169" s="539"/>
      <c r="BE169" s="539"/>
      <c r="BF169" s="539"/>
      <c r="BG169" s="539"/>
      <c r="BH169" s="539"/>
      <c r="BI169" s="539"/>
      <c r="BJ169" s="539"/>
      <c r="BK169" s="539"/>
      <c r="BL169" s="539"/>
      <c r="BM169" s="539"/>
      <c r="BN169" s="539"/>
      <c r="BO169" s="539"/>
      <c r="BP169" s="539"/>
      <c r="BQ169" s="539"/>
      <c r="BR169" s="539"/>
      <c r="BS169" s="539"/>
      <c r="BT169" s="539"/>
      <c r="BU169" s="539"/>
      <c r="BV169" s="540"/>
      <c r="BW169" s="540"/>
      <c r="BX169" s="540"/>
      <c r="BY169" s="540"/>
      <c r="BZ169" s="540"/>
      <c r="CA169" s="540"/>
      <c r="CB169" s="540"/>
      <c r="CC169" s="540"/>
      <c r="CD169" s="540"/>
      <c r="CE169" s="540"/>
      <c r="CF169" s="1634"/>
    </row>
    <row r="170" spans="1:84" ht="24.75" hidden="1" customHeight="1">
      <c r="A170" s="1593"/>
      <c r="B170" s="984"/>
      <c r="C170" s="345"/>
      <c r="D170" s="3960"/>
      <c r="E170" s="3954" t="s">
        <v>663</v>
      </c>
      <c r="F170" s="3954"/>
      <c r="G170" s="3954"/>
      <c r="H170" s="3954"/>
      <c r="I170" s="3954"/>
      <c r="J170" s="3954"/>
      <c r="K170" s="3954"/>
      <c r="L170" s="3954"/>
      <c r="M170" s="3954"/>
      <c r="N170" s="3954"/>
      <c r="O170" s="3954"/>
      <c r="P170" s="3954"/>
      <c r="Q170" s="482">
        <f>SUMIF(T171:T172,"i",Q171:Q172)</f>
        <v>0</v>
      </c>
      <c r="R170" s="859"/>
      <c r="S170" s="1585" t="s">
        <v>664</v>
      </c>
      <c r="T170" s="618" t="s">
        <v>665</v>
      </c>
      <c r="U170" s="3864">
        <v>1</v>
      </c>
      <c r="V170" s="3864" t="e">
        <f>INDEX(B_FHD_FLAG_INDEX_1,1,MATCH(A167,B_FHD_FLAG_DIFFERENTIATION,0))</f>
        <v>#REF!</v>
      </c>
      <c r="W170" s="984"/>
      <c r="X170" s="984"/>
      <c r="Y170" s="984"/>
      <c r="Z170" s="984"/>
      <c r="AA170" s="1460"/>
      <c r="AB170" s="984"/>
      <c r="AC170" s="3955"/>
      <c r="AD170" s="543"/>
      <c r="AE170" s="984"/>
      <c r="AF170" s="984"/>
      <c r="AG170" s="1460"/>
      <c r="AH170" s="1460"/>
      <c r="AI170" s="1460"/>
      <c r="AJ170" s="1460"/>
      <c r="AK170" s="1460"/>
      <c r="AL170" s="1460"/>
      <c r="AM170" s="1460"/>
      <c r="AN170" s="1460"/>
      <c r="AO170" s="1460"/>
      <c r="AP170" s="1460"/>
      <c r="AQ170" s="1460"/>
      <c r="AR170" s="1460"/>
      <c r="AS170" s="1460"/>
      <c r="AT170" s="1460"/>
      <c r="AU170" s="1460"/>
      <c r="AV170" s="1460"/>
      <c r="AW170" s="1460"/>
      <c r="AX170" s="1460"/>
      <c r="AY170" s="1460"/>
      <c r="AZ170" s="1460"/>
      <c r="BA170" s="1460"/>
      <c r="BB170" s="1460"/>
      <c r="BC170" s="1460"/>
      <c r="BD170" s="1460"/>
      <c r="BE170" s="1460"/>
      <c r="BF170" s="1460"/>
      <c r="BG170" s="1460"/>
      <c r="BH170" s="1460"/>
      <c r="BI170" s="1460"/>
      <c r="BJ170" s="1460"/>
      <c r="BK170" s="1460"/>
      <c r="BL170" s="1460"/>
      <c r="BM170" s="1460"/>
      <c r="BN170" s="1460"/>
      <c r="BO170" s="1460"/>
      <c r="BP170" s="1460"/>
      <c r="BQ170" s="1460"/>
      <c r="BR170" s="1460"/>
      <c r="BS170" s="1460"/>
      <c r="BT170" s="1460"/>
      <c r="BU170" s="1460"/>
      <c r="BV170" s="984"/>
      <c r="BW170" s="984"/>
      <c r="BX170" s="984"/>
      <c r="BY170" s="984"/>
      <c r="BZ170" s="984"/>
      <c r="CA170" s="984"/>
      <c r="CB170" s="984"/>
      <c r="CC170" s="984"/>
      <c r="CD170" s="984"/>
      <c r="CE170" s="984"/>
      <c r="CF170" s="1634"/>
    </row>
    <row r="171" spans="1:84" ht="11.25" hidden="1" customHeight="1">
      <c r="A171" s="1580"/>
      <c r="B171" s="1460"/>
      <c r="C171" s="1460"/>
      <c r="D171" s="3960"/>
      <c r="E171" s="549"/>
      <c r="F171" s="549">
        <v>0</v>
      </c>
      <c r="G171" s="549"/>
      <c r="H171" s="549"/>
      <c r="I171" s="549"/>
      <c r="J171" s="549"/>
      <c r="K171" s="549"/>
      <c r="L171" s="549"/>
      <c r="M171" s="549"/>
      <c r="N171" s="549"/>
      <c r="O171" s="549"/>
      <c r="P171" s="549"/>
      <c r="Q171" s="549"/>
      <c r="R171" s="549"/>
      <c r="S171" s="550"/>
      <c r="T171" s="619"/>
      <c r="U171" s="3864"/>
      <c r="V171" s="3864"/>
      <c r="W171" s="1460"/>
      <c r="X171" s="1460"/>
      <c r="Y171" s="1460"/>
      <c r="Z171" s="1460"/>
      <c r="AA171" s="1460"/>
      <c r="AB171" s="984"/>
      <c r="AC171" s="3955"/>
      <c r="AD171" s="543"/>
      <c r="AE171" s="984"/>
      <c r="AF171" s="984"/>
      <c r="AG171" s="1460"/>
      <c r="AH171" s="1460"/>
      <c r="AI171" s="1460"/>
      <c r="AJ171" s="1460"/>
      <c r="AK171" s="1460"/>
      <c r="AL171" s="1460"/>
      <c r="AM171" s="1460"/>
      <c r="AN171" s="1460"/>
      <c r="AO171" s="1460"/>
      <c r="AP171" s="1460"/>
      <c r="AQ171" s="1460"/>
      <c r="AR171" s="1460"/>
      <c r="AS171" s="1460"/>
      <c r="AT171" s="1460"/>
      <c r="AU171" s="1460"/>
      <c r="AV171" s="1460"/>
      <c r="AW171" s="1460"/>
      <c r="AX171" s="1460"/>
      <c r="AY171" s="1460"/>
      <c r="AZ171" s="1460"/>
      <c r="BA171" s="1460"/>
      <c r="BB171" s="1460"/>
      <c r="BC171" s="1460"/>
      <c r="BD171" s="1460"/>
      <c r="BE171" s="1460"/>
      <c r="BF171" s="1460"/>
      <c r="BG171" s="1460"/>
      <c r="BH171" s="1460"/>
      <c r="BI171" s="1460"/>
      <c r="BJ171" s="1460"/>
      <c r="BK171" s="1460"/>
      <c r="BL171" s="1460"/>
      <c r="BM171" s="1460"/>
      <c r="BN171" s="1460"/>
      <c r="BO171" s="1460"/>
      <c r="BP171" s="1460"/>
      <c r="BQ171" s="1460"/>
      <c r="BR171" s="1460"/>
      <c r="BS171" s="1460"/>
      <c r="BT171" s="1460"/>
      <c r="BU171" s="1460"/>
      <c r="BV171" s="1460"/>
      <c r="BW171" s="1460"/>
      <c r="BX171" s="1460"/>
      <c r="BY171" s="1460"/>
      <c r="BZ171" s="1460"/>
      <c r="CA171" s="1460"/>
      <c r="CB171" s="1460"/>
      <c r="CC171" s="1460"/>
      <c r="CD171" s="1460"/>
      <c r="CE171" s="1460"/>
      <c r="CF171" s="1634"/>
    </row>
    <row r="172" spans="1:84" ht="11.25" hidden="1" customHeight="1">
      <c r="A172" s="1593"/>
      <c r="B172" s="984"/>
      <c r="C172" s="345"/>
      <c r="D172" s="3960"/>
      <c r="E172" s="563" t="s">
        <v>9</v>
      </c>
      <c r="F172" s="992" t="s">
        <v>9</v>
      </c>
      <c r="G172" s="992" t="s">
        <v>668</v>
      </c>
      <c r="H172" s="565" t="s">
        <v>9</v>
      </c>
      <c r="I172" s="565"/>
      <c r="J172" s="565"/>
      <c r="K172" s="565"/>
      <c r="L172" s="565"/>
      <c r="M172" s="565"/>
      <c r="N172" s="565"/>
      <c r="O172" s="565"/>
      <c r="P172" s="565"/>
      <c r="Q172" s="565"/>
      <c r="R172" s="566"/>
      <c r="S172" s="567"/>
      <c r="T172" s="619"/>
      <c r="U172" s="3864"/>
      <c r="V172" s="3864"/>
      <c r="W172" s="984"/>
      <c r="X172" s="984"/>
      <c r="Y172" s="984"/>
      <c r="Z172" s="984"/>
      <c r="AA172" s="1460"/>
      <c r="AB172" s="984"/>
      <c r="AC172" s="3955"/>
      <c r="AD172" s="543"/>
      <c r="AE172" s="984"/>
      <c r="AF172" s="984"/>
      <c r="AG172" s="1460"/>
      <c r="AH172" s="1460"/>
      <c r="AI172" s="1460"/>
      <c r="AJ172" s="1460"/>
      <c r="AK172" s="1460"/>
      <c r="AL172" s="1460"/>
      <c r="AM172" s="1460"/>
      <c r="AN172" s="1460"/>
      <c r="AO172" s="1460"/>
      <c r="AP172" s="1460"/>
      <c r="AQ172" s="1460"/>
      <c r="AR172" s="1460"/>
      <c r="AS172" s="1460"/>
      <c r="AT172" s="1460"/>
      <c r="AU172" s="1460"/>
      <c r="AV172" s="1460"/>
      <c r="AW172" s="1460"/>
      <c r="AX172" s="1460"/>
      <c r="AY172" s="1460"/>
      <c r="AZ172" s="1460"/>
      <c r="BA172" s="1460"/>
      <c r="BB172" s="1460"/>
      <c r="BC172" s="1460"/>
      <c r="BD172" s="1460"/>
      <c r="BE172" s="1460"/>
      <c r="BF172" s="1460"/>
      <c r="BG172" s="1460"/>
      <c r="BH172" s="1460"/>
      <c r="BI172" s="1460"/>
      <c r="BJ172" s="1460"/>
      <c r="BK172" s="1460"/>
      <c r="BL172" s="1460"/>
      <c r="BM172" s="1460"/>
      <c r="BN172" s="1460"/>
      <c r="BO172" s="1460"/>
      <c r="BP172" s="1460"/>
      <c r="BQ172" s="1460"/>
      <c r="BR172" s="1460"/>
      <c r="BS172" s="1460"/>
      <c r="BT172" s="1460"/>
      <c r="BU172" s="1460"/>
      <c r="BV172" s="984"/>
      <c r="BW172" s="984"/>
      <c r="BX172" s="984"/>
      <c r="BY172" s="984"/>
      <c r="BZ172" s="984"/>
      <c r="CA172" s="984"/>
      <c r="CB172" s="984"/>
      <c r="CC172" s="984"/>
      <c r="CD172" s="984"/>
      <c r="CE172" s="984"/>
      <c r="CF172" s="1634"/>
    </row>
    <row r="173" spans="1:84" ht="5.25" hidden="1" customHeight="1">
      <c r="A173" s="1580"/>
      <c r="B173" s="1460"/>
      <c r="C173" s="1460"/>
      <c r="D173" s="3960"/>
      <c r="E173" s="868"/>
      <c r="F173" s="868"/>
      <c r="G173" s="868"/>
      <c r="H173" s="868"/>
      <c r="I173" s="868"/>
      <c r="J173" s="868"/>
      <c r="K173" s="868"/>
      <c r="L173" s="868"/>
      <c r="M173" s="868"/>
      <c r="N173" s="868"/>
      <c r="O173" s="868"/>
      <c r="P173" s="868"/>
      <c r="Q173" s="869"/>
      <c r="R173" s="870"/>
      <c r="S173" s="871"/>
      <c r="T173" s="618" t="s">
        <v>665</v>
      </c>
      <c r="U173" s="3864">
        <v>1</v>
      </c>
      <c r="V173" s="3864" t="s">
        <v>645</v>
      </c>
      <c r="W173" s="1460"/>
      <c r="X173" s="1460"/>
      <c r="Y173" s="1460"/>
      <c r="Z173" s="1460"/>
      <c r="AA173" s="1460"/>
      <c r="AB173" s="1460"/>
      <c r="AC173" s="866"/>
      <c r="AD173" s="867"/>
      <c r="AE173" s="1460"/>
      <c r="AF173" s="1460"/>
      <c r="AG173" s="1460"/>
      <c r="AH173" s="1460"/>
      <c r="AI173" s="1460"/>
      <c r="AJ173" s="1460"/>
      <c r="AK173" s="1460"/>
      <c r="AL173" s="1460"/>
      <c r="AM173" s="1460"/>
      <c r="AN173" s="1460"/>
      <c r="AO173" s="1460"/>
      <c r="AP173" s="1460"/>
      <c r="AQ173" s="1460"/>
      <c r="AR173" s="1460"/>
      <c r="AS173" s="1460"/>
      <c r="AT173" s="1460"/>
      <c r="AU173" s="1460"/>
      <c r="AV173" s="1460"/>
      <c r="AW173" s="1460"/>
      <c r="AX173" s="1460"/>
      <c r="AY173" s="1460"/>
      <c r="AZ173" s="1460"/>
      <c r="BA173" s="1460"/>
      <c r="BB173" s="1460"/>
      <c r="BC173" s="1460"/>
      <c r="BD173" s="1460"/>
      <c r="BE173" s="1460"/>
      <c r="BF173" s="1460"/>
      <c r="BG173" s="1460"/>
      <c r="BH173" s="1460"/>
      <c r="BI173" s="1460"/>
      <c r="BJ173" s="1460"/>
      <c r="BK173" s="1460"/>
      <c r="BL173" s="1460"/>
      <c r="BM173" s="1460"/>
      <c r="BN173" s="1460"/>
      <c r="BO173" s="1460"/>
      <c r="BP173" s="1460"/>
      <c r="BQ173" s="1460"/>
      <c r="BR173" s="1460"/>
      <c r="BS173" s="1460"/>
      <c r="BT173" s="1460"/>
      <c r="BU173" s="1460"/>
      <c r="BV173" s="1460"/>
      <c r="BW173" s="1460"/>
      <c r="BX173" s="1460"/>
      <c r="BY173" s="1460"/>
      <c r="BZ173" s="1460"/>
      <c r="CA173" s="1460"/>
      <c r="CB173" s="1460"/>
      <c r="CC173" s="1460"/>
      <c r="CD173" s="1460"/>
      <c r="CE173" s="1460"/>
      <c r="CF173" s="1140"/>
    </row>
    <row r="174" spans="1:84" ht="5.25" hidden="1" customHeight="1">
      <c r="A174" s="1580"/>
      <c r="B174" s="1460"/>
      <c r="C174" s="1460"/>
      <c r="D174" s="3960"/>
      <c r="E174" s="549"/>
      <c r="F174" s="549"/>
      <c r="G174" s="549"/>
      <c r="H174" s="549"/>
      <c r="I174" s="549"/>
      <c r="J174" s="549"/>
      <c r="K174" s="549"/>
      <c r="L174" s="549"/>
      <c r="M174" s="549"/>
      <c r="N174" s="549"/>
      <c r="O174" s="549"/>
      <c r="P174" s="549"/>
      <c r="Q174" s="549"/>
      <c r="R174" s="549"/>
      <c r="S174" s="550"/>
      <c r="T174" s="619"/>
      <c r="U174" s="3864"/>
      <c r="V174" s="3864"/>
      <c r="W174" s="1460"/>
      <c r="X174" s="1460"/>
      <c r="Y174" s="1460"/>
      <c r="Z174" s="1460"/>
      <c r="AA174" s="1460"/>
      <c r="AB174" s="1460"/>
      <c r="AC174" s="866"/>
      <c r="AD174" s="867"/>
      <c r="AE174" s="1460"/>
      <c r="AF174" s="1460"/>
      <c r="AG174" s="1460"/>
      <c r="AH174" s="1460"/>
      <c r="AI174" s="1460"/>
      <c r="AJ174" s="1460"/>
      <c r="AK174" s="1460"/>
      <c r="AL174" s="1460"/>
      <c r="AM174" s="1460"/>
      <c r="AN174" s="1460"/>
      <c r="AO174" s="1460"/>
      <c r="AP174" s="1460"/>
      <c r="AQ174" s="1460"/>
      <c r="AR174" s="1460"/>
      <c r="AS174" s="1460"/>
      <c r="AT174" s="1460"/>
      <c r="AU174" s="1460"/>
      <c r="AV174" s="1460"/>
      <c r="AW174" s="1460"/>
      <c r="AX174" s="1460"/>
      <c r="AY174" s="1460"/>
      <c r="AZ174" s="1460"/>
      <c r="BA174" s="1460"/>
      <c r="BB174" s="1460"/>
      <c r="BC174" s="1460"/>
      <c r="BD174" s="1460"/>
      <c r="BE174" s="1460"/>
      <c r="BF174" s="1460"/>
      <c r="BG174" s="1460"/>
      <c r="BH174" s="1460"/>
      <c r="BI174" s="1460"/>
      <c r="BJ174" s="1460"/>
      <c r="BK174" s="1460"/>
      <c r="BL174" s="1460"/>
      <c r="BM174" s="1460"/>
      <c r="BN174" s="1460"/>
      <c r="BO174" s="1460"/>
      <c r="BP174" s="1460"/>
      <c r="BQ174" s="1460"/>
      <c r="BR174" s="1460"/>
      <c r="BS174" s="1460"/>
      <c r="BT174" s="1460"/>
      <c r="BU174" s="1460"/>
      <c r="BV174" s="1460"/>
      <c r="BW174" s="1460"/>
      <c r="BX174" s="1460"/>
      <c r="BY174" s="1460"/>
      <c r="BZ174" s="1460"/>
      <c r="CA174" s="1460"/>
      <c r="CB174" s="1460"/>
      <c r="CC174" s="1460"/>
      <c r="CD174" s="1460"/>
      <c r="CE174" s="1460"/>
      <c r="CF174" s="1140"/>
    </row>
    <row r="175" spans="1:84" ht="5.25" hidden="1" customHeight="1">
      <c r="A175" s="1580"/>
      <c r="B175" s="1460"/>
      <c r="C175" s="1460"/>
      <c r="D175" s="3961"/>
      <c r="E175" s="872"/>
      <c r="F175" s="873"/>
      <c r="G175" s="873"/>
      <c r="H175" s="874"/>
      <c r="I175" s="874"/>
      <c r="J175" s="874"/>
      <c r="K175" s="874"/>
      <c r="L175" s="874"/>
      <c r="M175" s="874"/>
      <c r="N175" s="874"/>
      <c r="O175" s="874"/>
      <c r="P175" s="874"/>
      <c r="Q175" s="874"/>
      <c r="R175" s="815"/>
      <c r="S175" s="875"/>
      <c r="T175" s="619"/>
      <c r="U175" s="3864"/>
      <c r="V175" s="3864"/>
      <c r="W175" s="1460"/>
      <c r="X175" s="1460"/>
      <c r="Y175" s="1460"/>
      <c r="Z175" s="1460"/>
      <c r="AA175" s="1460"/>
      <c r="AB175" s="1460"/>
      <c r="AC175" s="866"/>
      <c r="AD175" s="867"/>
      <c r="AE175" s="1460"/>
      <c r="AF175" s="1460"/>
      <c r="AG175" s="1460"/>
      <c r="AH175" s="1460"/>
      <c r="AI175" s="1460"/>
      <c r="AJ175" s="1460"/>
      <c r="AK175" s="1460"/>
      <c r="AL175" s="1460"/>
      <c r="AM175" s="1460"/>
      <c r="AN175" s="1460"/>
      <c r="AO175" s="1460"/>
      <c r="AP175" s="1460"/>
      <c r="AQ175" s="1460"/>
      <c r="AR175" s="1460"/>
      <c r="AS175" s="1460"/>
      <c r="AT175" s="1460"/>
      <c r="AU175" s="1460"/>
      <c r="AV175" s="1460"/>
      <c r="AW175" s="1460"/>
      <c r="AX175" s="1460"/>
      <c r="AY175" s="1460"/>
      <c r="AZ175" s="1460"/>
      <c r="BA175" s="1460"/>
      <c r="BB175" s="1460"/>
      <c r="BC175" s="1460"/>
      <c r="BD175" s="1460"/>
      <c r="BE175" s="1460"/>
      <c r="BF175" s="1460"/>
      <c r="BG175" s="1460"/>
      <c r="BH175" s="1460"/>
      <c r="BI175" s="1460"/>
      <c r="BJ175" s="1460"/>
      <c r="BK175" s="1460"/>
      <c r="BL175" s="1460"/>
      <c r="BM175" s="1460"/>
      <c r="BN175" s="1460"/>
      <c r="BO175" s="1460"/>
      <c r="BP175" s="1460"/>
      <c r="BQ175" s="1460"/>
      <c r="BR175" s="1460"/>
      <c r="BS175" s="1460"/>
      <c r="BT175" s="1460"/>
      <c r="BU175" s="1460"/>
      <c r="BV175" s="1460"/>
      <c r="BW175" s="1460"/>
      <c r="BX175" s="1460"/>
      <c r="BY175" s="1460"/>
      <c r="BZ175" s="1460"/>
      <c r="CA175" s="1460"/>
      <c r="CB175" s="1460"/>
      <c r="CC175" s="1460"/>
      <c r="CD175" s="1460"/>
      <c r="CE175" s="1460"/>
      <c r="CF175" s="1140"/>
    </row>
    <row r="176" spans="1:84" ht="15" hidden="1" customHeight="1">
      <c r="A176" s="537" t="s">
        <v>206</v>
      </c>
      <c r="B176" s="538"/>
      <c r="C176" s="538" t="s">
        <v>9</v>
      </c>
      <c r="D176" s="3959" t="s">
        <v>685</v>
      </c>
      <c r="E176" s="3956" t="s">
        <v>157</v>
      </c>
      <c r="F176" s="3957"/>
      <c r="G176" s="3958"/>
      <c r="H176" s="3952" t="str">
        <f>IF(A176="","",INDEX(DIFFERENTIATION_UNMERGE_VD,MATCH(A176,DIFFERENTIATION_ID_DIFF,0)))</f>
        <v>Производство тепловой энергии. Некомбинированная выработка; Передача. Тепловая энергия; Сбыт. Тепловая энергия</v>
      </c>
      <c r="I176" s="3952"/>
      <c r="J176" s="3952"/>
      <c r="K176" s="3952"/>
      <c r="L176" s="3952"/>
      <c r="M176" s="3952"/>
      <c r="N176" s="3952"/>
      <c r="O176" s="3952"/>
      <c r="P176" s="3952"/>
      <c r="Q176" s="3952"/>
      <c r="R176" s="3952"/>
      <c r="S176" s="620"/>
      <c r="T176" s="617"/>
      <c r="U176" s="539"/>
      <c r="V176" s="539"/>
      <c r="W176" s="540"/>
      <c r="X176" s="540"/>
      <c r="Y176" s="540"/>
      <c r="Z176" s="540"/>
      <c r="AA176" s="541"/>
      <c r="AB176" s="542"/>
      <c r="AC176" s="3955"/>
      <c r="AD176" s="543"/>
      <c r="AE176" s="544" t="s">
        <v>9</v>
      </c>
      <c r="AF176" s="544"/>
      <c r="AG176" s="545" t="s">
        <v>662</v>
      </c>
      <c r="AH176" s="546">
        <v>3</v>
      </c>
      <c r="AI176" s="539"/>
      <c r="AJ176" s="539"/>
      <c r="AK176" s="539"/>
      <c r="AL176" s="539"/>
      <c r="AM176" s="539"/>
      <c r="AN176" s="539"/>
      <c r="AO176" s="539"/>
      <c r="AP176" s="539"/>
      <c r="AQ176" s="539"/>
      <c r="AR176" s="539"/>
      <c r="AS176" s="539"/>
      <c r="AT176" s="539"/>
      <c r="AU176" s="539"/>
      <c r="AV176" s="539"/>
      <c r="AW176" s="539"/>
      <c r="AX176" s="539"/>
      <c r="AY176" s="539"/>
      <c r="AZ176" s="539"/>
      <c r="BA176" s="539"/>
      <c r="BB176" s="539"/>
      <c r="BC176" s="539"/>
      <c r="BD176" s="539"/>
      <c r="BE176" s="539"/>
      <c r="BF176" s="539"/>
      <c r="BG176" s="539"/>
      <c r="BH176" s="539"/>
      <c r="BI176" s="539"/>
      <c r="BJ176" s="539"/>
      <c r="BK176" s="539"/>
      <c r="BL176" s="539"/>
      <c r="BM176" s="539"/>
      <c r="BN176" s="539"/>
      <c r="BO176" s="539"/>
      <c r="BP176" s="539"/>
      <c r="BQ176" s="539"/>
      <c r="BR176" s="539"/>
      <c r="BS176" s="539"/>
      <c r="BT176" s="539"/>
      <c r="BU176" s="539"/>
      <c r="BV176" s="540"/>
      <c r="BW176" s="540"/>
      <c r="BX176" s="540"/>
      <c r="BY176" s="540"/>
      <c r="BZ176" s="540"/>
      <c r="CA176" s="540"/>
      <c r="CB176" s="540"/>
      <c r="CC176" s="540"/>
      <c r="CD176" s="540"/>
      <c r="CE176" s="540"/>
      <c r="CF176" s="1634"/>
    </row>
    <row r="177" spans="1:84" ht="15" hidden="1" customHeight="1">
      <c r="A177" s="537"/>
      <c r="B177" s="538"/>
      <c r="C177" s="538"/>
      <c r="D177" s="3960"/>
      <c r="E177" s="3956" t="s">
        <v>636</v>
      </c>
      <c r="F177" s="3957"/>
      <c r="G177" s="3958"/>
      <c r="H177" s="3952" t="str">
        <f>IF(A176="","",INDEX(DIFFERENTIATION_UNMERGE_AREA,MATCH(A176,DIFFERENTIATION_ID_DIFF,0)))</f>
        <v>Территория 13</v>
      </c>
      <c r="I177" s="3952"/>
      <c r="J177" s="3952"/>
      <c r="K177" s="3952"/>
      <c r="L177" s="3952"/>
      <c r="M177" s="3952"/>
      <c r="N177" s="3952"/>
      <c r="O177" s="3952"/>
      <c r="P177" s="3952"/>
      <c r="Q177" s="3952"/>
      <c r="R177" s="3952"/>
      <c r="S177" s="620"/>
      <c r="T177" s="617"/>
      <c r="U177" s="539"/>
      <c r="V177" s="539"/>
      <c r="W177" s="540"/>
      <c r="X177" s="540"/>
      <c r="Y177" s="540"/>
      <c r="Z177" s="540"/>
      <c r="AA177" s="541"/>
      <c r="AB177" s="542"/>
      <c r="AC177" s="3955"/>
      <c r="AD177" s="543"/>
      <c r="AE177" s="544"/>
      <c r="AF177" s="544"/>
      <c r="AG177" s="545"/>
      <c r="AH177" s="546"/>
      <c r="AI177" s="539"/>
      <c r="AJ177" s="539"/>
      <c r="AK177" s="539"/>
      <c r="AL177" s="539"/>
      <c r="AM177" s="539"/>
      <c r="AN177" s="539"/>
      <c r="AO177" s="539"/>
      <c r="AP177" s="539"/>
      <c r="AQ177" s="539"/>
      <c r="AR177" s="539"/>
      <c r="AS177" s="539"/>
      <c r="AT177" s="539"/>
      <c r="AU177" s="539"/>
      <c r="AV177" s="539"/>
      <c r="AW177" s="539"/>
      <c r="AX177" s="539"/>
      <c r="AY177" s="539"/>
      <c r="AZ177" s="539"/>
      <c r="BA177" s="539"/>
      <c r="BB177" s="539"/>
      <c r="BC177" s="539"/>
      <c r="BD177" s="539"/>
      <c r="BE177" s="539"/>
      <c r="BF177" s="539"/>
      <c r="BG177" s="539"/>
      <c r="BH177" s="539"/>
      <c r="BI177" s="539"/>
      <c r="BJ177" s="539"/>
      <c r="BK177" s="539"/>
      <c r="BL177" s="539"/>
      <c r="BM177" s="539"/>
      <c r="BN177" s="539"/>
      <c r="BO177" s="539"/>
      <c r="BP177" s="539"/>
      <c r="BQ177" s="539"/>
      <c r="BR177" s="539"/>
      <c r="BS177" s="539"/>
      <c r="BT177" s="539"/>
      <c r="BU177" s="539"/>
      <c r="BV177" s="540"/>
      <c r="BW177" s="540"/>
      <c r="BX177" s="540"/>
      <c r="BY177" s="540"/>
      <c r="BZ177" s="540"/>
      <c r="CA177" s="540"/>
      <c r="CB177" s="540"/>
      <c r="CC177" s="540"/>
      <c r="CD177" s="540"/>
      <c r="CE177" s="540"/>
      <c r="CF177" s="1634"/>
    </row>
    <row r="178" spans="1:84" ht="15" hidden="1" customHeight="1">
      <c r="A178" s="537"/>
      <c r="B178" s="538"/>
      <c r="C178" s="538"/>
      <c r="D178" s="3960"/>
      <c r="E178" s="3956" t="s">
        <v>637</v>
      </c>
      <c r="F178" s="3957"/>
      <c r="G178" s="3958"/>
      <c r="H178" s="3952" t="str">
        <f>IF(A176="","",INDEX(DIFFERENTIATION_UNMERGE_SYSTEM,MATCH(A176,DIFFERENTIATION_ID_DIFF,0)))</f>
        <v>котельная д. Сметанино</v>
      </c>
      <c r="I178" s="3952"/>
      <c r="J178" s="3952"/>
      <c r="K178" s="3952"/>
      <c r="L178" s="3952"/>
      <c r="M178" s="3952"/>
      <c r="N178" s="3952"/>
      <c r="O178" s="3952"/>
      <c r="P178" s="3952"/>
      <c r="Q178" s="3952"/>
      <c r="R178" s="3952"/>
      <c r="S178" s="620"/>
      <c r="T178" s="617"/>
      <c r="U178" s="539"/>
      <c r="V178" s="539"/>
      <c r="W178" s="540"/>
      <c r="X178" s="540"/>
      <c r="Y178" s="540"/>
      <c r="Z178" s="540"/>
      <c r="AA178" s="541"/>
      <c r="AB178" s="542"/>
      <c r="AC178" s="3955"/>
      <c r="AD178" s="543"/>
      <c r="AE178" s="544"/>
      <c r="AF178" s="544"/>
      <c r="AG178" s="545"/>
      <c r="AH178" s="546"/>
      <c r="AI178" s="539"/>
      <c r="AJ178" s="539"/>
      <c r="AK178" s="539"/>
      <c r="AL178" s="539"/>
      <c r="AM178" s="539"/>
      <c r="AN178" s="539"/>
      <c r="AO178" s="539"/>
      <c r="AP178" s="539"/>
      <c r="AQ178" s="539"/>
      <c r="AR178" s="539"/>
      <c r="AS178" s="539"/>
      <c r="AT178" s="539"/>
      <c r="AU178" s="539"/>
      <c r="AV178" s="539"/>
      <c r="AW178" s="539"/>
      <c r="AX178" s="539"/>
      <c r="AY178" s="539"/>
      <c r="AZ178" s="539"/>
      <c r="BA178" s="539"/>
      <c r="BB178" s="539"/>
      <c r="BC178" s="539"/>
      <c r="BD178" s="539"/>
      <c r="BE178" s="539"/>
      <c r="BF178" s="539"/>
      <c r="BG178" s="539"/>
      <c r="BH178" s="539"/>
      <c r="BI178" s="539"/>
      <c r="BJ178" s="539"/>
      <c r="BK178" s="539"/>
      <c r="BL178" s="539"/>
      <c r="BM178" s="539"/>
      <c r="BN178" s="539"/>
      <c r="BO178" s="539"/>
      <c r="BP178" s="539"/>
      <c r="BQ178" s="539"/>
      <c r="BR178" s="539"/>
      <c r="BS178" s="539"/>
      <c r="BT178" s="539"/>
      <c r="BU178" s="539"/>
      <c r="BV178" s="540"/>
      <c r="BW178" s="540"/>
      <c r="BX178" s="540"/>
      <c r="BY178" s="540"/>
      <c r="BZ178" s="540"/>
      <c r="CA178" s="540"/>
      <c r="CB178" s="540"/>
      <c r="CC178" s="540"/>
      <c r="CD178" s="540"/>
      <c r="CE178" s="540"/>
      <c r="CF178" s="1634"/>
    </row>
    <row r="179" spans="1:84" ht="24.75" hidden="1" customHeight="1">
      <c r="A179" s="1593"/>
      <c r="B179" s="984"/>
      <c r="C179" s="345"/>
      <c r="D179" s="3960"/>
      <c r="E179" s="3954" t="s">
        <v>663</v>
      </c>
      <c r="F179" s="3954"/>
      <c r="G179" s="3954"/>
      <c r="H179" s="3954"/>
      <c r="I179" s="3954"/>
      <c r="J179" s="3954"/>
      <c r="K179" s="3954"/>
      <c r="L179" s="3954"/>
      <c r="M179" s="3954"/>
      <c r="N179" s="3954"/>
      <c r="O179" s="3954"/>
      <c r="P179" s="3954"/>
      <c r="Q179" s="482">
        <f>SUMIF(T180:T181,"i",Q180:Q181)</f>
        <v>0</v>
      </c>
      <c r="R179" s="859"/>
      <c r="S179" s="1585" t="s">
        <v>664</v>
      </c>
      <c r="T179" s="618" t="s">
        <v>665</v>
      </c>
      <c r="U179" s="3864">
        <v>1</v>
      </c>
      <c r="V179" s="3864" t="e">
        <f>INDEX(B_FHD_FLAG_INDEX_1,1,MATCH(A176,B_FHD_FLAG_DIFFERENTIATION,0))</f>
        <v>#REF!</v>
      </c>
      <c r="W179" s="984"/>
      <c r="X179" s="984"/>
      <c r="Y179" s="984"/>
      <c r="Z179" s="984"/>
      <c r="AA179" s="1460"/>
      <c r="AB179" s="984"/>
      <c r="AC179" s="3955"/>
      <c r="AD179" s="543"/>
      <c r="AE179" s="984"/>
      <c r="AF179" s="984"/>
      <c r="AG179" s="1460"/>
      <c r="AH179" s="1460"/>
      <c r="AI179" s="1460"/>
      <c r="AJ179" s="1460"/>
      <c r="AK179" s="1460"/>
      <c r="AL179" s="1460"/>
      <c r="AM179" s="1460"/>
      <c r="AN179" s="1460"/>
      <c r="AO179" s="1460"/>
      <c r="AP179" s="1460"/>
      <c r="AQ179" s="1460"/>
      <c r="AR179" s="1460"/>
      <c r="AS179" s="1460"/>
      <c r="AT179" s="1460"/>
      <c r="AU179" s="1460"/>
      <c r="AV179" s="1460"/>
      <c r="AW179" s="1460"/>
      <c r="AX179" s="1460"/>
      <c r="AY179" s="1460"/>
      <c r="AZ179" s="1460"/>
      <c r="BA179" s="1460"/>
      <c r="BB179" s="1460"/>
      <c r="BC179" s="1460"/>
      <c r="BD179" s="1460"/>
      <c r="BE179" s="1460"/>
      <c r="BF179" s="1460"/>
      <c r="BG179" s="1460"/>
      <c r="BH179" s="1460"/>
      <c r="BI179" s="1460"/>
      <c r="BJ179" s="1460"/>
      <c r="BK179" s="1460"/>
      <c r="BL179" s="1460"/>
      <c r="BM179" s="1460"/>
      <c r="BN179" s="1460"/>
      <c r="BO179" s="1460"/>
      <c r="BP179" s="1460"/>
      <c r="BQ179" s="1460"/>
      <c r="BR179" s="1460"/>
      <c r="BS179" s="1460"/>
      <c r="BT179" s="1460"/>
      <c r="BU179" s="1460"/>
      <c r="BV179" s="984"/>
      <c r="BW179" s="984"/>
      <c r="BX179" s="984"/>
      <c r="BY179" s="984"/>
      <c r="BZ179" s="984"/>
      <c r="CA179" s="984"/>
      <c r="CB179" s="984"/>
      <c r="CC179" s="984"/>
      <c r="CD179" s="984"/>
      <c r="CE179" s="984"/>
      <c r="CF179" s="1634"/>
    </row>
    <row r="180" spans="1:84" ht="11.25" hidden="1" customHeight="1">
      <c r="A180" s="1580"/>
      <c r="B180" s="1460"/>
      <c r="C180" s="1460"/>
      <c r="D180" s="3960"/>
      <c r="E180" s="549"/>
      <c r="F180" s="549">
        <v>0</v>
      </c>
      <c r="G180" s="549"/>
      <c r="H180" s="549"/>
      <c r="I180" s="549"/>
      <c r="J180" s="549"/>
      <c r="K180" s="549"/>
      <c r="L180" s="549"/>
      <c r="M180" s="549"/>
      <c r="N180" s="549"/>
      <c r="O180" s="549"/>
      <c r="P180" s="549"/>
      <c r="Q180" s="549"/>
      <c r="R180" s="549"/>
      <c r="S180" s="550"/>
      <c r="T180" s="619"/>
      <c r="U180" s="3864"/>
      <c r="V180" s="3864"/>
      <c r="W180" s="1460"/>
      <c r="X180" s="1460"/>
      <c r="Y180" s="1460"/>
      <c r="Z180" s="1460"/>
      <c r="AA180" s="1460"/>
      <c r="AB180" s="984"/>
      <c r="AC180" s="3955"/>
      <c r="AD180" s="543"/>
      <c r="AE180" s="984"/>
      <c r="AF180" s="984"/>
      <c r="AG180" s="1460"/>
      <c r="AH180" s="1460"/>
      <c r="AI180" s="1460"/>
      <c r="AJ180" s="1460"/>
      <c r="AK180" s="1460"/>
      <c r="AL180" s="1460"/>
      <c r="AM180" s="1460"/>
      <c r="AN180" s="1460"/>
      <c r="AO180" s="1460"/>
      <c r="AP180" s="1460"/>
      <c r="AQ180" s="1460"/>
      <c r="AR180" s="1460"/>
      <c r="AS180" s="1460"/>
      <c r="AT180" s="1460"/>
      <c r="AU180" s="1460"/>
      <c r="AV180" s="1460"/>
      <c r="AW180" s="1460"/>
      <c r="AX180" s="1460"/>
      <c r="AY180" s="1460"/>
      <c r="AZ180" s="1460"/>
      <c r="BA180" s="1460"/>
      <c r="BB180" s="1460"/>
      <c r="BC180" s="1460"/>
      <c r="BD180" s="1460"/>
      <c r="BE180" s="1460"/>
      <c r="BF180" s="1460"/>
      <c r="BG180" s="1460"/>
      <c r="BH180" s="1460"/>
      <c r="BI180" s="1460"/>
      <c r="BJ180" s="1460"/>
      <c r="BK180" s="1460"/>
      <c r="BL180" s="1460"/>
      <c r="BM180" s="1460"/>
      <c r="BN180" s="1460"/>
      <c r="BO180" s="1460"/>
      <c r="BP180" s="1460"/>
      <c r="BQ180" s="1460"/>
      <c r="BR180" s="1460"/>
      <c r="BS180" s="1460"/>
      <c r="BT180" s="1460"/>
      <c r="BU180" s="1460"/>
      <c r="BV180" s="1460"/>
      <c r="BW180" s="1460"/>
      <c r="BX180" s="1460"/>
      <c r="BY180" s="1460"/>
      <c r="BZ180" s="1460"/>
      <c r="CA180" s="1460"/>
      <c r="CB180" s="1460"/>
      <c r="CC180" s="1460"/>
      <c r="CD180" s="1460"/>
      <c r="CE180" s="1460"/>
      <c r="CF180" s="1634"/>
    </row>
    <row r="181" spans="1:84" ht="11.25" hidden="1" customHeight="1">
      <c r="A181" s="1593"/>
      <c r="B181" s="984"/>
      <c r="C181" s="345"/>
      <c r="D181" s="3960"/>
      <c r="E181" s="563" t="s">
        <v>9</v>
      </c>
      <c r="F181" s="992" t="s">
        <v>9</v>
      </c>
      <c r="G181" s="992" t="s">
        <v>668</v>
      </c>
      <c r="H181" s="565" t="s">
        <v>9</v>
      </c>
      <c r="I181" s="565"/>
      <c r="J181" s="565"/>
      <c r="K181" s="565"/>
      <c r="L181" s="565"/>
      <c r="M181" s="565"/>
      <c r="N181" s="565"/>
      <c r="O181" s="565"/>
      <c r="P181" s="565"/>
      <c r="Q181" s="565"/>
      <c r="R181" s="566"/>
      <c r="S181" s="567"/>
      <c r="T181" s="619"/>
      <c r="U181" s="3864"/>
      <c r="V181" s="3864"/>
      <c r="W181" s="984"/>
      <c r="X181" s="984"/>
      <c r="Y181" s="984"/>
      <c r="Z181" s="984"/>
      <c r="AA181" s="1460"/>
      <c r="AB181" s="984"/>
      <c r="AC181" s="3955"/>
      <c r="AD181" s="543"/>
      <c r="AE181" s="984"/>
      <c r="AF181" s="984"/>
      <c r="AG181" s="1460"/>
      <c r="AH181" s="1460"/>
      <c r="AI181" s="1460"/>
      <c r="AJ181" s="1460"/>
      <c r="AK181" s="1460"/>
      <c r="AL181" s="1460"/>
      <c r="AM181" s="1460"/>
      <c r="AN181" s="1460"/>
      <c r="AO181" s="1460"/>
      <c r="AP181" s="1460"/>
      <c r="AQ181" s="1460"/>
      <c r="AR181" s="1460"/>
      <c r="AS181" s="1460"/>
      <c r="AT181" s="1460"/>
      <c r="AU181" s="1460"/>
      <c r="AV181" s="1460"/>
      <c r="AW181" s="1460"/>
      <c r="AX181" s="1460"/>
      <c r="AY181" s="1460"/>
      <c r="AZ181" s="1460"/>
      <c r="BA181" s="1460"/>
      <c r="BB181" s="1460"/>
      <c r="BC181" s="1460"/>
      <c r="BD181" s="1460"/>
      <c r="BE181" s="1460"/>
      <c r="BF181" s="1460"/>
      <c r="BG181" s="1460"/>
      <c r="BH181" s="1460"/>
      <c r="BI181" s="1460"/>
      <c r="BJ181" s="1460"/>
      <c r="BK181" s="1460"/>
      <c r="BL181" s="1460"/>
      <c r="BM181" s="1460"/>
      <c r="BN181" s="1460"/>
      <c r="BO181" s="1460"/>
      <c r="BP181" s="1460"/>
      <c r="BQ181" s="1460"/>
      <c r="BR181" s="1460"/>
      <c r="BS181" s="1460"/>
      <c r="BT181" s="1460"/>
      <c r="BU181" s="1460"/>
      <c r="BV181" s="984"/>
      <c r="BW181" s="984"/>
      <c r="BX181" s="984"/>
      <c r="BY181" s="984"/>
      <c r="BZ181" s="984"/>
      <c r="CA181" s="984"/>
      <c r="CB181" s="984"/>
      <c r="CC181" s="984"/>
      <c r="CD181" s="984"/>
      <c r="CE181" s="984"/>
      <c r="CF181" s="1634"/>
    </row>
    <row r="182" spans="1:84" ht="5.25" hidden="1" customHeight="1">
      <c r="A182" s="1580"/>
      <c r="B182" s="1460"/>
      <c r="C182" s="1460"/>
      <c r="D182" s="3960"/>
      <c r="E182" s="868"/>
      <c r="F182" s="868"/>
      <c r="G182" s="868"/>
      <c r="H182" s="868"/>
      <c r="I182" s="868"/>
      <c r="J182" s="868"/>
      <c r="K182" s="868"/>
      <c r="L182" s="868"/>
      <c r="M182" s="868"/>
      <c r="N182" s="868"/>
      <c r="O182" s="868"/>
      <c r="P182" s="868"/>
      <c r="Q182" s="869"/>
      <c r="R182" s="870"/>
      <c r="S182" s="871"/>
      <c r="T182" s="618" t="s">
        <v>665</v>
      </c>
      <c r="U182" s="3864">
        <v>1</v>
      </c>
      <c r="V182" s="3864" t="s">
        <v>645</v>
      </c>
      <c r="W182" s="1460"/>
      <c r="X182" s="1460"/>
      <c r="Y182" s="1460"/>
      <c r="Z182" s="1460"/>
      <c r="AA182" s="1460"/>
      <c r="AB182" s="1460"/>
      <c r="AC182" s="866"/>
      <c r="AD182" s="867"/>
      <c r="AE182" s="1460"/>
      <c r="AF182" s="1460"/>
      <c r="AG182" s="1460"/>
      <c r="AH182" s="1460"/>
      <c r="AI182" s="1460"/>
      <c r="AJ182" s="1460"/>
      <c r="AK182" s="1460"/>
      <c r="AL182" s="1460"/>
      <c r="AM182" s="1460"/>
      <c r="AN182" s="1460"/>
      <c r="AO182" s="1460"/>
      <c r="AP182" s="1460"/>
      <c r="AQ182" s="1460"/>
      <c r="AR182" s="1460"/>
      <c r="AS182" s="1460"/>
      <c r="AT182" s="1460"/>
      <c r="AU182" s="1460"/>
      <c r="AV182" s="1460"/>
      <c r="AW182" s="1460"/>
      <c r="AX182" s="1460"/>
      <c r="AY182" s="1460"/>
      <c r="AZ182" s="1460"/>
      <c r="BA182" s="1460"/>
      <c r="BB182" s="1460"/>
      <c r="BC182" s="1460"/>
      <c r="BD182" s="1460"/>
      <c r="BE182" s="1460"/>
      <c r="BF182" s="1460"/>
      <c r="BG182" s="1460"/>
      <c r="BH182" s="1460"/>
      <c r="BI182" s="1460"/>
      <c r="BJ182" s="1460"/>
      <c r="BK182" s="1460"/>
      <c r="BL182" s="1460"/>
      <c r="BM182" s="1460"/>
      <c r="BN182" s="1460"/>
      <c r="BO182" s="1460"/>
      <c r="BP182" s="1460"/>
      <c r="BQ182" s="1460"/>
      <c r="BR182" s="1460"/>
      <c r="BS182" s="1460"/>
      <c r="BT182" s="1460"/>
      <c r="BU182" s="1460"/>
      <c r="BV182" s="1460"/>
      <c r="BW182" s="1460"/>
      <c r="BX182" s="1460"/>
      <c r="BY182" s="1460"/>
      <c r="BZ182" s="1460"/>
      <c r="CA182" s="1460"/>
      <c r="CB182" s="1460"/>
      <c r="CC182" s="1460"/>
      <c r="CD182" s="1460"/>
      <c r="CE182" s="1460"/>
      <c r="CF182" s="1140"/>
    </row>
    <row r="183" spans="1:84" ht="5.25" hidden="1" customHeight="1">
      <c r="A183" s="1580"/>
      <c r="B183" s="1460"/>
      <c r="C183" s="1460"/>
      <c r="D183" s="3960"/>
      <c r="E183" s="549"/>
      <c r="F183" s="549"/>
      <c r="G183" s="549"/>
      <c r="H183" s="549"/>
      <c r="I183" s="549"/>
      <c r="J183" s="549"/>
      <c r="K183" s="549"/>
      <c r="L183" s="549"/>
      <c r="M183" s="549"/>
      <c r="N183" s="549"/>
      <c r="O183" s="549"/>
      <c r="P183" s="549"/>
      <c r="Q183" s="549"/>
      <c r="R183" s="549"/>
      <c r="S183" s="550"/>
      <c r="T183" s="619"/>
      <c r="U183" s="3864"/>
      <c r="V183" s="3864"/>
      <c r="W183" s="1460"/>
      <c r="X183" s="1460"/>
      <c r="Y183" s="1460"/>
      <c r="Z183" s="1460"/>
      <c r="AA183" s="1460"/>
      <c r="AB183" s="1460"/>
      <c r="AC183" s="866"/>
      <c r="AD183" s="867"/>
      <c r="AE183" s="1460"/>
      <c r="AF183" s="1460"/>
      <c r="AG183" s="1460"/>
      <c r="AH183" s="1460"/>
      <c r="AI183" s="1460"/>
      <c r="AJ183" s="1460"/>
      <c r="AK183" s="1460"/>
      <c r="AL183" s="1460"/>
      <c r="AM183" s="1460"/>
      <c r="AN183" s="1460"/>
      <c r="AO183" s="1460"/>
      <c r="AP183" s="1460"/>
      <c r="AQ183" s="1460"/>
      <c r="AR183" s="1460"/>
      <c r="AS183" s="1460"/>
      <c r="AT183" s="1460"/>
      <c r="AU183" s="1460"/>
      <c r="AV183" s="1460"/>
      <c r="AW183" s="1460"/>
      <c r="AX183" s="1460"/>
      <c r="AY183" s="1460"/>
      <c r="AZ183" s="1460"/>
      <c r="BA183" s="1460"/>
      <c r="BB183" s="1460"/>
      <c r="BC183" s="1460"/>
      <c r="BD183" s="1460"/>
      <c r="BE183" s="1460"/>
      <c r="BF183" s="1460"/>
      <c r="BG183" s="1460"/>
      <c r="BH183" s="1460"/>
      <c r="BI183" s="1460"/>
      <c r="BJ183" s="1460"/>
      <c r="BK183" s="1460"/>
      <c r="BL183" s="1460"/>
      <c r="BM183" s="1460"/>
      <c r="BN183" s="1460"/>
      <c r="BO183" s="1460"/>
      <c r="BP183" s="1460"/>
      <c r="BQ183" s="1460"/>
      <c r="BR183" s="1460"/>
      <c r="BS183" s="1460"/>
      <c r="BT183" s="1460"/>
      <c r="BU183" s="1460"/>
      <c r="BV183" s="1460"/>
      <c r="BW183" s="1460"/>
      <c r="BX183" s="1460"/>
      <c r="BY183" s="1460"/>
      <c r="BZ183" s="1460"/>
      <c r="CA183" s="1460"/>
      <c r="CB183" s="1460"/>
      <c r="CC183" s="1460"/>
      <c r="CD183" s="1460"/>
      <c r="CE183" s="1460"/>
      <c r="CF183" s="1140"/>
    </row>
    <row r="184" spans="1:84" ht="5.25" hidden="1" customHeight="1">
      <c r="A184" s="1580"/>
      <c r="B184" s="1460"/>
      <c r="C184" s="1460"/>
      <c r="D184" s="3961"/>
      <c r="E184" s="872"/>
      <c r="F184" s="873"/>
      <c r="G184" s="873"/>
      <c r="H184" s="874"/>
      <c r="I184" s="874"/>
      <c r="J184" s="874"/>
      <c r="K184" s="874"/>
      <c r="L184" s="874"/>
      <c r="M184" s="874"/>
      <c r="N184" s="874"/>
      <c r="O184" s="874"/>
      <c r="P184" s="874"/>
      <c r="Q184" s="874"/>
      <c r="R184" s="815"/>
      <c r="S184" s="875"/>
      <c r="T184" s="619"/>
      <c r="U184" s="3864"/>
      <c r="V184" s="3864"/>
      <c r="W184" s="1460"/>
      <c r="X184" s="1460"/>
      <c r="Y184" s="1460"/>
      <c r="Z184" s="1460"/>
      <c r="AA184" s="1460"/>
      <c r="AB184" s="1460"/>
      <c r="AC184" s="866"/>
      <c r="AD184" s="867"/>
      <c r="AE184" s="1460"/>
      <c r="AF184" s="1460"/>
      <c r="AG184" s="1460"/>
      <c r="AH184" s="1460"/>
      <c r="AI184" s="1460"/>
      <c r="AJ184" s="1460"/>
      <c r="AK184" s="1460"/>
      <c r="AL184" s="1460"/>
      <c r="AM184" s="1460"/>
      <c r="AN184" s="1460"/>
      <c r="AO184" s="1460"/>
      <c r="AP184" s="1460"/>
      <c r="AQ184" s="1460"/>
      <c r="AR184" s="1460"/>
      <c r="AS184" s="1460"/>
      <c r="AT184" s="1460"/>
      <c r="AU184" s="1460"/>
      <c r="AV184" s="1460"/>
      <c r="AW184" s="1460"/>
      <c r="AX184" s="1460"/>
      <c r="AY184" s="1460"/>
      <c r="AZ184" s="1460"/>
      <c r="BA184" s="1460"/>
      <c r="BB184" s="1460"/>
      <c r="BC184" s="1460"/>
      <c r="BD184" s="1460"/>
      <c r="BE184" s="1460"/>
      <c r="BF184" s="1460"/>
      <c r="BG184" s="1460"/>
      <c r="BH184" s="1460"/>
      <c r="BI184" s="1460"/>
      <c r="BJ184" s="1460"/>
      <c r="BK184" s="1460"/>
      <c r="BL184" s="1460"/>
      <c r="BM184" s="1460"/>
      <c r="BN184" s="1460"/>
      <c r="BO184" s="1460"/>
      <c r="BP184" s="1460"/>
      <c r="BQ184" s="1460"/>
      <c r="BR184" s="1460"/>
      <c r="BS184" s="1460"/>
      <c r="BT184" s="1460"/>
      <c r="BU184" s="1460"/>
      <c r="BV184" s="1460"/>
      <c r="BW184" s="1460"/>
      <c r="BX184" s="1460"/>
      <c r="BY184" s="1460"/>
      <c r="BZ184" s="1460"/>
      <c r="CA184" s="1460"/>
      <c r="CB184" s="1460"/>
      <c r="CC184" s="1460"/>
      <c r="CD184" s="1460"/>
      <c r="CE184" s="1460"/>
      <c r="CF184" s="1140"/>
    </row>
    <row r="185" spans="1:84" ht="15" hidden="1" customHeight="1">
      <c r="A185" s="537" t="s">
        <v>208</v>
      </c>
      <c r="B185" s="538"/>
      <c r="C185" s="538" t="s">
        <v>9</v>
      </c>
      <c r="D185" s="3959" t="s">
        <v>686</v>
      </c>
      <c r="E185" s="3956" t="s">
        <v>157</v>
      </c>
      <c r="F185" s="3957"/>
      <c r="G185" s="3958"/>
      <c r="H185" s="3952" t="str">
        <f>IF(A185="","",INDEX(DIFFERENTIATION_UNMERGE_VD,MATCH(A185,DIFFERENTIATION_ID_DIFF,0)))</f>
        <v>Производство тепловой энергии. Некомбинированная выработка; Передача. Тепловая энергия; Сбыт. Тепловая энергия</v>
      </c>
      <c r="I185" s="3952"/>
      <c r="J185" s="3952"/>
      <c r="K185" s="3952"/>
      <c r="L185" s="3952"/>
      <c r="M185" s="3952"/>
      <c r="N185" s="3952"/>
      <c r="O185" s="3952"/>
      <c r="P185" s="3952"/>
      <c r="Q185" s="3952"/>
      <c r="R185" s="3952"/>
      <c r="S185" s="620"/>
      <c r="T185" s="617"/>
      <c r="U185" s="539"/>
      <c r="V185" s="539"/>
      <c r="W185" s="540"/>
      <c r="X185" s="540"/>
      <c r="Y185" s="540"/>
      <c r="Z185" s="540"/>
      <c r="AA185" s="541"/>
      <c r="AB185" s="542"/>
      <c r="AC185" s="3955"/>
      <c r="AD185" s="543"/>
      <c r="AE185" s="544" t="s">
        <v>9</v>
      </c>
      <c r="AF185" s="544"/>
      <c r="AG185" s="545" t="s">
        <v>662</v>
      </c>
      <c r="AH185" s="546">
        <v>3</v>
      </c>
      <c r="AI185" s="539"/>
      <c r="AJ185" s="539"/>
      <c r="AK185" s="539"/>
      <c r="AL185" s="539"/>
      <c r="AM185" s="539"/>
      <c r="AN185" s="539"/>
      <c r="AO185" s="539"/>
      <c r="AP185" s="539"/>
      <c r="AQ185" s="539"/>
      <c r="AR185" s="539"/>
      <c r="AS185" s="539"/>
      <c r="AT185" s="539"/>
      <c r="AU185" s="539"/>
      <c r="AV185" s="539"/>
      <c r="AW185" s="539"/>
      <c r="AX185" s="539"/>
      <c r="AY185" s="539"/>
      <c r="AZ185" s="539"/>
      <c r="BA185" s="539"/>
      <c r="BB185" s="539"/>
      <c r="BC185" s="539"/>
      <c r="BD185" s="539"/>
      <c r="BE185" s="539"/>
      <c r="BF185" s="539"/>
      <c r="BG185" s="539"/>
      <c r="BH185" s="539"/>
      <c r="BI185" s="539"/>
      <c r="BJ185" s="539"/>
      <c r="BK185" s="539"/>
      <c r="BL185" s="539"/>
      <c r="BM185" s="539"/>
      <c r="BN185" s="539"/>
      <c r="BO185" s="539"/>
      <c r="BP185" s="539"/>
      <c r="BQ185" s="539"/>
      <c r="BR185" s="539"/>
      <c r="BS185" s="539"/>
      <c r="BT185" s="539"/>
      <c r="BU185" s="539"/>
      <c r="BV185" s="540"/>
      <c r="BW185" s="540"/>
      <c r="BX185" s="540"/>
      <c r="BY185" s="540"/>
      <c r="BZ185" s="540"/>
      <c r="CA185" s="540"/>
      <c r="CB185" s="540"/>
      <c r="CC185" s="540"/>
      <c r="CD185" s="540"/>
      <c r="CE185" s="540"/>
      <c r="CF185" s="1634"/>
    </row>
    <row r="186" spans="1:84" ht="15" hidden="1" customHeight="1">
      <c r="A186" s="537"/>
      <c r="B186" s="538"/>
      <c r="C186" s="538"/>
      <c r="D186" s="3960"/>
      <c r="E186" s="3956" t="s">
        <v>636</v>
      </c>
      <c r="F186" s="3957"/>
      <c r="G186" s="3958"/>
      <c r="H186" s="3952" t="str">
        <f>IF(A185="","",INDEX(DIFFERENTIATION_UNMERGE_AREA,MATCH(A185,DIFFERENTIATION_ID_DIFF,0)))</f>
        <v>Территория 13</v>
      </c>
      <c r="I186" s="3952"/>
      <c r="J186" s="3952"/>
      <c r="K186" s="3952"/>
      <c r="L186" s="3952"/>
      <c r="M186" s="3952"/>
      <c r="N186" s="3952"/>
      <c r="O186" s="3952"/>
      <c r="P186" s="3952"/>
      <c r="Q186" s="3952"/>
      <c r="R186" s="3952"/>
      <c r="S186" s="620"/>
      <c r="T186" s="617"/>
      <c r="U186" s="539"/>
      <c r="V186" s="539"/>
      <c r="W186" s="540"/>
      <c r="X186" s="540"/>
      <c r="Y186" s="540"/>
      <c r="Z186" s="540"/>
      <c r="AA186" s="541"/>
      <c r="AB186" s="542"/>
      <c r="AC186" s="3955"/>
      <c r="AD186" s="543"/>
      <c r="AE186" s="544"/>
      <c r="AF186" s="544"/>
      <c r="AG186" s="545"/>
      <c r="AH186" s="546"/>
      <c r="AI186" s="539"/>
      <c r="AJ186" s="539"/>
      <c r="AK186" s="539"/>
      <c r="AL186" s="539"/>
      <c r="AM186" s="539"/>
      <c r="AN186" s="539"/>
      <c r="AO186" s="539"/>
      <c r="AP186" s="539"/>
      <c r="AQ186" s="539"/>
      <c r="AR186" s="539"/>
      <c r="AS186" s="539"/>
      <c r="AT186" s="539"/>
      <c r="AU186" s="539"/>
      <c r="AV186" s="539"/>
      <c r="AW186" s="539"/>
      <c r="AX186" s="539"/>
      <c r="AY186" s="539"/>
      <c r="AZ186" s="539"/>
      <c r="BA186" s="539"/>
      <c r="BB186" s="539"/>
      <c r="BC186" s="539"/>
      <c r="BD186" s="539"/>
      <c r="BE186" s="539"/>
      <c r="BF186" s="539"/>
      <c r="BG186" s="539"/>
      <c r="BH186" s="539"/>
      <c r="BI186" s="539"/>
      <c r="BJ186" s="539"/>
      <c r="BK186" s="539"/>
      <c r="BL186" s="539"/>
      <c r="BM186" s="539"/>
      <c r="BN186" s="539"/>
      <c r="BO186" s="539"/>
      <c r="BP186" s="539"/>
      <c r="BQ186" s="539"/>
      <c r="BR186" s="539"/>
      <c r="BS186" s="539"/>
      <c r="BT186" s="539"/>
      <c r="BU186" s="539"/>
      <c r="BV186" s="540"/>
      <c r="BW186" s="540"/>
      <c r="BX186" s="540"/>
      <c r="BY186" s="540"/>
      <c r="BZ186" s="540"/>
      <c r="CA186" s="540"/>
      <c r="CB186" s="540"/>
      <c r="CC186" s="540"/>
      <c r="CD186" s="540"/>
      <c r="CE186" s="540"/>
      <c r="CF186" s="1634"/>
    </row>
    <row r="187" spans="1:84" ht="15" hidden="1" customHeight="1">
      <c r="A187" s="537"/>
      <c r="B187" s="538"/>
      <c r="C187" s="538"/>
      <c r="D187" s="3960"/>
      <c r="E187" s="3956" t="s">
        <v>637</v>
      </c>
      <c r="F187" s="3957"/>
      <c r="G187" s="3958"/>
      <c r="H187" s="3952" t="str">
        <f>IF(A185="","",INDEX(DIFFERENTIATION_UNMERGE_SYSTEM,MATCH(A185,DIFFERENTIATION_ID_DIFF,0)))</f>
        <v>котельная с. Талашкино</v>
      </c>
      <c r="I187" s="3952"/>
      <c r="J187" s="3952"/>
      <c r="K187" s="3952"/>
      <c r="L187" s="3952"/>
      <c r="M187" s="3952"/>
      <c r="N187" s="3952"/>
      <c r="O187" s="3952"/>
      <c r="P187" s="3952"/>
      <c r="Q187" s="3952"/>
      <c r="R187" s="3952"/>
      <c r="S187" s="620"/>
      <c r="T187" s="617"/>
      <c r="U187" s="539"/>
      <c r="V187" s="539"/>
      <c r="W187" s="540"/>
      <c r="X187" s="540"/>
      <c r="Y187" s="540"/>
      <c r="Z187" s="540"/>
      <c r="AA187" s="541"/>
      <c r="AB187" s="542"/>
      <c r="AC187" s="3955"/>
      <c r="AD187" s="543"/>
      <c r="AE187" s="544"/>
      <c r="AF187" s="544"/>
      <c r="AG187" s="545"/>
      <c r="AH187" s="546"/>
      <c r="AI187" s="539"/>
      <c r="AJ187" s="539"/>
      <c r="AK187" s="539"/>
      <c r="AL187" s="539"/>
      <c r="AM187" s="539"/>
      <c r="AN187" s="539"/>
      <c r="AO187" s="539"/>
      <c r="AP187" s="539"/>
      <c r="AQ187" s="539"/>
      <c r="AR187" s="539"/>
      <c r="AS187" s="539"/>
      <c r="AT187" s="539"/>
      <c r="AU187" s="539"/>
      <c r="AV187" s="539"/>
      <c r="AW187" s="539"/>
      <c r="AX187" s="539"/>
      <c r="AY187" s="539"/>
      <c r="AZ187" s="539"/>
      <c r="BA187" s="539"/>
      <c r="BB187" s="539"/>
      <c r="BC187" s="539"/>
      <c r="BD187" s="539"/>
      <c r="BE187" s="539"/>
      <c r="BF187" s="539"/>
      <c r="BG187" s="539"/>
      <c r="BH187" s="539"/>
      <c r="BI187" s="539"/>
      <c r="BJ187" s="539"/>
      <c r="BK187" s="539"/>
      <c r="BL187" s="539"/>
      <c r="BM187" s="539"/>
      <c r="BN187" s="539"/>
      <c r="BO187" s="539"/>
      <c r="BP187" s="539"/>
      <c r="BQ187" s="539"/>
      <c r="BR187" s="539"/>
      <c r="BS187" s="539"/>
      <c r="BT187" s="539"/>
      <c r="BU187" s="539"/>
      <c r="BV187" s="540"/>
      <c r="BW187" s="540"/>
      <c r="BX187" s="540"/>
      <c r="BY187" s="540"/>
      <c r="BZ187" s="540"/>
      <c r="CA187" s="540"/>
      <c r="CB187" s="540"/>
      <c r="CC187" s="540"/>
      <c r="CD187" s="540"/>
      <c r="CE187" s="540"/>
      <c r="CF187" s="1634"/>
    </row>
    <row r="188" spans="1:84" ht="24.75" hidden="1" customHeight="1">
      <c r="A188" s="1593"/>
      <c r="B188" s="984"/>
      <c r="C188" s="345"/>
      <c r="D188" s="3960"/>
      <c r="E188" s="3954" t="s">
        <v>663</v>
      </c>
      <c r="F188" s="3954"/>
      <c r="G188" s="3954"/>
      <c r="H188" s="3954"/>
      <c r="I188" s="3954"/>
      <c r="J188" s="3954"/>
      <c r="K188" s="3954"/>
      <c r="L188" s="3954"/>
      <c r="M188" s="3954"/>
      <c r="N188" s="3954"/>
      <c r="O188" s="3954"/>
      <c r="P188" s="3954"/>
      <c r="Q188" s="482">
        <f>SUMIF(T189:T190,"i",Q189:Q190)</f>
        <v>0</v>
      </c>
      <c r="R188" s="859"/>
      <c r="S188" s="1585" t="s">
        <v>664</v>
      </c>
      <c r="T188" s="618" t="s">
        <v>665</v>
      </c>
      <c r="U188" s="3864">
        <v>1</v>
      </c>
      <c r="V188" s="3864" t="e">
        <f>INDEX(B_FHD_FLAG_INDEX_1,1,MATCH(A185,B_FHD_FLAG_DIFFERENTIATION,0))</f>
        <v>#REF!</v>
      </c>
      <c r="W188" s="984"/>
      <c r="X188" s="984"/>
      <c r="Y188" s="984"/>
      <c r="Z188" s="984"/>
      <c r="AA188" s="1460"/>
      <c r="AB188" s="984"/>
      <c r="AC188" s="3955"/>
      <c r="AD188" s="543"/>
      <c r="AE188" s="984"/>
      <c r="AF188" s="984"/>
      <c r="AG188" s="1460"/>
      <c r="AH188" s="1460"/>
      <c r="AI188" s="1460"/>
      <c r="AJ188" s="1460"/>
      <c r="AK188" s="1460"/>
      <c r="AL188" s="1460"/>
      <c r="AM188" s="1460"/>
      <c r="AN188" s="1460"/>
      <c r="AO188" s="1460"/>
      <c r="AP188" s="1460"/>
      <c r="AQ188" s="1460"/>
      <c r="AR188" s="1460"/>
      <c r="AS188" s="1460"/>
      <c r="AT188" s="1460"/>
      <c r="AU188" s="1460"/>
      <c r="AV188" s="1460"/>
      <c r="AW188" s="1460"/>
      <c r="AX188" s="1460"/>
      <c r="AY188" s="1460"/>
      <c r="AZ188" s="1460"/>
      <c r="BA188" s="1460"/>
      <c r="BB188" s="1460"/>
      <c r="BC188" s="1460"/>
      <c r="BD188" s="1460"/>
      <c r="BE188" s="1460"/>
      <c r="BF188" s="1460"/>
      <c r="BG188" s="1460"/>
      <c r="BH188" s="1460"/>
      <c r="BI188" s="1460"/>
      <c r="BJ188" s="1460"/>
      <c r="BK188" s="1460"/>
      <c r="BL188" s="1460"/>
      <c r="BM188" s="1460"/>
      <c r="BN188" s="1460"/>
      <c r="BO188" s="1460"/>
      <c r="BP188" s="1460"/>
      <c r="BQ188" s="1460"/>
      <c r="BR188" s="1460"/>
      <c r="BS188" s="1460"/>
      <c r="BT188" s="1460"/>
      <c r="BU188" s="1460"/>
      <c r="BV188" s="984"/>
      <c r="BW188" s="984"/>
      <c r="BX188" s="984"/>
      <c r="BY188" s="984"/>
      <c r="BZ188" s="984"/>
      <c r="CA188" s="984"/>
      <c r="CB188" s="984"/>
      <c r="CC188" s="984"/>
      <c r="CD188" s="984"/>
      <c r="CE188" s="984"/>
      <c r="CF188" s="1634"/>
    </row>
    <row r="189" spans="1:84" ht="11.25" hidden="1" customHeight="1">
      <c r="A189" s="1580"/>
      <c r="B189" s="1460"/>
      <c r="C189" s="1460"/>
      <c r="D189" s="3960"/>
      <c r="E189" s="549"/>
      <c r="F189" s="549">
        <v>0</v>
      </c>
      <c r="G189" s="549"/>
      <c r="H189" s="549"/>
      <c r="I189" s="549"/>
      <c r="J189" s="549"/>
      <c r="K189" s="549"/>
      <c r="L189" s="549"/>
      <c r="M189" s="549"/>
      <c r="N189" s="549"/>
      <c r="O189" s="549"/>
      <c r="P189" s="549"/>
      <c r="Q189" s="549"/>
      <c r="R189" s="549"/>
      <c r="S189" s="550"/>
      <c r="T189" s="619"/>
      <c r="U189" s="3864"/>
      <c r="V189" s="3864"/>
      <c r="W189" s="1460"/>
      <c r="X189" s="1460"/>
      <c r="Y189" s="1460"/>
      <c r="Z189" s="1460"/>
      <c r="AA189" s="1460"/>
      <c r="AB189" s="984"/>
      <c r="AC189" s="3955"/>
      <c r="AD189" s="543"/>
      <c r="AE189" s="984"/>
      <c r="AF189" s="984"/>
      <c r="AG189" s="1460"/>
      <c r="AH189" s="1460"/>
      <c r="AI189" s="1460"/>
      <c r="AJ189" s="1460"/>
      <c r="AK189" s="1460"/>
      <c r="AL189" s="1460"/>
      <c r="AM189" s="1460"/>
      <c r="AN189" s="1460"/>
      <c r="AO189" s="1460"/>
      <c r="AP189" s="1460"/>
      <c r="AQ189" s="1460"/>
      <c r="AR189" s="1460"/>
      <c r="AS189" s="1460"/>
      <c r="AT189" s="1460"/>
      <c r="AU189" s="1460"/>
      <c r="AV189" s="1460"/>
      <c r="AW189" s="1460"/>
      <c r="AX189" s="1460"/>
      <c r="AY189" s="1460"/>
      <c r="AZ189" s="1460"/>
      <c r="BA189" s="1460"/>
      <c r="BB189" s="1460"/>
      <c r="BC189" s="1460"/>
      <c r="BD189" s="1460"/>
      <c r="BE189" s="1460"/>
      <c r="BF189" s="1460"/>
      <c r="BG189" s="1460"/>
      <c r="BH189" s="1460"/>
      <c r="BI189" s="1460"/>
      <c r="BJ189" s="1460"/>
      <c r="BK189" s="1460"/>
      <c r="BL189" s="1460"/>
      <c r="BM189" s="1460"/>
      <c r="BN189" s="1460"/>
      <c r="BO189" s="1460"/>
      <c r="BP189" s="1460"/>
      <c r="BQ189" s="1460"/>
      <c r="BR189" s="1460"/>
      <c r="BS189" s="1460"/>
      <c r="BT189" s="1460"/>
      <c r="BU189" s="1460"/>
      <c r="BV189" s="1460"/>
      <c r="BW189" s="1460"/>
      <c r="BX189" s="1460"/>
      <c r="BY189" s="1460"/>
      <c r="BZ189" s="1460"/>
      <c r="CA189" s="1460"/>
      <c r="CB189" s="1460"/>
      <c r="CC189" s="1460"/>
      <c r="CD189" s="1460"/>
      <c r="CE189" s="1460"/>
      <c r="CF189" s="1634"/>
    </row>
    <row r="190" spans="1:84" ht="11.25" hidden="1" customHeight="1">
      <c r="A190" s="1593"/>
      <c r="B190" s="984"/>
      <c r="C190" s="345"/>
      <c r="D190" s="3960"/>
      <c r="E190" s="563" t="s">
        <v>9</v>
      </c>
      <c r="F190" s="992" t="s">
        <v>9</v>
      </c>
      <c r="G190" s="992" t="s">
        <v>668</v>
      </c>
      <c r="H190" s="565" t="s">
        <v>9</v>
      </c>
      <c r="I190" s="565"/>
      <c r="J190" s="565"/>
      <c r="K190" s="565"/>
      <c r="L190" s="565"/>
      <c r="M190" s="565"/>
      <c r="N190" s="565"/>
      <c r="O190" s="565"/>
      <c r="P190" s="565"/>
      <c r="Q190" s="565"/>
      <c r="R190" s="566"/>
      <c r="S190" s="567"/>
      <c r="T190" s="619"/>
      <c r="U190" s="3864"/>
      <c r="V190" s="3864"/>
      <c r="W190" s="984"/>
      <c r="X190" s="984"/>
      <c r="Y190" s="984"/>
      <c r="Z190" s="984"/>
      <c r="AA190" s="1460"/>
      <c r="AB190" s="984"/>
      <c r="AC190" s="3955"/>
      <c r="AD190" s="543"/>
      <c r="AE190" s="984"/>
      <c r="AF190" s="984"/>
      <c r="AG190" s="1460"/>
      <c r="AH190" s="1460"/>
      <c r="AI190" s="1460"/>
      <c r="AJ190" s="1460"/>
      <c r="AK190" s="1460"/>
      <c r="AL190" s="1460"/>
      <c r="AM190" s="1460"/>
      <c r="AN190" s="1460"/>
      <c r="AO190" s="1460"/>
      <c r="AP190" s="1460"/>
      <c r="AQ190" s="1460"/>
      <c r="AR190" s="1460"/>
      <c r="AS190" s="1460"/>
      <c r="AT190" s="1460"/>
      <c r="AU190" s="1460"/>
      <c r="AV190" s="1460"/>
      <c r="AW190" s="1460"/>
      <c r="AX190" s="1460"/>
      <c r="AY190" s="1460"/>
      <c r="AZ190" s="1460"/>
      <c r="BA190" s="1460"/>
      <c r="BB190" s="1460"/>
      <c r="BC190" s="1460"/>
      <c r="BD190" s="1460"/>
      <c r="BE190" s="1460"/>
      <c r="BF190" s="1460"/>
      <c r="BG190" s="1460"/>
      <c r="BH190" s="1460"/>
      <c r="BI190" s="1460"/>
      <c r="BJ190" s="1460"/>
      <c r="BK190" s="1460"/>
      <c r="BL190" s="1460"/>
      <c r="BM190" s="1460"/>
      <c r="BN190" s="1460"/>
      <c r="BO190" s="1460"/>
      <c r="BP190" s="1460"/>
      <c r="BQ190" s="1460"/>
      <c r="BR190" s="1460"/>
      <c r="BS190" s="1460"/>
      <c r="BT190" s="1460"/>
      <c r="BU190" s="1460"/>
      <c r="BV190" s="984"/>
      <c r="BW190" s="984"/>
      <c r="BX190" s="984"/>
      <c r="BY190" s="984"/>
      <c r="BZ190" s="984"/>
      <c r="CA190" s="984"/>
      <c r="CB190" s="984"/>
      <c r="CC190" s="984"/>
      <c r="CD190" s="984"/>
      <c r="CE190" s="984"/>
      <c r="CF190" s="1634"/>
    </row>
    <row r="191" spans="1:84" ht="5.25" hidden="1" customHeight="1">
      <c r="A191" s="1580"/>
      <c r="B191" s="1460"/>
      <c r="C191" s="1460"/>
      <c r="D191" s="3960"/>
      <c r="E191" s="868"/>
      <c r="F191" s="868"/>
      <c r="G191" s="868"/>
      <c r="H191" s="868"/>
      <c r="I191" s="868"/>
      <c r="J191" s="868"/>
      <c r="K191" s="868"/>
      <c r="L191" s="868"/>
      <c r="M191" s="868"/>
      <c r="N191" s="868"/>
      <c r="O191" s="868"/>
      <c r="P191" s="868"/>
      <c r="Q191" s="869"/>
      <c r="R191" s="870"/>
      <c r="S191" s="871"/>
      <c r="T191" s="618" t="s">
        <v>665</v>
      </c>
      <c r="U191" s="3864">
        <v>1</v>
      </c>
      <c r="V191" s="3864" t="s">
        <v>645</v>
      </c>
      <c r="W191" s="1460"/>
      <c r="X191" s="1460"/>
      <c r="Y191" s="1460"/>
      <c r="Z191" s="1460"/>
      <c r="AA191" s="1460"/>
      <c r="AB191" s="1460"/>
      <c r="AC191" s="866"/>
      <c r="AD191" s="867"/>
      <c r="AE191" s="1460"/>
      <c r="AF191" s="1460"/>
      <c r="AG191" s="1460"/>
      <c r="AH191" s="1460"/>
      <c r="AI191" s="1460"/>
      <c r="AJ191" s="1460"/>
      <c r="AK191" s="1460"/>
      <c r="AL191" s="1460"/>
      <c r="AM191" s="1460"/>
      <c r="AN191" s="1460"/>
      <c r="AO191" s="1460"/>
      <c r="AP191" s="1460"/>
      <c r="AQ191" s="1460"/>
      <c r="AR191" s="1460"/>
      <c r="AS191" s="1460"/>
      <c r="AT191" s="1460"/>
      <c r="AU191" s="1460"/>
      <c r="AV191" s="1460"/>
      <c r="AW191" s="1460"/>
      <c r="AX191" s="1460"/>
      <c r="AY191" s="1460"/>
      <c r="AZ191" s="1460"/>
      <c r="BA191" s="1460"/>
      <c r="BB191" s="1460"/>
      <c r="BC191" s="1460"/>
      <c r="BD191" s="1460"/>
      <c r="BE191" s="1460"/>
      <c r="BF191" s="1460"/>
      <c r="BG191" s="1460"/>
      <c r="BH191" s="1460"/>
      <c r="BI191" s="1460"/>
      <c r="BJ191" s="1460"/>
      <c r="BK191" s="1460"/>
      <c r="BL191" s="1460"/>
      <c r="BM191" s="1460"/>
      <c r="BN191" s="1460"/>
      <c r="BO191" s="1460"/>
      <c r="BP191" s="1460"/>
      <c r="BQ191" s="1460"/>
      <c r="BR191" s="1460"/>
      <c r="BS191" s="1460"/>
      <c r="BT191" s="1460"/>
      <c r="BU191" s="1460"/>
      <c r="BV191" s="1460"/>
      <c r="BW191" s="1460"/>
      <c r="BX191" s="1460"/>
      <c r="BY191" s="1460"/>
      <c r="BZ191" s="1460"/>
      <c r="CA191" s="1460"/>
      <c r="CB191" s="1460"/>
      <c r="CC191" s="1460"/>
      <c r="CD191" s="1460"/>
      <c r="CE191" s="1460"/>
      <c r="CF191" s="1140"/>
    </row>
    <row r="192" spans="1:84" ht="5.25" hidden="1" customHeight="1">
      <c r="A192" s="1580"/>
      <c r="B192" s="1460"/>
      <c r="C192" s="1460"/>
      <c r="D192" s="3960"/>
      <c r="E192" s="549"/>
      <c r="F192" s="549"/>
      <c r="G192" s="549"/>
      <c r="H192" s="549"/>
      <c r="I192" s="549"/>
      <c r="J192" s="549"/>
      <c r="K192" s="549"/>
      <c r="L192" s="549"/>
      <c r="M192" s="549"/>
      <c r="N192" s="549"/>
      <c r="O192" s="549"/>
      <c r="P192" s="549"/>
      <c r="Q192" s="549"/>
      <c r="R192" s="549"/>
      <c r="S192" s="550"/>
      <c r="T192" s="619"/>
      <c r="U192" s="3864"/>
      <c r="V192" s="3864"/>
      <c r="W192" s="1460"/>
      <c r="X192" s="1460"/>
      <c r="Y192" s="1460"/>
      <c r="Z192" s="1460"/>
      <c r="AA192" s="1460"/>
      <c r="AB192" s="1460"/>
      <c r="AC192" s="866"/>
      <c r="AD192" s="867"/>
      <c r="AE192" s="1460"/>
      <c r="AF192" s="1460"/>
      <c r="AG192" s="1460"/>
      <c r="AH192" s="1460"/>
      <c r="AI192" s="1460"/>
      <c r="AJ192" s="1460"/>
      <c r="AK192" s="1460"/>
      <c r="AL192" s="1460"/>
      <c r="AM192" s="1460"/>
      <c r="AN192" s="1460"/>
      <c r="AO192" s="1460"/>
      <c r="AP192" s="1460"/>
      <c r="AQ192" s="1460"/>
      <c r="AR192" s="1460"/>
      <c r="AS192" s="1460"/>
      <c r="AT192" s="1460"/>
      <c r="AU192" s="1460"/>
      <c r="AV192" s="1460"/>
      <c r="AW192" s="1460"/>
      <c r="AX192" s="1460"/>
      <c r="AY192" s="1460"/>
      <c r="AZ192" s="1460"/>
      <c r="BA192" s="1460"/>
      <c r="BB192" s="1460"/>
      <c r="BC192" s="1460"/>
      <c r="BD192" s="1460"/>
      <c r="BE192" s="1460"/>
      <c r="BF192" s="1460"/>
      <c r="BG192" s="1460"/>
      <c r="BH192" s="1460"/>
      <c r="BI192" s="1460"/>
      <c r="BJ192" s="1460"/>
      <c r="BK192" s="1460"/>
      <c r="BL192" s="1460"/>
      <c r="BM192" s="1460"/>
      <c r="BN192" s="1460"/>
      <c r="BO192" s="1460"/>
      <c r="BP192" s="1460"/>
      <c r="BQ192" s="1460"/>
      <c r="BR192" s="1460"/>
      <c r="BS192" s="1460"/>
      <c r="BT192" s="1460"/>
      <c r="BU192" s="1460"/>
      <c r="BV192" s="1460"/>
      <c r="BW192" s="1460"/>
      <c r="BX192" s="1460"/>
      <c r="BY192" s="1460"/>
      <c r="BZ192" s="1460"/>
      <c r="CA192" s="1460"/>
      <c r="CB192" s="1460"/>
      <c r="CC192" s="1460"/>
      <c r="CD192" s="1460"/>
      <c r="CE192" s="1460"/>
      <c r="CF192" s="1140"/>
    </row>
    <row r="193" spans="1:84" ht="5.25" hidden="1" customHeight="1">
      <c r="A193" s="1580"/>
      <c r="B193" s="1460"/>
      <c r="C193" s="1460"/>
      <c r="D193" s="3961"/>
      <c r="E193" s="872"/>
      <c r="F193" s="873"/>
      <c r="G193" s="873"/>
      <c r="H193" s="874"/>
      <c r="I193" s="874"/>
      <c r="J193" s="874"/>
      <c r="K193" s="874"/>
      <c r="L193" s="874"/>
      <c r="M193" s="874"/>
      <c r="N193" s="874"/>
      <c r="O193" s="874"/>
      <c r="P193" s="874"/>
      <c r="Q193" s="874"/>
      <c r="R193" s="815"/>
      <c r="S193" s="875"/>
      <c r="T193" s="619"/>
      <c r="U193" s="3864"/>
      <c r="V193" s="3864"/>
      <c r="W193" s="1460"/>
      <c r="X193" s="1460"/>
      <c r="Y193" s="1460"/>
      <c r="Z193" s="1460"/>
      <c r="AA193" s="1460"/>
      <c r="AB193" s="1460"/>
      <c r="AC193" s="866"/>
      <c r="AD193" s="867"/>
      <c r="AE193" s="1460"/>
      <c r="AF193" s="1460"/>
      <c r="AG193" s="1460"/>
      <c r="AH193" s="1460"/>
      <c r="AI193" s="1460"/>
      <c r="AJ193" s="1460"/>
      <c r="AK193" s="1460"/>
      <c r="AL193" s="1460"/>
      <c r="AM193" s="1460"/>
      <c r="AN193" s="1460"/>
      <c r="AO193" s="1460"/>
      <c r="AP193" s="1460"/>
      <c r="AQ193" s="1460"/>
      <c r="AR193" s="1460"/>
      <c r="AS193" s="1460"/>
      <c r="AT193" s="1460"/>
      <c r="AU193" s="1460"/>
      <c r="AV193" s="1460"/>
      <c r="AW193" s="1460"/>
      <c r="AX193" s="1460"/>
      <c r="AY193" s="1460"/>
      <c r="AZ193" s="1460"/>
      <c r="BA193" s="1460"/>
      <c r="BB193" s="1460"/>
      <c r="BC193" s="1460"/>
      <c r="BD193" s="1460"/>
      <c r="BE193" s="1460"/>
      <c r="BF193" s="1460"/>
      <c r="BG193" s="1460"/>
      <c r="BH193" s="1460"/>
      <c r="BI193" s="1460"/>
      <c r="BJ193" s="1460"/>
      <c r="BK193" s="1460"/>
      <c r="BL193" s="1460"/>
      <c r="BM193" s="1460"/>
      <c r="BN193" s="1460"/>
      <c r="BO193" s="1460"/>
      <c r="BP193" s="1460"/>
      <c r="BQ193" s="1460"/>
      <c r="BR193" s="1460"/>
      <c r="BS193" s="1460"/>
      <c r="BT193" s="1460"/>
      <c r="BU193" s="1460"/>
      <c r="BV193" s="1460"/>
      <c r="BW193" s="1460"/>
      <c r="BX193" s="1460"/>
      <c r="BY193" s="1460"/>
      <c r="BZ193" s="1460"/>
      <c r="CA193" s="1460"/>
      <c r="CB193" s="1460"/>
      <c r="CC193" s="1460"/>
      <c r="CD193" s="1460"/>
      <c r="CE193" s="1460"/>
      <c r="CF193" s="1140"/>
    </row>
    <row r="194" spans="1:84" ht="15" hidden="1" customHeight="1">
      <c r="A194" s="537" t="s">
        <v>210</v>
      </c>
      <c r="B194" s="538"/>
      <c r="C194" s="538" t="s">
        <v>9</v>
      </c>
      <c r="D194" s="3959" t="s">
        <v>687</v>
      </c>
      <c r="E194" s="3956" t="s">
        <v>157</v>
      </c>
      <c r="F194" s="3957"/>
      <c r="G194" s="3958"/>
      <c r="H194" s="3952" t="str">
        <f>IF(A194="","",INDEX(DIFFERENTIATION_UNMERGE_VD,MATCH(A194,DIFFERENTIATION_ID_DIFF,0)))</f>
        <v>Производство тепловой энергии. Некомбинированная выработка; Передача. Тепловая энергия; Сбыт. Тепловая энергия</v>
      </c>
      <c r="I194" s="3952"/>
      <c r="J194" s="3952"/>
      <c r="K194" s="3952"/>
      <c r="L194" s="3952"/>
      <c r="M194" s="3952"/>
      <c r="N194" s="3952"/>
      <c r="O194" s="3952"/>
      <c r="P194" s="3952"/>
      <c r="Q194" s="3952"/>
      <c r="R194" s="3952"/>
      <c r="S194" s="620"/>
      <c r="T194" s="617"/>
      <c r="U194" s="539"/>
      <c r="V194" s="539"/>
      <c r="W194" s="540"/>
      <c r="X194" s="540"/>
      <c r="Y194" s="540"/>
      <c r="Z194" s="540"/>
      <c r="AA194" s="541"/>
      <c r="AB194" s="542"/>
      <c r="AC194" s="3955"/>
      <c r="AD194" s="543"/>
      <c r="AE194" s="544" t="s">
        <v>9</v>
      </c>
      <c r="AF194" s="544"/>
      <c r="AG194" s="545" t="s">
        <v>662</v>
      </c>
      <c r="AH194" s="546">
        <v>3</v>
      </c>
      <c r="AI194" s="539"/>
      <c r="AJ194" s="539"/>
      <c r="AK194" s="539"/>
      <c r="AL194" s="539"/>
      <c r="AM194" s="539"/>
      <c r="AN194" s="539"/>
      <c r="AO194" s="539"/>
      <c r="AP194" s="539"/>
      <c r="AQ194" s="539"/>
      <c r="AR194" s="539"/>
      <c r="AS194" s="539"/>
      <c r="AT194" s="539"/>
      <c r="AU194" s="539"/>
      <c r="AV194" s="539"/>
      <c r="AW194" s="539"/>
      <c r="AX194" s="539"/>
      <c r="AY194" s="539"/>
      <c r="AZ194" s="539"/>
      <c r="BA194" s="539"/>
      <c r="BB194" s="539"/>
      <c r="BC194" s="539"/>
      <c r="BD194" s="539"/>
      <c r="BE194" s="539"/>
      <c r="BF194" s="539"/>
      <c r="BG194" s="539"/>
      <c r="BH194" s="539"/>
      <c r="BI194" s="539"/>
      <c r="BJ194" s="539"/>
      <c r="BK194" s="539"/>
      <c r="BL194" s="539"/>
      <c r="BM194" s="539"/>
      <c r="BN194" s="539"/>
      <c r="BO194" s="539"/>
      <c r="BP194" s="539"/>
      <c r="BQ194" s="539"/>
      <c r="BR194" s="539"/>
      <c r="BS194" s="539"/>
      <c r="BT194" s="539"/>
      <c r="BU194" s="539"/>
      <c r="BV194" s="540"/>
      <c r="BW194" s="540"/>
      <c r="BX194" s="540"/>
      <c r="BY194" s="540"/>
      <c r="BZ194" s="540"/>
      <c r="CA194" s="540"/>
      <c r="CB194" s="540"/>
      <c r="CC194" s="540"/>
      <c r="CD194" s="540"/>
      <c r="CE194" s="540"/>
      <c r="CF194" s="1634"/>
    </row>
    <row r="195" spans="1:84" ht="15" hidden="1" customHeight="1">
      <c r="A195" s="537"/>
      <c r="B195" s="538"/>
      <c r="C195" s="538"/>
      <c r="D195" s="3960"/>
      <c r="E195" s="3956" t="s">
        <v>636</v>
      </c>
      <c r="F195" s="3957"/>
      <c r="G195" s="3958"/>
      <c r="H195" s="3952" t="str">
        <f>IF(A194="","",INDEX(DIFFERENTIATION_UNMERGE_AREA,MATCH(A194,DIFFERENTIATION_ID_DIFF,0)))</f>
        <v>Территория 13</v>
      </c>
      <c r="I195" s="3952"/>
      <c r="J195" s="3952"/>
      <c r="K195" s="3952"/>
      <c r="L195" s="3952"/>
      <c r="M195" s="3952"/>
      <c r="N195" s="3952"/>
      <c r="O195" s="3952"/>
      <c r="P195" s="3952"/>
      <c r="Q195" s="3952"/>
      <c r="R195" s="3952"/>
      <c r="S195" s="620"/>
      <c r="T195" s="617"/>
      <c r="U195" s="539"/>
      <c r="V195" s="539"/>
      <c r="W195" s="540"/>
      <c r="X195" s="540"/>
      <c r="Y195" s="540"/>
      <c r="Z195" s="540"/>
      <c r="AA195" s="541"/>
      <c r="AB195" s="542"/>
      <c r="AC195" s="3955"/>
      <c r="AD195" s="543"/>
      <c r="AE195" s="544"/>
      <c r="AF195" s="544"/>
      <c r="AG195" s="545"/>
      <c r="AH195" s="546"/>
      <c r="AI195" s="539"/>
      <c r="AJ195" s="539"/>
      <c r="AK195" s="539"/>
      <c r="AL195" s="539"/>
      <c r="AM195" s="539"/>
      <c r="AN195" s="539"/>
      <c r="AO195" s="539"/>
      <c r="AP195" s="539"/>
      <c r="AQ195" s="539"/>
      <c r="AR195" s="539"/>
      <c r="AS195" s="539"/>
      <c r="AT195" s="539"/>
      <c r="AU195" s="539"/>
      <c r="AV195" s="539"/>
      <c r="AW195" s="539"/>
      <c r="AX195" s="539"/>
      <c r="AY195" s="539"/>
      <c r="AZ195" s="539"/>
      <c r="BA195" s="539"/>
      <c r="BB195" s="539"/>
      <c r="BC195" s="539"/>
      <c r="BD195" s="539"/>
      <c r="BE195" s="539"/>
      <c r="BF195" s="539"/>
      <c r="BG195" s="539"/>
      <c r="BH195" s="539"/>
      <c r="BI195" s="539"/>
      <c r="BJ195" s="539"/>
      <c r="BK195" s="539"/>
      <c r="BL195" s="539"/>
      <c r="BM195" s="539"/>
      <c r="BN195" s="539"/>
      <c r="BO195" s="539"/>
      <c r="BP195" s="539"/>
      <c r="BQ195" s="539"/>
      <c r="BR195" s="539"/>
      <c r="BS195" s="539"/>
      <c r="BT195" s="539"/>
      <c r="BU195" s="539"/>
      <c r="BV195" s="540"/>
      <c r="BW195" s="540"/>
      <c r="BX195" s="540"/>
      <c r="BY195" s="540"/>
      <c r="BZ195" s="540"/>
      <c r="CA195" s="540"/>
      <c r="CB195" s="540"/>
      <c r="CC195" s="540"/>
      <c r="CD195" s="540"/>
      <c r="CE195" s="540"/>
      <c r="CF195" s="1634"/>
    </row>
    <row r="196" spans="1:84" ht="15" hidden="1" customHeight="1">
      <c r="A196" s="537"/>
      <c r="B196" s="538"/>
      <c r="C196" s="538"/>
      <c r="D196" s="3960"/>
      <c r="E196" s="3956" t="s">
        <v>637</v>
      </c>
      <c r="F196" s="3957"/>
      <c r="G196" s="3958"/>
      <c r="H196" s="3952" t="str">
        <f>IF(A194="","",INDEX(DIFFERENTIATION_UNMERGE_SYSTEM,MATCH(A194,DIFFERENTIATION_ID_DIFF,0)))</f>
        <v>котельная д. Митино</v>
      </c>
      <c r="I196" s="3952"/>
      <c r="J196" s="3952"/>
      <c r="K196" s="3952"/>
      <c r="L196" s="3952"/>
      <c r="M196" s="3952"/>
      <c r="N196" s="3952"/>
      <c r="O196" s="3952"/>
      <c r="P196" s="3952"/>
      <c r="Q196" s="3952"/>
      <c r="R196" s="3952"/>
      <c r="S196" s="620"/>
      <c r="T196" s="617"/>
      <c r="U196" s="539"/>
      <c r="V196" s="539"/>
      <c r="W196" s="540"/>
      <c r="X196" s="540"/>
      <c r="Y196" s="540"/>
      <c r="Z196" s="540"/>
      <c r="AA196" s="541"/>
      <c r="AB196" s="542"/>
      <c r="AC196" s="3955"/>
      <c r="AD196" s="543"/>
      <c r="AE196" s="544"/>
      <c r="AF196" s="544"/>
      <c r="AG196" s="545"/>
      <c r="AH196" s="546"/>
      <c r="AI196" s="539"/>
      <c r="AJ196" s="539"/>
      <c r="AK196" s="539"/>
      <c r="AL196" s="539"/>
      <c r="AM196" s="539"/>
      <c r="AN196" s="539"/>
      <c r="AO196" s="539"/>
      <c r="AP196" s="539"/>
      <c r="AQ196" s="539"/>
      <c r="AR196" s="539"/>
      <c r="AS196" s="539"/>
      <c r="AT196" s="539"/>
      <c r="AU196" s="539"/>
      <c r="AV196" s="539"/>
      <c r="AW196" s="539"/>
      <c r="AX196" s="539"/>
      <c r="AY196" s="539"/>
      <c r="AZ196" s="539"/>
      <c r="BA196" s="539"/>
      <c r="BB196" s="539"/>
      <c r="BC196" s="539"/>
      <c r="BD196" s="539"/>
      <c r="BE196" s="539"/>
      <c r="BF196" s="539"/>
      <c r="BG196" s="539"/>
      <c r="BH196" s="539"/>
      <c r="BI196" s="539"/>
      <c r="BJ196" s="539"/>
      <c r="BK196" s="539"/>
      <c r="BL196" s="539"/>
      <c r="BM196" s="539"/>
      <c r="BN196" s="539"/>
      <c r="BO196" s="539"/>
      <c r="BP196" s="539"/>
      <c r="BQ196" s="539"/>
      <c r="BR196" s="539"/>
      <c r="BS196" s="539"/>
      <c r="BT196" s="539"/>
      <c r="BU196" s="539"/>
      <c r="BV196" s="540"/>
      <c r="BW196" s="540"/>
      <c r="BX196" s="540"/>
      <c r="BY196" s="540"/>
      <c r="BZ196" s="540"/>
      <c r="CA196" s="540"/>
      <c r="CB196" s="540"/>
      <c r="CC196" s="540"/>
      <c r="CD196" s="540"/>
      <c r="CE196" s="540"/>
      <c r="CF196" s="1634"/>
    </row>
    <row r="197" spans="1:84" ht="24.75" hidden="1" customHeight="1">
      <c r="A197" s="1593"/>
      <c r="B197" s="984"/>
      <c r="C197" s="345"/>
      <c r="D197" s="3960"/>
      <c r="E197" s="3954" t="s">
        <v>663</v>
      </c>
      <c r="F197" s="3954"/>
      <c r="G197" s="3954"/>
      <c r="H197" s="3954"/>
      <c r="I197" s="3954"/>
      <c r="J197" s="3954"/>
      <c r="K197" s="3954"/>
      <c r="L197" s="3954"/>
      <c r="M197" s="3954"/>
      <c r="N197" s="3954"/>
      <c r="O197" s="3954"/>
      <c r="P197" s="3954"/>
      <c r="Q197" s="482">
        <f>SUMIF(T198:T199,"i",Q198:Q199)</f>
        <v>0</v>
      </c>
      <c r="R197" s="859"/>
      <c r="S197" s="1585" t="s">
        <v>664</v>
      </c>
      <c r="T197" s="618" t="s">
        <v>665</v>
      </c>
      <c r="U197" s="3864">
        <v>1</v>
      </c>
      <c r="V197" s="3864" t="e">
        <f>INDEX(B_FHD_FLAG_INDEX_1,1,MATCH(A194,B_FHD_FLAG_DIFFERENTIATION,0))</f>
        <v>#REF!</v>
      </c>
      <c r="W197" s="984"/>
      <c r="X197" s="984"/>
      <c r="Y197" s="984"/>
      <c r="Z197" s="984"/>
      <c r="AA197" s="1460"/>
      <c r="AB197" s="984"/>
      <c r="AC197" s="3955"/>
      <c r="AD197" s="543"/>
      <c r="AE197" s="984"/>
      <c r="AF197" s="984"/>
      <c r="AG197" s="1460"/>
      <c r="AH197" s="1460"/>
      <c r="AI197" s="1460"/>
      <c r="AJ197" s="1460"/>
      <c r="AK197" s="1460"/>
      <c r="AL197" s="1460"/>
      <c r="AM197" s="1460"/>
      <c r="AN197" s="1460"/>
      <c r="AO197" s="1460"/>
      <c r="AP197" s="1460"/>
      <c r="AQ197" s="1460"/>
      <c r="AR197" s="1460"/>
      <c r="AS197" s="1460"/>
      <c r="AT197" s="1460"/>
      <c r="AU197" s="1460"/>
      <c r="AV197" s="1460"/>
      <c r="AW197" s="1460"/>
      <c r="AX197" s="1460"/>
      <c r="AY197" s="1460"/>
      <c r="AZ197" s="1460"/>
      <c r="BA197" s="1460"/>
      <c r="BB197" s="1460"/>
      <c r="BC197" s="1460"/>
      <c r="BD197" s="1460"/>
      <c r="BE197" s="1460"/>
      <c r="BF197" s="1460"/>
      <c r="BG197" s="1460"/>
      <c r="BH197" s="1460"/>
      <c r="BI197" s="1460"/>
      <c r="BJ197" s="1460"/>
      <c r="BK197" s="1460"/>
      <c r="BL197" s="1460"/>
      <c r="BM197" s="1460"/>
      <c r="BN197" s="1460"/>
      <c r="BO197" s="1460"/>
      <c r="BP197" s="1460"/>
      <c r="BQ197" s="1460"/>
      <c r="BR197" s="1460"/>
      <c r="BS197" s="1460"/>
      <c r="BT197" s="1460"/>
      <c r="BU197" s="1460"/>
      <c r="BV197" s="984"/>
      <c r="BW197" s="984"/>
      <c r="BX197" s="984"/>
      <c r="BY197" s="984"/>
      <c r="BZ197" s="984"/>
      <c r="CA197" s="984"/>
      <c r="CB197" s="984"/>
      <c r="CC197" s="984"/>
      <c r="CD197" s="984"/>
      <c r="CE197" s="984"/>
      <c r="CF197" s="1634"/>
    </row>
    <row r="198" spans="1:84" ht="11.25" hidden="1" customHeight="1">
      <c r="A198" s="1580"/>
      <c r="B198" s="1460"/>
      <c r="C198" s="1460"/>
      <c r="D198" s="3960"/>
      <c r="E198" s="549"/>
      <c r="F198" s="549">
        <v>0</v>
      </c>
      <c r="G198" s="549"/>
      <c r="H198" s="549"/>
      <c r="I198" s="549"/>
      <c r="J198" s="549"/>
      <c r="K198" s="549"/>
      <c r="L198" s="549"/>
      <c r="M198" s="549"/>
      <c r="N198" s="549"/>
      <c r="O198" s="549"/>
      <c r="P198" s="549"/>
      <c r="Q198" s="549"/>
      <c r="R198" s="549"/>
      <c r="S198" s="550"/>
      <c r="T198" s="619"/>
      <c r="U198" s="3864"/>
      <c r="V198" s="3864"/>
      <c r="W198" s="1460"/>
      <c r="X198" s="1460"/>
      <c r="Y198" s="1460"/>
      <c r="Z198" s="1460"/>
      <c r="AA198" s="1460"/>
      <c r="AB198" s="984"/>
      <c r="AC198" s="3955"/>
      <c r="AD198" s="543"/>
      <c r="AE198" s="984"/>
      <c r="AF198" s="984"/>
      <c r="AG198" s="1460"/>
      <c r="AH198" s="1460"/>
      <c r="AI198" s="1460"/>
      <c r="AJ198" s="1460"/>
      <c r="AK198" s="1460"/>
      <c r="AL198" s="1460"/>
      <c r="AM198" s="1460"/>
      <c r="AN198" s="1460"/>
      <c r="AO198" s="1460"/>
      <c r="AP198" s="1460"/>
      <c r="AQ198" s="1460"/>
      <c r="AR198" s="1460"/>
      <c r="AS198" s="1460"/>
      <c r="AT198" s="1460"/>
      <c r="AU198" s="1460"/>
      <c r="AV198" s="1460"/>
      <c r="AW198" s="1460"/>
      <c r="AX198" s="1460"/>
      <c r="AY198" s="1460"/>
      <c r="AZ198" s="1460"/>
      <c r="BA198" s="1460"/>
      <c r="BB198" s="1460"/>
      <c r="BC198" s="1460"/>
      <c r="BD198" s="1460"/>
      <c r="BE198" s="1460"/>
      <c r="BF198" s="1460"/>
      <c r="BG198" s="1460"/>
      <c r="BH198" s="1460"/>
      <c r="BI198" s="1460"/>
      <c r="BJ198" s="1460"/>
      <c r="BK198" s="1460"/>
      <c r="BL198" s="1460"/>
      <c r="BM198" s="1460"/>
      <c r="BN198" s="1460"/>
      <c r="BO198" s="1460"/>
      <c r="BP198" s="1460"/>
      <c r="BQ198" s="1460"/>
      <c r="BR198" s="1460"/>
      <c r="BS198" s="1460"/>
      <c r="BT198" s="1460"/>
      <c r="BU198" s="1460"/>
      <c r="BV198" s="1460"/>
      <c r="BW198" s="1460"/>
      <c r="BX198" s="1460"/>
      <c r="BY198" s="1460"/>
      <c r="BZ198" s="1460"/>
      <c r="CA198" s="1460"/>
      <c r="CB198" s="1460"/>
      <c r="CC198" s="1460"/>
      <c r="CD198" s="1460"/>
      <c r="CE198" s="1460"/>
      <c r="CF198" s="1634"/>
    </row>
    <row r="199" spans="1:84" ht="11.25" hidden="1" customHeight="1">
      <c r="A199" s="1593"/>
      <c r="B199" s="984"/>
      <c r="C199" s="345"/>
      <c r="D199" s="3960"/>
      <c r="E199" s="563" t="s">
        <v>9</v>
      </c>
      <c r="F199" s="992" t="s">
        <v>9</v>
      </c>
      <c r="G199" s="992" t="s">
        <v>668</v>
      </c>
      <c r="H199" s="565" t="s">
        <v>9</v>
      </c>
      <c r="I199" s="565"/>
      <c r="J199" s="565"/>
      <c r="K199" s="565"/>
      <c r="L199" s="565"/>
      <c r="M199" s="565"/>
      <c r="N199" s="565"/>
      <c r="O199" s="565"/>
      <c r="P199" s="565"/>
      <c r="Q199" s="565"/>
      <c r="R199" s="566"/>
      <c r="S199" s="567"/>
      <c r="T199" s="619"/>
      <c r="U199" s="3864"/>
      <c r="V199" s="3864"/>
      <c r="W199" s="984"/>
      <c r="X199" s="984"/>
      <c r="Y199" s="984"/>
      <c r="Z199" s="984"/>
      <c r="AA199" s="1460"/>
      <c r="AB199" s="984"/>
      <c r="AC199" s="3955"/>
      <c r="AD199" s="543"/>
      <c r="AE199" s="984"/>
      <c r="AF199" s="984"/>
      <c r="AG199" s="1460"/>
      <c r="AH199" s="1460"/>
      <c r="AI199" s="1460"/>
      <c r="AJ199" s="1460"/>
      <c r="AK199" s="1460"/>
      <c r="AL199" s="1460"/>
      <c r="AM199" s="1460"/>
      <c r="AN199" s="1460"/>
      <c r="AO199" s="1460"/>
      <c r="AP199" s="1460"/>
      <c r="AQ199" s="1460"/>
      <c r="AR199" s="1460"/>
      <c r="AS199" s="1460"/>
      <c r="AT199" s="1460"/>
      <c r="AU199" s="1460"/>
      <c r="AV199" s="1460"/>
      <c r="AW199" s="1460"/>
      <c r="AX199" s="1460"/>
      <c r="AY199" s="1460"/>
      <c r="AZ199" s="1460"/>
      <c r="BA199" s="1460"/>
      <c r="BB199" s="1460"/>
      <c r="BC199" s="1460"/>
      <c r="BD199" s="1460"/>
      <c r="BE199" s="1460"/>
      <c r="BF199" s="1460"/>
      <c r="BG199" s="1460"/>
      <c r="BH199" s="1460"/>
      <c r="BI199" s="1460"/>
      <c r="BJ199" s="1460"/>
      <c r="BK199" s="1460"/>
      <c r="BL199" s="1460"/>
      <c r="BM199" s="1460"/>
      <c r="BN199" s="1460"/>
      <c r="BO199" s="1460"/>
      <c r="BP199" s="1460"/>
      <c r="BQ199" s="1460"/>
      <c r="BR199" s="1460"/>
      <c r="BS199" s="1460"/>
      <c r="BT199" s="1460"/>
      <c r="BU199" s="1460"/>
      <c r="BV199" s="984"/>
      <c r="BW199" s="984"/>
      <c r="BX199" s="984"/>
      <c r="BY199" s="984"/>
      <c r="BZ199" s="984"/>
      <c r="CA199" s="984"/>
      <c r="CB199" s="984"/>
      <c r="CC199" s="984"/>
      <c r="CD199" s="984"/>
      <c r="CE199" s="984"/>
      <c r="CF199" s="1634"/>
    </row>
    <row r="200" spans="1:84" ht="5.25" hidden="1" customHeight="1">
      <c r="A200" s="1580"/>
      <c r="B200" s="1460"/>
      <c r="C200" s="1460"/>
      <c r="D200" s="3960"/>
      <c r="E200" s="868"/>
      <c r="F200" s="868"/>
      <c r="G200" s="868"/>
      <c r="H200" s="868"/>
      <c r="I200" s="868"/>
      <c r="J200" s="868"/>
      <c r="K200" s="868"/>
      <c r="L200" s="868"/>
      <c r="M200" s="868"/>
      <c r="N200" s="868"/>
      <c r="O200" s="868"/>
      <c r="P200" s="868"/>
      <c r="Q200" s="869"/>
      <c r="R200" s="870"/>
      <c r="S200" s="871"/>
      <c r="T200" s="618" t="s">
        <v>665</v>
      </c>
      <c r="U200" s="3864">
        <v>1</v>
      </c>
      <c r="V200" s="3864" t="s">
        <v>645</v>
      </c>
      <c r="W200" s="1460"/>
      <c r="X200" s="1460"/>
      <c r="Y200" s="1460"/>
      <c r="Z200" s="1460"/>
      <c r="AA200" s="1460"/>
      <c r="AB200" s="1460"/>
      <c r="AC200" s="866"/>
      <c r="AD200" s="867"/>
      <c r="AE200" s="1460"/>
      <c r="AF200" s="1460"/>
      <c r="AG200" s="1460"/>
      <c r="AH200" s="1460"/>
      <c r="AI200" s="1460"/>
      <c r="AJ200" s="1460"/>
      <c r="AK200" s="1460"/>
      <c r="AL200" s="1460"/>
      <c r="AM200" s="1460"/>
      <c r="AN200" s="1460"/>
      <c r="AO200" s="1460"/>
      <c r="AP200" s="1460"/>
      <c r="AQ200" s="1460"/>
      <c r="AR200" s="1460"/>
      <c r="AS200" s="1460"/>
      <c r="AT200" s="1460"/>
      <c r="AU200" s="1460"/>
      <c r="AV200" s="1460"/>
      <c r="AW200" s="1460"/>
      <c r="AX200" s="1460"/>
      <c r="AY200" s="1460"/>
      <c r="AZ200" s="1460"/>
      <c r="BA200" s="1460"/>
      <c r="BB200" s="1460"/>
      <c r="BC200" s="1460"/>
      <c r="BD200" s="1460"/>
      <c r="BE200" s="1460"/>
      <c r="BF200" s="1460"/>
      <c r="BG200" s="1460"/>
      <c r="BH200" s="1460"/>
      <c r="BI200" s="1460"/>
      <c r="BJ200" s="1460"/>
      <c r="BK200" s="1460"/>
      <c r="BL200" s="1460"/>
      <c r="BM200" s="1460"/>
      <c r="BN200" s="1460"/>
      <c r="BO200" s="1460"/>
      <c r="BP200" s="1460"/>
      <c r="BQ200" s="1460"/>
      <c r="BR200" s="1460"/>
      <c r="BS200" s="1460"/>
      <c r="BT200" s="1460"/>
      <c r="BU200" s="1460"/>
      <c r="BV200" s="1460"/>
      <c r="BW200" s="1460"/>
      <c r="BX200" s="1460"/>
      <c r="BY200" s="1460"/>
      <c r="BZ200" s="1460"/>
      <c r="CA200" s="1460"/>
      <c r="CB200" s="1460"/>
      <c r="CC200" s="1460"/>
      <c r="CD200" s="1460"/>
      <c r="CE200" s="1460"/>
      <c r="CF200" s="1140"/>
    </row>
    <row r="201" spans="1:84" ht="5.25" hidden="1" customHeight="1">
      <c r="A201" s="1580"/>
      <c r="B201" s="1460"/>
      <c r="C201" s="1460"/>
      <c r="D201" s="3960"/>
      <c r="E201" s="549"/>
      <c r="F201" s="549"/>
      <c r="G201" s="549"/>
      <c r="H201" s="549"/>
      <c r="I201" s="549"/>
      <c r="J201" s="549"/>
      <c r="K201" s="549"/>
      <c r="L201" s="549"/>
      <c r="M201" s="549"/>
      <c r="N201" s="549"/>
      <c r="O201" s="549"/>
      <c r="P201" s="549"/>
      <c r="Q201" s="549"/>
      <c r="R201" s="549"/>
      <c r="S201" s="550"/>
      <c r="T201" s="619"/>
      <c r="U201" s="3864"/>
      <c r="V201" s="3864"/>
      <c r="W201" s="1460"/>
      <c r="X201" s="1460"/>
      <c r="Y201" s="1460"/>
      <c r="Z201" s="1460"/>
      <c r="AA201" s="1460"/>
      <c r="AB201" s="1460"/>
      <c r="AC201" s="866"/>
      <c r="AD201" s="867"/>
      <c r="AE201" s="1460"/>
      <c r="AF201" s="1460"/>
      <c r="AG201" s="1460"/>
      <c r="AH201" s="1460"/>
      <c r="AI201" s="1460"/>
      <c r="AJ201" s="1460"/>
      <c r="AK201" s="1460"/>
      <c r="AL201" s="1460"/>
      <c r="AM201" s="1460"/>
      <c r="AN201" s="1460"/>
      <c r="AO201" s="1460"/>
      <c r="AP201" s="1460"/>
      <c r="AQ201" s="1460"/>
      <c r="AR201" s="1460"/>
      <c r="AS201" s="1460"/>
      <c r="AT201" s="1460"/>
      <c r="AU201" s="1460"/>
      <c r="AV201" s="1460"/>
      <c r="AW201" s="1460"/>
      <c r="AX201" s="1460"/>
      <c r="AY201" s="1460"/>
      <c r="AZ201" s="1460"/>
      <c r="BA201" s="1460"/>
      <c r="BB201" s="1460"/>
      <c r="BC201" s="1460"/>
      <c r="BD201" s="1460"/>
      <c r="BE201" s="1460"/>
      <c r="BF201" s="1460"/>
      <c r="BG201" s="1460"/>
      <c r="BH201" s="1460"/>
      <c r="BI201" s="1460"/>
      <c r="BJ201" s="1460"/>
      <c r="BK201" s="1460"/>
      <c r="BL201" s="1460"/>
      <c r="BM201" s="1460"/>
      <c r="BN201" s="1460"/>
      <c r="BO201" s="1460"/>
      <c r="BP201" s="1460"/>
      <c r="BQ201" s="1460"/>
      <c r="BR201" s="1460"/>
      <c r="BS201" s="1460"/>
      <c r="BT201" s="1460"/>
      <c r="BU201" s="1460"/>
      <c r="BV201" s="1460"/>
      <c r="BW201" s="1460"/>
      <c r="BX201" s="1460"/>
      <c r="BY201" s="1460"/>
      <c r="BZ201" s="1460"/>
      <c r="CA201" s="1460"/>
      <c r="CB201" s="1460"/>
      <c r="CC201" s="1460"/>
      <c r="CD201" s="1460"/>
      <c r="CE201" s="1460"/>
      <c r="CF201" s="1140"/>
    </row>
    <row r="202" spans="1:84" ht="5.25" hidden="1" customHeight="1">
      <c r="A202" s="1580"/>
      <c r="B202" s="1460"/>
      <c r="C202" s="1460"/>
      <c r="D202" s="3961"/>
      <c r="E202" s="872"/>
      <c r="F202" s="873"/>
      <c r="G202" s="873"/>
      <c r="H202" s="874"/>
      <c r="I202" s="874"/>
      <c r="J202" s="874"/>
      <c r="K202" s="874"/>
      <c r="L202" s="874"/>
      <c r="M202" s="874"/>
      <c r="N202" s="874"/>
      <c r="O202" s="874"/>
      <c r="P202" s="874"/>
      <c r="Q202" s="874"/>
      <c r="R202" s="815"/>
      <c r="S202" s="875"/>
      <c r="T202" s="619"/>
      <c r="U202" s="3864"/>
      <c r="V202" s="3864"/>
      <c r="W202" s="1460"/>
      <c r="X202" s="1460"/>
      <c r="Y202" s="1460"/>
      <c r="Z202" s="1460"/>
      <c r="AA202" s="1460"/>
      <c r="AB202" s="1460"/>
      <c r="AC202" s="866"/>
      <c r="AD202" s="867"/>
      <c r="AE202" s="1460"/>
      <c r="AF202" s="1460"/>
      <c r="AG202" s="1460"/>
      <c r="AH202" s="1460"/>
      <c r="AI202" s="1460"/>
      <c r="AJ202" s="1460"/>
      <c r="AK202" s="1460"/>
      <c r="AL202" s="1460"/>
      <c r="AM202" s="1460"/>
      <c r="AN202" s="1460"/>
      <c r="AO202" s="1460"/>
      <c r="AP202" s="1460"/>
      <c r="AQ202" s="1460"/>
      <c r="AR202" s="1460"/>
      <c r="AS202" s="1460"/>
      <c r="AT202" s="1460"/>
      <c r="AU202" s="1460"/>
      <c r="AV202" s="1460"/>
      <c r="AW202" s="1460"/>
      <c r="AX202" s="1460"/>
      <c r="AY202" s="1460"/>
      <c r="AZ202" s="1460"/>
      <c r="BA202" s="1460"/>
      <c r="BB202" s="1460"/>
      <c r="BC202" s="1460"/>
      <c r="BD202" s="1460"/>
      <c r="BE202" s="1460"/>
      <c r="BF202" s="1460"/>
      <c r="BG202" s="1460"/>
      <c r="BH202" s="1460"/>
      <c r="BI202" s="1460"/>
      <c r="BJ202" s="1460"/>
      <c r="BK202" s="1460"/>
      <c r="BL202" s="1460"/>
      <c r="BM202" s="1460"/>
      <c r="BN202" s="1460"/>
      <c r="BO202" s="1460"/>
      <c r="BP202" s="1460"/>
      <c r="BQ202" s="1460"/>
      <c r="BR202" s="1460"/>
      <c r="BS202" s="1460"/>
      <c r="BT202" s="1460"/>
      <c r="BU202" s="1460"/>
      <c r="BV202" s="1460"/>
      <c r="BW202" s="1460"/>
      <c r="BX202" s="1460"/>
      <c r="BY202" s="1460"/>
      <c r="BZ202" s="1460"/>
      <c r="CA202" s="1460"/>
      <c r="CB202" s="1460"/>
      <c r="CC202" s="1460"/>
      <c r="CD202" s="1460"/>
      <c r="CE202" s="1460"/>
      <c r="CF202" s="1140"/>
    </row>
    <row r="203" spans="1:84" ht="19.899999999999999" customHeight="1">
      <c r="D203" s="876"/>
      <c r="E203" s="876"/>
      <c r="F203" s="876"/>
      <c r="G203" s="876"/>
      <c r="H203" s="876"/>
      <c r="I203" s="876"/>
      <c r="J203" s="876"/>
      <c r="K203" s="876"/>
      <c r="L203" s="876"/>
      <c r="M203" s="876"/>
      <c r="N203" s="876"/>
      <c r="O203" s="876"/>
      <c r="P203" s="876"/>
      <c r="Q203" s="876"/>
      <c r="R203" s="876"/>
      <c r="S203" s="876"/>
      <c r="T203" s="268"/>
      <c r="CF203" s="438">
        <v>19</v>
      </c>
    </row>
    <row r="204" spans="1:84" ht="11.45" customHeight="1">
      <c r="D204" s="442"/>
      <c r="CF204" s="438">
        <v>11</v>
      </c>
    </row>
    <row r="205" spans="1:84" ht="11.45" customHeight="1">
      <c r="D205" s="568"/>
      <c r="E205" s="568"/>
      <c r="F205" s="568"/>
      <c r="G205" s="569"/>
      <c r="CF205" s="438">
        <v>11</v>
      </c>
    </row>
    <row r="206" spans="1:84" ht="11.45" customHeight="1">
      <c r="CF206" s="438">
        <v>11</v>
      </c>
    </row>
    <row r="207" spans="1:84" ht="11.45" customHeight="1">
      <c r="D207" s="570"/>
      <c r="E207" s="3953"/>
      <c r="F207" s="3953"/>
      <c r="G207" s="3953"/>
      <c r="H207" s="3953"/>
      <c r="I207" s="3953"/>
      <c r="J207" s="3953"/>
      <c r="K207" s="3953"/>
      <c r="L207" s="3953"/>
      <c r="M207" s="3953"/>
      <c r="N207" s="3953"/>
      <c r="O207" s="3953"/>
      <c r="P207" s="3953"/>
      <c r="Q207" s="3953"/>
      <c r="R207" s="3953"/>
      <c r="CF207" s="438">
        <v>11</v>
      </c>
    </row>
    <row r="208" spans="1:84" ht="11.45" customHeight="1">
      <c r="F208" s="632"/>
      <c r="G208" s="632"/>
      <c r="CF208" s="438">
        <v>11</v>
      </c>
    </row>
    <row r="209" spans="1:84" ht="11.25" hidden="1" customHeight="1">
      <c r="A209" s="524" t="s">
        <v>69</v>
      </c>
      <c r="B209" s="382">
        <v>0</v>
      </c>
      <c r="C209" s="438">
        <v>3</v>
      </c>
      <c r="D209" s="438">
        <v>0</v>
      </c>
      <c r="E209" s="438">
        <v>7</v>
      </c>
      <c r="F209" s="438">
        <v>7</v>
      </c>
      <c r="G209" s="438">
        <v>29</v>
      </c>
      <c r="H209" s="438">
        <v>3</v>
      </c>
      <c r="I209" s="438">
        <v>5</v>
      </c>
      <c r="J209" s="438">
        <v>24</v>
      </c>
      <c r="K209" s="438">
        <v>24</v>
      </c>
      <c r="L209" s="438">
        <v>3</v>
      </c>
      <c r="M209" s="438">
        <v>6</v>
      </c>
      <c r="N209" s="438">
        <v>25</v>
      </c>
      <c r="O209" s="438">
        <v>18</v>
      </c>
      <c r="P209" s="438">
        <v>18</v>
      </c>
      <c r="Q209" s="438">
        <v>18</v>
      </c>
      <c r="R209" s="438">
        <v>18</v>
      </c>
      <c r="S209" s="438">
        <v>93</v>
      </c>
      <c r="T209" s="438">
        <v>10</v>
      </c>
      <c r="U209" s="525">
        <v>10</v>
      </c>
      <c r="V209" s="525">
        <v>11</v>
      </c>
      <c r="W209" s="526">
        <v>10</v>
      </c>
      <c r="X209" s="382">
        <v>10</v>
      </c>
      <c r="Y209" s="382">
        <v>10</v>
      </c>
      <c r="Z209" s="382">
        <v>10</v>
      </c>
      <c r="AA209" s="382">
        <v>10</v>
      </c>
      <c r="AB209" s="438">
        <v>8</v>
      </c>
      <c r="AC209" s="438">
        <v>8</v>
      </c>
      <c r="AD209" s="438">
        <v>8</v>
      </c>
      <c r="AE209" s="438">
        <v>8</v>
      </c>
      <c r="AF209" s="438">
        <v>8</v>
      </c>
      <c r="AG209" s="438">
        <v>8</v>
      </c>
      <c r="AH209" s="438">
        <v>8</v>
      </c>
      <c r="AI209" s="438">
        <v>8</v>
      </c>
      <c r="AJ209" s="438">
        <v>8</v>
      </c>
      <c r="AK209" s="438">
        <v>8</v>
      </c>
      <c r="AL209" s="438">
        <v>8</v>
      </c>
      <c r="AM209" s="438">
        <v>8</v>
      </c>
      <c r="AN209" s="438">
        <v>8</v>
      </c>
      <c r="AO209" s="438">
        <v>8</v>
      </c>
      <c r="AP209" s="438">
        <v>8</v>
      </c>
      <c r="AQ209" s="438">
        <v>8</v>
      </c>
      <c r="AR209" s="438">
        <v>8</v>
      </c>
      <c r="AS209" s="438">
        <v>8</v>
      </c>
      <c r="AT209" s="438">
        <v>8</v>
      </c>
      <c r="AU209" s="438">
        <v>8</v>
      </c>
      <c r="AV209" s="438">
        <v>8</v>
      </c>
      <c r="AW209" s="438">
        <v>8</v>
      </c>
      <c r="AX209" s="438">
        <v>8</v>
      </c>
      <c r="AY209" s="438">
        <v>8</v>
      </c>
      <c r="AZ209" s="438">
        <v>8</v>
      </c>
      <c r="BA209" s="438">
        <v>8</v>
      </c>
      <c r="BB209" s="438">
        <v>8</v>
      </c>
      <c r="BC209" s="438">
        <v>8</v>
      </c>
      <c r="BD209" s="438">
        <v>8</v>
      </c>
      <c r="BE209" s="438">
        <v>8</v>
      </c>
      <c r="BF209" s="438">
        <v>8</v>
      </c>
      <c r="BG209" s="438">
        <v>8</v>
      </c>
      <c r="BH209" s="438">
        <v>8</v>
      </c>
      <c r="BI209" s="438">
        <v>8</v>
      </c>
      <c r="BJ209" s="438">
        <v>8</v>
      </c>
      <c r="BK209" s="438">
        <v>8</v>
      </c>
      <c r="BL209" s="438">
        <v>8</v>
      </c>
      <c r="BM209" s="438">
        <v>8</v>
      </c>
      <c r="BN209" s="438">
        <v>8</v>
      </c>
      <c r="BO209" s="438">
        <v>8</v>
      </c>
      <c r="BP209" s="438">
        <v>8</v>
      </c>
      <c r="BQ209" s="438">
        <v>8</v>
      </c>
      <c r="BR209" s="438">
        <v>8</v>
      </c>
      <c r="BS209" s="438">
        <v>8</v>
      </c>
      <c r="BT209" s="438">
        <v>8</v>
      </c>
      <c r="BU209" s="438">
        <v>8</v>
      </c>
      <c r="BV209" s="438">
        <v>8</v>
      </c>
      <c r="BW209" s="438">
        <v>8</v>
      </c>
      <c r="BX209" s="438">
        <v>8</v>
      </c>
      <c r="BY209" s="438">
        <v>8</v>
      </c>
      <c r="BZ209" s="438">
        <v>8</v>
      </c>
      <c r="CA209" s="438">
        <v>8</v>
      </c>
      <c r="CB209" s="438">
        <v>8</v>
      </c>
      <c r="CC209" s="438">
        <v>8</v>
      </c>
      <c r="CD209" s="438">
        <v>8</v>
      </c>
      <c r="CE209" s="438">
        <v>8</v>
      </c>
      <c r="CF209" s="438">
        <v>11</v>
      </c>
    </row>
  </sheetData>
  <sheetProtection formatColumns="0" formatRows="0" insertRows="0" deleteColumns="0" deleteRows="0" sort="0" autoFilter="0"/>
  <mergeCells count="282">
    <mergeCell ref="U200:U202"/>
    <mergeCell ref="V200:V202"/>
    <mergeCell ref="U197:U199"/>
    <mergeCell ref="V197:V199"/>
    <mergeCell ref="D194:D202"/>
    <mergeCell ref="E194:G194"/>
    <mergeCell ref="H194:R194"/>
    <mergeCell ref="AC194:AC199"/>
    <mergeCell ref="E195:G195"/>
    <mergeCell ref="H195:R195"/>
    <mergeCell ref="E196:G196"/>
    <mergeCell ref="H196:R196"/>
    <mergeCell ref="E197:P197"/>
    <mergeCell ref="U191:U193"/>
    <mergeCell ref="V191:V193"/>
    <mergeCell ref="U188:U190"/>
    <mergeCell ref="V188:V190"/>
    <mergeCell ref="D185:D193"/>
    <mergeCell ref="E185:G185"/>
    <mergeCell ref="H185:R185"/>
    <mergeCell ref="AC185:AC190"/>
    <mergeCell ref="E186:G186"/>
    <mergeCell ref="H186:R186"/>
    <mergeCell ref="E187:G187"/>
    <mergeCell ref="H187:R187"/>
    <mergeCell ref="E188:P188"/>
    <mergeCell ref="U182:U184"/>
    <mergeCell ref="V182:V184"/>
    <mergeCell ref="U179:U181"/>
    <mergeCell ref="V179:V181"/>
    <mergeCell ref="D176:D184"/>
    <mergeCell ref="E176:G176"/>
    <mergeCell ref="H176:R176"/>
    <mergeCell ref="AC176:AC181"/>
    <mergeCell ref="E177:G177"/>
    <mergeCell ref="H177:R177"/>
    <mergeCell ref="E178:G178"/>
    <mergeCell ref="H178:R178"/>
    <mergeCell ref="E179:P179"/>
    <mergeCell ref="U173:U175"/>
    <mergeCell ref="V173:V175"/>
    <mergeCell ref="U170:U172"/>
    <mergeCell ref="V170:V172"/>
    <mergeCell ref="D167:D175"/>
    <mergeCell ref="E167:G167"/>
    <mergeCell ref="H167:R167"/>
    <mergeCell ref="AC167:AC172"/>
    <mergeCell ref="E168:G168"/>
    <mergeCell ref="H168:R168"/>
    <mergeCell ref="E169:G169"/>
    <mergeCell ref="H169:R169"/>
    <mergeCell ref="E170:P170"/>
    <mergeCell ref="U164:U166"/>
    <mergeCell ref="V164:V166"/>
    <mergeCell ref="U161:U163"/>
    <mergeCell ref="V161:V163"/>
    <mergeCell ref="D158:D166"/>
    <mergeCell ref="E158:G158"/>
    <mergeCell ref="H158:R158"/>
    <mergeCell ref="AC158:AC163"/>
    <mergeCell ref="E159:G159"/>
    <mergeCell ref="H159:R159"/>
    <mergeCell ref="E160:G160"/>
    <mergeCell ref="H160:R160"/>
    <mergeCell ref="E161:P161"/>
    <mergeCell ref="U155:U157"/>
    <mergeCell ref="V155:V157"/>
    <mergeCell ref="U152:U154"/>
    <mergeCell ref="V152:V154"/>
    <mergeCell ref="D149:D157"/>
    <mergeCell ref="E149:G149"/>
    <mergeCell ref="H149:R149"/>
    <mergeCell ref="AC149:AC154"/>
    <mergeCell ref="E150:G150"/>
    <mergeCell ref="H150:R150"/>
    <mergeCell ref="E151:G151"/>
    <mergeCell ref="H151:R151"/>
    <mergeCell ref="E152:P152"/>
    <mergeCell ref="U146:U148"/>
    <mergeCell ref="V146:V148"/>
    <mergeCell ref="U143:U145"/>
    <mergeCell ref="V143:V145"/>
    <mergeCell ref="D140:D148"/>
    <mergeCell ref="E140:G140"/>
    <mergeCell ref="H140:R140"/>
    <mergeCell ref="AC140:AC145"/>
    <mergeCell ref="E141:G141"/>
    <mergeCell ref="H141:R141"/>
    <mergeCell ref="E142:G142"/>
    <mergeCell ref="H142:R142"/>
    <mergeCell ref="E143:P143"/>
    <mergeCell ref="U137:U139"/>
    <mergeCell ref="V137:V139"/>
    <mergeCell ref="U134:U136"/>
    <mergeCell ref="V134:V136"/>
    <mergeCell ref="D131:D139"/>
    <mergeCell ref="E131:G131"/>
    <mergeCell ref="H131:R131"/>
    <mergeCell ref="AC131:AC136"/>
    <mergeCell ref="E132:G132"/>
    <mergeCell ref="H132:R132"/>
    <mergeCell ref="E133:G133"/>
    <mergeCell ref="H133:R133"/>
    <mergeCell ref="E134:P134"/>
    <mergeCell ref="U128:U130"/>
    <mergeCell ref="V128:V130"/>
    <mergeCell ref="U125:U127"/>
    <mergeCell ref="V125:V127"/>
    <mergeCell ref="D122:D130"/>
    <mergeCell ref="E122:G122"/>
    <mergeCell ref="H122:R122"/>
    <mergeCell ref="AC122:AC127"/>
    <mergeCell ref="E123:G123"/>
    <mergeCell ref="H123:R123"/>
    <mergeCell ref="E124:G124"/>
    <mergeCell ref="H124:R124"/>
    <mergeCell ref="E125:P125"/>
    <mergeCell ref="U119:U121"/>
    <mergeCell ref="V119:V121"/>
    <mergeCell ref="U116:U118"/>
    <mergeCell ref="V116:V118"/>
    <mergeCell ref="D113:D121"/>
    <mergeCell ref="E113:G113"/>
    <mergeCell ref="H113:R113"/>
    <mergeCell ref="AC113:AC118"/>
    <mergeCell ref="E114:G114"/>
    <mergeCell ref="H114:R114"/>
    <mergeCell ref="E115:G115"/>
    <mergeCell ref="H115:R115"/>
    <mergeCell ref="E116:P116"/>
    <mergeCell ref="U110:U112"/>
    <mergeCell ref="V110:V112"/>
    <mergeCell ref="U107:U109"/>
    <mergeCell ref="V107:V109"/>
    <mergeCell ref="D104:D112"/>
    <mergeCell ref="E104:G104"/>
    <mergeCell ref="H104:R104"/>
    <mergeCell ref="AC104:AC109"/>
    <mergeCell ref="E105:G105"/>
    <mergeCell ref="H105:R105"/>
    <mergeCell ref="E106:G106"/>
    <mergeCell ref="H106:R106"/>
    <mergeCell ref="E107:P107"/>
    <mergeCell ref="U101:U103"/>
    <mergeCell ref="V101:V103"/>
    <mergeCell ref="U98:U100"/>
    <mergeCell ref="V98:V100"/>
    <mergeCell ref="D95:D103"/>
    <mergeCell ref="E95:G95"/>
    <mergeCell ref="H95:R95"/>
    <mergeCell ref="AC95:AC100"/>
    <mergeCell ref="E96:G96"/>
    <mergeCell ref="H96:R96"/>
    <mergeCell ref="E97:G97"/>
    <mergeCell ref="H97:R97"/>
    <mergeCell ref="E98:P98"/>
    <mergeCell ref="U92:U94"/>
    <mergeCell ref="V92:V94"/>
    <mergeCell ref="U89:U91"/>
    <mergeCell ref="V89:V91"/>
    <mergeCell ref="D86:D94"/>
    <mergeCell ref="E86:G86"/>
    <mergeCell ref="H86:R86"/>
    <mergeCell ref="AC86:AC91"/>
    <mergeCell ref="E87:G87"/>
    <mergeCell ref="H87:R87"/>
    <mergeCell ref="E88:G88"/>
    <mergeCell ref="H88:R88"/>
    <mergeCell ref="E89:P89"/>
    <mergeCell ref="U83:U85"/>
    <mergeCell ref="V83:V85"/>
    <mergeCell ref="U80:U82"/>
    <mergeCell ref="V80:V82"/>
    <mergeCell ref="D77:D85"/>
    <mergeCell ref="E77:G77"/>
    <mergeCell ref="H77:R77"/>
    <mergeCell ref="AC77:AC82"/>
    <mergeCell ref="E78:G78"/>
    <mergeCell ref="H78:R78"/>
    <mergeCell ref="E79:G79"/>
    <mergeCell ref="H79:R79"/>
    <mergeCell ref="E80:P80"/>
    <mergeCell ref="U74:U76"/>
    <mergeCell ref="V74:V76"/>
    <mergeCell ref="U71:U73"/>
    <mergeCell ref="V71:V73"/>
    <mergeCell ref="D68:D76"/>
    <mergeCell ref="E68:G68"/>
    <mergeCell ref="H68:R68"/>
    <mergeCell ref="AC68:AC73"/>
    <mergeCell ref="E69:G69"/>
    <mergeCell ref="H69:R69"/>
    <mergeCell ref="E70:G70"/>
    <mergeCell ref="H70:R70"/>
    <mergeCell ref="E71:P71"/>
    <mergeCell ref="U65:U67"/>
    <mergeCell ref="V65:V67"/>
    <mergeCell ref="U62:U64"/>
    <mergeCell ref="V62:V64"/>
    <mergeCell ref="D59:D67"/>
    <mergeCell ref="E59:G59"/>
    <mergeCell ref="H59:R59"/>
    <mergeCell ref="AC59:AC64"/>
    <mergeCell ref="E60:G60"/>
    <mergeCell ref="H60:R60"/>
    <mergeCell ref="E61:G61"/>
    <mergeCell ref="H61:R61"/>
    <mergeCell ref="E62:P62"/>
    <mergeCell ref="V56:V58"/>
    <mergeCell ref="U53:U55"/>
    <mergeCell ref="V53:V55"/>
    <mergeCell ref="D50:D58"/>
    <mergeCell ref="E50:G50"/>
    <mergeCell ref="H50:R50"/>
    <mergeCell ref="AC50:AC55"/>
    <mergeCell ref="E51:G51"/>
    <mergeCell ref="H51:R51"/>
    <mergeCell ref="E52:G52"/>
    <mergeCell ref="H52:R52"/>
    <mergeCell ref="E53:P53"/>
    <mergeCell ref="D41:D49"/>
    <mergeCell ref="E41:G41"/>
    <mergeCell ref="H41:R41"/>
    <mergeCell ref="AC41:AC46"/>
    <mergeCell ref="E42:G42"/>
    <mergeCell ref="H42:R42"/>
    <mergeCell ref="E43:G43"/>
    <mergeCell ref="H43:R43"/>
    <mergeCell ref="E44:P44"/>
    <mergeCell ref="D32:D40"/>
    <mergeCell ref="E32:G32"/>
    <mergeCell ref="H32:R32"/>
    <mergeCell ref="AC32:AC37"/>
    <mergeCell ref="E33:G33"/>
    <mergeCell ref="H33:R33"/>
    <mergeCell ref="E34:G34"/>
    <mergeCell ref="H34:R34"/>
    <mergeCell ref="E35:P35"/>
    <mergeCell ref="D23:D31"/>
    <mergeCell ref="E23:G23"/>
    <mergeCell ref="H23:R23"/>
    <mergeCell ref="AC23:AC28"/>
    <mergeCell ref="E24:G24"/>
    <mergeCell ref="H24:R24"/>
    <mergeCell ref="E25:G25"/>
    <mergeCell ref="H25:R25"/>
    <mergeCell ref="E26:P26"/>
    <mergeCell ref="E207:R207"/>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U38:U40"/>
    <mergeCell ref="V38:V40"/>
    <mergeCell ref="U35:U37"/>
    <mergeCell ref="V35:V37"/>
    <mergeCell ref="U47:U49"/>
    <mergeCell ref="V47:V49"/>
    <mergeCell ref="U44:U46"/>
    <mergeCell ref="V44:V46"/>
    <mergeCell ref="U56:U58"/>
    <mergeCell ref="E5:K5"/>
    <mergeCell ref="E6:K6"/>
    <mergeCell ref="E9:R9"/>
    <mergeCell ref="S9:S10"/>
    <mergeCell ref="E10:F10"/>
    <mergeCell ref="H10:I10"/>
    <mergeCell ref="L10:M10"/>
    <mergeCell ref="D14:D22"/>
    <mergeCell ref="H14:R14"/>
    <mergeCell ref="H15:R15"/>
    <mergeCell ref="H16:R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E204"/>
  <sheetViews>
    <sheetView showGridLines="0" zoomScale="90" workbookViewId="0">
      <pane xSplit="12" ySplit="14" topLeftCell="AG15" activePane="bottomRight" state="frozen"/>
      <selection pane="topRight" activeCell="M1" sqref="M1"/>
      <selection pane="bottomLeft" activeCell="A15" sqref="A15"/>
      <selection pane="bottomRight" activeCell="AG9" sqref="AG9"/>
    </sheetView>
  </sheetViews>
  <sheetFormatPr defaultColWidth="9.140625" defaultRowHeight="11.25" customHeight="1"/>
  <cols>
    <col min="1" max="5" width="10.7109375" style="837" hidden="1" customWidth="1"/>
    <col min="6" max="6" width="16.85546875" style="1190" hidden="1" customWidth="1"/>
    <col min="7" max="7" width="5.5703125" style="1465" hidden="1" customWidth="1"/>
    <col min="8" max="8" width="3" style="1459" customWidth="1"/>
    <col min="9" max="9" width="7" style="1459" customWidth="1"/>
    <col min="10" max="10" width="56" style="1459" customWidth="1"/>
    <col min="11" max="11" width="10" style="1459" customWidth="1"/>
    <col min="12" max="12" width="40.5703125" style="1459" hidden="1" customWidth="1"/>
    <col min="13" max="13" width="40.7109375" style="1459" customWidth="1"/>
    <col min="14" max="33" width="40.5703125" style="1459" customWidth="1"/>
    <col min="34" max="34" width="9.7109375" style="1190" hidden="1" customWidth="1"/>
    <col min="35" max="35" width="102" style="1459" customWidth="1"/>
    <col min="36" max="36" width="9" style="1190" customWidth="1"/>
    <col min="37" max="37" width="5" style="1465" customWidth="1"/>
    <col min="38" max="38" width="3" style="1465" customWidth="1"/>
    <col min="39" max="42" width="3" style="1190" customWidth="1"/>
    <col min="43" max="43" width="10" style="1465" customWidth="1"/>
    <col min="44" max="44" width="34" style="1190" customWidth="1"/>
    <col min="45" max="45" width="9" style="1190" customWidth="1"/>
    <col min="46" max="46" width="8" style="625" customWidth="1"/>
    <col min="47" max="51" width="8" style="1190" customWidth="1"/>
    <col min="52" max="56" width="8" style="1456" customWidth="1"/>
    <col min="57" max="57" width="5.42578125" style="1459" hidden="1" customWidth="1"/>
  </cols>
  <sheetData>
    <row r="1" spans="1:57" s="1190" customFormat="1" ht="33.75" hidden="1" customHeight="1">
      <c r="A1" s="837"/>
      <c r="B1" s="837"/>
      <c r="C1" s="837"/>
      <c r="D1" s="837"/>
      <c r="E1" s="837"/>
      <c r="G1" s="1460"/>
      <c r="H1" s="748"/>
      <c r="L1" s="1190">
        <v>4</v>
      </c>
      <c r="M1" s="1190">
        <v>4</v>
      </c>
      <c r="N1" s="1190">
        <v>4</v>
      </c>
      <c r="O1" s="1190">
        <v>4</v>
      </c>
      <c r="P1" s="1190">
        <v>4</v>
      </c>
      <c r="Q1" s="1190">
        <v>4</v>
      </c>
      <c r="R1" s="1190">
        <v>4</v>
      </c>
      <c r="S1" s="1190">
        <v>4</v>
      </c>
      <c r="T1" s="1190">
        <v>4</v>
      </c>
      <c r="U1" s="1190">
        <v>4</v>
      </c>
      <c r="V1" s="1190">
        <v>4</v>
      </c>
      <c r="W1" s="1190">
        <v>4</v>
      </c>
      <c r="X1" s="1190">
        <v>4</v>
      </c>
      <c r="Y1" s="1190">
        <v>4</v>
      </c>
      <c r="Z1" s="1190">
        <v>4</v>
      </c>
      <c r="AA1" s="1190">
        <v>4</v>
      </c>
      <c r="AB1" s="1190">
        <v>4</v>
      </c>
      <c r="AC1" s="1190">
        <v>4</v>
      </c>
      <c r="AD1" s="1190">
        <v>4</v>
      </c>
      <c r="AE1" s="1190">
        <v>4</v>
      </c>
      <c r="AF1" s="1190">
        <v>4</v>
      </c>
      <c r="AG1" s="1190">
        <v>4</v>
      </c>
      <c r="AK1" s="1460"/>
      <c r="AL1" s="1460"/>
      <c r="AQ1" s="1460"/>
      <c r="BE1" s="1190" t="s">
        <v>1</v>
      </c>
    </row>
    <row r="2" spans="1:57" s="1190" customFormat="1" ht="78.75" hidden="1" customHeight="1">
      <c r="A2" s="837"/>
      <c r="B2" s="1828" t="s">
        <v>688</v>
      </c>
      <c r="C2" s="1828" t="s">
        <v>689</v>
      </c>
      <c r="D2" s="1827" t="s">
        <v>690</v>
      </c>
      <c r="E2" s="1831" t="e">
        <f>RIGHT(I2,LEN(I2)-SEARCH("#",SUBSTITUTE(I2,".","#",LEN(I2)-LEN(SUBSTITUTE(I2,".","")))))</f>
        <v>#VALUE!</v>
      </c>
      <c r="F2" s="1833">
        <f>J2</f>
        <v>0</v>
      </c>
      <c r="G2" s="1460"/>
      <c r="H2" s="1834"/>
      <c r="I2" s="1824"/>
      <c r="J2" s="472"/>
      <c r="K2" s="1794" t="s">
        <v>632</v>
      </c>
      <c r="L2" s="627"/>
      <c r="M2" s="627"/>
      <c r="N2" s="627"/>
      <c r="O2" s="627"/>
      <c r="P2" s="627"/>
      <c r="Q2" s="627"/>
      <c r="R2" s="627"/>
      <c r="S2" s="627"/>
      <c r="T2" s="627"/>
      <c r="U2" s="627"/>
      <c r="V2" s="627"/>
      <c r="W2" s="627"/>
      <c r="X2" s="627"/>
      <c r="Y2" s="627"/>
      <c r="Z2" s="627"/>
      <c r="AA2" s="627"/>
      <c r="AB2" s="627"/>
      <c r="AC2" s="627"/>
      <c r="AD2" s="627"/>
      <c r="AE2" s="627"/>
      <c r="AF2" s="627"/>
      <c r="AG2" s="627"/>
      <c r="AH2" s="475"/>
      <c r="AI2" s="1349" t="s">
        <v>633</v>
      </c>
      <c r="AJ2" s="475"/>
      <c r="AK2" s="1460"/>
      <c r="AL2" s="1460"/>
      <c r="AQ2" s="1460"/>
      <c r="AT2" s="476"/>
      <c r="AZ2" s="1456"/>
      <c r="BA2" s="1456"/>
      <c r="BB2" s="1456"/>
      <c r="BC2" s="1456"/>
      <c r="BD2" s="1456"/>
      <c r="BE2" s="1190">
        <v>0</v>
      </c>
    </row>
    <row r="3" spans="1:57" ht="11.25" hidden="1" customHeight="1">
      <c r="E3" s="1826" t="s">
        <v>691</v>
      </c>
      <c r="L3" s="1455">
        <f>0</f>
        <v>0</v>
      </c>
      <c r="M3" s="1455">
        <v>1</v>
      </c>
      <c r="N3" s="1459">
        <f>0</f>
        <v>0</v>
      </c>
      <c r="O3" s="1459">
        <f>0</f>
        <v>0</v>
      </c>
      <c r="P3" s="1459">
        <f>0</f>
        <v>0</v>
      </c>
      <c r="Q3" s="1459">
        <f>0</f>
        <v>0</v>
      </c>
      <c r="R3" s="1459">
        <f>0</f>
        <v>0</v>
      </c>
      <c r="S3" s="1459">
        <f>0</f>
        <v>0</v>
      </c>
      <c r="T3" s="1459">
        <f>0</f>
        <v>0</v>
      </c>
      <c r="U3" s="1459">
        <f>0</f>
        <v>0</v>
      </c>
      <c r="V3" s="1459">
        <f>0</f>
        <v>0</v>
      </c>
      <c r="W3" s="1459">
        <f>0</f>
        <v>0</v>
      </c>
      <c r="X3" s="1459">
        <f>0</f>
        <v>0</v>
      </c>
      <c r="Y3" s="1459">
        <f>0</f>
        <v>0</v>
      </c>
      <c r="Z3" s="1459">
        <f>0</f>
        <v>0</v>
      </c>
      <c r="AA3" s="1459">
        <f>0</f>
        <v>0</v>
      </c>
      <c r="AB3" s="1459">
        <f>0</f>
        <v>0</v>
      </c>
      <c r="AC3" s="1459">
        <f>0</f>
        <v>0</v>
      </c>
      <c r="AD3" s="1459">
        <f>0</f>
        <v>0</v>
      </c>
      <c r="AE3" s="1459">
        <f>0</f>
        <v>0</v>
      </c>
      <c r="AF3" s="1459">
        <f>0</f>
        <v>0</v>
      </c>
      <c r="AG3" s="1459">
        <f>0</f>
        <v>0</v>
      </c>
      <c r="BE3" s="1455">
        <v>0</v>
      </c>
    </row>
    <row r="4" spans="1:57" s="1456" customFormat="1" ht="11.25" hidden="1" customHeight="1">
      <c r="A4" s="837"/>
      <c r="B4" s="837"/>
      <c r="C4" s="837"/>
      <c r="E4" s="837"/>
      <c r="F4" s="1190"/>
      <c r="G4" s="1460"/>
      <c r="H4" s="534"/>
      <c r="AH4" s="1190"/>
      <c r="AI4" s="1456">
        <v>4</v>
      </c>
      <c r="AJ4" s="1190"/>
      <c r="AK4" s="1460"/>
      <c r="AL4" s="1460"/>
      <c r="AM4" s="1190"/>
      <c r="AN4" s="1190"/>
      <c r="AO4" s="1190"/>
      <c r="AP4" s="1190"/>
      <c r="AQ4" s="1460"/>
      <c r="AR4" s="1190"/>
      <c r="AS4" s="1190"/>
      <c r="AT4" s="476"/>
      <c r="AU4" s="1190"/>
      <c r="AV4" s="1190"/>
      <c r="AW4" s="1190"/>
      <c r="AX4" s="1190"/>
      <c r="AY4" s="1190"/>
      <c r="BE4" s="1456">
        <v>0</v>
      </c>
    </row>
    <row r="5" spans="1:57" ht="11.45" customHeight="1">
      <c r="BE5" s="1455">
        <v>11</v>
      </c>
    </row>
    <row r="6" spans="1:57" ht="57.75" customHeight="1">
      <c r="I6" s="3791" t="s">
        <v>692</v>
      </c>
      <c r="J6" s="3791"/>
      <c r="K6" s="3791"/>
      <c r="L6" s="3791"/>
      <c r="M6" s="3791"/>
      <c r="N6" s="1870"/>
      <c r="O6" s="1870"/>
      <c r="P6" s="1870"/>
      <c r="Q6" s="1870"/>
      <c r="R6" s="1870"/>
      <c r="S6" s="1870"/>
      <c r="T6" s="1870"/>
      <c r="U6" s="1870"/>
      <c r="V6" s="1870"/>
      <c r="W6" s="1870"/>
      <c r="X6" s="1870"/>
      <c r="Y6" s="1870"/>
      <c r="Z6" s="1870"/>
      <c r="AA6" s="1870"/>
      <c r="AB6" s="1870"/>
      <c r="AC6" s="1870"/>
      <c r="AD6" s="1870"/>
      <c r="AE6" s="1870"/>
      <c r="AF6" s="1870"/>
      <c r="AG6" s="1870"/>
      <c r="AI6" s="480"/>
      <c r="BE6" s="1455">
        <v>55</v>
      </c>
    </row>
    <row r="7" spans="1:57" ht="25.15" customHeight="1">
      <c r="I7" s="3814" t="str">
        <f>IF(org=0,"Не определено",org)</f>
        <v>ООО "Смоленскрегионтеплоэнерго"</v>
      </c>
      <c r="J7" s="3814"/>
      <c r="K7" s="3814"/>
      <c r="L7" s="3814"/>
      <c r="M7" s="3814"/>
      <c r="N7" s="1866"/>
      <c r="O7" s="1866"/>
      <c r="P7" s="1866"/>
      <c r="Q7" s="1866"/>
      <c r="R7" s="1866"/>
      <c r="S7" s="1866"/>
      <c r="T7" s="1866"/>
      <c r="U7" s="1866"/>
      <c r="V7" s="1866"/>
      <c r="W7" s="1866"/>
      <c r="X7" s="1866"/>
      <c r="Y7" s="1866"/>
      <c r="Z7" s="1866"/>
      <c r="AA7" s="1866"/>
      <c r="AB7" s="1866"/>
      <c r="AC7" s="1866"/>
      <c r="AD7" s="1866"/>
      <c r="AE7" s="1866"/>
      <c r="AF7" s="1866"/>
      <c r="AG7" s="1866"/>
      <c r="BE7" s="1455">
        <v>24</v>
      </c>
    </row>
    <row r="8" spans="1:57" ht="11.45" customHeight="1">
      <c r="I8" s="960"/>
      <c r="J8" s="960"/>
      <c r="K8" s="960"/>
      <c r="L8" s="960"/>
      <c r="M8" s="960"/>
      <c r="N8" s="961" t="s">
        <v>9</v>
      </c>
      <c r="O8" s="961" t="s">
        <v>9</v>
      </c>
      <c r="P8" s="961" t="s">
        <v>9</v>
      </c>
      <c r="Q8" s="961" t="s">
        <v>9</v>
      </c>
      <c r="R8" s="961" t="s">
        <v>9</v>
      </c>
      <c r="S8" s="961" t="s">
        <v>9</v>
      </c>
      <c r="T8" s="961" t="s">
        <v>9</v>
      </c>
      <c r="U8" s="961" t="s">
        <v>9</v>
      </c>
      <c r="V8" s="961" t="s">
        <v>9</v>
      </c>
      <c r="W8" s="961" t="s">
        <v>9</v>
      </c>
      <c r="X8" s="961" t="s">
        <v>9</v>
      </c>
      <c r="Y8" s="961" t="s">
        <v>9</v>
      </c>
      <c r="Z8" s="961" t="s">
        <v>9</v>
      </c>
      <c r="AA8" s="961" t="s">
        <v>9</v>
      </c>
      <c r="AB8" s="961" t="s">
        <v>9</v>
      </c>
      <c r="AC8" s="961" t="s">
        <v>9</v>
      </c>
      <c r="AD8" s="961" t="s">
        <v>9</v>
      </c>
      <c r="AE8" s="961" t="s">
        <v>9</v>
      </c>
      <c r="AF8" s="961" t="s">
        <v>9</v>
      </c>
      <c r="AG8" s="961" t="s">
        <v>9</v>
      </c>
      <c r="BE8" s="1455">
        <v>11</v>
      </c>
    </row>
    <row r="9" spans="1:57" s="1465" customFormat="1" ht="30" hidden="1" customHeight="1">
      <c r="A9" s="991"/>
      <c r="B9" s="991"/>
      <c r="C9" s="991"/>
      <c r="E9" s="991"/>
      <c r="L9" s="758"/>
      <c r="M9" s="758" t="s">
        <v>167</v>
      </c>
      <c r="N9" s="758" t="s">
        <v>172</v>
      </c>
      <c r="O9" s="758" t="s">
        <v>174</v>
      </c>
      <c r="P9" s="758" t="s">
        <v>176</v>
      </c>
      <c r="Q9" s="758" t="s">
        <v>178</v>
      </c>
      <c r="R9" s="758" t="s">
        <v>180</v>
      </c>
      <c r="S9" s="758" t="s">
        <v>182</v>
      </c>
      <c r="T9" s="758" t="s">
        <v>184</v>
      </c>
      <c r="U9" s="758" t="s">
        <v>186</v>
      </c>
      <c r="V9" s="758" t="s">
        <v>188</v>
      </c>
      <c r="W9" s="758" t="s">
        <v>190</v>
      </c>
      <c r="X9" s="758" t="s">
        <v>192</v>
      </c>
      <c r="Y9" s="758" t="s">
        <v>194</v>
      </c>
      <c r="Z9" s="758" t="s">
        <v>196</v>
      </c>
      <c r="AA9" s="758" t="s">
        <v>198</v>
      </c>
      <c r="AB9" s="758" t="s">
        <v>200</v>
      </c>
      <c r="AC9" s="758" t="s">
        <v>202</v>
      </c>
      <c r="AD9" s="758" t="s">
        <v>204</v>
      </c>
      <c r="AE9" s="758" t="s">
        <v>206</v>
      </c>
      <c r="AF9" s="758" t="s">
        <v>208</v>
      </c>
      <c r="AG9" s="758" t="s">
        <v>210</v>
      </c>
      <c r="BE9" s="1460">
        <v>1</v>
      </c>
    </row>
    <row r="10" spans="1:57" ht="11.45" customHeight="1">
      <c r="E10" s="1825" t="s">
        <v>693</v>
      </c>
      <c r="I10" s="612"/>
      <c r="J10" s="3945" t="s">
        <v>157</v>
      </c>
      <c r="K10" s="3946"/>
      <c r="L10" s="1804" t="str">
        <f t="shared" ref="L10:AG10" si="0">IF(L9="","",INDEX(DIFFERENTIATION_UNMERGE_VD,MATCH(L9,DIFFERENTIATION_ID_DIFF,0)))</f>
        <v/>
      </c>
      <c r="M10" s="1804" t="str">
        <f t="shared" si="0"/>
        <v>Производство тепловой энергии. Некомбинированная выработка; Передача. Тепловая энергия; Сбыт. Тепловая энергия</v>
      </c>
      <c r="N10" s="1875" t="str">
        <f t="shared" si="0"/>
        <v>Производство тепловой энергии. Некомбинированная выработка; Передача. Тепловая энергия; Сбыт. Тепловая энергия</v>
      </c>
      <c r="O10" s="1875" t="str">
        <f t="shared" si="0"/>
        <v>Производство тепловой энергии. Некомбинированная выработка; Передача. Тепловая энергия; Сбыт. Тепловая энергия</v>
      </c>
      <c r="P10" s="1875" t="str">
        <f t="shared" si="0"/>
        <v>Производство тепловой энергии. Некомбинированная выработка; Передача. Тепловая энергия; Сбыт. Тепловая энергия</v>
      </c>
      <c r="Q10" s="1875" t="str">
        <f t="shared" si="0"/>
        <v>Производство тепловой энергии. Некомбинированная выработка; Передача. Тепловая энергия; Сбыт. Тепловая энергия</v>
      </c>
      <c r="R10" s="1875" t="str">
        <f t="shared" si="0"/>
        <v>Производство тепловой энергии. Некомбинированная выработка; Передача. Тепловая энергия; Сбыт. Тепловая энергия</v>
      </c>
      <c r="S10" s="1875" t="str">
        <f t="shared" si="0"/>
        <v>Производство тепловой энергии. Некомбинированная выработка; Передача. Тепловая энергия; Сбыт. Тепловая энергия</v>
      </c>
      <c r="T10" s="1875" t="str">
        <f t="shared" si="0"/>
        <v>Производство тепловой энергии. Некомбинированная выработка; Передача. Тепловая энергия; Сбыт. Тепловая энергия</v>
      </c>
      <c r="U10" s="1875" t="str">
        <f t="shared" si="0"/>
        <v>Производство тепловой энергии. Некомбинированная выработка; Передача. Тепловая энергия; Сбыт. Тепловая энергия</v>
      </c>
      <c r="V10" s="1875" t="str">
        <f t="shared" si="0"/>
        <v>Производство тепловой энергии. Некомбинированная выработка; Передача. Тепловая энергия; Сбыт. Тепловая энергия</v>
      </c>
      <c r="W10" s="1875" t="str">
        <f t="shared" si="0"/>
        <v>Производство тепловой энергии. Некомбинированная выработка; Передача. Тепловая энергия; Сбыт. Тепловая энергия</v>
      </c>
      <c r="X10" s="1875" t="str">
        <f t="shared" si="0"/>
        <v>Производство тепловой энергии. Некомбинированная выработка; Передача. Тепловая энергия; Сбыт. Тепловая энергия</v>
      </c>
      <c r="Y10" s="1875" t="str">
        <f t="shared" si="0"/>
        <v>Производство тепловой энергии. Некомбинированная выработка; Передача. Тепловая энергия; Сбыт. Тепловая энергия</v>
      </c>
      <c r="Z10" s="1875" t="str">
        <f t="shared" si="0"/>
        <v>Производство тепловой энергии. Некомбинированная выработка; Передача. Тепловая энергия; Сбыт. Тепловая энергия</v>
      </c>
      <c r="AA10" s="1875" t="str">
        <f t="shared" si="0"/>
        <v>Производство тепловой энергии. Некомбинированная выработка; Передача. Тепловая энергия; Сбыт. Тепловая энергия</v>
      </c>
      <c r="AB10" s="1875" t="str">
        <f t="shared" si="0"/>
        <v>Производство тепловой энергии. Некомбинированная выработка; Передача. Тепловая энергия; Сбыт. Тепловая энергия</v>
      </c>
      <c r="AC10" s="1875" t="str">
        <f t="shared" si="0"/>
        <v>Производство тепловой энергии. Некомбинированная выработка; Передача. Тепловая энергия; Сбыт. Тепловая энергия</v>
      </c>
      <c r="AD10" s="1875" t="str">
        <f t="shared" si="0"/>
        <v>Производство тепловой энергии. Некомбинированная выработка; Передача. Тепловая энергия; Сбыт. Тепловая энергия</v>
      </c>
      <c r="AE10" s="1875" t="str">
        <f t="shared" si="0"/>
        <v>Производство тепловой энергии. Некомбинированная выработка; Передача. Тепловая энергия; Сбыт. Тепловая энергия</v>
      </c>
      <c r="AF10" s="1875" t="str">
        <f t="shared" si="0"/>
        <v>Производство тепловой энергии. Некомбинированная выработка; Передача. Тепловая энергия; Сбыт. Тепловая энергия</v>
      </c>
      <c r="AG10" s="1875" t="str">
        <f t="shared" si="0"/>
        <v>Производство тепловой энергии. Некомбинированная выработка; Передача. Тепловая энергия; Сбыт. Тепловая энергия</v>
      </c>
      <c r="AI10" s="3731" t="s">
        <v>385</v>
      </c>
      <c r="BE10" s="1455">
        <v>11</v>
      </c>
    </row>
    <row r="11" spans="1:57" ht="11.45" customHeight="1">
      <c r="E11" s="1825" t="s">
        <v>694</v>
      </c>
      <c r="I11" s="612"/>
      <c r="J11" s="3945" t="s">
        <v>636</v>
      </c>
      <c r="K11" s="3946"/>
      <c r="L11" s="1804" t="str">
        <f t="shared" ref="L11:AG11" si="1">IF(L9="","",INDEX(DIFFERENTIATION_UNMERGE_AREA,MATCH(L9,DIFFERENTIATION_ID_DIFF,0)))</f>
        <v/>
      </c>
      <c r="M11" s="1804" t="str">
        <f t="shared" si="1"/>
        <v>Территория 1</v>
      </c>
      <c r="N11" s="1875" t="str">
        <f t="shared" si="1"/>
        <v>Территория 2</v>
      </c>
      <c r="O11" s="1875" t="str">
        <f t="shared" si="1"/>
        <v>Территория 3</v>
      </c>
      <c r="P11" s="1875" t="str">
        <f t="shared" si="1"/>
        <v>Территория 4</v>
      </c>
      <c r="Q11" s="1875" t="str">
        <f t="shared" si="1"/>
        <v>Территория 5</v>
      </c>
      <c r="R11" s="1875" t="str">
        <f t="shared" si="1"/>
        <v>Территория 6</v>
      </c>
      <c r="S11" s="1875" t="str">
        <f t="shared" si="1"/>
        <v>Территория 6</v>
      </c>
      <c r="T11" s="1875" t="str">
        <f t="shared" si="1"/>
        <v>Территория 6</v>
      </c>
      <c r="U11" s="1875" t="str">
        <f t="shared" si="1"/>
        <v>Территория 7</v>
      </c>
      <c r="V11" s="1875" t="str">
        <f t="shared" si="1"/>
        <v>Территория 8</v>
      </c>
      <c r="W11" s="1875" t="str">
        <f t="shared" si="1"/>
        <v>Территория 8</v>
      </c>
      <c r="X11" s="1875" t="str">
        <f t="shared" si="1"/>
        <v>Территория 8</v>
      </c>
      <c r="Y11" s="1875" t="str">
        <f t="shared" si="1"/>
        <v>Территория 9</v>
      </c>
      <c r="Z11" s="1875" t="str">
        <f t="shared" si="1"/>
        <v>Территория 10</v>
      </c>
      <c r="AA11" s="1875" t="str">
        <f t="shared" si="1"/>
        <v>Территория 10</v>
      </c>
      <c r="AB11" s="1875" t="str">
        <f t="shared" si="1"/>
        <v>Территория 11</v>
      </c>
      <c r="AC11" s="1875" t="str">
        <f t="shared" si="1"/>
        <v>Территория 12</v>
      </c>
      <c r="AD11" s="1875" t="str">
        <f t="shared" si="1"/>
        <v>Территория 13</v>
      </c>
      <c r="AE11" s="1875" t="str">
        <f t="shared" si="1"/>
        <v>Территория 13</v>
      </c>
      <c r="AF11" s="1875" t="str">
        <f t="shared" si="1"/>
        <v>Территория 13</v>
      </c>
      <c r="AG11" s="1875" t="str">
        <f t="shared" si="1"/>
        <v>Территория 13</v>
      </c>
      <c r="AI11" s="3731"/>
      <c r="BE11" s="1455">
        <v>11</v>
      </c>
    </row>
    <row r="12" spans="1:57" ht="11.45" customHeight="1">
      <c r="E12" s="1825" t="s">
        <v>695</v>
      </c>
      <c r="I12" s="1478"/>
      <c r="J12" s="3945" t="s">
        <v>637</v>
      </c>
      <c r="K12" s="3946"/>
      <c r="L12" s="1804" t="str">
        <f t="shared" ref="L12:AG12" si="2">IF(L9="","",INDEX(DIFFERENTIATION_UNMERGE_SYSTEM,MATCH(L9,DIFFERENTIATION_ID_DIFF,0)))</f>
        <v/>
      </c>
      <c r="M12" s="1804" t="str">
        <f t="shared" si="2"/>
        <v>котельная г. Вязьма ул. Московская</v>
      </c>
      <c r="N12" s="1875" t="str">
        <f t="shared" si="2"/>
        <v>Вяземский филиал</v>
      </c>
      <c r="O12" s="1875" t="str">
        <f t="shared" si="2"/>
        <v>котельная с. Карманово, ул. Набережная, д. 18, стр. 3</v>
      </c>
      <c r="P12" s="1875" t="str">
        <f t="shared" si="2"/>
        <v>Рославльский филиал</v>
      </c>
      <c r="Q12" s="1875" t="str">
        <f t="shared" si="2"/>
        <v>котельная г. Рославль, ул. Мичурина</v>
      </c>
      <c r="R12" s="1875" t="str">
        <f t="shared" si="2"/>
        <v>котельная д. Даньково</v>
      </c>
      <c r="S12" s="1875" t="str">
        <f t="shared" si="2"/>
        <v>котельная д. Пересна</v>
      </c>
      <c r="T12" s="1875" t="str">
        <f t="shared" si="2"/>
        <v>котельная г. Починок, ул. Садовая</v>
      </c>
      <c r="U12" s="1875" t="str">
        <f t="shared" si="2"/>
        <v>Сафоновский филиал</v>
      </c>
      <c r="V12" s="1875" t="str">
        <f t="shared" si="2"/>
        <v>котельная г. Сафоново, ул. Советская</v>
      </c>
      <c r="W12" s="1875" t="str">
        <f t="shared" si="2"/>
        <v>котельная г. Сафоново, ул. Первомайская</v>
      </c>
      <c r="X12" s="1875" t="str">
        <f t="shared" si="2"/>
        <v>котельная с. Издешково</v>
      </c>
      <c r="Y12" s="1875" t="str">
        <f t="shared" si="2"/>
        <v>котельная БМК Михайловское</v>
      </c>
      <c r="Z12" s="1875" t="str">
        <f t="shared" si="2"/>
        <v>котельные пгт. Холм-Жирковское, ул. Кирова,ул. Советская</v>
      </c>
      <c r="AA12" s="1875" t="str">
        <f t="shared" si="2"/>
        <v>котельная ст. Игоревская</v>
      </c>
      <c r="AB12" s="1875" t="str">
        <f t="shared" si="2"/>
        <v>Ярцевский филиал</v>
      </c>
      <c r="AC12" s="1875" t="str">
        <f t="shared" si="2"/>
        <v>п. Красный</v>
      </c>
      <c r="AD12" s="1875" t="str">
        <f t="shared" si="2"/>
        <v>котельная д. Богородицкое</v>
      </c>
      <c r="AE12" s="1875" t="str">
        <f t="shared" si="2"/>
        <v>котельная д. Сметанино</v>
      </c>
      <c r="AF12" s="1875" t="str">
        <f t="shared" si="2"/>
        <v>котельная с. Талашкино</v>
      </c>
      <c r="AG12" s="1875" t="str">
        <f t="shared" si="2"/>
        <v>котельная д. Митино</v>
      </c>
      <c r="AI12" s="3731"/>
      <c r="BE12" s="1455">
        <v>11</v>
      </c>
    </row>
    <row r="13" spans="1:57" ht="11.45" customHeight="1">
      <c r="E13" s="1825" t="s">
        <v>696</v>
      </c>
      <c r="F13" s="1825" t="s">
        <v>697</v>
      </c>
      <c r="I13" s="3947" t="s">
        <v>384</v>
      </c>
      <c r="J13" s="3948"/>
      <c r="K13" s="3948"/>
      <c r="L13" s="1802"/>
      <c r="M13" s="1842"/>
      <c r="N13" s="1873"/>
      <c r="O13" s="1873"/>
      <c r="P13" s="1873"/>
      <c r="Q13" s="1873"/>
      <c r="R13" s="1873"/>
      <c r="S13" s="1873"/>
      <c r="T13" s="1873"/>
      <c r="U13" s="1873"/>
      <c r="V13" s="1873"/>
      <c r="W13" s="1873"/>
      <c r="X13" s="1873"/>
      <c r="Y13" s="1873"/>
      <c r="Z13" s="1873"/>
      <c r="AA13" s="1873"/>
      <c r="AB13" s="1873"/>
      <c r="AC13" s="1873"/>
      <c r="AD13" s="1873"/>
      <c r="AE13" s="1873"/>
      <c r="AF13" s="1873"/>
      <c r="AG13" s="1873"/>
      <c r="AI13" s="3731"/>
      <c r="BE13" s="1455">
        <v>11</v>
      </c>
    </row>
    <row r="14" spans="1:57" ht="24" customHeight="1">
      <c r="I14" s="1795" t="s">
        <v>75</v>
      </c>
      <c r="J14" s="1795" t="s">
        <v>386</v>
      </c>
      <c r="K14" s="1795" t="s">
        <v>638</v>
      </c>
      <c r="L14" s="1835" t="s">
        <v>387</v>
      </c>
      <c r="M14" s="1836" t="s">
        <v>387</v>
      </c>
      <c r="N14" s="1868" t="s">
        <v>387</v>
      </c>
      <c r="O14" s="1868" t="s">
        <v>387</v>
      </c>
      <c r="P14" s="1868" t="s">
        <v>387</v>
      </c>
      <c r="Q14" s="1868" t="s">
        <v>387</v>
      </c>
      <c r="R14" s="1868" t="s">
        <v>387</v>
      </c>
      <c r="S14" s="1868" t="s">
        <v>387</v>
      </c>
      <c r="T14" s="1868" t="s">
        <v>387</v>
      </c>
      <c r="U14" s="1868" t="s">
        <v>387</v>
      </c>
      <c r="V14" s="1868" t="s">
        <v>387</v>
      </c>
      <c r="W14" s="1868" t="s">
        <v>387</v>
      </c>
      <c r="X14" s="1868" t="s">
        <v>387</v>
      </c>
      <c r="Y14" s="1868" t="s">
        <v>387</v>
      </c>
      <c r="Z14" s="1868" t="s">
        <v>387</v>
      </c>
      <c r="AA14" s="1868" t="s">
        <v>387</v>
      </c>
      <c r="AB14" s="1868" t="s">
        <v>387</v>
      </c>
      <c r="AC14" s="1868" t="s">
        <v>387</v>
      </c>
      <c r="AD14" s="1868" t="s">
        <v>387</v>
      </c>
      <c r="AE14" s="1868" t="s">
        <v>387</v>
      </c>
      <c r="AF14" s="1868" t="s">
        <v>387</v>
      </c>
      <c r="AG14" s="1868" t="s">
        <v>387</v>
      </c>
      <c r="AI14" s="3731"/>
      <c r="BE14" s="1455">
        <v>23</v>
      </c>
    </row>
    <row r="15" spans="1:57" ht="24" customHeight="1">
      <c r="A15" s="1829"/>
      <c r="B15" s="1828" t="s">
        <v>698</v>
      </c>
      <c r="C15" s="1828" t="s">
        <v>699</v>
      </c>
      <c r="D15" s="1827" t="s">
        <v>700</v>
      </c>
      <c r="E15" s="1831" t="s">
        <v>701</v>
      </c>
      <c r="F15" s="1831" t="s">
        <v>701</v>
      </c>
      <c r="G15" s="1460" t="s">
        <v>648</v>
      </c>
      <c r="H15" s="1796"/>
      <c r="I15" s="1454">
        <v>1</v>
      </c>
      <c r="J15" s="1797" t="s">
        <v>702</v>
      </c>
      <c r="K15" s="1795" t="s">
        <v>390</v>
      </c>
      <c r="L15" s="572"/>
      <c r="M15" s="688"/>
      <c r="N15" s="572"/>
      <c r="O15" s="572"/>
      <c r="P15" s="572"/>
      <c r="Q15" s="572"/>
      <c r="R15" s="572"/>
      <c r="S15" s="572"/>
      <c r="T15" s="572"/>
      <c r="U15" s="572"/>
      <c r="V15" s="572"/>
      <c r="W15" s="572"/>
      <c r="X15" s="572"/>
      <c r="Y15" s="572"/>
      <c r="Z15" s="572"/>
      <c r="AA15" s="572"/>
      <c r="AB15" s="572"/>
      <c r="AC15" s="572"/>
      <c r="AD15" s="572"/>
      <c r="AE15" s="572"/>
      <c r="AF15" s="572"/>
      <c r="AG15" s="572"/>
      <c r="AH15" s="475" t="s">
        <v>703</v>
      </c>
      <c r="AI15" s="1349" t="s">
        <v>704</v>
      </c>
      <c r="AJ15" s="475" t="s">
        <v>703</v>
      </c>
      <c r="BE15" s="1455">
        <v>23</v>
      </c>
    </row>
    <row r="16" spans="1:57" ht="35.65" customHeight="1">
      <c r="A16" s="1829"/>
      <c r="B16" s="1828" t="s">
        <v>705</v>
      </c>
      <c r="C16" s="1828" t="s">
        <v>706</v>
      </c>
      <c r="D16" s="1827" t="s">
        <v>690</v>
      </c>
      <c r="E16" s="1831" t="s">
        <v>701</v>
      </c>
      <c r="F16" s="1831" t="s">
        <v>701</v>
      </c>
      <c r="H16" s="1796"/>
      <c r="I16" s="1453">
        <v>2</v>
      </c>
      <c r="J16" s="1838" t="s">
        <v>707</v>
      </c>
      <c r="K16" s="1837" t="s">
        <v>632</v>
      </c>
      <c r="L16" s="1843"/>
      <c r="M16" s="1491"/>
      <c r="N16" s="1843"/>
      <c r="O16" s="1843"/>
      <c r="P16" s="1843"/>
      <c r="Q16" s="1843"/>
      <c r="R16" s="1843"/>
      <c r="S16" s="1843"/>
      <c r="T16" s="1843"/>
      <c r="U16" s="1843"/>
      <c r="V16" s="1843"/>
      <c r="W16" s="1843"/>
      <c r="X16" s="1843"/>
      <c r="Y16" s="1843"/>
      <c r="Z16" s="1843"/>
      <c r="AA16" s="1843"/>
      <c r="AB16" s="1843"/>
      <c r="AC16" s="1843"/>
      <c r="AD16" s="1843"/>
      <c r="AE16" s="1843"/>
      <c r="AF16" s="1843"/>
      <c r="AG16" s="1843"/>
      <c r="AH16" s="475" t="s">
        <v>703</v>
      </c>
      <c r="AI16" s="1349" t="s">
        <v>708</v>
      </c>
      <c r="AJ16" s="475" t="s">
        <v>703</v>
      </c>
      <c r="BE16" s="1455">
        <v>34</v>
      </c>
    </row>
    <row r="17" spans="1:57" s="1465" customFormat="1" ht="17.25" hidden="1" customHeight="1">
      <c r="A17" s="991"/>
      <c r="B17" s="991"/>
      <c r="C17" s="991"/>
      <c r="D17" s="991"/>
      <c r="E17" s="991"/>
      <c r="H17" s="1148"/>
      <c r="I17" s="855" t="s">
        <v>709</v>
      </c>
      <c r="J17" s="840"/>
      <c r="K17" s="855"/>
      <c r="L17" s="841"/>
      <c r="M17" s="841"/>
      <c r="N17" s="841"/>
      <c r="O17" s="841"/>
      <c r="P17" s="841"/>
      <c r="Q17" s="841"/>
      <c r="R17" s="841"/>
      <c r="S17" s="841"/>
      <c r="T17" s="841"/>
      <c r="U17" s="841"/>
      <c r="V17" s="841"/>
      <c r="W17" s="841"/>
      <c r="X17" s="841"/>
      <c r="Y17" s="841"/>
      <c r="Z17" s="841"/>
      <c r="AA17" s="841"/>
      <c r="AB17" s="841"/>
      <c r="AC17" s="841"/>
      <c r="AD17" s="841"/>
      <c r="AE17" s="841"/>
      <c r="AF17" s="841"/>
      <c r="AG17" s="841"/>
      <c r="AI17" s="1209"/>
      <c r="BE17" s="1460">
        <v>1</v>
      </c>
    </row>
    <row r="18" spans="1:57" s="1190" customFormat="1" ht="24" customHeight="1">
      <c r="A18" s="837"/>
      <c r="B18" s="837"/>
      <c r="C18" s="837"/>
      <c r="D18" s="837"/>
      <c r="E18" s="837"/>
      <c r="G18" s="1460"/>
      <c r="H18" s="1457"/>
      <c r="I18" s="486"/>
      <c r="J18" s="487" t="s">
        <v>650</v>
      </c>
      <c r="K18" s="488"/>
      <c r="L18" s="1845"/>
      <c r="M18" s="489"/>
      <c r="N18" s="1903"/>
      <c r="O18" s="1904"/>
      <c r="P18" s="1905"/>
      <c r="Q18" s="1906"/>
      <c r="R18" s="1907"/>
      <c r="S18" s="1908"/>
      <c r="T18" s="1909"/>
      <c r="U18" s="1910"/>
      <c r="V18" s="1911"/>
      <c r="W18" s="1912"/>
      <c r="X18" s="1913"/>
      <c r="Y18" s="1914"/>
      <c r="Z18" s="1915"/>
      <c r="AA18" s="1916"/>
      <c r="AB18" s="1917"/>
      <c r="AC18" s="1918"/>
      <c r="AD18" s="1919"/>
      <c r="AE18" s="1920"/>
      <c r="AF18" s="1921"/>
      <c r="AG18" s="2131"/>
      <c r="AH18" s="475"/>
      <c r="AI18" s="1349" t="s">
        <v>651</v>
      </c>
      <c r="AJ18" s="475"/>
      <c r="AK18" s="1460"/>
      <c r="AL18" s="1460"/>
      <c r="AQ18" s="1460"/>
      <c r="AT18" s="476"/>
      <c r="AZ18" s="1456"/>
      <c r="BA18" s="1456"/>
      <c r="BB18" s="1456"/>
      <c r="BC18" s="1456"/>
      <c r="BD18" s="1456"/>
      <c r="BE18" s="1190">
        <v>23</v>
      </c>
    </row>
    <row r="19" spans="1:57" ht="19.899999999999999" customHeight="1">
      <c r="A19" s="1829"/>
      <c r="B19" s="1828" t="s">
        <v>710</v>
      </c>
      <c r="C19" s="1828" t="s">
        <v>711</v>
      </c>
      <c r="D19" s="1827" t="s">
        <v>690</v>
      </c>
      <c r="E19" s="1831" t="s">
        <v>701</v>
      </c>
      <c r="F19" s="1831" t="s">
        <v>701</v>
      </c>
      <c r="H19" s="1796"/>
      <c r="I19" s="1480">
        <v>3</v>
      </c>
      <c r="J19" s="1797" t="s">
        <v>711</v>
      </c>
      <c r="K19" s="1793" t="s">
        <v>632</v>
      </c>
      <c r="L19" s="622"/>
      <c r="M19" s="481"/>
      <c r="N19" s="622"/>
      <c r="O19" s="622"/>
      <c r="P19" s="622"/>
      <c r="Q19" s="622"/>
      <c r="R19" s="622"/>
      <c r="S19" s="622"/>
      <c r="T19" s="622"/>
      <c r="U19" s="622"/>
      <c r="V19" s="622"/>
      <c r="W19" s="622"/>
      <c r="X19" s="622"/>
      <c r="Y19" s="622"/>
      <c r="Z19" s="622"/>
      <c r="AA19" s="622"/>
      <c r="AB19" s="622"/>
      <c r="AC19" s="622"/>
      <c r="AD19" s="622"/>
      <c r="AE19" s="622"/>
      <c r="AF19" s="622"/>
      <c r="AG19" s="622"/>
      <c r="AH19" s="475"/>
      <c r="AI19" s="1349" t="s">
        <v>712</v>
      </c>
      <c r="AJ19" s="475"/>
      <c r="BE19" s="1455">
        <v>19</v>
      </c>
    </row>
    <row r="20" spans="1:57" ht="77.650000000000006" customHeight="1">
      <c r="A20" s="1829"/>
      <c r="B20" s="1828" t="s">
        <v>713</v>
      </c>
      <c r="C20" s="1828" t="s">
        <v>714</v>
      </c>
      <c r="D20" s="1827" t="s">
        <v>690</v>
      </c>
      <c r="E20" s="1831" t="s">
        <v>701</v>
      </c>
      <c r="F20" s="1831" t="s">
        <v>701</v>
      </c>
      <c r="H20" s="1796"/>
      <c r="I20" s="1480">
        <v>4</v>
      </c>
      <c r="J20" s="1797" t="s">
        <v>715</v>
      </c>
      <c r="K20" s="1793" t="s">
        <v>649</v>
      </c>
      <c r="L20" s="622"/>
      <c r="M20" s="481"/>
      <c r="N20" s="622"/>
      <c r="O20" s="622"/>
      <c r="P20" s="622"/>
      <c r="Q20" s="622"/>
      <c r="R20" s="622"/>
      <c r="S20" s="622"/>
      <c r="T20" s="622"/>
      <c r="U20" s="622"/>
      <c r="V20" s="622"/>
      <c r="W20" s="622"/>
      <c r="X20" s="622"/>
      <c r="Y20" s="622"/>
      <c r="Z20" s="622"/>
      <c r="AA20" s="622"/>
      <c r="AB20" s="622"/>
      <c r="AC20" s="622"/>
      <c r="AD20" s="622"/>
      <c r="AE20" s="622"/>
      <c r="AF20" s="622"/>
      <c r="AG20" s="622"/>
      <c r="AH20" s="475"/>
      <c r="AI20" s="1349"/>
      <c r="AJ20" s="475"/>
      <c r="BE20" s="1455">
        <v>74</v>
      </c>
    </row>
    <row r="21" spans="1:57" ht="35.65" customHeight="1">
      <c r="A21" s="1829"/>
      <c r="B21" s="1828" t="s">
        <v>716</v>
      </c>
      <c r="C21" s="1828" t="s">
        <v>717</v>
      </c>
      <c r="D21" s="1827" t="s">
        <v>690</v>
      </c>
      <c r="E21" s="1831" t="s">
        <v>701</v>
      </c>
      <c r="F21" s="1831" t="s">
        <v>701</v>
      </c>
      <c r="H21" s="1796"/>
      <c r="I21" s="1480">
        <v>5</v>
      </c>
      <c r="J21" s="1797" t="s">
        <v>718</v>
      </c>
      <c r="K21" s="1793" t="s">
        <v>649</v>
      </c>
      <c r="L21" s="622"/>
      <c r="M21" s="481"/>
      <c r="N21" s="622"/>
      <c r="O21" s="622"/>
      <c r="P21" s="622"/>
      <c r="Q21" s="622"/>
      <c r="R21" s="622"/>
      <c r="S21" s="622"/>
      <c r="T21" s="622"/>
      <c r="U21" s="622"/>
      <c r="V21" s="622"/>
      <c r="W21" s="622"/>
      <c r="X21" s="622"/>
      <c r="Y21" s="622"/>
      <c r="Z21" s="622"/>
      <c r="AA21" s="622"/>
      <c r="AB21" s="622"/>
      <c r="AC21" s="622"/>
      <c r="AD21" s="622"/>
      <c r="AE21" s="622"/>
      <c r="AF21" s="622"/>
      <c r="AG21" s="622"/>
      <c r="AH21" s="475"/>
      <c r="AI21" s="1349" t="s">
        <v>712</v>
      </c>
      <c r="AJ21" s="475"/>
      <c r="BE21" s="1455">
        <v>34</v>
      </c>
    </row>
    <row r="22" spans="1:57" ht="48.2" customHeight="1">
      <c r="A22" s="1829"/>
      <c r="B22" s="1828" t="s">
        <v>719</v>
      </c>
      <c r="C22" s="1828" t="s">
        <v>720</v>
      </c>
      <c r="D22" s="1827" t="s">
        <v>690</v>
      </c>
      <c r="E22" s="1831" t="s">
        <v>701</v>
      </c>
      <c r="F22" s="1831" t="s">
        <v>701</v>
      </c>
      <c r="H22" s="1796"/>
      <c r="I22" s="1480">
        <v>6</v>
      </c>
      <c r="J22" s="1797" t="s">
        <v>721</v>
      </c>
      <c r="K22" s="1793" t="s">
        <v>649</v>
      </c>
      <c r="L22" s="622"/>
      <c r="M22" s="481"/>
      <c r="N22" s="622"/>
      <c r="O22" s="622"/>
      <c r="P22" s="622"/>
      <c r="Q22" s="622"/>
      <c r="R22" s="622"/>
      <c r="S22" s="622"/>
      <c r="T22" s="622"/>
      <c r="U22" s="622"/>
      <c r="V22" s="622"/>
      <c r="W22" s="622"/>
      <c r="X22" s="622"/>
      <c r="Y22" s="622"/>
      <c r="Z22" s="622"/>
      <c r="AA22" s="622"/>
      <c r="AB22" s="622"/>
      <c r="AC22" s="622"/>
      <c r="AD22" s="622"/>
      <c r="AE22" s="622"/>
      <c r="AF22" s="622"/>
      <c r="AG22" s="622"/>
      <c r="AH22" s="475"/>
      <c r="AI22" s="1349" t="s">
        <v>722</v>
      </c>
      <c r="AJ22" s="475"/>
      <c r="BE22" s="1455">
        <v>46</v>
      </c>
    </row>
    <row r="23" spans="1:57" ht="19.899999999999999" customHeight="1">
      <c r="A23" s="1829"/>
      <c r="B23" s="1828" t="s">
        <v>723</v>
      </c>
      <c r="C23" s="1828" t="s">
        <v>724</v>
      </c>
      <c r="D23" s="1827" t="s">
        <v>690</v>
      </c>
      <c r="E23" s="1831" t="s">
        <v>701</v>
      </c>
      <c r="F23" s="1831" t="s">
        <v>701</v>
      </c>
      <c r="H23" s="1796"/>
      <c r="I23" s="1480" t="s">
        <v>725</v>
      </c>
      <c r="J23" s="1348" t="s">
        <v>726</v>
      </c>
      <c r="K23" s="1793" t="s">
        <v>649</v>
      </c>
      <c r="L23" s="622"/>
      <c r="M23" s="481"/>
      <c r="N23" s="622"/>
      <c r="O23" s="622"/>
      <c r="P23" s="622"/>
      <c r="Q23" s="622"/>
      <c r="R23" s="622"/>
      <c r="S23" s="622"/>
      <c r="T23" s="622"/>
      <c r="U23" s="622"/>
      <c r="V23" s="622"/>
      <c r="W23" s="622"/>
      <c r="X23" s="622"/>
      <c r="Y23" s="622"/>
      <c r="Z23" s="622"/>
      <c r="AA23" s="622"/>
      <c r="AB23" s="622"/>
      <c r="AC23" s="622"/>
      <c r="AD23" s="622"/>
      <c r="AE23" s="622"/>
      <c r="AF23" s="622"/>
      <c r="AG23" s="622"/>
      <c r="AH23" s="475"/>
      <c r="AI23" s="1349" t="s">
        <v>712</v>
      </c>
      <c r="AJ23" s="475"/>
      <c r="BE23" s="1455">
        <v>19</v>
      </c>
    </row>
    <row r="24" spans="1:57" ht="19.899999999999999" customHeight="1">
      <c r="A24" s="1829"/>
      <c r="B24" s="1828" t="s">
        <v>727</v>
      </c>
      <c r="C24" s="1828" t="s">
        <v>728</v>
      </c>
      <c r="D24" s="1827" t="s">
        <v>690</v>
      </c>
      <c r="E24" s="1831" t="s">
        <v>701</v>
      </c>
      <c r="F24" s="1831" t="s">
        <v>701</v>
      </c>
      <c r="H24" s="1796"/>
      <c r="I24" s="1480" t="s">
        <v>729</v>
      </c>
      <c r="J24" s="1348" t="s">
        <v>730</v>
      </c>
      <c r="K24" s="1793" t="s">
        <v>649</v>
      </c>
      <c r="L24" s="622"/>
      <c r="M24" s="481"/>
      <c r="N24" s="622"/>
      <c r="O24" s="622"/>
      <c r="P24" s="622"/>
      <c r="Q24" s="622"/>
      <c r="R24" s="622"/>
      <c r="S24" s="622"/>
      <c r="T24" s="622"/>
      <c r="U24" s="622"/>
      <c r="V24" s="622"/>
      <c r="W24" s="622"/>
      <c r="X24" s="622"/>
      <c r="Y24" s="622"/>
      <c r="Z24" s="622"/>
      <c r="AA24" s="622"/>
      <c r="AB24" s="622"/>
      <c r="AC24" s="622"/>
      <c r="AD24" s="622"/>
      <c r="AE24" s="622"/>
      <c r="AF24" s="622"/>
      <c r="AG24" s="622"/>
      <c r="AH24" s="475"/>
      <c r="AI24" s="1349"/>
      <c r="AJ24" s="475"/>
      <c r="BE24" s="1455">
        <v>19</v>
      </c>
    </row>
    <row r="25" spans="1:57" ht="24" customHeight="1">
      <c r="A25" s="1829"/>
      <c r="B25" s="1828" t="s">
        <v>731</v>
      </c>
      <c r="C25" s="1828" t="s">
        <v>732</v>
      </c>
      <c r="D25" s="1827" t="s">
        <v>690</v>
      </c>
      <c r="E25" s="1831" t="s">
        <v>701</v>
      </c>
      <c r="F25" s="1831" t="s">
        <v>701</v>
      </c>
      <c r="H25" s="1796"/>
      <c r="I25" s="1480" t="s">
        <v>733</v>
      </c>
      <c r="J25" s="1348" t="s">
        <v>734</v>
      </c>
      <c r="K25" s="1793" t="s">
        <v>649</v>
      </c>
      <c r="L25" s="622"/>
      <c r="M25" s="481"/>
      <c r="N25" s="622"/>
      <c r="O25" s="622"/>
      <c r="P25" s="622"/>
      <c r="Q25" s="622"/>
      <c r="R25" s="622"/>
      <c r="S25" s="622"/>
      <c r="T25" s="622"/>
      <c r="U25" s="622"/>
      <c r="V25" s="622"/>
      <c r="W25" s="622"/>
      <c r="X25" s="622"/>
      <c r="Y25" s="622"/>
      <c r="Z25" s="622"/>
      <c r="AA25" s="622"/>
      <c r="AB25" s="622"/>
      <c r="AC25" s="622"/>
      <c r="AD25" s="622"/>
      <c r="AE25" s="622"/>
      <c r="AF25" s="622"/>
      <c r="AG25" s="622"/>
      <c r="AH25" s="475"/>
      <c r="AI25" s="1349"/>
      <c r="AJ25" s="475"/>
      <c r="BE25" s="1455">
        <v>23</v>
      </c>
    </row>
    <row r="26" spans="1:57" ht="24" customHeight="1">
      <c r="A26" s="1829"/>
      <c r="B26" s="1828" t="s">
        <v>735</v>
      </c>
      <c r="C26" s="1828" t="s">
        <v>736</v>
      </c>
      <c r="D26" s="1827" t="s">
        <v>690</v>
      </c>
      <c r="E26" s="1831" t="s">
        <v>701</v>
      </c>
      <c r="F26" s="1831" t="s">
        <v>701</v>
      </c>
      <c r="H26" s="1796"/>
      <c r="I26" s="1480">
        <v>7</v>
      </c>
      <c r="J26" s="1797" t="s">
        <v>736</v>
      </c>
      <c r="K26" s="1793" t="s">
        <v>737</v>
      </c>
      <c r="L26" s="622"/>
      <c r="M26" s="481"/>
      <c r="N26" s="622"/>
      <c r="O26" s="622"/>
      <c r="P26" s="622"/>
      <c r="Q26" s="622"/>
      <c r="R26" s="622"/>
      <c r="S26" s="622"/>
      <c r="T26" s="622"/>
      <c r="U26" s="622"/>
      <c r="V26" s="622"/>
      <c r="W26" s="622"/>
      <c r="X26" s="622"/>
      <c r="Y26" s="622"/>
      <c r="Z26" s="622"/>
      <c r="AA26" s="622"/>
      <c r="AB26" s="622"/>
      <c r="AC26" s="622"/>
      <c r="AD26" s="622"/>
      <c r="AE26" s="622"/>
      <c r="AF26" s="622"/>
      <c r="AG26" s="622"/>
      <c r="AH26" s="475"/>
      <c r="AI26" s="1349"/>
      <c r="AJ26" s="475"/>
      <c r="BE26" s="1455">
        <v>23</v>
      </c>
    </row>
    <row r="27" spans="1:57" ht="24" customHeight="1">
      <c r="A27" s="1829"/>
      <c r="B27" s="1828" t="s">
        <v>738</v>
      </c>
      <c r="C27" s="1828" t="s">
        <v>739</v>
      </c>
      <c r="D27" s="1827" t="s">
        <v>690</v>
      </c>
      <c r="E27" s="1831" t="s">
        <v>701</v>
      </c>
      <c r="F27" s="1831" t="s">
        <v>701</v>
      </c>
      <c r="H27" s="1796"/>
      <c r="I27" s="1480">
        <v>8</v>
      </c>
      <c r="J27" s="1797" t="s">
        <v>739</v>
      </c>
      <c r="K27" s="1793" t="s">
        <v>652</v>
      </c>
      <c r="L27" s="622"/>
      <c r="M27" s="481"/>
      <c r="N27" s="622"/>
      <c r="O27" s="622"/>
      <c r="P27" s="622"/>
      <c r="Q27" s="622"/>
      <c r="R27" s="622"/>
      <c r="S27" s="622"/>
      <c r="T27" s="622"/>
      <c r="U27" s="622"/>
      <c r="V27" s="622"/>
      <c r="W27" s="622"/>
      <c r="X27" s="622"/>
      <c r="Y27" s="622"/>
      <c r="Z27" s="622"/>
      <c r="AA27" s="622"/>
      <c r="AB27" s="622"/>
      <c r="AC27" s="622"/>
      <c r="AD27" s="622"/>
      <c r="AE27" s="622"/>
      <c r="AF27" s="622"/>
      <c r="AG27" s="622"/>
      <c r="AH27" s="475"/>
      <c r="AI27" s="1349"/>
      <c r="AJ27" s="475"/>
      <c r="BE27" s="1455">
        <v>23</v>
      </c>
    </row>
    <row r="28" spans="1:57" ht="35.65" customHeight="1">
      <c r="A28" s="1829"/>
      <c r="B28" s="1828" t="s">
        <v>740</v>
      </c>
      <c r="C28" s="1828" t="s">
        <v>741</v>
      </c>
      <c r="D28" s="1827" t="s">
        <v>690</v>
      </c>
      <c r="E28" s="1831" t="s">
        <v>701</v>
      </c>
      <c r="F28" s="1831" t="s">
        <v>701</v>
      </c>
      <c r="H28" s="1796"/>
      <c r="I28" s="1490">
        <v>9</v>
      </c>
      <c r="J28" s="1797" t="s">
        <v>742</v>
      </c>
      <c r="K28" s="1793" t="s">
        <v>635</v>
      </c>
      <c r="L28" s="622"/>
      <c r="M28" s="481"/>
      <c r="N28" s="622"/>
      <c r="O28" s="622"/>
      <c r="P28" s="622"/>
      <c r="Q28" s="622"/>
      <c r="R28" s="622"/>
      <c r="S28" s="622"/>
      <c r="T28" s="622"/>
      <c r="U28" s="622"/>
      <c r="V28" s="622"/>
      <c r="W28" s="622"/>
      <c r="X28" s="622"/>
      <c r="Y28" s="622"/>
      <c r="Z28" s="622"/>
      <c r="AA28" s="622"/>
      <c r="AB28" s="622"/>
      <c r="AC28" s="622"/>
      <c r="AD28" s="622"/>
      <c r="AE28" s="622"/>
      <c r="AF28" s="622"/>
      <c r="AG28" s="622"/>
      <c r="AH28" s="475"/>
      <c r="AI28" s="1349"/>
      <c r="AJ28" s="475"/>
      <c r="BE28" s="1455">
        <v>34</v>
      </c>
    </row>
    <row r="29" spans="1:57" ht="35.65" customHeight="1">
      <c r="A29" s="1829"/>
      <c r="B29" s="1828" t="s">
        <v>743</v>
      </c>
      <c r="C29" s="1828" t="s">
        <v>744</v>
      </c>
      <c r="D29" s="1827" t="s">
        <v>690</v>
      </c>
      <c r="E29" s="1831" t="s">
        <v>701</v>
      </c>
      <c r="F29" s="1831" t="s">
        <v>701</v>
      </c>
      <c r="H29" s="1796"/>
      <c r="I29" s="1490">
        <v>10</v>
      </c>
      <c r="J29" s="1797" t="s">
        <v>745</v>
      </c>
      <c r="K29" s="1793" t="s">
        <v>635</v>
      </c>
      <c r="L29" s="622"/>
      <c r="M29" s="481"/>
      <c r="N29" s="622"/>
      <c r="O29" s="622"/>
      <c r="P29" s="622"/>
      <c r="Q29" s="622"/>
      <c r="R29" s="622"/>
      <c r="S29" s="622"/>
      <c r="T29" s="622"/>
      <c r="U29" s="622"/>
      <c r="V29" s="622"/>
      <c r="W29" s="622"/>
      <c r="X29" s="622"/>
      <c r="Y29" s="622"/>
      <c r="Z29" s="622"/>
      <c r="AA29" s="622"/>
      <c r="AB29" s="622"/>
      <c r="AC29" s="622"/>
      <c r="AD29" s="622"/>
      <c r="AE29" s="622"/>
      <c r="AF29" s="622"/>
      <c r="AG29" s="622"/>
      <c r="AH29" s="475"/>
      <c r="AI29" s="1349"/>
      <c r="AJ29" s="475"/>
      <c r="BE29" s="1455">
        <v>34</v>
      </c>
    </row>
    <row r="30" spans="1:57" ht="24" customHeight="1">
      <c r="A30" s="1829"/>
      <c r="B30" s="1828" t="s">
        <v>746</v>
      </c>
      <c r="C30" s="1828" t="s">
        <v>747</v>
      </c>
      <c r="D30" s="1827" t="s">
        <v>690</v>
      </c>
      <c r="E30" s="1831" t="s">
        <v>701</v>
      </c>
      <c r="F30" s="1831" t="s">
        <v>701</v>
      </c>
      <c r="H30" s="1796"/>
      <c r="I30" s="1490">
        <v>11</v>
      </c>
      <c r="J30" s="1797" t="s">
        <v>747</v>
      </c>
      <c r="K30" s="1793" t="s">
        <v>653</v>
      </c>
      <c r="L30" s="1844"/>
      <c r="M30" s="1445"/>
      <c r="N30" s="1844"/>
      <c r="O30" s="1844"/>
      <c r="P30" s="1844"/>
      <c r="Q30" s="1844"/>
      <c r="R30" s="1844"/>
      <c r="S30" s="1844"/>
      <c r="T30" s="1844"/>
      <c r="U30" s="1844"/>
      <c r="V30" s="1844"/>
      <c r="W30" s="1844"/>
      <c r="X30" s="1844"/>
      <c r="Y30" s="1844"/>
      <c r="Z30" s="1844"/>
      <c r="AA30" s="1844"/>
      <c r="AB30" s="1844"/>
      <c r="AC30" s="1844"/>
      <c r="AD30" s="1844"/>
      <c r="AE30" s="1844"/>
      <c r="AF30" s="1844"/>
      <c r="AG30" s="1844"/>
      <c r="AH30" s="475"/>
      <c r="AI30" s="1349"/>
      <c r="AJ30" s="475"/>
      <c r="BE30" s="1455">
        <v>23</v>
      </c>
    </row>
    <row r="31" spans="1:57" ht="24" customHeight="1">
      <c r="A31" s="1829"/>
      <c r="B31" s="1828" t="s">
        <v>748</v>
      </c>
      <c r="C31" s="1828" t="s">
        <v>749</v>
      </c>
      <c r="D31" s="1827" t="s">
        <v>690</v>
      </c>
      <c r="E31" s="1831" t="s">
        <v>701</v>
      </c>
      <c r="F31" s="1831" t="s">
        <v>701</v>
      </c>
      <c r="H31" s="1796"/>
      <c r="I31" s="1490">
        <v>12</v>
      </c>
      <c r="J31" s="1797" t="s">
        <v>749</v>
      </c>
      <c r="K31" s="1793" t="s">
        <v>653</v>
      </c>
      <c r="L31" s="1844"/>
      <c r="M31" s="1445"/>
      <c r="N31" s="1844"/>
      <c r="O31" s="1844"/>
      <c r="P31" s="1844"/>
      <c r="Q31" s="1844"/>
      <c r="R31" s="1844"/>
      <c r="S31" s="1844"/>
      <c r="T31" s="1844"/>
      <c r="U31" s="1844"/>
      <c r="V31" s="1844"/>
      <c r="W31" s="1844"/>
      <c r="X31" s="1844"/>
      <c r="Y31" s="1844"/>
      <c r="Z31" s="1844"/>
      <c r="AA31" s="1844"/>
      <c r="AB31" s="1844"/>
      <c r="AC31" s="1844"/>
      <c r="AD31" s="1844"/>
      <c r="AE31" s="1844"/>
      <c r="AF31" s="1844"/>
      <c r="AG31" s="1844"/>
      <c r="AH31" s="475"/>
      <c r="AI31" s="1349"/>
      <c r="AJ31" s="475"/>
      <c r="BE31" s="1455">
        <v>23</v>
      </c>
    </row>
    <row r="32" spans="1:57" ht="48.2" customHeight="1">
      <c r="A32" s="1829"/>
      <c r="B32" s="1828" t="s">
        <v>750</v>
      </c>
      <c r="C32" s="1828" t="s">
        <v>751</v>
      </c>
      <c r="D32" s="1827" t="s">
        <v>690</v>
      </c>
      <c r="E32" s="1831" t="s">
        <v>701</v>
      </c>
      <c r="F32" s="1831" t="s">
        <v>701</v>
      </c>
      <c r="H32" s="1796"/>
      <c r="I32" s="1490">
        <v>13</v>
      </c>
      <c r="J32" s="1797" t="s">
        <v>752</v>
      </c>
      <c r="K32" s="1793" t="s">
        <v>654</v>
      </c>
      <c r="L32" s="622"/>
      <c r="M32" s="481"/>
      <c r="N32" s="622"/>
      <c r="O32" s="622"/>
      <c r="P32" s="622"/>
      <c r="Q32" s="622"/>
      <c r="R32" s="622"/>
      <c r="S32" s="622"/>
      <c r="T32" s="622"/>
      <c r="U32" s="622"/>
      <c r="V32" s="622"/>
      <c r="W32" s="622"/>
      <c r="X32" s="622"/>
      <c r="Y32" s="622"/>
      <c r="Z32" s="622"/>
      <c r="AA32" s="622"/>
      <c r="AB32" s="622"/>
      <c r="AC32" s="622"/>
      <c r="AD32" s="622"/>
      <c r="AE32" s="622"/>
      <c r="AF32" s="622"/>
      <c r="AG32" s="622"/>
      <c r="AH32" s="475"/>
      <c r="AI32" s="1349" t="s">
        <v>712</v>
      </c>
      <c r="AJ32" s="475"/>
      <c r="BE32" s="1455">
        <v>46</v>
      </c>
    </row>
    <row r="33" spans="1:57" s="1190" customFormat="1" ht="48.2" customHeight="1">
      <c r="A33" s="1829"/>
      <c r="B33" s="1828" t="s">
        <v>753</v>
      </c>
      <c r="C33" s="1828" t="s">
        <v>754</v>
      </c>
      <c r="D33" s="1827" t="s">
        <v>690</v>
      </c>
      <c r="E33" s="1831" t="s">
        <v>701</v>
      </c>
      <c r="F33" s="1831" t="s">
        <v>701</v>
      </c>
      <c r="G33" s="1460"/>
      <c r="H33" s="1796"/>
      <c r="I33" s="1490">
        <v>14</v>
      </c>
      <c r="J33" s="1809" t="s">
        <v>755</v>
      </c>
      <c r="K33" s="1798" t="s">
        <v>756</v>
      </c>
      <c r="L33" s="622"/>
      <c r="M33" s="481"/>
      <c r="N33" s="622"/>
      <c r="O33" s="622"/>
      <c r="P33" s="622"/>
      <c r="Q33" s="622"/>
      <c r="R33" s="622"/>
      <c r="S33" s="622"/>
      <c r="T33" s="622"/>
      <c r="U33" s="622"/>
      <c r="V33" s="622"/>
      <c r="W33" s="622"/>
      <c r="X33" s="622"/>
      <c r="Y33" s="622"/>
      <c r="Z33" s="622"/>
      <c r="AA33" s="622"/>
      <c r="AB33" s="622"/>
      <c r="AC33" s="622"/>
      <c r="AD33" s="622"/>
      <c r="AE33" s="622"/>
      <c r="AF33" s="622"/>
      <c r="AG33" s="622"/>
      <c r="AH33" s="475"/>
      <c r="AI33" s="1349" t="s">
        <v>712</v>
      </c>
      <c r="AJ33" s="475"/>
      <c r="AK33" s="1460"/>
      <c r="AL33" s="1460"/>
      <c r="AQ33" s="1460"/>
      <c r="AT33" s="476"/>
      <c r="AZ33" s="1456"/>
      <c r="BA33" s="1456"/>
      <c r="BB33" s="1456"/>
      <c r="BC33" s="1456"/>
      <c r="BD33" s="1456"/>
      <c r="BE33" s="1190">
        <v>46</v>
      </c>
    </row>
    <row r="34" spans="1:57" ht="108" customHeight="1">
      <c r="A34" s="1829"/>
      <c r="B34" s="1828" t="s">
        <v>757</v>
      </c>
      <c r="C34" s="1828" t="s">
        <v>758</v>
      </c>
      <c r="D34" s="1827" t="s">
        <v>700</v>
      </c>
      <c r="E34" s="1831" t="s">
        <v>701</v>
      </c>
      <c r="F34" s="1831" t="s">
        <v>701</v>
      </c>
      <c r="G34" s="1460" t="s">
        <v>648</v>
      </c>
      <c r="H34" s="1796"/>
      <c r="I34" s="1807">
        <v>15</v>
      </c>
      <c r="J34" s="1808" t="s">
        <v>759</v>
      </c>
      <c r="K34" s="1793" t="s">
        <v>390</v>
      </c>
      <c r="L34" s="318"/>
      <c r="M34" s="988"/>
      <c r="N34" s="318"/>
      <c r="O34" s="318"/>
      <c r="P34" s="318"/>
      <c r="Q34" s="318"/>
      <c r="R34" s="318"/>
      <c r="S34" s="318"/>
      <c r="T34" s="318"/>
      <c r="U34" s="318"/>
      <c r="V34" s="318"/>
      <c r="W34" s="318"/>
      <c r="X34" s="318"/>
      <c r="Y34" s="318"/>
      <c r="Z34" s="318"/>
      <c r="AA34" s="318"/>
      <c r="AB34" s="318"/>
      <c r="AC34" s="318"/>
      <c r="AD34" s="318"/>
      <c r="AE34" s="318"/>
      <c r="AF34" s="318"/>
      <c r="AG34" s="318"/>
      <c r="AH34" s="475"/>
      <c r="AI34" s="1349" t="s">
        <v>704</v>
      </c>
      <c r="AJ34" s="475"/>
      <c r="BE34" s="1455">
        <v>103</v>
      </c>
    </row>
    <row r="35" spans="1:57" s="1464" customFormat="1" ht="11.45" customHeight="1">
      <c r="A35" s="837"/>
      <c r="B35" s="837"/>
      <c r="C35" s="837"/>
      <c r="D35" s="837"/>
      <c r="E35" s="837"/>
      <c r="F35" s="1460"/>
      <c r="G35" s="1460"/>
      <c r="H35" s="284"/>
      <c r="AH35" s="1190"/>
      <c r="AJ35" s="1190"/>
      <c r="AK35" s="1460"/>
      <c r="AL35" s="1460"/>
      <c r="AM35" s="1190"/>
      <c r="AN35" s="1190"/>
      <c r="AO35" s="1190"/>
      <c r="AP35" s="1190"/>
      <c r="AQ35" s="1460"/>
      <c r="AR35" s="1190"/>
      <c r="AS35" s="1190"/>
      <c r="AT35" s="476"/>
      <c r="AU35" s="1190"/>
      <c r="AV35" s="1190"/>
      <c r="AW35" s="1190"/>
      <c r="AX35" s="1190"/>
      <c r="AY35" s="1190"/>
      <c r="AZ35" s="1456"/>
      <c r="BA35" s="536"/>
      <c r="BB35" s="536"/>
      <c r="BC35" s="536"/>
      <c r="BD35" s="536"/>
      <c r="BE35" s="1464">
        <v>11</v>
      </c>
    </row>
    <row r="36" spans="1:57" s="1464" customFormat="1" ht="11.45" customHeight="1">
      <c r="A36" s="837"/>
      <c r="B36" s="837"/>
      <c r="C36" s="837"/>
      <c r="D36" s="837"/>
      <c r="E36" s="837"/>
      <c r="F36" s="1460"/>
      <c r="G36" s="1460"/>
      <c r="H36" s="284"/>
      <c r="AH36" s="1190"/>
      <c r="AJ36" s="1190"/>
      <c r="AK36" s="1460"/>
      <c r="AL36" s="1460"/>
      <c r="AM36" s="1190"/>
      <c r="AN36" s="1190"/>
      <c r="AO36" s="1190"/>
      <c r="AP36" s="1190"/>
      <c r="AQ36" s="1460"/>
      <c r="AR36" s="1190"/>
      <c r="AS36" s="1190"/>
      <c r="AT36" s="476"/>
      <c r="AU36" s="1190"/>
      <c r="AV36" s="1190"/>
      <c r="AW36" s="1190"/>
      <c r="AX36" s="1190"/>
      <c r="AY36" s="1190"/>
      <c r="AZ36" s="1456"/>
      <c r="BA36" s="536"/>
      <c r="BB36" s="536"/>
      <c r="BC36" s="536"/>
      <c r="BD36" s="536"/>
      <c r="BE36" s="1464">
        <v>11</v>
      </c>
    </row>
    <row r="37" spans="1:57" s="1464" customFormat="1" ht="11.45" customHeight="1">
      <c r="A37" s="837"/>
      <c r="B37" s="837"/>
      <c r="C37" s="837"/>
      <c r="D37" s="837"/>
      <c r="E37" s="837"/>
      <c r="F37" s="1460"/>
      <c r="G37" s="1460"/>
      <c r="H37" s="284"/>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1190"/>
      <c r="AJ37" s="1190"/>
      <c r="AK37" s="1460"/>
      <c r="AL37" s="1460"/>
      <c r="AM37" s="1190"/>
      <c r="AN37" s="1190"/>
      <c r="AO37" s="1190"/>
      <c r="AP37" s="1190"/>
      <c r="AQ37" s="1460"/>
      <c r="AR37" s="1190"/>
      <c r="AS37" s="1190"/>
      <c r="AT37" s="476"/>
      <c r="AU37" s="1190"/>
      <c r="AV37" s="1190"/>
      <c r="AW37" s="1190"/>
      <c r="AX37" s="1190"/>
      <c r="AY37" s="1190"/>
      <c r="AZ37" s="1456"/>
      <c r="BA37" s="536"/>
      <c r="BB37" s="536"/>
      <c r="BC37" s="536"/>
      <c r="BD37" s="536"/>
      <c r="BE37" s="1464">
        <v>11</v>
      </c>
    </row>
    <row r="38" spans="1:57" s="1464" customFormat="1" ht="11.45" customHeight="1">
      <c r="A38" s="837"/>
      <c r="B38" s="837"/>
      <c r="C38" s="837"/>
      <c r="D38" s="837"/>
      <c r="E38" s="837"/>
      <c r="F38" s="1460"/>
      <c r="G38" s="1460"/>
      <c r="H38" s="284"/>
      <c r="AH38" s="1190"/>
      <c r="AJ38" s="1190"/>
      <c r="AK38" s="1460"/>
      <c r="AL38" s="1460"/>
      <c r="AM38" s="1190"/>
      <c r="AN38" s="1190"/>
      <c r="AO38" s="1190"/>
      <c r="AP38" s="1190"/>
      <c r="AQ38" s="1460"/>
      <c r="AR38" s="1190"/>
      <c r="AS38" s="1190"/>
      <c r="AT38" s="476"/>
      <c r="AU38" s="1190"/>
      <c r="AV38" s="1190"/>
      <c r="AW38" s="1190"/>
      <c r="AX38" s="1190"/>
      <c r="AY38" s="1190"/>
      <c r="AZ38" s="1456"/>
      <c r="BA38" s="536"/>
      <c r="BB38" s="536"/>
      <c r="BC38" s="536"/>
      <c r="BD38" s="536"/>
      <c r="BE38" s="1464">
        <v>11</v>
      </c>
    </row>
    <row r="39" spans="1:57" s="1464" customFormat="1" ht="11.45" customHeight="1">
      <c r="A39" s="837"/>
      <c r="B39" s="837"/>
      <c r="C39" s="837"/>
      <c r="D39" s="837"/>
      <c r="E39" s="837"/>
      <c r="F39" s="1460"/>
      <c r="G39" s="1460"/>
      <c r="H39" s="284"/>
      <c r="AH39" s="1190"/>
      <c r="AJ39" s="1190"/>
      <c r="AK39" s="1460"/>
      <c r="AL39" s="1460"/>
      <c r="AM39" s="1190"/>
      <c r="AN39" s="1190"/>
      <c r="AO39" s="1190"/>
      <c r="AP39" s="1190"/>
      <c r="AQ39" s="1460"/>
      <c r="AR39" s="1190"/>
      <c r="AS39" s="1190"/>
      <c r="AT39" s="476"/>
      <c r="AU39" s="1190"/>
      <c r="AV39" s="1190"/>
      <c r="AW39" s="1190"/>
      <c r="AX39" s="1190"/>
      <c r="AY39" s="1190"/>
      <c r="AZ39" s="1456"/>
      <c r="BA39" s="536"/>
      <c r="BB39" s="536"/>
      <c r="BC39" s="536"/>
      <c r="BD39" s="536"/>
      <c r="BE39" s="1464">
        <v>11</v>
      </c>
    </row>
    <row r="40" spans="1:57" s="1464" customFormat="1" ht="11.45" customHeight="1">
      <c r="A40" s="837"/>
      <c r="B40" s="837"/>
      <c r="C40" s="837"/>
      <c r="D40" s="837"/>
      <c r="E40" s="837"/>
      <c r="F40" s="1460"/>
      <c r="G40" s="1460"/>
      <c r="H40" s="284"/>
      <c r="AH40" s="1190"/>
      <c r="AJ40" s="1190"/>
      <c r="AK40" s="1460"/>
      <c r="AL40" s="1460"/>
      <c r="AM40" s="1190"/>
      <c r="AN40" s="1190"/>
      <c r="AO40" s="1190"/>
      <c r="AP40" s="1190"/>
      <c r="AQ40" s="1460"/>
      <c r="AR40" s="1190"/>
      <c r="AS40" s="1190"/>
      <c r="AT40" s="476"/>
      <c r="AU40" s="1190"/>
      <c r="AV40" s="1190"/>
      <c r="AW40" s="1190"/>
      <c r="AX40" s="1190"/>
      <c r="AY40" s="1190"/>
      <c r="AZ40" s="1456"/>
      <c r="BA40" s="536"/>
      <c r="BB40" s="536"/>
      <c r="BC40" s="536"/>
      <c r="BD40" s="536"/>
      <c r="BE40" s="1464">
        <v>11</v>
      </c>
    </row>
    <row r="41" spans="1:57" s="1464" customFormat="1" ht="11.45" customHeight="1">
      <c r="A41" s="837"/>
      <c r="B41" s="837"/>
      <c r="C41" s="837"/>
      <c r="D41" s="837"/>
      <c r="E41" s="837"/>
      <c r="F41" s="1460"/>
      <c r="G41" s="1460"/>
      <c r="H41" s="284"/>
      <c r="AH41" s="1190"/>
      <c r="AJ41" s="1190"/>
      <c r="AK41" s="1460"/>
      <c r="AL41" s="1460"/>
      <c r="AM41" s="1190"/>
      <c r="AN41" s="1190"/>
      <c r="AO41" s="1190"/>
      <c r="AP41" s="1190"/>
      <c r="AQ41" s="1460"/>
      <c r="AR41" s="1190"/>
      <c r="AS41" s="1190"/>
      <c r="AT41" s="476"/>
      <c r="AU41" s="1190"/>
      <c r="AV41" s="1190"/>
      <c r="AW41" s="1190"/>
      <c r="AX41" s="1190"/>
      <c r="AY41" s="1190"/>
      <c r="AZ41" s="1456"/>
      <c r="BA41" s="536"/>
      <c r="BB41" s="536"/>
      <c r="BC41" s="536"/>
      <c r="BD41" s="536"/>
      <c r="BE41" s="1464">
        <v>11</v>
      </c>
    </row>
    <row r="42" spans="1:57" s="1464" customFormat="1" ht="11.45" customHeight="1">
      <c r="A42" s="837"/>
      <c r="B42" s="837"/>
      <c r="C42" s="837"/>
      <c r="D42" s="837"/>
      <c r="E42" s="837"/>
      <c r="F42" s="1460"/>
      <c r="G42" s="1460"/>
      <c r="H42" s="284"/>
      <c r="AH42" s="1190"/>
      <c r="AJ42" s="1190"/>
      <c r="AK42" s="1460"/>
      <c r="AL42" s="1460"/>
      <c r="AM42" s="1190"/>
      <c r="AN42" s="1190"/>
      <c r="AO42" s="1190"/>
      <c r="AP42" s="1190"/>
      <c r="AQ42" s="1460"/>
      <c r="AR42" s="1190"/>
      <c r="AS42" s="1190"/>
      <c r="AT42" s="476"/>
      <c r="AU42" s="1190"/>
      <c r="AV42" s="1190"/>
      <c r="AW42" s="1190"/>
      <c r="AX42" s="1190"/>
      <c r="AY42" s="1190"/>
      <c r="AZ42" s="1456"/>
      <c r="BA42" s="536"/>
      <c r="BB42" s="536"/>
      <c r="BC42" s="536"/>
      <c r="BD42" s="536"/>
      <c r="BE42" s="1464">
        <v>11</v>
      </c>
    </row>
    <row r="43" spans="1:57" s="1464" customFormat="1" ht="11.45" customHeight="1">
      <c r="A43" s="837"/>
      <c r="B43" s="837"/>
      <c r="C43" s="837"/>
      <c r="D43" s="837"/>
      <c r="E43" s="837"/>
      <c r="F43" s="1460"/>
      <c r="G43" s="1460"/>
      <c r="H43" s="284"/>
      <c r="AH43" s="1190"/>
      <c r="AJ43" s="1190"/>
      <c r="AK43" s="1460"/>
      <c r="AL43" s="1460"/>
      <c r="AM43" s="1190"/>
      <c r="AN43" s="1190"/>
      <c r="AO43" s="1190"/>
      <c r="AP43" s="1190"/>
      <c r="AQ43" s="1460"/>
      <c r="AR43" s="1190"/>
      <c r="AS43" s="1190"/>
      <c r="AT43" s="476"/>
      <c r="AU43" s="1190"/>
      <c r="AV43" s="1190"/>
      <c r="AW43" s="1190"/>
      <c r="AX43" s="1190"/>
      <c r="AY43" s="1190"/>
      <c r="AZ43" s="1456"/>
      <c r="BA43" s="536"/>
      <c r="BB43" s="536"/>
      <c r="BC43" s="536"/>
      <c r="BD43" s="536"/>
      <c r="BE43" s="1464">
        <v>11</v>
      </c>
    </row>
    <row r="44" spans="1:57" s="1464" customFormat="1" ht="11.45" customHeight="1">
      <c r="A44" s="837"/>
      <c r="B44" s="837"/>
      <c r="C44" s="837"/>
      <c r="D44" s="837"/>
      <c r="E44" s="837"/>
      <c r="F44" s="1460"/>
      <c r="G44" s="1460"/>
      <c r="H44" s="284"/>
      <c r="AH44" s="1190"/>
      <c r="AJ44" s="1190"/>
      <c r="AK44" s="1460"/>
      <c r="AL44" s="1460"/>
      <c r="AM44" s="1190"/>
      <c r="AN44" s="1190"/>
      <c r="AO44" s="1190"/>
      <c r="AP44" s="1190"/>
      <c r="AQ44" s="1460"/>
      <c r="AR44" s="1190"/>
      <c r="AS44" s="1190"/>
      <c r="AT44" s="476"/>
      <c r="AU44" s="1190"/>
      <c r="AV44" s="1190"/>
      <c r="AW44" s="1190"/>
      <c r="AX44" s="1190"/>
      <c r="AY44" s="1190"/>
      <c r="AZ44" s="1456"/>
      <c r="BA44" s="536"/>
      <c r="BB44" s="536"/>
      <c r="BC44" s="536"/>
      <c r="BD44" s="536"/>
      <c r="BE44" s="1464">
        <v>11</v>
      </c>
    </row>
    <row r="45" spans="1:57" s="1464" customFormat="1" ht="11.45" customHeight="1">
      <c r="A45" s="837"/>
      <c r="B45" s="837"/>
      <c r="C45" s="837"/>
      <c r="D45" s="837"/>
      <c r="E45" s="837"/>
      <c r="F45" s="1460"/>
      <c r="G45" s="1460"/>
      <c r="H45" s="284"/>
      <c r="AH45" s="1190"/>
      <c r="AJ45" s="1190"/>
      <c r="AK45" s="1460"/>
      <c r="AL45" s="1460"/>
      <c r="AM45" s="1190"/>
      <c r="AN45" s="1190"/>
      <c r="AO45" s="1190"/>
      <c r="AP45" s="1190"/>
      <c r="AQ45" s="1460"/>
      <c r="AR45" s="1190"/>
      <c r="AS45" s="1190"/>
      <c r="AT45" s="476"/>
      <c r="AU45" s="1190"/>
      <c r="AV45" s="1190"/>
      <c r="AW45" s="1190"/>
      <c r="AX45" s="1190"/>
      <c r="AY45" s="1190"/>
      <c r="AZ45" s="1456"/>
      <c r="BA45" s="536"/>
      <c r="BB45" s="536"/>
      <c r="BC45" s="536"/>
      <c r="BD45" s="536"/>
      <c r="BE45" s="1464">
        <v>11</v>
      </c>
    </row>
    <row r="46" spans="1:57" s="1464" customFormat="1" ht="11.45" customHeight="1">
      <c r="A46" s="837"/>
      <c r="B46" s="837"/>
      <c r="C46" s="837"/>
      <c r="D46" s="837"/>
      <c r="E46" s="837"/>
      <c r="F46" s="1460"/>
      <c r="G46" s="1460"/>
      <c r="H46" s="284"/>
      <c r="AH46" s="1190"/>
      <c r="AJ46" s="1190"/>
      <c r="AK46" s="1460"/>
      <c r="AL46" s="1460"/>
      <c r="AM46" s="1190"/>
      <c r="AN46" s="1190"/>
      <c r="AO46" s="1190"/>
      <c r="AP46" s="1190"/>
      <c r="AQ46" s="1460"/>
      <c r="AR46" s="1190"/>
      <c r="AS46" s="1190"/>
      <c r="AT46" s="476"/>
      <c r="AU46" s="1190"/>
      <c r="AV46" s="1190"/>
      <c r="AW46" s="1190"/>
      <c r="AX46" s="1190"/>
      <c r="AY46" s="1190"/>
      <c r="AZ46" s="1456"/>
      <c r="BA46" s="536"/>
      <c r="BB46" s="536"/>
      <c r="BC46" s="536"/>
      <c r="BD46" s="536"/>
      <c r="BE46" s="1464">
        <v>11</v>
      </c>
    </row>
    <row r="47" spans="1:57" s="1464" customFormat="1" ht="11.45" customHeight="1">
      <c r="A47" s="837"/>
      <c r="B47" s="837"/>
      <c r="C47" s="837"/>
      <c r="D47" s="837"/>
      <c r="E47" s="837"/>
      <c r="F47" s="1460"/>
      <c r="G47" s="1460"/>
      <c r="H47" s="284"/>
      <c r="AH47" s="1190"/>
      <c r="AJ47" s="1190"/>
      <c r="AK47" s="1460"/>
      <c r="AL47" s="1460"/>
      <c r="AM47" s="1190"/>
      <c r="AN47" s="1190"/>
      <c r="AO47" s="1190"/>
      <c r="AP47" s="1190"/>
      <c r="AQ47" s="1460"/>
      <c r="AR47" s="1190"/>
      <c r="AS47" s="1190"/>
      <c r="AT47" s="476"/>
      <c r="AU47" s="1190"/>
      <c r="AV47" s="1190"/>
      <c r="AW47" s="1190"/>
      <c r="AX47" s="1190"/>
      <c r="AY47" s="1190"/>
      <c r="AZ47" s="1456"/>
      <c r="BA47" s="536"/>
      <c r="BB47" s="536"/>
      <c r="BC47" s="536"/>
      <c r="BD47" s="536"/>
      <c r="BE47" s="1464">
        <v>11</v>
      </c>
    </row>
    <row r="48" spans="1:57" s="1464" customFormat="1" ht="11.45" customHeight="1">
      <c r="A48" s="837"/>
      <c r="B48" s="837"/>
      <c r="C48" s="837"/>
      <c r="D48" s="837"/>
      <c r="E48" s="837"/>
      <c r="F48" s="1460"/>
      <c r="G48" s="1460"/>
      <c r="H48" s="284"/>
      <c r="AH48" s="1190"/>
      <c r="AJ48" s="1190"/>
      <c r="AK48" s="1460"/>
      <c r="AL48" s="1460"/>
      <c r="AM48" s="1190"/>
      <c r="AN48" s="1190"/>
      <c r="AO48" s="1190"/>
      <c r="AP48" s="1190"/>
      <c r="AQ48" s="1460"/>
      <c r="AR48" s="1190"/>
      <c r="AS48" s="1190"/>
      <c r="AT48" s="476"/>
      <c r="AU48" s="1190"/>
      <c r="AV48" s="1190"/>
      <c r="AW48" s="1190"/>
      <c r="AX48" s="1190"/>
      <c r="AY48" s="1190"/>
      <c r="AZ48" s="1456"/>
      <c r="BA48" s="536"/>
      <c r="BB48" s="536"/>
      <c r="BC48" s="536"/>
      <c r="BD48" s="536"/>
      <c r="BE48" s="1464">
        <v>11</v>
      </c>
    </row>
    <row r="49" spans="1:57" s="1464" customFormat="1" ht="11.45" customHeight="1">
      <c r="A49" s="837"/>
      <c r="B49" s="837"/>
      <c r="C49" s="837"/>
      <c r="D49" s="837"/>
      <c r="E49" s="837"/>
      <c r="F49" s="1460"/>
      <c r="G49" s="1460"/>
      <c r="H49" s="284"/>
      <c r="AH49" s="1190"/>
      <c r="AJ49" s="1190"/>
      <c r="AK49" s="1460"/>
      <c r="AL49" s="1460"/>
      <c r="AM49" s="1190"/>
      <c r="AN49" s="1190"/>
      <c r="AO49" s="1190"/>
      <c r="AP49" s="1190"/>
      <c r="AQ49" s="1460"/>
      <c r="AR49" s="1190"/>
      <c r="AS49" s="1190"/>
      <c r="AT49" s="476"/>
      <c r="AU49" s="1190"/>
      <c r="AV49" s="1190"/>
      <c r="AW49" s="1190"/>
      <c r="AX49" s="1190"/>
      <c r="AY49" s="1190"/>
      <c r="AZ49" s="1456"/>
      <c r="BA49" s="536"/>
      <c r="BB49" s="536"/>
      <c r="BC49" s="536"/>
      <c r="BD49" s="536"/>
      <c r="BE49" s="1464">
        <v>11</v>
      </c>
    </row>
    <row r="50" spans="1:57" s="1464" customFormat="1" ht="11.45" customHeight="1">
      <c r="A50" s="837"/>
      <c r="B50" s="837"/>
      <c r="C50" s="837"/>
      <c r="D50" s="837"/>
      <c r="E50" s="837"/>
      <c r="F50" s="1460"/>
      <c r="G50" s="1460"/>
      <c r="H50" s="284"/>
      <c r="AH50" s="1190"/>
      <c r="AJ50" s="1190"/>
      <c r="AK50" s="1460"/>
      <c r="AL50" s="1460"/>
      <c r="AM50" s="1190"/>
      <c r="AN50" s="1190"/>
      <c r="AO50" s="1190"/>
      <c r="AP50" s="1190"/>
      <c r="AQ50" s="1460"/>
      <c r="AR50" s="1190"/>
      <c r="AS50" s="1190"/>
      <c r="AT50" s="476"/>
      <c r="AU50" s="1190"/>
      <c r="AV50" s="1190"/>
      <c r="AW50" s="1190"/>
      <c r="AX50" s="1190"/>
      <c r="AY50" s="1190"/>
      <c r="AZ50" s="1456"/>
      <c r="BA50" s="536"/>
      <c r="BB50" s="536"/>
      <c r="BC50" s="536"/>
      <c r="BD50" s="536"/>
      <c r="BE50" s="1464">
        <v>11</v>
      </c>
    </row>
    <row r="51" spans="1:57" s="1464" customFormat="1" ht="11.45" customHeight="1">
      <c r="A51" s="837"/>
      <c r="B51" s="837"/>
      <c r="C51" s="837"/>
      <c r="D51" s="837"/>
      <c r="E51" s="837"/>
      <c r="F51" s="1460"/>
      <c r="G51" s="1460"/>
      <c r="H51" s="284"/>
      <c r="AH51" s="1190"/>
      <c r="AJ51" s="1190"/>
      <c r="AK51" s="1460"/>
      <c r="AL51" s="1460"/>
      <c r="AM51" s="1190"/>
      <c r="AN51" s="1190"/>
      <c r="AO51" s="1190"/>
      <c r="AP51" s="1190"/>
      <c r="AQ51" s="1460"/>
      <c r="AR51" s="1190"/>
      <c r="AS51" s="1190"/>
      <c r="AT51" s="476"/>
      <c r="AU51" s="1190"/>
      <c r="AV51" s="1190"/>
      <c r="AW51" s="1190"/>
      <c r="AX51" s="1190"/>
      <c r="AY51" s="1190"/>
      <c r="AZ51" s="1456"/>
      <c r="BA51" s="536"/>
      <c r="BB51" s="536"/>
      <c r="BC51" s="536"/>
      <c r="BD51" s="536"/>
      <c r="BE51" s="1464">
        <v>11</v>
      </c>
    </row>
    <row r="52" spans="1:57" s="1464" customFormat="1" ht="11.45" customHeight="1">
      <c r="A52" s="837"/>
      <c r="B52" s="837"/>
      <c r="C52" s="837"/>
      <c r="D52" s="837"/>
      <c r="E52" s="837"/>
      <c r="F52" s="1460"/>
      <c r="G52" s="1460"/>
      <c r="H52" s="284"/>
      <c r="AH52" s="1190"/>
      <c r="AJ52" s="1190"/>
      <c r="AK52" s="1460"/>
      <c r="AL52" s="1460"/>
      <c r="AM52" s="1190"/>
      <c r="AN52" s="1190"/>
      <c r="AO52" s="1190"/>
      <c r="AP52" s="1190"/>
      <c r="AQ52" s="1460"/>
      <c r="AR52" s="1190"/>
      <c r="AS52" s="1190"/>
      <c r="AT52" s="476"/>
      <c r="AU52" s="1190"/>
      <c r="AV52" s="1190"/>
      <c r="AW52" s="1190"/>
      <c r="AX52" s="1190"/>
      <c r="AY52" s="1190"/>
      <c r="AZ52" s="1456"/>
      <c r="BA52" s="536"/>
      <c r="BB52" s="536"/>
      <c r="BC52" s="536"/>
      <c r="BD52" s="536"/>
      <c r="BE52" s="1464">
        <v>11</v>
      </c>
    </row>
    <row r="53" spans="1:57" s="1464" customFormat="1" ht="11.45" customHeight="1">
      <c r="A53" s="837"/>
      <c r="B53" s="837"/>
      <c r="C53" s="837"/>
      <c r="D53" s="837"/>
      <c r="E53" s="837"/>
      <c r="F53" s="1460"/>
      <c r="G53" s="1460"/>
      <c r="H53" s="284"/>
      <c r="AH53" s="1190"/>
      <c r="AJ53" s="1190"/>
      <c r="AK53" s="1460"/>
      <c r="AL53" s="1460"/>
      <c r="AM53" s="1190"/>
      <c r="AN53" s="1190"/>
      <c r="AO53" s="1190"/>
      <c r="AP53" s="1190"/>
      <c r="AQ53" s="1460"/>
      <c r="AR53" s="1190"/>
      <c r="AS53" s="1190"/>
      <c r="AT53" s="476"/>
      <c r="AU53" s="1190"/>
      <c r="AV53" s="1190"/>
      <c r="AW53" s="1190"/>
      <c r="AX53" s="1190"/>
      <c r="AY53" s="1190"/>
      <c r="AZ53" s="1456"/>
      <c r="BA53" s="536"/>
      <c r="BB53" s="536"/>
      <c r="BC53" s="536"/>
      <c r="BD53" s="536"/>
      <c r="BE53" s="1464">
        <v>11</v>
      </c>
    </row>
    <row r="54" spans="1:57" s="1464" customFormat="1" ht="11.45" customHeight="1">
      <c r="A54" s="837"/>
      <c r="B54" s="837"/>
      <c r="C54" s="837"/>
      <c r="D54" s="837"/>
      <c r="E54" s="837"/>
      <c r="F54" s="1460"/>
      <c r="G54" s="1460"/>
      <c r="H54" s="284"/>
      <c r="AH54" s="1190"/>
      <c r="AJ54" s="1190"/>
      <c r="AK54" s="1460"/>
      <c r="AL54" s="1460"/>
      <c r="AM54" s="1190"/>
      <c r="AN54" s="1190"/>
      <c r="AO54" s="1190"/>
      <c r="AP54" s="1190"/>
      <c r="AQ54" s="1460"/>
      <c r="AR54" s="1190"/>
      <c r="AS54" s="1190"/>
      <c r="AT54" s="476"/>
      <c r="AU54" s="1190"/>
      <c r="AV54" s="1190"/>
      <c r="AW54" s="1190"/>
      <c r="AX54" s="1190"/>
      <c r="AY54" s="1190"/>
      <c r="AZ54" s="1456"/>
      <c r="BA54" s="536"/>
      <c r="BB54" s="536"/>
      <c r="BC54" s="536"/>
      <c r="BD54" s="536"/>
      <c r="BE54" s="1464">
        <v>11</v>
      </c>
    </row>
    <row r="55" spans="1:57" s="1464" customFormat="1" ht="11.45" customHeight="1">
      <c r="A55" s="837"/>
      <c r="B55" s="837"/>
      <c r="C55" s="837"/>
      <c r="D55" s="837"/>
      <c r="E55" s="837"/>
      <c r="F55" s="1460"/>
      <c r="G55" s="1460"/>
      <c r="H55" s="284"/>
      <c r="AH55" s="1190"/>
      <c r="AJ55" s="1190"/>
      <c r="AK55" s="1460"/>
      <c r="AL55" s="1460"/>
      <c r="AM55" s="1190"/>
      <c r="AN55" s="1190"/>
      <c r="AO55" s="1190"/>
      <c r="AP55" s="1190"/>
      <c r="AQ55" s="1460"/>
      <c r="AR55" s="1190"/>
      <c r="AS55" s="1190"/>
      <c r="AT55" s="476"/>
      <c r="AU55" s="1190"/>
      <c r="AV55" s="1190"/>
      <c r="AW55" s="1190"/>
      <c r="AX55" s="1190"/>
      <c r="AY55" s="1190"/>
      <c r="AZ55" s="1456"/>
      <c r="BA55" s="536"/>
      <c r="BB55" s="536"/>
      <c r="BC55" s="536"/>
      <c r="BD55" s="536"/>
      <c r="BE55" s="1464">
        <v>11</v>
      </c>
    </row>
    <row r="56" spans="1:57" s="1464" customFormat="1" ht="11.45" customHeight="1">
      <c r="A56" s="837"/>
      <c r="B56" s="837"/>
      <c r="C56" s="837"/>
      <c r="D56" s="837"/>
      <c r="E56" s="837"/>
      <c r="F56" s="1460"/>
      <c r="G56" s="1460"/>
      <c r="H56" s="284"/>
      <c r="AH56" s="1190"/>
      <c r="AJ56" s="1190"/>
      <c r="AK56" s="1460"/>
      <c r="AL56" s="1460"/>
      <c r="AM56" s="1190"/>
      <c r="AN56" s="1190"/>
      <c r="AO56" s="1190"/>
      <c r="AP56" s="1190"/>
      <c r="AQ56" s="1460"/>
      <c r="AR56" s="1190"/>
      <c r="AS56" s="1190"/>
      <c r="AT56" s="476"/>
      <c r="AU56" s="1190"/>
      <c r="AV56" s="1190"/>
      <c r="AW56" s="1190"/>
      <c r="AX56" s="1190"/>
      <c r="AY56" s="1190"/>
      <c r="AZ56" s="1456"/>
      <c r="BA56" s="536"/>
      <c r="BB56" s="536"/>
      <c r="BC56" s="536"/>
      <c r="BD56" s="536"/>
      <c r="BE56" s="1464">
        <v>11</v>
      </c>
    </row>
    <row r="57" spans="1:57" s="1464" customFormat="1" ht="11.45" customHeight="1">
      <c r="A57" s="837"/>
      <c r="B57" s="837"/>
      <c r="C57" s="837"/>
      <c r="D57" s="837"/>
      <c r="E57" s="837"/>
      <c r="F57" s="1460"/>
      <c r="G57" s="1460"/>
      <c r="H57" s="284"/>
      <c r="AH57" s="1190"/>
      <c r="AJ57" s="1190"/>
      <c r="AK57" s="1460"/>
      <c r="AL57" s="1460"/>
      <c r="AM57" s="1190"/>
      <c r="AN57" s="1190"/>
      <c r="AO57" s="1190"/>
      <c r="AP57" s="1190"/>
      <c r="AQ57" s="1460"/>
      <c r="AR57" s="1190"/>
      <c r="AS57" s="1190"/>
      <c r="AT57" s="476"/>
      <c r="AU57" s="1190"/>
      <c r="AV57" s="1190"/>
      <c r="AW57" s="1190"/>
      <c r="AX57" s="1190"/>
      <c r="AY57" s="1190"/>
      <c r="AZ57" s="1456"/>
      <c r="BA57" s="536"/>
      <c r="BB57" s="536"/>
      <c r="BC57" s="536"/>
      <c r="BD57" s="536"/>
      <c r="BE57" s="1464">
        <v>11</v>
      </c>
    </row>
    <row r="58" spans="1:57" s="1464" customFormat="1" ht="11.45" customHeight="1">
      <c r="A58" s="837"/>
      <c r="B58" s="837"/>
      <c r="C58" s="837"/>
      <c r="D58" s="837"/>
      <c r="E58" s="837"/>
      <c r="F58" s="1460"/>
      <c r="G58" s="1460"/>
      <c r="H58" s="284"/>
      <c r="AH58" s="1190"/>
      <c r="AJ58" s="1190"/>
      <c r="AK58" s="1460"/>
      <c r="AL58" s="1460"/>
      <c r="AM58" s="1190"/>
      <c r="AN58" s="1190"/>
      <c r="AO58" s="1190"/>
      <c r="AP58" s="1190"/>
      <c r="AQ58" s="1460"/>
      <c r="AR58" s="1190"/>
      <c r="AS58" s="1190"/>
      <c r="AT58" s="476"/>
      <c r="AU58" s="1190"/>
      <c r="AV58" s="1190"/>
      <c r="AW58" s="1190"/>
      <c r="AX58" s="1190"/>
      <c r="AY58" s="1190"/>
      <c r="AZ58" s="1456"/>
      <c r="BA58" s="536"/>
      <c r="BB58" s="536"/>
      <c r="BC58" s="536"/>
      <c r="BD58" s="536"/>
      <c r="BE58" s="1464">
        <v>11</v>
      </c>
    </row>
    <row r="59" spans="1:57" s="1464" customFormat="1" ht="11.45" customHeight="1">
      <c r="A59" s="837"/>
      <c r="B59" s="837"/>
      <c r="C59" s="837"/>
      <c r="D59" s="837"/>
      <c r="E59" s="837"/>
      <c r="F59" s="1460"/>
      <c r="G59" s="1460"/>
      <c r="H59" s="284"/>
      <c r="AH59" s="1190"/>
      <c r="AJ59" s="1190"/>
      <c r="AK59" s="1460"/>
      <c r="AL59" s="1460"/>
      <c r="AM59" s="1190"/>
      <c r="AN59" s="1190"/>
      <c r="AO59" s="1190"/>
      <c r="AP59" s="1190"/>
      <c r="AQ59" s="1460"/>
      <c r="AR59" s="1190"/>
      <c r="AS59" s="1190"/>
      <c r="AT59" s="476"/>
      <c r="AU59" s="1190"/>
      <c r="AV59" s="1190"/>
      <c r="AW59" s="1190"/>
      <c r="AX59" s="1190"/>
      <c r="AY59" s="1190"/>
      <c r="AZ59" s="1456"/>
      <c r="BA59" s="536"/>
      <c r="BB59" s="536"/>
      <c r="BC59" s="536"/>
      <c r="BD59" s="536"/>
      <c r="BE59" s="1464">
        <v>11</v>
      </c>
    </row>
    <row r="60" spans="1:57" s="1464" customFormat="1" ht="11.45" customHeight="1">
      <c r="A60" s="837"/>
      <c r="B60" s="837"/>
      <c r="C60" s="837"/>
      <c r="D60" s="837"/>
      <c r="E60" s="837"/>
      <c r="F60" s="1460"/>
      <c r="G60" s="1460"/>
      <c r="H60" s="284"/>
      <c r="AH60" s="1190"/>
      <c r="AJ60" s="1190"/>
      <c r="AK60" s="1460"/>
      <c r="AL60" s="1460"/>
      <c r="AM60" s="1190"/>
      <c r="AN60" s="1190"/>
      <c r="AO60" s="1190"/>
      <c r="AP60" s="1190"/>
      <c r="AQ60" s="1460"/>
      <c r="AR60" s="1190"/>
      <c r="AS60" s="1190"/>
      <c r="AT60" s="476"/>
      <c r="AU60" s="1190"/>
      <c r="AV60" s="1190"/>
      <c r="AW60" s="1190"/>
      <c r="AX60" s="1190"/>
      <c r="AY60" s="1190"/>
      <c r="AZ60" s="1456"/>
      <c r="BA60" s="536"/>
      <c r="BB60" s="536"/>
      <c r="BC60" s="536"/>
      <c r="BD60" s="536"/>
      <c r="BE60" s="1464">
        <v>11</v>
      </c>
    </row>
    <row r="61" spans="1:57" s="1464" customFormat="1" ht="11.45" customHeight="1">
      <c r="A61" s="837"/>
      <c r="B61" s="837"/>
      <c r="C61" s="837"/>
      <c r="D61" s="837"/>
      <c r="E61" s="837"/>
      <c r="F61" s="1460"/>
      <c r="G61" s="1460"/>
      <c r="H61" s="284"/>
      <c r="AH61" s="1190"/>
      <c r="AJ61" s="1190"/>
      <c r="AK61" s="1460"/>
      <c r="AL61" s="1460"/>
      <c r="AM61" s="1190"/>
      <c r="AN61" s="1190"/>
      <c r="AO61" s="1190"/>
      <c r="AP61" s="1190"/>
      <c r="AQ61" s="1460"/>
      <c r="AR61" s="1190"/>
      <c r="AS61" s="1190"/>
      <c r="AT61" s="476"/>
      <c r="AU61" s="1190"/>
      <c r="AV61" s="1190"/>
      <c r="AW61" s="1190"/>
      <c r="AX61" s="1190"/>
      <c r="AY61" s="1190"/>
      <c r="AZ61" s="1456"/>
      <c r="BA61" s="536"/>
      <c r="BB61" s="536"/>
      <c r="BC61" s="536"/>
      <c r="BD61" s="536"/>
      <c r="BE61" s="1464">
        <v>11</v>
      </c>
    </row>
    <row r="62" spans="1:57" s="1464" customFormat="1" ht="11.45" customHeight="1">
      <c r="A62" s="837"/>
      <c r="B62" s="837"/>
      <c r="C62" s="837"/>
      <c r="D62" s="837"/>
      <c r="E62" s="837"/>
      <c r="F62" s="1460"/>
      <c r="G62" s="1460"/>
      <c r="H62" s="284"/>
      <c r="AH62" s="1190"/>
      <c r="AJ62" s="1190"/>
      <c r="AK62" s="1460"/>
      <c r="AL62" s="1460"/>
      <c r="AM62" s="1190"/>
      <c r="AN62" s="1190"/>
      <c r="AO62" s="1190"/>
      <c r="AP62" s="1190"/>
      <c r="AQ62" s="1460"/>
      <c r="AR62" s="1190"/>
      <c r="AS62" s="1190"/>
      <c r="AT62" s="476"/>
      <c r="AU62" s="1190"/>
      <c r="AV62" s="1190"/>
      <c r="AW62" s="1190"/>
      <c r="AX62" s="1190"/>
      <c r="AY62" s="1190"/>
      <c r="AZ62" s="1456"/>
      <c r="BA62" s="536"/>
      <c r="BB62" s="536"/>
      <c r="BC62" s="536"/>
      <c r="BD62" s="536"/>
      <c r="BE62" s="1464">
        <v>11</v>
      </c>
    </row>
    <row r="63" spans="1:57" s="1464" customFormat="1" ht="11.45" customHeight="1">
      <c r="A63" s="837"/>
      <c r="B63" s="837"/>
      <c r="C63" s="837"/>
      <c r="D63" s="837"/>
      <c r="E63" s="837"/>
      <c r="F63" s="1460"/>
      <c r="G63" s="1460"/>
      <c r="H63" s="284"/>
      <c r="AH63" s="1190"/>
      <c r="AJ63" s="1190"/>
      <c r="AK63" s="1460"/>
      <c r="AL63" s="1460"/>
      <c r="AM63" s="1190"/>
      <c r="AN63" s="1190"/>
      <c r="AO63" s="1190"/>
      <c r="AP63" s="1190"/>
      <c r="AQ63" s="1460"/>
      <c r="AR63" s="1190"/>
      <c r="AS63" s="1190"/>
      <c r="AT63" s="476"/>
      <c r="AU63" s="1190"/>
      <c r="AV63" s="1190"/>
      <c r="AW63" s="1190"/>
      <c r="AX63" s="1190"/>
      <c r="AY63" s="1190"/>
      <c r="AZ63" s="1456"/>
      <c r="BA63" s="536"/>
      <c r="BB63" s="536"/>
      <c r="BC63" s="536"/>
      <c r="BD63" s="536"/>
      <c r="BE63" s="1464">
        <v>11</v>
      </c>
    </row>
    <row r="64" spans="1:57" s="1464" customFormat="1" ht="11.45" customHeight="1">
      <c r="A64" s="837"/>
      <c r="B64" s="837"/>
      <c r="C64" s="837"/>
      <c r="D64" s="837"/>
      <c r="E64" s="837"/>
      <c r="F64" s="1460"/>
      <c r="G64" s="1460"/>
      <c r="H64" s="284"/>
      <c r="AH64" s="1190"/>
      <c r="AJ64" s="1190"/>
      <c r="AK64" s="1460"/>
      <c r="AL64" s="1460"/>
      <c r="AM64" s="1190"/>
      <c r="AN64" s="1190"/>
      <c r="AO64" s="1190"/>
      <c r="AP64" s="1190"/>
      <c r="AQ64" s="1460"/>
      <c r="AR64" s="1190"/>
      <c r="AS64" s="1190"/>
      <c r="AT64" s="476"/>
      <c r="AU64" s="1190"/>
      <c r="AV64" s="1190"/>
      <c r="AW64" s="1190"/>
      <c r="AX64" s="1190"/>
      <c r="AY64" s="1190"/>
      <c r="AZ64" s="1456"/>
      <c r="BA64" s="536"/>
      <c r="BB64" s="536"/>
      <c r="BC64" s="536"/>
      <c r="BD64" s="536"/>
      <c r="BE64" s="1464">
        <v>11</v>
      </c>
    </row>
    <row r="65" spans="1:57" s="1464" customFormat="1" ht="11.45" customHeight="1">
      <c r="A65" s="837"/>
      <c r="B65" s="837"/>
      <c r="C65" s="837"/>
      <c r="D65" s="837"/>
      <c r="E65" s="837"/>
      <c r="F65" s="1460"/>
      <c r="G65" s="1460"/>
      <c r="H65" s="284"/>
      <c r="AH65" s="1190"/>
      <c r="AJ65" s="1190"/>
      <c r="AK65" s="1460"/>
      <c r="AL65" s="1460"/>
      <c r="AM65" s="1190"/>
      <c r="AN65" s="1190"/>
      <c r="AO65" s="1190"/>
      <c r="AP65" s="1190"/>
      <c r="AQ65" s="1460"/>
      <c r="AR65" s="1190"/>
      <c r="AS65" s="1190"/>
      <c r="AT65" s="476"/>
      <c r="AU65" s="1190"/>
      <c r="AV65" s="1190"/>
      <c r="AW65" s="1190"/>
      <c r="AX65" s="1190"/>
      <c r="AY65" s="1190"/>
      <c r="AZ65" s="1456"/>
      <c r="BA65" s="536"/>
      <c r="BB65" s="536"/>
      <c r="BC65" s="536"/>
      <c r="BD65" s="536"/>
      <c r="BE65" s="1464">
        <v>11</v>
      </c>
    </row>
    <row r="66" spans="1:57" s="1464" customFormat="1" ht="11.45" customHeight="1">
      <c r="A66" s="837"/>
      <c r="B66" s="837"/>
      <c r="C66" s="837"/>
      <c r="D66" s="837"/>
      <c r="E66" s="837"/>
      <c r="F66" s="1460"/>
      <c r="G66" s="1460"/>
      <c r="H66" s="284"/>
      <c r="AH66" s="1190"/>
      <c r="AJ66" s="1190"/>
      <c r="AK66" s="1460"/>
      <c r="AL66" s="1460"/>
      <c r="AM66" s="1190"/>
      <c r="AN66" s="1190"/>
      <c r="AO66" s="1190"/>
      <c r="AP66" s="1190"/>
      <c r="AQ66" s="1460"/>
      <c r="AR66" s="1190"/>
      <c r="AS66" s="1190"/>
      <c r="AT66" s="476"/>
      <c r="AU66" s="1190"/>
      <c r="AV66" s="1190"/>
      <c r="AW66" s="1190"/>
      <c r="AX66" s="1190"/>
      <c r="AY66" s="1190"/>
      <c r="AZ66" s="1456"/>
      <c r="BA66" s="536"/>
      <c r="BB66" s="536"/>
      <c r="BC66" s="536"/>
      <c r="BD66" s="536"/>
      <c r="BE66" s="1464">
        <v>11</v>
      </c>
    </row>
    <row r="67" spans="1:57" s="1464" customFormat="1" ht="11.45" customHeight="1">
      <c r="A67" s="837"/>
      <c r="B67" s="837"/>
      <c r="C67" s="837"/>
      <c r="D67" s="837"/>
      <c r="E67" s="837"/>
      <c r="F67" s="1460"/>
      <c r="G67" s="1460"/>
      <c r="H67" s="284"/>
      <c r="AH67" s="1190"/>
      <c r="AJ67" s="1190"/>
      <c r="AK67" s="1460"/>
      <c r="AL67" s="1460"/>
      <c r="AM67" s="1190"/>
      <c r="AN67" s="1190"/>
      <c r="AO67" s="1190"/>
      <c r="AP67" s="1190"/>
      <c r="AQ67" s="1460"/>
      <c r="AR67" s="1190"/>
      <c r="AS67" s="1190"/>
      <c r="AT67" s="476"/>
      <c r="AU67" s="1190"/>
      <c r="AV67" s="1190"/>
      <c r="AW67" s="1190"/>
      <c r="AX67" s="1190"/>
      <c r="AY67" s="1190"/>
      <c r="AZ67" s="1456"/>
      <c r="BA67" s="536"/>
      <c r="BB67" s="536"/>
      <c r="BC67" s="536"/>
      <c r="BD67" s="536"/>
      <c r="BE67" s="1464">
        <v>11</v>
      </c>
    </row>
    <row r="68" spans="1:57" s="1464" customFormat="1" ht="11.45" customHeight="1">
      <c r="A68" s="837"/>
      <c r="B68" s="837"/>
      <c r="C68" s="837"/>
      <c r="D68" s="837"/>
      <c r="E68" s="837"/>
      <c r="F68" s="1460"/>
      <c r="G68" s="1460"/>
      <c r="H68" s="284"/>
      <c r="AH68" s="1190"/>
      <c r="AJ68" s="1190"/>
      <c r="AK68" s="1460"/>
      <c r="AL68" s="1460"/>
      <c r="AM68" s="1190"/>
      <c r="AN68" s="1190"/>
      <c r="AO68" s="1190"/>
      <c r="AP68" s="1190"/>
      <c r="AQ68" s="1460"/>
      <c r="AR68" s="1190"/>
      <c r="AS68" s="1190"/>
      <c r="AT68" s="476"/>
      <c r="AU68" s="1190"/>
      <c r="AV68" s="1190"/>
      <c r="AW68" s="1190"/>
      <c r="AX68" s="1190"/>
      <c r="AY68" s="1190"/>
      <c r="AZ68" s="1456"/>
      <c r="BA68" s="536"/>
      <c r="BB68" s="536"/>
      <c r="BC68" s="536"/>
      <c r="BD68" s="536"/>
      <c r="BE68" s="1464">
        <v>11</v>
      </c>
    </row>
    <row r="69" spans="1:57" s="1464" customFormat="1" ht="11.45" customHeight="1">
      <c r="A69" s="837"/>
      <c r="B69" s="837"/>
      <c r="C69" s="837"/>
      <c r="D69" s="837"/>
      <c r="E69" s="837"/>
      <c r="F69" s="1460"/>
      <c r="G69" s="1460"/>
      <c r="H69" s="284"/>
      <c r="AH69" s="1190"/>
      <c r="AJ69" s="1190"/>
      <c r="AK69" s="1460"/>
      <c r="AL69" s="1460"/>
      <c r="AM69" s="1190"/>
      <c r="AN69" s="1190"/>
      <c r="AO69" s="1190"/>
      <c r="AP69" s="1190"/>
      <c r="AQ69" s="1460"/>
      <c r="AR69" s="1190"/>
      <c r="AS69" s="1190"/>
      <c r="AT69" s="476"/>
      <c r="AU69" s="1190"/>
      <c r="AV69" s="1190"/>
      <c r="AW69" s="1190"/>
      <c r="AX69" s="1190"/>
      <c r="AY69" s="1190"/>
      <c r="AZ69" s="1456"/>
      <c r="BA69" s="536"/>
      <c r="BB69" s="536"/>
      <c r="BC69" s="536"/>
      <c r="BD69" s="536"/>
      <c r="BE69" s="1464">
        <v>11</v>
      </c>
    </row>
    <row r="70" spans="1:57" s="1464" customFormat="1" ht="11.45" customHeight="1">
      <c r="A70" s="837"/>
      <c r="B70" s="837"/>
      <c r="C70" s="837"/>
      <c r="D70" s="837"/>
      <c r="E70" s="837"/>
      <c r="F70" s="1460"/>
      <c r="G70" s="1460"/>
      <c r="H70" s="284"/>
      <c r="AH70" s="1190"/>
      <c r="AJ70" s="1190"/>
      <c r="AK70" s="1460"/>
      <c r="AL70" s="1460"/>
      <c r="AM70" s="1190"/>
      <c r="AN70" s="1190"/>
      <c r="AO70" s="1190"/>
      <c r="AP70" s="1190"/>
      <c r="AQ70" s="1460"/>
      <c r="AR70" s="1190"/>
      <c r="AS70" s="1190"/>
      <c r="AT70" s="476"/>
      <c r="AU70" s="1190"/>
      <c r="AV70" s="1190"/>
      <c r="AW70" s="1190"/>
      <c r="AX70" s="1190"/>
      <c r="AY70" s="1190"/>
      <c r="AZ70" s="1456"/>
      <c r="BA70" s="536"/>
      <c r="BB70" s="536"/>
      <c r="BC70" s="536"/>
      <c r="BD70" s="536"/>
      <c r="BE70" s="1464">
        <v>11</v>
      </c>
    </row>
    <row r="71" spans="1:57" s="1464" customFormat="1" ht="11.45" customHeight="1">
      <c r="A71" s="837"/>
      <c r="B71" s="837"/>
      <c r="C71" s="837"/>
      <c r="D71" s="837"/>
      <c r="E71" s="837"/>
      <c r="F71" s="1460"/>
      <c r="G71" s="1460"/>
      <c r="H71" s="284"/>
      <c r="AH71" s="1190"/>
      <c r="AJ71" s="1190"/>
      <c r="AK71" s="1460"/>
      <c r="AL71" s="1460"/>
      <c r="AM71" s="1190"/>
      <c r="AN71" s="1190"/>
      <c r="AO71" s="1190"/>
      <c r="AP71" s="1190"/>
      <c r="AQ71" s="1460"/>
      <c r="AR71" s="1190"/>
      <c r="AS71" s="1190"/>
      <c r="AT71" s="476"/>
      <c r="AU71" s="1190"/>
      <c r="AV71" s="1190"/>
      <c r="AW71" s="1190"/>
      <c r="AX71" s="1190"/>
      <c r="AY71" s="1190"/>
      <c r="AZ71" s="1456"/>
      <c r="BA71" s="536"/>
      <c r="BB71" s="536"/>
      <c r="BC71" s="536"/>
      <c r="BD71" s="536"/>
      <c r="BE71" s="1464">
        <v>11</v>
      </c>
    </row>
    <row r="72" spans="1:57" s="1464" customFormat="1" ht="11.45" customHeight="1">
      <c r="A72" s="837"/>
      <c r="B72" s="837"/>
      <c r="C72" s="837"/>
      <c r="D72" s="837"/>
      <c r="E72" s="837"/>
      <c r="F72" s="1460"/>
      <c r="G72" s="1460"/>
      <c r="H72" s="284"/>
      <c r="AH72" s="1190"/>
      <c r="AJ72" s="1190"/>
      <c r="AK72" s="1460"/>
      <c r="AL72" s="1460"/>
      <c r="AM72" s="1190"/>
      <c r="AN72" s="1190"/>
      <c r="AO72" s="1190"/>
      <c r="AP72" s="1190"/>
      <c r="AQ72" s="1460"/>
      <c r="AR72" s="1190"/>
      <c r="AS72" s="1190"/>
      <c r="AT72" s="476"/>
      <c r="AU72" s="1190"/>
      <c r="AV72" s="1190"/>
      <c r="AW72" s="1190"/>
      <c r="AX72" s="1190"/>
      <c r="AY72" s="1190"/>
      <c r="AZ72" s="1456"/>
      <c r="BA72" s="536"/>
      <c r="BB72" s="536"/>
      <c r="BC72" s="536"/>
      <c r="BD72" s="536"/>
      <c r="BE72" s="1464">
        <v>11</v>
      </c>
    </row>
    <row r="73" spans="1:57" s="1464" customFormat="1" ht="11.45" customHeight="1">
      <c r="A73" s="837"/>
      <c r="B73" s="837"/>
      <c r="C73" s="837"/>
      <c r="D73" s="837"/>
      <c r="E73" s="837"/>
      <c r="F73" s="1460"/>
      <c r="G73" s="1460"/>
      <c r="H73" s="284"/>
      <c r="AH73" s="1190"/>
      <c r="AJ73" s="1190"/>
      <c r="AK73" s="1460"/>
      <c r="AL73" s="1460"/>
      <c r="AM73" s="1190"/>
      <c r="AN73" s="1190"/>
      <c r="AO73" s="1190"/>
      <c r="AP73" s="1190"/>
      <c r="AQ73" s="1460"/>
      <c r="AR73" s="1190"/>
      <c r="AS73" s="1190"/>
      <c r="AT73" s="476"/>
      <c r="AU73" s="1190"/>
      <c r="AV73" s="1190"/>
      <c r="AW73" s="1190"/>
      <c r="AX73" s="1190"/>
      <c r="AY73" s="1190"/>
      <c r="AZ73" s="1456"/>
      <c r="BA73" s="536"/>
      <c r="BB73" s="536"/>
      <c r="BC73" s="536"/>
      <c r="BD73" s="536"/>
      <c r="BE73" s="1464">
        <v>11</v>
      </c>
    </row>
    <row r="74" spans="1:57" s="1464" customFormat="1" ht="11.45" customHeight="1">
      <c r="A74" s="837"/>
      <c r="B74" s="837"/>
      <c r="C74" s="837"/>
      <c r="D74" s="837"/>
      <c r="E74" s="837"/>
      <c r="F74" s="1460"/>
      <c r="G74" s="1460"/>
      <c r="H74" s="284"/>
      <c r="AH74" s="1190"/>
      <c r="AJ74" s="1190"/>
      <c r="AK74" s="1460"/>
      <c r="AL74" s="1460"/>
      <c r="AM74" s="1190"/>
      <c r="AN74" s="1190"/>
      <c r="AO74" s="1190"/>
      <c r="AP74" s="1190"/>
      <c r="AQ74" s="1460"/>
      <c r="AR74" s="1190"/>
      <c r="AS74" s="1190"/>
      <c r="AT74" s="476"/>
      <c r="AU74" s="1190"/>
      <c r="AV74" s="1190"/>
      <c r="AW74" s="1190"/>
      <c r="AX74" s="1190"/>
      <c r="AY74" s="1190"/>
      <c r="AZ74" s="1456"/>
      <c r="BA74" s="536"/>
      <c r="BB74" s="536"/>
      <c r="BC74" s="536"/>
      <c r="BD74" s="536"/>
      <c r="BE74" s="1464">
        <v>11</v>
      </c>
    </row>
    <row r="75" spans="1:57" s="1464" customFormat="1" ht="11.45" customHeight="1">
      <c r="A75" s="837"/>
      <c r="B75" s="837"/>
      <c r="C75" s="837"/>
      <c r="D75" s="837"/>
      <c r="E75" s="837"/>
      <c r="F75" s="1460"/>
      <c r="G75" s="1460"/>
      <c r="H75" s="284"/>
      <c r="AH75" s="1190"/>
      <c r="AJ75" s="1190"/>
      <c r="AK75" s="1460"/>
      <c r="AL75" s="1460"/>
      <c r="AM75" s="1190"/>
      <c r="AN75" s="1190"/>
      <c r="AO75" s="1190"/>
      <c r="AP75" s="1190"/>
      <c r="AQ75" s="1460"/>
      <c r="AR75" s="1190"/>
      <c r="AS75" s="1190"/>
      <c r="AT75" s="476"/>
      <c r="AU75" s="1190"/>
      <c r="AV75" s="1190"/>
      <c r="AW75" s="1190"/>
      <c r="AX75" s="1190"/>
      <c r="AY75" s="1190"/>
      <c r="AZ75" s="1456"/>
      <c r="BA75" s="536"/>
      <c r="BB75" s="536"/>
      <c r="BC75" s="536"/>
      <c r="BD75" s="536"/>
      <c r="BE75" s="1464">
        <v>11</v>
      </c>
    </row>
    <row r="76" spans="1:57" s="1464" customFormat="1" ht="11.45" customHeight="1">
      <c r="A76" s="837"/>
      <c r="B76" s="837"/>
      <c r="C76" s="837"/>
      <c r="D76" s="837"/>
      <c r="E76" s="837"/>
      <c r="F76" s="1460"/>
      <c r="G76" s="1460"/>
      <c r="H76" s="284"/>
      <c r="AH76" s="1190"/>
      <c r="AJ76" s="1190"/>
      <c r="AK76" s="1460"/>
      <c r="AL76" s="1460"/>
      <c r="AM76" s="1190"/>
      <c r="AN76" s="1190"/>
      <c r="AO76" s="1190"/>
      <c r="AP76" s="1190"/>
      <c r="AQ76" s="1460"/>
      <c r="AR76" s="1190"/>
      <c r="AS76" s="1190"/>
      <c r="AT76" s="476"/>
      <c r="AU76" s="1190"/>
      <c r="AV76" s="1190"/>
      <c r="AW76" s="1190"/>
      <c r="AX76" s="1190"/>
      <c r="AY76" s="1190"/>
      <c r="AZ76" s="1456"/>
      <c r="BA76" s="536"/>
      <c r="BB76" s="536"/>
      <c r="BC76" s="536"/>
      <c r="BD76" s="536"/>
      <c r="BE76" s="1464">
        <v>11</v>
      </c>
    </row>
    <row r="77" spans="1:57" s="1464" customFormat="1" ht="11.45" customHeight="1">
      <c r="A77" s="837"/>
      <c r="B77" s="837"/>
      <c r="C77" s="837"/>
      <c r="D77" s="837"/>
      <c r="E77" s="837"/>
      <c r="F77" s="1460"/>
      <c r="G77" s="1460"/>
      <c r="H77" s="284"/>
      <c r="AH77" s="1190"/>
      <c r="AJ77" s="1190"/>
      <c r="AK77" s="1460"/>
      <c r="AL77" s="1460"/>
      <c r="AM77" s="1190"/>
      <c r="AN77" s="1190"/>
      <c r="AO77" s="1190"/>
      <c r="AP77" s="1190"/>
      <c r="AQ77" s="1460"/>
      <c r="AR77" s="1190"/>
      <c r="AS77" s="1190"/>
      <c r="AT77" s="476"/>
      <c r="AU77" s="1190"/>
      <c r="AV77" s="1190"/>
      <c r="AW77" s="1190"/>
      <c r="AX77" s="1190"/>
      <c r="AY77" s="1190"/>
      <c r="AZ77" s="1456"/>
      <c r="BA77" s="536"/>
      <c r="BB77" s="536"/>
      <c r="BC77" s="536"/>
      <c r="BD77" s="536"/>
      <c r="BE77" s="1464">
        <v>11</v>
      </c>
    </row>
    <row r="78" spans="1:57" s="1464" customFormat="1" ht="11.45" customHeight="1">
      <c r="A78" s="837"/>
      <c r="B78" s="837"/>
      <c r="C78" s="837"/>
      <c r="D78" s="837"/>
      <c r="E78" s="837"/>
      <c r="F78" s="1460"/>
      <c r="G78" s="1460"/>
      <c r="H78" s="284"/>
      <c r="AH78" s="1190"/>
      <c r="AJ78" s="1190"/>
      <c r="AK78" s="1460"/>
      <c r="AL78" s="1460"/>
      <c r="AM78" s="1190"/>
      <c r="AN78" s="1190"/>
      <c r="AO78" s="1190"/>
      <c r="AP78" s="1190"/>
      <c r="AQ78" s="1460"/>
      <c r="AR78" s="1190"/>
      <c r="AS78" s="1190"/>
      <c r="AT78" s="476"/>
      <c r="AU78" s="1190"/>
      <c r="AV78" s="1190"/>
      <c r="AW78" s="1190"/>
      <c r="AX78" s="1190"/>
      <c r="AY78" s="1190"/>
      <c r="AZ78" s="1456"/>
      <c r="BA78" s="536"/>
      <c r="BB78" s="536"/>
      <c r="BC78" s="536"/>
      <c r="BD78" s="536"/>
      <c r="BE78" s="1464">
        <v>11</v>
      </c>
    </row>
    <row r="79" spans="1:57" s="1464" customFormat="1" ht="11.45" customHeight="1">
      <c r="A79" s="837"/>
      <c r="B79" s="837"/>
      <c r="C79" s="837"/>
      <c r="D79" s="837"/>
      <c r="E79" s="837"/>
      <c r="F79" s="1460"/>
      <c r="G79" s="1460"/>
      <c r="H79" s="284"/>
      <c r="AH79" s="1190"/>
      <c r="AJ79" s="1190"/>
      <c r="AK79" s="1460"/>
      <c r="AL79" s="1460"/>
      <c r="AM79" s="1190"/>
      <c r="AN79" s="1190"/>
      <c r="AO79" s="1190"/>
      <c r="AP79" s="1190"/>
      <c r="AQ79" s="1460"/>
      <c r="AR79" s="1190"/>
      <c r="AS79" s="1190"/>
      <c r="AT79" s="476"/>
      <c r="AU79" s="1190"/>
      <c r="AV79" s="1190"/>
      <c r="AW79" s="1190"/>
      <c r="AX79" s="1190"/>
      <c r="AY79" s="1190"/>
      <c r="AZ79" s="1456"/>
      <c r="BA79" s="536"/>
      <c r="BB79" s="536"/>
      <c r="BC79" s="536"/>
      <c r="BD79" s="536"/>
      <c r="BE79" s="1464">
        <v>11</v>
      </c>
    </row>
    <row r="80" spans="1:57" s="1464" customFormat="1" ht="11.45" customHeight="1">
      <c r="A80" s="837"/>
      <c r="B80" s="837"/>
      <c r="C80" s="837"/>
      <c r="D80" s="837"/>
      <c r="E80" s="837"/>
      <c r="F80" s="1460"/>
      <c r="G80" s="1460"/>
      <c r="H80" s="284"/>
      <c r="AH80" s="1190"/>
      <c r="AJ80" s="1190"/>
      <c r="AK80" s="1460"/>
      <c r="AL80" s="1460"/>
      <c r="AM80" s="1190"/>
      <c r="AN80" s="1190"/>
      <c r="AO80" s="1190"/>
      <c r="AP80" s="1190"/>
      <c r="AQ80" s="1460"/>
      <c r="AR80" s="1190"/>
      <c r="AS80" s="1190"/>
      <c r="AT80" s="476"/>
      <c r="AU80" s="1190"/>
      <c r="AV80" s="1190"/>
      <c r="AW80" s="1190"/>
      <c r="AX80" s="1190"/>
      <c r="AY80" s="1190"/>
      <c r="AZ80" s="1456"/>
      <c r="BA80" s="536"/>
      <c r="BB80" s="536"/>
      <c r="BC80" s="536"/>
      <c r="BD80" s="536"/>
      <c r="BE80" s="1464">
        <v>11</v>
      </c>
    </row>
    <row r="81" spans="1:57" s="1464" customFormat="1" ht="11.45" customHeight="1">
      <c r="A81" s="837"/>
      <c r="B81" s="837"/>
      <c r="C81" s="837"/>
      <c r="D81" s="837"/>
      <c r="E81" s="837"/>
      <c r="F81" s="1460"/>
      <c r="G81" s="1460"/>
      <c r="H81" s="284"/>
      <c r="AH81" s="1190"/>
      <c r="AJ81" s="1190"/>
      <c r="AK81" s="1460"/>
      <c r="AL81" s="1460"/>
      <c r="AM81" s="1190"/>
      <c r="AN81" s="1190"/>
      <c r="AO81" s="1190"/>
      <c r="AP81" s="1190"/>
      <c r="AQ81" s="1460"/>
      <c r="AR81" s="1190"/>
      <c r="AS81" s="1190"/>
      <c r="AT81" s="476"/>
      <c r="AU81" s="1190"/>
      <c r="AV81" s="1190"/>
      <c r="AW81" s="1190"/>
      <c r="AX81" s="1190"/>
      <c r="AY81" s="1190"/>
      <c r="AZ81" s="1456"/>
      <c r="BA81" s="536"/>
      <c r="BB81" s="536"/>
      <c r="BC81" s="536"/>
      <c r="BD81" s="536"/>
      <c r="BE81" s="1464">
        <v>11</v>
      </c>
    </row>
    <row r="82" spans="1:57" s="1464" customFormat="1" ht="11.45" customHeight="1">
      <c r="A82" s="837"/>
      <c r="B82" s="837"/>
      <c r="C82" s="837"/>
      <c r="D82" s="837"/>
      <c r="E82" s="837"/>
      <c r="F82" s="1460"/>
      <c r="G82" s="1460"/>
      <c r="H82" s="284"/>
      <c r="AH82" s="1190"/>
      <c r="AJ82" s="1190"/>
      <c r="AK82" s="1460"/>
      <c r="AL82" s="1460"/>
      <c r="AM82" s="1190"/>
      <c r="AN82" s="1190"/>
      <c r="AO82" s="1190"/>
      <c r="AP82" s="1190"/>
      <c r="AQ82" s="1460"/>
      <c r="AR82" s="1190"/>
      <c r="AS82" s="1190"/>
      <c r="AT82" s="476"/>
      <c r="AU82" s="1190"/>
      <c r="AV82" s="1190"/>
      <c r="AW82" s="1190"/>
      <c r="AX82" s="1190"/>
      <c r="AY82" s="1190"/>
      <c r="AZ82" s="1456"/>
      <c r="BA82" s="536"/>
      <c r="BB82" s="536"/>
      <c r="BC82" s="536"/>
      <c r="BD82" s="536"/>
      <c r="BE82" s="1464">
        <v>11</v>
      </c>
    </row>
    <row r="83" spans="1:57" s="1464" customFormat="1" ht="11.45" customHeight="1">
      <c r="A83" s="837"/>
      <c r="B83" s="837"/>
      <c r="C83" s="837"/>
      <c r="D83" s="837"/>
      <c r="E83" s="837"/>
      <c r="F83" s="1460"/>
      <c r="G83" s="1460"/>
      <c r="H83" s="284"/>
      <c r="AH83" s="1190"/>
      <c r="AJ83" s="1190"/>
      <c r="AK83" s="1460"/>
      <c r="AL83" s="1460"/>
      <c r="AM83" s="1190"/>
      <c r="AN83" s="1190"/>
      <c r="AO83" s="1190"/>
      <c r="AP83" s="1190"/>
      <c r="AQ83" s="1460"/>
      <c r="AR83" s="1190"/>
      <c r="AS83" s="1190"/>
      <c r="AT83" s="476"/>
      <c r="AU83" s="1190"/>
      <c r="AV83" s="1190"/>
      <c r="AW83" s="1190"/>
      <c r="AX83" s="1190"/>
      <c r="AY83" s="1190"/>
      <c r="AZ83" s="1456"/>
      <c r="BA83" s="536"/>
      <c r="BB83" s="536"/>
      <c r="BC83" s="536"/>
      <c r="BD83" s="536"/>
      <c r="BE83" s="1464">
        <v>11</v>
      </c>
    </row>
    <row r="84" spans="1:57" s="1464" customFormat="1" ht="11.45" customHeight="1">
      <c r="A84" s="837"/>
      <c r="B84" s="837"/>
      <c r="C84" s="837"/>
      <c r="D84" s="837"/>
      <c r="E84" s="837"/>
      <c r="F84" s="1460"/>
      <c r="G84" s="1460"/>
      <c r="H84" s="284"/>
      <c r="AH84" s="1190"/>
      <c r="AJ84" s="1190"/>
      <c r="AK84" s="1460"/>
      <c r="AL84" s="1460"/>
      <c r="AM84" s="1190"/>
      <c r="AN84" s="1190"/>
      <c r="AO84" s="1190"/>
      <c r="AP84" s="1190"/>
      <c r="AQ84" s="1460"/>
      <c r="AR84" s="1190"/>
      <c r="AS84" s="1190"/>
      <c r="AT84" s="476"/>
      <c r="AU84" s="1190"/>
      <c r="AV84" s="1190"/>
      <c r="AW84" s="1190"/>
      <c r="AX84" s="1190"/>
      <c r="AY84" s="1190"/>
      <c r="AZ84" s="1456"/>
      <c r="BA84" s="536"/>
      <c r="BB84" s="536"/>
      <c r="BC84" s="536"/>
      <c r="BD84" s="536"/>
      <c r="BE84" s="1464">
        <v>11</v>
      </c>
    </row>
    <row r="85" spans="1:57" s="1464" customFormat="1" ht="11.45" customHeight="1">
      <c r="A85" s="837"/>
      <c r="B85" s="837"/>
      <c r="C85" s="837"/>
      <c r="D85" s="837"/>
      <c r="E85" s="837"/>
      <c r="F85" s="1460"/>
      <c r="G85" s="1460"/>
      <c r="H85" s="284"/>
      <c r="AH85" s="1190"/>
      <c r="AJ85" s="1190"/>
      <c r="AK85" s="1460"/>
      <c r="AL85" s="1460"/>
      <c r="AM85" s="1190"/>
      <c r="AN85" s="1190"/>
      <c r="AO85" s="1190"/>
      <c r="AP85" s="1190"/>
      <c r="AQ85" s="1460"/>
      <c r="AR85" s="1190"/>
      <c r="AS85" s="1190"/>
      <c r="AT85" s="476"/>
      <c r="AU85" s="1190"/>
      <c r="AV85" s="1190"/>
      <c r="AW85" s="1190"/>
      <c r="AX85" s="1190"/>
      <c r="AY85" s="1190"/>
      <c r="AZ85" s="1456"/>
      <c r="BA85" s="536"/>
      <c r="BB85" s="536"/>
      <c r="BC85" s="536"/>
      <c r="BD85" s="536"/>
      <c r="BE85" s="1464">
        <v>11</v>
      </c>
    </row>
    <row r="86" spans="1:57" s="1464" customFormat="1" ht="11.45" customHeight="1">
      <c r="A86" s="837"/>
      <c r="B86" s="837"/>
      <c r="C86" s="837"/>
      <c r="D86" s="837"/>
      <c r="E86" s="837"/>
      <c r="F86" s="1460"/>
      <c r="G86" s="1460"/>
      <c r="H86" s="284"/>
      <c r="AH86" s="1190"/>
      <c r="AJ86" s="1190"/>
      <c r="AK86" s="1460"/>
      <c r="AL86" s="1460"/>
      <c r="AM86" s="1190"/>
      <c r="AN86" s="1190"/>
      <c r="AO86" s="1190"/>
      <c r="AP86" s="1190"/>
      <c r="AQ86" s="1460"/>
      <c r="AR86" s="1190"/>
      <c r="AS86" s="1190"/>
      <c r="AT86" s="476"/>
      <c r="AU86" s="1190"/>
      <c r="AV86" s="1190"/>
      <c r="AW86" s="1190"/>
      <c r="AX86" s="1190"/>
      <c r="AY86" s="1190"/>
      <c r="AZ86" s="1456"/>
      <c r="BA86" s="536"/>
      <c r="BB86" s="536"/>
      <c r="BC86" s="536"/>
      <c r="BD86" s="536"/>
      <c r="BE86" s="1464">
        <v>11</v>
      </c>
    </row>
    <row r="87" spans="1:57" s="1464" customFormat="1" ht="11.45" customHeight="1">
      <c r="A87" s="837"/>
      <c r="B87" s="837"/>
      <c r="C87" s="837"/>
      <c r="D87" s="837"/>
      <c r="E87" s="837"/>
      <c r="F87" s="1460"/>
      <c r="G87" s="1460"/>
      <c r="H87" s="284"/>
      <c r="AH87" s="1190"/>
      <c r="AJ87" s="1190"/>
      <c r="AK87" s="1460"/>
      <c r="AL87" s="1460"/>
      <c r="AM87" s="1190"/>
      <c r="AN87" s="1190"/>
      <c r="AO87" s="1190"/>
      <c r="AP87" s="1190"/>
      <c r="AQ87" s="1460"/>
      <c r="AR87" s="1190"/>
      <c r="AS87" s="1190"/>
      <c r="AT87" s="476"/>
      <c r="AU87" s="1190"/>
      <c r="AV87" s="1190"/>
      <c r="AW87" s="1190"/>
      <c r="AX87" s="1190"/>
      <c r="AY87" s="1190"/>
      <c r="AZ87" s="1456"/>
      <c r="BA87" s="536"/>
      <c r="BB87" s="536"/>
      <c r="BC87" s="536"/>
      <c r="BD87" s="536"/>
      <c r="BE87" s="1464">
        <v>11</v>
      </c>
    </row>
    <row r="88" spans="1:57" s="1464" customFormat="1" ht="11.45" customHeight="1">
      <c r="A88" s="837"/>
      <c r="B88" s="837"/>
      <c r="C88" s="837"/>
      <c r="D88" s="837"/>
      <c r="E88" s="837"/>
      <c r="F88" s="1460"/>
      <c r="G88" s="1460"/>
      <c r="H88" s="284"/>
      <c r="AH88" s="1190"/>
      <c r="AJ88" s="1190"/>
      <c r="AK88" s="1460"/>
      <c r="AL88" s="1460"/>
      <c r="AM88" s="1190"/>
      <c r="AN88" s="1190"/>
      <c r="AO88" s="1190"/>
      <c r="AP88" s="1190"/>
      <c r="AQ88" s="1460"/>
      <c r="AR88" s="1190"/>
      <c r="AS88" s="1190"/>
      <c r="AT88" s="476"/>
      <c r="AU88" s="1190"/>
      <c r="AV88" s="1190"/>
      <c r="AW88" s="1190"/>
      <c r="AX88" s="1190"/>
      <c r="AY88" s="1190"/>
      <c r="AZ88" s="1456"/>
      <c r="BA88" s="536"/>
      <c r="BB88" s="536"/>
      <c r="BC88" s="536"/>
      <c r="BD88" s="536"/>
      <c r="BE88" s="1464">
        <v>11</v>
      </c>
    </row>
    <row r="89" spans="1:57" s="1464" customFormat="1" ht="11.45" customHeight="1">
      <c r="A89" s="837"/>
      <c r="B89" s="837"/>
      <c r="C89" s="837"/>
      <c r="D89" s="837"/>
      <c r="E89" s="837"/>
      <c r="F89" s="1460"/>
      <c r="G89" s="1460"/>
      <c r="H89" s="284"/>
      <c r="AH89" s="1190"/>
      <c r="AJ89" s="1190"/>
      <c r="AK89" s="1460"/>
      <c r="AL89" s="1460"/>
      <c r="AM89" s="1190"/>
      <c r="AN89" s="1190"/>
      <c r="AO89" s="1190"/>
      <c r="AP89" s="1190"/>
      <c r="AQ89" s="1460"/>
      <c r="AR89" s="1190"/>
      <c r="AS89" s="1190"/>
      <c r="AT89" s="476"/>
      <c r="AU89" s="1190"/>
      <c r="AV89" s="1190"/>
      <c r="AW89" s="1190"/>
      <c r="AX89" s="1190"/>
      <c r="AY89" s="1190"/>
      <c r="AZ89" s="1456"/>
      <c r="BA89" s="536"/>
      <c r="BB89" s="536"/>
      <c r="BC89" s="536"/>
      <c r="BD89" s="536"/>
      <c r="BE89" s="1464">
        <v>11</v>
      </c>
    </row>
    <row r="90" spans="1:57" s="1464" customFormat="1" ht="11.45" customHeight="1">
      <c r="A90" s="837"/>
      <c r="B90" s="837"/>
      <c r="C90" s="837"/>
      <c r="D90" s="837"/>
      <c r="E90" s="837"/>
      <c r="F90" s="1460"/>
      <c r="G90" s="1460"/>
      <c r="H90" s="284"/>
      <c r="AH90" s="1190"/>
      <c r="AJ90" s="1190"/>
      <c r="AK90" s="1460"/>
      <c r="AL90" s="1460"/>
      <c r="AM90" s="1190"/>
      <c r="AN90" s="1190"/>
      <c r="AO90" s="1190"/>
      <c r="AP90" s="1190"/>
      <c r="AQ90" s="1460"/>
      <c r="AR90" s="1190"/>
      <c r="AS90" s="1190"/>
      <c r="AT90" s="476"/>
      <c r="AU90" s="1190"/>
      <c r="AV90" s="1190"/>
      <c r="AW90" s="1190"/>
      <c r="AX90" s="1190"/>
      <c r="AY90" s="1190"/>
      <c r="AZ90" s="1456"/>
      <c r="BA90" s="536"/>
      <c r="BB90" s="536"/>
      <c r="BC90" s="536"/>
      <c r="BD90" s="536"/>
      <c r="BE90" s="1464">
        <v>11</v>
      </c>
    </row>
    <row r="91" spans="1:57" s="1464" customFormat="1" ht="11.45" customHeight="1">
      <c r="A91" s="837"/>
      <c r="B91" s="837"/>
      <c r="C91" s="837"/>
      <c r="D91" s="837"/>
      <c r="E91" s="837"/>
      <c r="F91" s="1460"/>
      <c r="G91" s="1460"/>
      <c r="H91" s="284"/>
      <c r="AH91" s="1190"/>
      <c r="AJ91" s="1190"/>
      <c r="AK91" s="1460"/>
      <c r="AL91" s="1460"/>
      <c r="AM91" s="1190"/>
      <c r="AN91" s="1190"/>
      <c r="AO91" s="1190"/>
      <c r="AP91" s="1190"/>
      <c r="AQ91" s="1460"/>
      <c r="AR91" s="1190"/>
      <c r="AS91" s="1190"/>
      <c r="AT91" s="476"/>
      <c r="AU91" s="1190"/>
      <c r="AV91" s="1190"/>
      <c r="AW91" s="1190"/>
      <c r="AX91" s="1190"/>
      <c r="AY91" s="1190"/>
      <c r="AZ91" s="1456"/>
      <c r="BA91" s="536"/>
      <c r="BB91" s="536"/>
      <c r="BC91" s="536"/>
      <c r="BD91" s="536"/>
      <c r="BE91" s="1464">
        <v>11</v>
      </c>
    </row>
    <row r="92" spans="1:57" s="1464" customFormat="1" ht="11.45" customHeight="1">
      <c r="A92" s="837"/>
      <c r="B92" s="837"/>
      <c r="C92" s="837"/>
      <c r="D92" s="837"/>
      <c r="E92" s="837"/>
      <c r="F92" s="1460"/>
      <c r="G92" s="1460"/>
      <c r="H92" s="284"/>
      <c r="AH92" s="1190"/>
      <c r="AJ92" s="1190"/>
      <c r="AK92" s="1460"/>
      <c r="AL92" s="1460"/>
      <c r="AM92" s="1190"/>
      <c r="AN92" s="1190"/>
      <c r="AO92" s="1190"/>
      <c r="AP92" s="1190"/>
      <c r="AQ92" s="1460"/>
      <c r="AR92" s="1190"/>
      <c r="AS92" s="1190"/>
      <c r="AT92" s="476"/>
      <c r="AU92" s="1190"/>
      <c r="AV92" s="1190"/>
      <c r="AW92" s="1190"/>
      <c r="AX92" s="1190"/>
      <c r="AY92" s="1190"/>
      <c r="AZ92" s="1456"/>
      <c r="BA92" s="536"/>
      <c r="BB92" s="536"/>
      <c r="BC92" s="536"/>
      <c r="BD92" s="536"/>
      <c r="BE92" s="1464">
        <v>11</v>
      </c>
    </row>
    <row r="93" spans="1:57" s="1464" customFormat="1" ht="11.45" customHeight="1">
      <c r="A93" s="837"/>
      <c r="B93" s="837"/>
      <c r="C93" s="837"/>
      <c r="D93" s="837"/>
      <c r="E93" s="837"/>
      <c r="F93" s="1460"/>
      <c r="G93" s="1460"/>
      <c r="H93" s="284"/>
      <c r="AH93" s="1190"/>
      <c r="AJ93" s="1190"/>
      <c r="AK93" s="1460"/>
      <c r="AL93" s="1460"/>
      <c r="AM93" s="1190"/>
      <c r="AN93" s="1190"/>
      <c r="AO93" s="1190"/>
      <c r="AP93" s="1190"/>
      <c r="AQ93" s="1460"/>
      <c r="AR93" s="1190"/>
      <c r="AS93" s="1190"/>
      <c r="AT93" s="476"/>
      <c r="AU93" s="1190"/>
      <c r="AV93" s="1190"/>
      <c r="AW93" s="1190"/>
      <c r="AX93" s="1190"/>
      <c r="AY93" s="1190"/>
      <c r="AZ93" s="1456"/>
      <c r="BA93" s="536"/>
      <c r="BB93" s="536"/>
      <c r="BC93" s="536"/>
      <c r="BD93" s="536"/>
      <c r="BE93" s="1464">
        <v>11</v>
      </c>
    </row>
    <row r="94" spans="1:57" s="1464" customFormat="1" ht="11.45" customHeight="1">
      <c r="A94" s="837"/>
      <c r="B94" s="837"/>
      <c r="C94" s="837"/>
      <c r="D94" s="837"/>
      <c r="E94" s="837"/>
      <c r="F94" s="1460"/>
      <c r="G94" s="1460"/>
      <c r="H94" s="284"/>
      <c r="AH94" s="1190"/>
      <c r="AJ94" s="1190"/>
      <c r="AK94" s="1460"/>
      <c r="AL94" s="1460"/>
      <c r="AM94" s="1190"/>
      <c r="AN94" s="1190"/>
      <c r="AO94" s="1190"/>
      <c r="AP94" s="1190"/>
      <c r="AQ94" s="1460"/>
      <c r="AR94" s="1190"/>
      <c r="AS94" s="1190"/>
      <c r="AT94" s="476"/>
      <c r="AU94" s="1190"/>
      <c r="AV94" s="1190"/>
      <c r="AW94" s="1190"/>
      <c r="AX94" s="1190"/>
      <c r="AY94" s="1190"/>
      <c r="AZ94" s="1456"/>
      <c r="BA94" s="536"/>
      <c r="BB94" s="536"/>
      <c r="BC94" s="536"/>
      <c r="BD94" s="536"/>
      <c r="BE94" s="1464">
        <v>11</v>
      </c>
    </row>
    <row r="95" spans="1:57" s="1464" customFormat="1" ht="11.45" customHeight="1">
      <c r="A95" s="837"/>
      <c r="B95" s="837"/>
      <c r="C95" s="837"/>
      <c r="D95" s="837"/>
      <c r="E95" s="837"/>
      <c r="F95" s="1460"/>
      <c r="G95" s="1460"/>
      <c r="H95" s="284"/>
      <c r="AH95" s="1190"/>
      <c r="AJ95" s="1190"/>
      <c r="AK95" s="1460"/>
      <c r="AL95" s="1460"/>
      <c r="AM95" s="1190"/>
      <c r="AN95" s="1190"/>
      <c r="AO95" s="1190"/>
      <c r="AP95" s="1190"/>
      <c r="AQ95" s="1460"/>
      <c r="AR95" s="1190"/>
      <c r="AS95" s="1190"/>
      <c r="AT95" s="476"/>
      <c r="AU95" s="1190"/>
      <c r="AV95" s="1190"/>
      <c r="AW95" s="1190"/>
      <c r="AX95" s="1190"/>
      <c r="AY95" s="1190"/>
      <c r="AZ95" s="1456"/>
      <c r="BA95" s="536"/>
      <c r="BB95" s="536"/>
      <c r="BC95" s="536"/>
      <c r="BD95" s="536"/>
      <c r="BE95" s="1464">
        <v>11</v>
      </c>
    </row>
    <row r="96" spans="1:57" s="1464" customFormat="1" ht="11.45" customHeight="1">
      <c r="A96" s="837"/>
      <c r="B96" s="837"/>
      <c r="C96" s="837"/>
      <c r="D96" s="837"/>
      <c r="E96" s="837"/>
      <c r="F96" s="1460"/>
      <c r="G96" s="1460"/>
      <c r="H96" s="284"/>
      <c r="AH96" s="1190"/>
      <c r="AJ96" s="1190"/>
      <c r="AK96" s="1460"/>
      <c r="AL96" s="1460"/>
      <c r="AM96" s="1190"/>
      <c r="AN96" s="1190"/>
      <c r="AO96" s="1190"/>
      <c r="AP96" s="1190"/>
      <c r="AQ96" s="1460"/>
      <c r="AR96" s="1190"/>
      <c r="AS96" s="1190"/>
      <c r="AT96" s="476"/>
      <c r="AU96" s="1190"/>
      <c r="AV96" s="1190"/>
      <c r="AW96" s="1190"/>
      <c r="AX96" s="1190"/>
      <c r="AY96" s="1190"/>
      <c r="AZ96" s="1456"/>
      <c r="BA96" s="536"/>
      <c r="BB96" s="536"/>
      <c r="BC96" s="536"/>
      <c r="BD96" s="536"/>
      <c r="BE96" s="1464">
        <v>11</v>
      </c>
    </row>
    <row r="97" spans="1:57" s="1464" customFormat="1" ht="11.45" customHeight="1">
      <c r="A97" s="837"/>
      <c r="B97" s="837"/>
      <c r="C97" s="837"/>
      <c r="D97" s="837"/>
      <c r="E97" s="837"/>
      <c r="F97" s="1460"/>
      <c r="G97" s="1460"/>
      <c r="H97" s="284"/>
      <c r="AH97" s="1190"/>
      <c r="AJ97" s="1190"/>
      <c r="AK97" s="1460"/>
      <c r="AL97" s="1460"/>
      <c r="AM97" s="1190"/>
      <c r="AN97" s="1190"/>
      <c r="AO97" s="1190"/>
      <c r="AP97" s="1190"/>
      <c r="AQ97" s="1460"/>
      <c r="AR97" s="1190"/>
      <c r="AS97" s="1190"/>
      <c r="AT97" s="476"/>
      <c r="AU97" s="1190"/>
      <c r="AV97" s="1190"/>
      <c r="AW97" s="1190"/>
      <c r="AX97" s="1190"/>
      <c r="AY97" s="1190"/>
      <c r="AZ97" s="1456"/>
      <c r="BA97" s="536"/>
      <c r="BB97" s="536"/>
      <c r="BC97" s="536"/>
      <c r="BD97" s="536"/>
      <c r="BE97" s="1464">
        <v>11</v>
      </c>
    </row>
    <row r="98" spans="1:57" s="1464" customFormat="1" ht="11.45" customHeight="1">
      <c r="A98" s="837"/>
      <c r="B98" s="837"/>
      <c r="C98" s="837"/>
      <c r="D98" s="837"/>
      <c r="E98" s="837"/>
      <c r="F98" s="1460"/>
      <c r="G98" s="1460"/>
      <c r="H98" s="284"/>
      <c r="AH98" s="1190"/>
      <c r="AJ98" s="1190"/>
      <c r="AK98" s="1460"/>
      <c r="AL98" s="1460"/>
      <c r="AM98" s="1190"/>
      <c r="AN98" s="1190"/>
      <c r="AO98" s="1190"/>
      <c r="AP98" s="1190"/>
      <c r="AQ98" s="1460"/>
      <c r="AR98" s="1190"/>
      <c r="AS98" s="1190"/>
      <c r="AT98" s="476"/>
      <c r="AU98" s="1190"/>
      <c r="AV98" s="1190"/>
      <c r="AW98" s="1190"/>
      <c r="AX98" s="1190"/>
      <c r="AY98" s="1190"/>
      <c r="AZ98" s="1456"/>
      <c r="BA98" s="536"/>
      <c r="BB98" s="536"/>
      <c r="BC98" s="536"/>
      <c r="BD98" s="536"/>
      <c r="BE98" s="1464">
        <v>11</v>
      </c>
    </row>
    <row r="99" spans="1:57" s="1464" customFormat="1" ht="11.45" customHeight="1">
      <c r="A99" s="837"/>
      <c r="B99" s="837"/>
      <c r="C99" s="837"/>
      <c r="D99" s="837"/>
      <c r="E99" s="837"/>
      <c r="F99" s="1460"/>
      <c r="G99" s="1460"/>
      <c r="H99" s="284"/>
      <c r="AH99" s="1190"/>
      <c r="AJ99" s="1190"/>
      <c r="AK99" s="1460"/>
      <c r="AL99" s="1460"/>
      <c r="AM99" s="1190"/>
      <c r="AN99" s="1190"/>
      <c r="AO99" s="1190"/>
      <c r="AP99" s="1190"/>
      <c r="AQ99" s="1460"/>
      <c r="AR99" s="1190"/>
      <c r="AS99" s="1190"/>
      <c r="AT99" s="476"/>
      <c r="AU99" s="1190"/>
      <c r="AV99" s="1190"/>
      <c r="AW99" s="1190"/>
      <c r="AX99" s="1190"/>
      <c r="AY99" s="1190"/>
      <c r="AZ99" s="1456"/>
      <c r="BA99" s="536"/>
      <c r="BB99" s="536"/>
      <c r="BC99" s="536"/>
      <c r="BD99" s="536"/>
      <c r="BE99" s="1464">
        <v>11</v>
      </c>
    </row>
    <row r="100" spans="1:57" s="1464" customFormat="1" ht="11.45" customHeight="1">
      <c r="A100" s="837"/>
      <c r="B100" s="837"/>
      <c r="C100" s="837"/>
      <c r="D100" s="837"/>
      <c r="E100" s="837"/>
      <c r="F100" s="1460"/>
      <c r="G100" s="1460"/>
      <c r="H100" s="284"/>
      <c r="AH100" s="1190"/>
      <c r="AJ100" s="1190"/>
      <c r="AK100" s="1460"/>
      <c r="AL100" s="1460"/>
      <c r="AM100" s="1190"/>
      <c r="AN100" s="1190"/>
      <c r="AO100" s="1190"/>
      <c r="AP100" s="1190"/>
      <c r="AQ100" s="1460"/>
      <c r="AR100" s="1190"/>
      <c r="AS100" s="1190"/>
      <c r="AT100" s="476"/>
      <c r="AU100" s="1190"/>
      <c r="AV100" s="1190"/>
      <c r="AW100" s="1190"/>
      <c r="AX100" s="1190"/>
      <c r="AY100" s="1190"/>
      <c r="AZ100" s="1456"/>
      <c r="BA100" s="536"/>
      <c r="BB100" s="536"/>
      <c r="BC100" s="536"/>
      <c r="BD100" s="536"/>
      <c r="BE100" s="1464">
        <v>11</v>
      </c>
    </row>
    <row r="101" spans="1:57" s="1464" customFormat="1" ht="11.45" customHeight="1">
      <c r="A101" s="837"/>
      <c r="B101" s="837"/>
      <c r="C101" s="837"/>
      <c r="D101" s="837"/>
      <c r="E101" s="837"/>
      <c r="F101" s="1460"/>
      <c r="G101" s="1460"/>
      <c r="H101" s="284"/>
      <c r="AH101" s="1190"/>
      <c r="AJ101" s="1190"/>
      <c r="AK101" s="1460"/>
      <c r="AL101" s="1460"/>
      <c r="AM101" s="1190"/>
      <c r="AN101" s="1190"/>
      <c r="AO101" s="1190"/>
      <c r="AP101" s="1190"/>
      <c r="AQ101" s="1460"/>
      <c r="AR101" s="1190"/>
      <c r="AS101" s="1190"/>
      <c r="AT101" s="476"/>
      <c r="AU101" s="1190"/>
      <c r="AV101" s="1190"/>
      <c r="AW101" s="1190"/>
      <c r="AX101" s="1190"/>
      <c r="AY101" s="1190"/>
      <c r="AZ101" s="1456"/>
      <c r="BA101" s="536"/>
      <c r="BB101" s="536"/>
      <c r="BC101" s="536"/>
      <c r="BD101" s="536"/>
      <c r="BE101" s="1464">
        <v>11</v>
      </c>
    </row>
    <row r="102" spans="1:57" s="1464" customFormat="1" ht="11.45" customHeight="1">
      <c r="A102" s="837"/>
      <c r="B102" s="837"/>
      <c r="C102" s="837"/>
      <c r="D102" s="837"/>
      <c r="E102" s="837"/>
      <c r="F102" s="1460"/>
      <c r="G102" s="1460"/>
      <c r="H102" s="284"/>
      <c r="AH102" s="1190"/>
      <c r="AJ102" s="1190"/>
      <c r="AK102" s="1460"/>
      <c r="AL102" s="1460"/>
      <c r="AM102" s="1190"/>
      <c r="AN102" s="1190"/>
      <c r="AO102" s="1190"/>
      <c r="AP102" s="1190"/>
      <c r="AQ102" s="1460"/>
      <c r="AR102" s="1190"/>
      <c r="AS102" s="1190"/>
      <c r="AT102" s="476"/>
      <c r="AU102" s="1190"/>
      <c r="AV102" s="1190"/>
      <c r="AW102" s="1190"/>
      <c r="AX102" s="1190"/>
      <c r="AY102" s="1190"/>
      <c r="AZ102" s="1456"/>
      <c r="BA102" s="536"/>
      <c r="BB102" s="536"/>
      <c r="BC102" s="536"/>
      <c r="BD102" s="536"/>
      <c r="BE102" s="1464">
        <v>11</v>
      </c>
    </row>
    <row r="103" spans="1:57" s="1464" customFormat="1" ht="11.45" customHeight="1">
      <c r="A103" s="837"/>
      <c r="B103" s="837"/>
      <c r="C103" s="837"/>
      <c r="D103" s="837"/>
      <c r="E103" s="837"/>
      <c r="F103" s="1460"/>
      <c r="G103" s="1460"/>
      <c r="H103" s="284"/>
      <c r="AH103" s="1190"/>
      <c r="AJ103" s="1190"/>
      <c r="AK103" s="1460"/>
      <c r="AL103" s="1460"/>
      <c r="AM103" s="1190"/>
      <c r="AN103" s="1190"/>
      <c r="AO103" s="1190"/>
      <c r="AP103" s="1190"/>
      <c r="AQ103" s="1460"/>
      <c r="AR103" s="1190"/>
      <c r="AS103" s="1190"/>
      <c r="AT103" s="476"/>
      <c r="AU103" s="1190"/>
      <c r="AV103" s="1190"/>
      <c r="AW103" s="1190"/>
      <c r="AX103" s="1190"/>
      <c r="AY103" s="1190"/>
      <c r="AZ103" s="1456"/>
      <c r="BA103" s="536"/>
      <c r="BB103" s="536"/>
      <c r="BC103" s="536"/>
      <c r="BD103" s="536"/>
      <c r="BE103" s="1464">
        <v>11</v>
      </c>
    </row>
    <row r="104" spans="1:57" s="1464" customFormat="1" ht="11.45" customHeight="1">
      <c r="A104" s="837"/>
      <c r="B104" s="837"/>
      <c r="C104" s="837"/>
      <c r="D104" s="837"/>
      <c r="E104" s="837"/>
      <c r="F104" s="1460"/>
      <c r="G104" s="1460"/>
      <c r="H104" s="284"/>
      <c r="AH104" s="1190"/>
      <c r="AJ104" s="1190"/>
      <c r="AK104" s="1460"/>
      <c r="AL104" s="1460"/>
      <c r="AM104" s="1190"/>
      <c r="AN104" s="1190"/>
      <c r="AO104" s="1190"/>
      <c r="AP104" s="1190"/>
      <c r="AQ104" s="1460"/>
      <c r="AR104" s="1190"/>
      <c r="AS104" s="1190"/>
      <c r="AT104" s="476"/>
      <c r="AU104" s="1190"/>
      <c r="AV104" s="1190"/>
      <c r="AW104" s="1190"/>
      <c r="AX104" s="1190"/>
      <c r="AY104" s="1190"/>
      <c r="AZ104" s="1456"/>
      <c r="BA104" s="536"/>
      <c r="BB104" s="536"/>
      <c r="BC104" s="536"/>
      <c r="BD104" s="536"/>
      <c r="BE104" s="1464">
        <v>11</v>
      </c>
    </row>
    <row r="105" spans="1:57" s="1464" customFormat="1" ht="11.45" customHeight="1">
      <c r="A105" s="837"/>
      <c r="B105" s="837"/>
      <c r="C105" s="837"/>
      <c r="D105" s="837"/>
      <c r="E105" s="837"/>
      <c r="F105" s="1460"/>
      <c r="G105" s="1460"/>
      <c r="H105" s="284"/>
      <c r="AH105" s="1190"/>
      <c r="AJ105" s="1190"/>
      <c r="AK105" s="1460"/>
      <c r="AL105" s="1460"/>
      <c r="AM105" s="1190"/>
      <c r="AN105" s="1190"/>
      <c r="AO105" s="1190"/>
      <c r="AP105" s="1190"/>
      <c r="AQ105" s="1460"/>
      <c r="AR105" s="1190"/>
      <c r="AS105" s="1190"/>
      <c r="AT105" s="476"/>
      <c r="AU105" s="1190"/>
      <c r="AV105" s="1190"/>
      <c r="AW105" s="1190"/>
      <c r="AX105" s="1190"/>
      <c r="AY105" s="1190"/>
      <c r="AZ105" s="1456"/>
      <c r="BA105" s="536"/>
      <c r="BB105" s="536"/>
      <c r="BC105" s="536"/>
      <c r="BD105" s="536"/>
      <c r="BE105" s="1464">
        <v>11</v>
      </c>
    </row>
    <row r="106" spans="1:57" s="1464" customFormat="1" ht="11.45" customHeight="1">
      <c r="A106" s="837"/>
      <c r="B106" s="837"/>
      <c r="C106" s="837"/>
      <c r="D106" s="837"/>
      <c r="E106" s="837"/>
      <c r="F106" s="1460"/>
      <c r="G106" s="1460"/>
      <c r="H106" s="284"/>
      <c r="AH106" s="1190"/>
      <c r="AJ106" s="1190"/>
      <c r="AK106" s="1460"/>
      <c r="AL106" s="1460"/>
      <c r="AM106" s="1190"/>
      <c r="AN106" s="1190"/>
      <c r="AO106" s="1190"/>
      <c r="AP106" s="1190"/>
      <c r="AQ106" s="1460"/>
      <c r="AR106" s="1190"/>
      <c r="AS106" s="1190"/>
      <c r="AT106" s="476"/>
      <c r="AU106" s="1190"/>
      <c r="AV106" s="1190"/>
      <c r="AW106" s="1190"/>
      <c r="AX106" s="1190"/>
      <c r="AY106" s="1190"/>
      <c r="AZ106" s="1456"/>
      <c r="BA106" s="536"/>
      <c r="BB106" s="536"/>
      <c r="BC106" s="536"/>
      <c r="BD106" s="536"/>
      <c r="BE106" s="1464">
        <v>11</v>
      </c>
    </row>
    <row r="107" spans="1:57" s="1464" customFormat="1" ht="11.45" customHeight="1">
      <c r="A107" s="837"/>
      <c r="B107" s="837"/>
      <c r="C107" s="837"/>
      <c r="D107" s="837"/>
      <c r="E107" s="837"/>
      <c r="F107" s="1460"/>
      <c r="G107" s="1460"/>
      <c r="H107" s="284"/>
      <c r="AH107" s="1190"/>
      <c r="AJ107" s="1190"/>
      <c r="AK107" s="1460"/>
      <c r="AL107" s="1460"/>
      <c r="AM107" s="1190"/>
      <c r="AN107" s="1190"/>
      <c r="AO107" s="1190"/>
      <c r="AP107" s="1190"/>
      <c r="AQ107" s="1460"/>
      <c r="AR107" s="1190"/>
      <c r="AS107" s="1190"/>
      <c r="AT107" s="476"/>
      <c r="AU107" s="1190"/>
      <c r="AV107" s="1190"/>
      <c r="AW107" s="1190"/>
      <c r="AX107" s="1190"/>
      <c r="AY107" s="1190"/>
      <c r="AZ107" s="1456"/>
      <c r="BA107" s="536"/>
      <c r="BB107" s="536"/>
      <c r="BC107" s="536"/>
      <c r="BD107" s="536"/>
      <c r="BE107" s="1464">
        <v>11</v>
      </c>
    </row>
    <row r="108" spans="1:57" s="1464" customFormat="1" ht="11.45" customHeight="1">
      <c r="A108" s="837"/>
      <c r="B108" s="837"/>
      <c r="C108" s="837"/>
      <c r="D108" s="837"/>
      <c r="E108" s="837"/>
      <c r="F108" s="1460"/>
      <c r="G108" s="1460"/>
      <c r="H108" s="284"/>
      <c r="AH108" s="1190"/>
      <c r="AJ108" s="1190"/>
      <c r="AK108" s="1460"/>
      <c r="AL108" s="1460"/>
      <c r="AM108" s="1190"/>
      <c r="AN108" s="1190"/>
      <c r="AO108" s="1190"/>
      <c r="AP108" s="1190"/>
      <c r="AQ108" s="1460"/>
      <c r="AR108" s="1190"/>
      <c r="AS108" s="1190"/>
      <c r="AT108" s="476"/>
      <c r="AU108" s="1190"/>
      <c r="AV108" s="1190"/>
      <c r="AW108" s="1190"/>
      <c r="AX108" s="1190"/>
      <c r="AY108" s="1190"/>
      <c r="AZ108" s="1456"/>
      <c r="BA108" s="536"/>
      <c r="BB108" s="536"/>
      <c r="BC108" s="536"/>
      <c r="BD108" s="536"/>
      <c r="BE108" s="1464">
        <v>11</v>
      </c>
    </row>
    <row r="109" spans="1:57" s="1464" customFormat="1" ht="11.45" customHeight="1">
      <c r="A109" s="837"/>
      <c r="B109" s="837"/>
      <c r="C109" s="837"/>
      <c r="D109" s="837"/>
      <c r="E109" s="837"/>
      <c r="F109" s="1460"/>
      <c r="G109" s="1460"/>
      <c r="H109" s="284"/>
      <c r="AH109" s="1190"/>
      <c r="AJ109" s="1190"/>
      <c r="AK109" s="1460"/>
      <c r="AL109" s="1460"/>
      <c r="AM109" s="1190"/>
      <c r="AN109" s="1190"/>
      <c r="AO109" s="1190"/>
      <c r="AP109" s="1190"/>
      <c r="AQ109" s="1460"/>
      <c r="AR109" s="1190"/>
      <c r="AS109" s="1190"/>
      <c r="AT109" s="476"/>
      <c r="AU109" s="1190"/>
      <c r="AV109" s="1190"/>
      <c r="AW109" s="1190"/>
      <c r="AX109" s="1190"/>
      <c r="AY109" s="1190"/>
      <c r="AZ109" s="1456"/>
      <c r="BA109" s="536"/>
      <c r="BB109" s="536"/>
      <c r="BC109" s="536"/>
      <c r="BD109" s="536"/>
      <c r="BE109" s="1464">
        <v>11</v>
      </c>
    </row>
    <row r="110" spans="1:57" s="1464" customFormat="1" ht="11.45" customHeight="1">
      <c r="A110" s="837"/>
      <c r="B110" s="837"/>
      <c r="C110" s="837"/>
      <c r="D110" s="837"/>
      <c r="E110" s="837"/>
      <c r="F110" s="1460"/>
      <c r="G110" s="1460"/>
      <c r="H110" s="284"/>
      <c r="AH110" s="1190"/>
      <c r="AJ110" s="1190"/>
      <c r="AK110" s="1460"/>
      <c r="AL110" s="1460"/>
      <c r="AM110" s="1190"/>
      <c r="AN110" s="1190"/>
      <c r="AO110" s="1190"/>
      <c r="AP110" s="1190"/>
      <c r="AQ110" s="1460"/>
      <c r="AR110" s="1190"/>
      <c r="AS110" s="1190"/>
      <c r="AT110" s="476"/>
      <c r="AU110" s="1190"/>
      <c r="AV110" s="1190"/>
      <c r="AW110" s="1190"/>
      <c r="AX110" s="1190"/>
      <c r="AY110" s="1190"/>
      <c r="AZ110" s="1456"/>
      <c r="BA110" s="536"/>
      <c r="BB110" s="536"/>
      <c r="BC110" s="536"/>
      <c r="BD110" s="536"/>
      <c r="BE110" s="1464">
        <v>11</v>
      </c>
    </row>
    <row r="111" spans="1:57" s="1464" customFormat="1" ht="11.45" customHeight="1">
      <c r="A111" s="837"/>
      <c r="B111" s="837"/>
      <c r="C111" s="837"/>
      <c r="D111" s="837"/>
      <c r="E111" s="837"/>
      <c r="F111" s="1460"/>
      <c r="G111" s="1460"/>
      <c r="H111" s="284"/>
      <c r="AH111" s="1190"/>
      <c r="AJ111" s="1190"/>
      <c r="AK111" s="1460"/>
      <c r="AL111" s="1460"/>
      <c r="AM111" s="1190"/>
      <c r="AN111" s="1190"/>
      <c r="AO111" s="1190"/>
      <c r="AP111" s="1190"/>
      <c r="AQ111" s="1460"/>
      <c r="AR111" s="1190"/>
      <c r="AS111" s="1190"/>
      <c r="AT111" s="476"/>
      <c r="AU111" s="1190"/>
      <c r="AV111" s="1190"/>
      <c r="AW111" s="1190"/>
      <c r="AX111" s="1190"/>
      <c r="AY111" s="1190"/>
      <c r="AZ111" s="1456"/>
      <c r="BA111" s="536"/>
      <c r="BB111" s="536"/>
      <c r="BC111" s="536"/>
      <c r="BD111" s="536"/>
      <c r="BE111" s="1464">
        <v>11</v>
      </c>
    </row>
    <row r="112" spans="1:57" s="1464" customFormat="1" ht="11.45" customHeight="1">
      <c r="A112" s="837"/>
      <c r="B112" s="837"/>
      <c r="C112" s="837"/>
      <c r="D112" s="837"/>
      <c r="E112" s="837"/>
      <c r="F112" s="1460"/>
      <c r="G112" s="1460"/>
      <c r="H112" s="284"/>
      <c r="AH112" s="1190"/>
      <c r="AJ112" s="1190"/>
      <c r="AK112" s="1460"/>
      <c r="AL112" s="1460"/>
      <c r="AM112" s="1190"/>
      <c r="AN112" s="1190"/>
      <c r="AO112" s="1190"/>
      <c r="AP112" s="1190"/>
      <c r="AQ112" s="1460"/>
      <c r="AR112" s="1190"/>
      <c r="AS112" s="1190"/>
      <c r="AT112" s="476"/>
      <c r="AU112" s="1190"/>
      <c r="AV112" s="1190"/>
      <c r="AW112" s="1190"/>
      <c r="AX112" s="1190"/>
      <c r="AY112" s="1190"/>
      <c r="AZ112" s="1456"/>
      <c r="BA112" s="536"/>
      <c r="BB112" s="536"/>
      <c r="BC112" s="536"/>
      <c r="BD112" s="536"/>
      <c r="BE112" s="1464">
        <v>11</v>
      </c>
    </row>
    <row r="113" spans="1:57" s="1464" customFormat="1" ht="11.45" customHeight="1">
      <c r="A113" s="837"/>
      <c r="B113" s="837"/>
      <c r="C113" s="837"/>
      <c r="D113" s="837"/>
      <c r="E113" s="837"/>
      <c r="F113" s="1460"/>
      <c r="G113" s="1460"/>
      <c r="H113" s="284"/>
      <c r="AH113" s="1190"/>
      <c r="AJ113" s="1190"/>
      <c r="AK113" s="1460"/>
      <c r="AL113" s="1460"/>
      <c r="AM113" s="1190"/>
      <c r="AN113" s="1190"/>
      <c r="AO113" s="1190"/>
      <c r="AP113" s="1190"/>
      <c r="AQ113" s="1460"/>
      <c r="AR113" s="1190"/>
      <c r="AS113" s="1190"/>
      <c r="AT113" s="476"/>
      <c r="AU113" s="1190"/>
      <c r="AV113" s="1190"/>
      <c r="AW113" s="1190"/>
      <c r="AX113" s="1190"/>
      <c r="AY113" s="1190"/>
      <c r="AZ113" s="1456"/>
      <c r="BA113" s="536"/>
      <c r="BB113" s="536"/>
      <c r="BC113" s="536"/>
      <c r="BD113" s="536"/>
      <c r="BE113" s="1464">
        <v>11</v>
      </c>
    </row>
    <row r="114" spans="1:57" s="1464" customFormat="1" ht="11.45" customHeight="1">
      <c r="A114" s="837"/>
      <c r="B114" s="837"/>
      <c r="C114" s="837"/>
      <c r="D114" s="837"/>
      <c r="E114" s="837"/>
      <c r="F114" s="1460"/>
      <c r="G114" s="1460"/>
      <c r="H114" s="284"/>
      <c r="AH114" s="1190"/>
      <c r="AJ114" s="1190"/>
      <c r="AK114" s="1460"/>
      <c r="AL114" s="1460"/>
      <c r="AM114" s="1190"/>
      <c r="AN114" s="1190"/>
      <c r="AO114" s="1190"/>
      <c r="AP114" s="1190"/>
      <c r="AQ114" s="1460"/>
      <c r="AR114" s="1190"/>
      <c r="AS114" s="1190"/>
      <c r="AT114" s="476"/>
      <c r="AU114" s="1190"/>
      <c r="AV114" s="1190"/>
      <c r="AW114" s="1190"/>
      <c r="AX114" s="1190"/>
      <c r="AY114" s="1190"/>
      <c r="AZ114" s="1456"/>
      <c r="BA114" s="536"/>
      <c r="BB114" s="536"/>
      <c r="BC114" s="536"/>
      <c r="BD114" s="536"/>
      <c r="BE114" s="1464">
        <v>11</v>
      </c>
    </row>
    <row r="115" spans="1:57" s="1464" customFormat="1" ht="11.45" customHeight="1">
      <c r="A115" s="837"/>
      <c r="B115" s="837"/>
      <c r="C115" s="837"/>
      <c r="D115" s="837"/>
      <c r="E115" s="837"/>
      <c r="F115" s="1460"/>
      <c r="G115" s="1460"/>
      <c r="H115" s="284"/>
      <c r="AH115" s="1190"/>
      <c r="AJ115" s="1190"/>
      <c r="AK115" s="1460"/>
      <c r="AL115" s="1460"/>
      <c r="AM115" s="1190"/>
      <c r="AN115" s="1190"/>
      <c r="AO115" s="1190"/>
      <c r="AP115" s="1190"/>
      <c r="AQ115" s="1460"/>
      <c r="AR115" s="1190"/>
      <c r="AS115" s="1190"/>
      <c r="AT115" s="476"/>
      <c r="AU115" s="1190"/>
      <c r="AV115" s="1190"/>
      <c r="AW115" s="1190"/>
      <c r="AX115" s="1190"/>
      <c r="AY115" s="1190"/>
      <c r="AZ115" s="1456"/>
      <c r="BA115" s="536"/>
      <c r="BB115" s="536"/>
      <c r="BC115" s="536"/>
      <c r="BD115" s="536"/>
      <c r="BE115" s="1464">
        <v>11</v>
      </c>
    </row>
    <row r="116" spans="1:57" s="1464" customFormat="1" ht="11.45" customHeight="1">
      <c r="A116" s="837"/>
      <c r="B116" s="837"/>
      <c r="C116" s="837"/>
      <c r="D116" s="837"/>
      <c r="E116" s="837"/>
      <c r="F116" s="1460"/>
      <c r="G116" s="1460"/>
      <c r="H116" s="284"/>
      <c r="AH116" s="1190"/>
      <c r="AJ116" s="1190"/>
      <c r="AK116" s="1460"/>
      <c r="AL116" s="1460"/>
      <c r="AM116" s="1190"/>
      <c r="AN116" s="1190"/>
      <c r="AO116" s="1190"/>
      <c r="AP116" s="1190"/>
      <c r="AQ116" s="1460"/>
      <c r="AR116" s="1190"/>
      <c r="AS116" s="1190"/>
      <c r="AT116" s="476"/>
      <c r="AU116" s="1190"/>
      <c r="AV116" s="1190"/>
      <c r="AW116" s="1190"/>
      <c r="AX116" s="1190"/>
      <c r="AY116" s="1190"/>
      <c r="AZ116" s="1456"/>
      <c r="BA116" s="536"/>
      <c r="BB116" s="536"/>
      <c r="BC116" s="536"/>
      <c r="BD116" s="536"/>
      <c r="BE116" s="1464">
        <v>11</v>
      </c>
    </row>
    <row r="117" spans="1:57" s="1464" customFormat="1" ht="11.45" customHeight="1">
      <c r="A117" s="837"/>
      <c r="B117" s="837"/>
      <c r="C117" s="837"/>
      <c r="D117" s="837"/>
      <c r="E117" s="837"/>
      <c r="F117" s="1460"/>
      <c r="G117" s="1460"/>
      <c r="H117" s="284"/>
      <c r="AH117" s="1190"/>
      <c r="AJ117" s="1190"/>
      <c r="AK117" s="1460"/>
      <c r="AL117" s="1460"/>
      <c r="AM117" s="1190"/>
      <c r="AN117" s="1190"/>
      <c r="AO117" s="1190"/>
      <c r="AP117" s="1190"/>
      <c r="AQ117" s="1460"/>
      <c r="AR117" s="1190"/>
      <c r="AS117" s="1190"/>
      <c r="AT117" s="476"/>
      <c r="AU117" s="1190"/>
      <c r="AV117" s="1190"/>
      <c r="AW117" s="1190"/>
      <c r="AX117" s="1190"/>
      <c r="AY117" s="1190"/>
      <c r="AZ117" s="1456"/>
      <c r="BA117" s="536"/>
      <c r="BB117" s="536"/>
      <c r="BC117" s="536"/>
      <c r="BD117" s="536"/>
      <c r="BE117" s="1464">
        <v>11</v>
      </c>
    </row>
    <row r="118" spans="1:57" s="1464" customFormat="1" ht="11.45" customHeight="1">
      <c r="A118" s="837"/>
      <c r="B118" s="837"/>
      <c r="C118" s="837"/>
      <c r="D118" s="837"/>
      <c r="E118" s="837"/>
      <c r="F118" s="1460"/>
      <c r="G118" s="1460"/>
      <c r="H118" s="284"/>
      <c r="AH118" s="1190"/>
      <c r="AJ118" s="1190"/>
      <c r="AK118" s="1460"/>
      <c r="AL118" s="1460"/>
      <c r="AM118" s="1190"/>
      <c r="AN118" s="1190"/>
      <c r="AO118" s="1190"/>
      <c r="AP118" s="1190"/>
      <c r="AQ118" s="1460"/>
      <c r="AR118" s="1190"/>
      <c r="AS118" s="1190"/>
      <c r="AT118" s="476"/>
      <c r="AU118" s="1190"/>
      <c r="AV118" s="1190"/>
      <c r="AW118" s="1190"/>
      <c r="AX118" s="1190"/>
      <c r="AY118" s="1190"/>
      <c r="AZ118" s="1456"/>
      <c r="BA118" s="536"/>
      <c r="BB118" s="536"/>
      <c r="BC118" s="536"/>
      <c r="BD118" s="536"/>
      <c r="BE118" s="1464">
        <v>11</v>
      </c>
    </row>
    <row r="119" spans="1:57" s="1464" customFormat="1" ht="11.45" customHeight="1">
      <c r="A119" s="837"/>
      <c r="B119" s="837"/>
      <c r="C119" s="837"/>
      <c r="D119" s="837"/>
      <c r="E119" s="837"/>
      <c r="F119" s="1460"/>
      <c r="G119" s="1460"/>
      <c r="H119" s="284"/>
      <c r="AH119" s="1190"/>
      <c r="AJ119" s="1190"/>
      <c r="AK119" s="1460"/>
      <c r="AL119" s="1460"/>
      <c r="AM119" s="1190"/>
      <c r="AN119" s="1190"/>
      <c r="AO119" s="1190"/>
      <c r="AP119" s="1190"/>
      <c r="AQ119" s="1460"/>
      <c r="AR119" s="1190"/>
      <c r="AS119" s="1190"/>
      <c r="AT119" s="476"/>
      <c r="AU119" s="1190"/>
      <c r="AV119" s="1190"/>
      <c r="AW119" s="1190"/>
      <c r="AX119" s="1190"/>
      <c r="AY119" s="1190"/>
      <c r="AZ119" s="1456"/>
      <c r="BA119" s="536"/>
      <c r="BB119" s="536"/>
      <c r="BC119" s="536"/>
      <c r="BD119" s="536"/>
      <c r="BE119" s="1464">
        <v>11</v>
      </c>
    </row>
    <row r="120" spans="1:57" s="1464" customFormat="1" ht="11.45" customHeight="1">
      <c r="A120" s="837"/>
      <c r="B120" s="837"/>
      <c r="C120" s="837"/>
      <c r="D120" s="837"/>
      <c r="E120" s="837"/>
      <c r="F120" s="1460"/>
      <c r="G120" s="1460"/>
      <c r="H120" s="284"/>
      <c r="AH120" s="1190"/>
      <c r="AJ120" s="1190"/>
      <c r="AK120" s="1460"/>
      <c r="AL120" s="1460"/>
      <c r="AM120" s="1190"/>
      <c r="AN120" s="1190"/>
      <c r="AO120" s="1190"/>
      <c r="AP120" s="1190"/>
      <c r="AQ120" s="1460"/>
      <c r="AR120" s="1190"/>
      <c r="AS120" s="1190"/>
      <c r="AT120" s="476"/>
      <c r="AU120" s="1190"/>
      <c r="AV120" s="1190"/>
      <c r="AW120" s="1190"/>
      <c r="AX120" s="1190"/>
      <c r="AY120" s="1190"/>
      <c r="AZ120" s="1456"/>
      <c r="BA120" s="536"/>
      <c r="BB120" s="536"/>
      <c r="BC120" s="536"/>
      <c r="BD120" s="536"/>
      <c r="BE120" s="1464">
        <v>11</v>
      </c>
    </row>
    <row r="121" spans="1:57" s="1464" customFormat="1" ht="11.45" customHeight="1">
      <c r="A121" s="837"/>
      <c r="B121" s="837"/>
      <c r="C121" s="837"/>
      <c r="D121" s="837"/>
      <c r="E121" s="837"/>
      <c r="F121" s="1460"/>
      <c r="G121" s="1460"/>
      <c r="H121" s="284"/>
      <c r="AH121" s="1190"/>
      <c r="AJ121" s="1190"/>
      <c r="AK121" s="1460"/>
      <c r="AL121" s="1460"/>
      <c r="AM121" s="1190"/>
      <c r="AN121" s="1190"/>
      <c r="AO121" s="1190"/>
      <c r="AP121" s="1190"/>
      <c r="AQ121" s="1460"/>
      <c r="AR121" s="1190"/>
      <c r="AS121" s="1190"/>
      <c r="AT121" s="476"/>
      <c r="AU121" s="1190"/>
      <c r="AV121" s="1190"/>
      <c r="AW121" s="1190"/>
      <c r="AX121" s="1190"/>
      <c r="AY121" s="1190"/>
      <c r="AZ121" s="1456"/>
      <c r="BA121" s="536"/>
      <c r="BB121" s="536"/>
      <c r="BC121" s="536"/>
      <c r="BD121" s="536"/>
      <c r="BE121" s="1464">
        <v>11</v>
      </c>
    </row>
    <row r="122" spans="1:57" s="1464" customFormat="1" ht="11.45" customHeight="1">
      <c r="A122" s="837"/>
      <c r="B122" s="837"/>
      <c r="C122" s="837"/>
      <c r="D122" s="837"/>
      <c r="E122" s="837"/>
      <c r="F122" s="1460"/>
      <c r="G122" s="1460"/>
      <c r="H122" s="284"/>
      <c r="AH122" s="1190"/>
      <c r="AJ122" s="1190"/>
      <c r="AK122" s="1460"/>
      <c r="AL122" s="1460"/>
      <c r="AM122" s="1190"/>
      <c r="AN122" s="1190"/>
      <c r="AO122" s="1190"/>
      <c r="AP122" s="1190"/>
      <c r="AQ122" s="1460"/>
      <c r="AR122" s="1190"/>
      <c r="AS122" s="1190"/>
      <c r="AT122" s="476"/>
      <c r="AU122" s="1190"/>
      <c r="AV122" s="1190"/>
      <c r="AW122" s="1190"/>
      <c r="AX122" s="1190"/>
      <c r="AY122" s="1190"/>
      <c r="AZ122" s="1456"/>
      <c r="BA122" s="536"/>
      <c r="BB122" s="536"/>
      <c r="BC122" s="536"/>
      <c r="BD122" s="536"/>
      <c r="BE122" s="1464">
        <v>11</v>
      </c>
    </row>
    <row r="123" spans="1:57" s="1464" customFormat="1" ht="11.45" customHeight="1">
      <c r="A123" s="837"/>
      <c r="B123" s="837"/>
      <c r="C123" s="837"/>
      <c r="D123" s="837"/>
      <c r="E123" s="837"/>
      <c r="F123" s="1460"/>
      <c r="G123" s="1460"/>
      <c r="H123" s="284"/>
      <c r="AH123" s="1190"/>
      <c r="AJ123" s="1190"/>
      <c r="AK123" s="1460"/>
      <c r="AL123" s="1460"/>
      <c r="AM123" s="1190"/>
      <c r="AN123" s="1190"/>
      <c r="AO123" s="1190"/>
      <c r="AP123" s="1190"/>
      <c r="AQ123" s="1460"/>
      <c r="AR123" s="1190"/>
      <c r="AS123" s="1190"/>
      <c r="AT123" s="476"/>
      <c r="AU123" s="1190"/>
      <c r="AV123" s="1190"/>
      <c r="AW123" s="1190"/>
      <c r="AX123" s="1190"/>
      <c r="AY123" s="1190"/>
      <c r="AZ123" s="1456"/>
      <c r="BA123" s="536"/>
      <c r="BB123" s="536"/>
      <c r="BC123" s="536"/>
      <c r="BD123" s="536"/>
      <c r="BE123" s="1464">
        <v>11</v>
      </c>
    </row>
    <row r="124" spans="1:57" s="1464" customFormat="1" ht="11.45" customHeight="1">
      <c r="A124" s="837"/>
      <c r="B124" s="837"/>
      <c r="C124" s="837"/>
      <c r="D124" s="837"/>
      <c r="E124" s="837"/>
      <c r="F124" s="1460"/>
      <c r="G124" s="1460"/>
      <c r="H124" s="284"/>
      <c r="AH124" s="1190"/>
      <c r="AJ124" s="1190"/>
      <c r="AK124" s="1460"/>
      <c r="AL124" s="1460"/>
      <c r="AM124" s="1190"/>
      <c r="AN124" s="1190"/>
      <c r="AO124" s="1190"/>
      <c r="AP124" s="1190"/>
      <c r="AQ124" s="1460"/>
      <c r="AR124" s="1190"/>
      <c r="AS124" s="1190"/>
      <c r="AT124" s="476"/>
      <c r="AU124" s="1190"/>
      <c r="AV124" s="1190"/>
      <c r="AW124" s="1190"/>
      <c r="AX124" s="1190"/>
      <c r="AY124" s="1190"/>
      <c r="AZ124" s="1456"/>
      <c r="BA124" s="536"/>
      <c r="BB124" s="536"/>
      <c r="BC124" s="536"/>
      <c r="BD124" s="536"/>
      <c r="BE124" s="1464">
        <v>11</v>
      </c>
    </row>
    <row r="125" spans="1:57" s="1464" customFormat="1" ht="11.45" customHeight="1">
      <c r="A125" s="837"/>
      <c r="B125" s="837"/>
      <c r="C125" s="837"/>
      <c r="D125" s="837"/>
      <c r="E125" s="837"/>
      <c r="F125" s="1460"/>
      <c r="G125" s="1460"/>
      <c r="H125" s="284"/>
      <c r="AH125" s="1190"/>
      <c r="AJ125" s="1190"/>
      <c r="AK125" s="1460"/>
      <c r="AL125" s="1460"/>
      <c r="AM125" s="1190"/>
      <c r="AN125" s="1190"/>
      <c r="AO125" s="1190"/>
      <c r="AP125" s="1190"/>
      <c r="AQ125" s="1460"/>
      <c r="AR125" s="1190"/>
      <c r="AS125" s="1190"/>
      <c r="AT125" s="476"/>
      <c r="AU125" s="1190"/>
      <c r="AV125" s="1190"/>
      <c r="AW125" s="1190"/>
      <c r="AX125" s="1190"/>
      <c r="AY125" s="1190"/>
      <c r="AZ125" s="1456"/>
      <c r="BA125" s="536"/>
      <c r="BB125" s="536"/>
      <c r="BC125" s="536"/>
      <c r="BD125" s="536"/>
      <c r="BE125" s="1464">
        <v>11</v>
      </c>
    </row>
    <row r="126" spans="1:57" s="1464" customFormat="1" ht="11.45" customHeight="1">
      <c r="A126" s="837"/>
      <c r="B126" s="837"/>
      <c r="C126" s="837"/>
      <c r="D126" s="837"/>
      <c r="E126" s="837"/>
      <c r="F126" s="1460"/>
      <c r="G126" s="1460"/>
      <c r="H126" s="284"/>
      <c r="AH126" s="1190"/>
      <c r="AJ126" s="1190"/>
      <c r="AK126" s="1460"/>
      <c r="AL126" s="1460"/>
      <c r="AM126" s="1190"/>
      <c r="AN126" s="1190"/>
      <c r="AO126" s="1190"/>
      <c r="AP126" s="1190"/>
      <c r="AQ126" s="1460"/>
      <c r="AR126" s="1190"/>
      <c r="AS126" s="1190"/>
      <c r="AT126" s="476"/>
      <c r="AU126" s="1190"/>
      <c r="AV126" s="1190"/>
      <c r="AW126" s="1190"/>
      <c r="AX126" s="1190"/>
      <c r="AY126" s="1190"/>
      <c r="AZ126" s="1456"/>
      <c r="BA126" s="536"/>
      <c r="BB126" s="536"/>
      <c r="BC126" s="536"/>
      <c r="BD126" s="536"/>
      <c r="BE126" s="1464">
        <v>11</v>
      </c>
    </row>
    <row r="127" spans="1:57" s="1464" customFormat="1" ht="11.45" customHeight="1">
      <c r="A127" s="837"/>
      <c r="B127" s="837"/>
      <c r="C127" s="837"/>
      <c r="D127" s="837"/>
      <c r="E127" s="837"/>
      <c r="F127" s="1460"/>
      <c r="G127" s="1460"/>
      <c r="H127" s="284"/>
      <c r="AH127" s="1190"/>
      <c r="AJ127" s="1190"/>
      <c r="AK127" s="1460"/>
      <c r="AL127" s="1460"/>
      <c r="AM127" s="1190"/>
      <c r="AN127" s="1190"/>
      <c r="AO127" s="1190"/>
      <c r="AP127" s="1190"/>
      <c r="AQ127" s="1460"/>
      <c r="AR127" s="1190"/>
      <c r="AS127" s="1190"/>
      <c r="AT127" s="476"/>
      <c r="AU127" s="1190"/>
      <c r="AV127" s="1190"/>
      <c r="AW127" s="1190"/>
      <c r="AX127" s="1190"/>
      <c r="AY127" s="1190"/>
      <c r="AZ127" s="1456"/>
      <c r="BA127" s="536"/>
      <c r="BB127" s="536"/>
      <c r="BC127" s="536"/>
      <c r="BD127" s="536"/>
      <c r="BE127" s="1464">
        <v>11</v>
      </c>
    </row>
    <row r="128" spans="1:57" s="1464" customFormat="1" ht="11.45" customHeight="1">
      <c r="A128" s="837"/>
      <c r="B128" s="837"/>
      <c r="C128" s="837"/>
      <c r="D128" s="837"/>
      <c r="E128" s="837"/>
      <c r="F128" s="1460"/>
      <c r="G128" s="1460"/>
      <c r="H128" s="284"/>
      <c r="AH128" s="1190"/>
      <c r="AJ128" s="1190"/>
      <c r="AK128" s="1460"/>
      <c r="AL128" s="1460"/>
      <c r="AM128" s="1190"/>
      <c r="AN128" s="1190"/>
      <c r="AO128" s="1190"/>
      <c r="AP128" s="1190"/>
      <c r="AQ128" s="1460"/>
      <c r="AR128" s="1190"/>
      <c r="AS128" s="1190"/>
      <c r="AT128" s="476"/>
      <c r="AU128" s="1190"/>
      <c r="AV128" s="1190"/>
      <c r="AW128" s="1190"/>
      <c r="AX128" s="1190"/>
      <c r="AY128" s="1190"/>
      <c r="AZ128" s="1456"/>
      <c r="BA128" s="536"/>
      <c r="BB128" s="536"/>
      <c r="BC128" s="536"/>
      <c r="BD128" s="536"/>
      <c r="BE128" s="1464">
        <v>11</v>
      </c>
    </row>
    <row r="129" spans="1:57" s="1464" customFormat="1" ht="11.45" customHeight="1">
      <c r="A129" s="837"/>
      <c r="B129" s="837"/>
      <c r="C129" s="837"/>
      <c r="D129" s="837"/>
      <c r="E129" s="837"/>
      <c r="F129" s="1460"/>
      <c r="G129" s="1460"/>
      <c r="H129" s="284"/>
      <c r="AH129" s="1190"/>
      <c r="AJ129" s="1190"/>
      <c r="AK129" s="1460"/>
      <c r="AL129" s="1460"/>
      <c r="AM129" s="1190"/>
      <c r="AN129" s="1190"/>
      <c r="AO129" s="1190"/>
      <c r="AP129" s="1190"/>
      <c r="AQ129" s="1460"/>
      <c r="AR129" s="1190"/>
      <c r="AS129" s="1190"/>
      <c r="AT129" s="476"/>
      <c r="AU129" s="1190"/>
      <c r="AV129" s="1190"/>
      <c r="AW129" s="1190"/>
      <c r="AX129" s="1190"/>
      <c r="AY129" s="1190"/>
      <c r="AZ129" s="1456"/>
      <c r="BA129" s="536"/>
      <c r="BB129" s="536"/>
      <c r="BC129" s="536"/>
      <c r="BD129" s="536"/>
      <c r="BE129" s="1464">
        <v>11</v>
      </c>
    </row>
    <row r="130" spans="1:57" s="1464" customFormat="1" ht="11.45" customHeight="1">
      <c r="A130" s="837"/>
      <c r="B130" s="837"/>
      <c r="C130" s="837"/>
      <c r="D130" s="837"/>
      <c r="E130" s="837"/>
      <c r="F130" s="1460"/>
      <c r="G130" s="1460"/>
      <c r="H130" s="284"/>
      <c r="AH130" s="1190"/>
      <c r="AJ130" s="1190"/>
      <c r="AK130" s="1460"/>
      <c r="AL130" s="1460"/>
      <c r="AM130" s="1190"/>
      <c r="AN130" s="1190"/>
      <c r="AO130" s="1190"/>
      <c r="AP130" s="1190"/>
      <c r="AQ130" s="1460"/>
      <c r="AR130" s="1190"/>
      <c r="AS130" s="1190"/>
      <c r="AT130" s="476"/>
      <c r="AU130" s="1190"/>
      <c r="AV130" s="1190"/>
      <c r="AW130" s="1190"/>
      <c r="AX130" s="1190"/>
      <c r="AY130" s="1190"/>
      <c r="AZ130" s="1456"/>
      <c r="BA130" s="536"/>
      <c r="BB130" s="536"/>
      <c r="BC130" s="536"/>
      <c r="BD130" s="536"/>
      <c r="BE130" s="1464">
        <v>11</v>
      </c>
    </row>
    <row r="131" spans="1:57" s="1464" customFormat="1" ht="11.45" customHeight="1">
      <c r="A131" s="837"/>
      <c r="B131" s="837"/>
      <c r="C131" s="837"/>
      <c r="D131" s="837"/>
      <c r="E131" s="837"/>
      <c r="F131" s="1460"/>
      <c r="G131" s="1460"/>
      <c r="H131" s="284"/>
      <c r="AH131" s="1190"/>
      <c r="AJ131" s="1190"/>
      <c r="AK131" s="1460"/>
      <c r="AL131" s="1460"/>
      <c r="AM131" s="1190"/>
      <c r="AN131" s="1190"/>
      <c r="AO131" s="1190"/>
      <c r="AP131" s="1190"/>
      <c r="AQ131" s="1460"/>
      <c r="AR131" s="1190"/>
      <c r="AS131" s="1190"/>
      <c r="AT131" s="476"/>
      <c r="AU131" s="1190"/>
      <c r="AV131" s="1190"/>
      <c r="AW131" s="1190"/>
      <c r="AX131" s="1190"/>
      <c r="AY131" s="1190"/>
      <c r="AZ131" s="1456"/>
      <c r="BA131" s="536"/>
      <c r="BB131" s="536"/>
      <c r="BC131" s="536"/>
      <c r="BD131" s="536"/>
      <c r="BE131" s="1464">
        <v>11</v>
      </c>
    </row>
    <row r="132" spans="1:57" s="1464" customFormat="1" ht="11.45" customHeight="1">
      <c r="A132" s="837"/>
      <c r="B132" s="837"/>
      <c r="C132" s="837"/>
      <c r="D132" s="837"/>
      <c r="E132" s="837"/>
      <c r="F132" s="1460"/>
      <c r="G132" s="1460"/>
      <c r="H132" s="284"/>
      <c r="AH132" s="1190"/>
      <c r="AJ132" s="1190"/>
      <c r="AK132" s="1460"/>
      <c r="AL132" s="1460"/>
      <c r="AM132" s="1190"/>
      <c r="AN132" s="1190"/>
      <c r="AO132" s="1190"/>
      <c r="AP132" s="1190"/>
      <c r="AQ132" s="1460"/>
      <c r="AR132" s="1190"/>
      <c r="AS132" s="1190"/>
      <c r="AT132" s="476"/>
      <c r="AU132" s="1190"/>
      <c r="AV132" s="1190"/>
      <c r="AW132" s="1190"/>
      <c r="AX132" s="1190"/>
      <c r="AY132" s="1190"/>
      <c r="AZ132" s="1456"/>
      <c r="BA132" s="536"/>
      <c r="BB132" s="536"/>
      <c r="BC132" s="536"/>
      <c r="BD132" s="536"/>
      <c r="BE132" s="1464">
        <v>11</v>
      </c>
    </row>
    <row r="133" spans="1:57" s="1464" customFormat="1" ht="11.45" customHeight="1">
      <c r="A133" s="837"/>
      <c r="B133" s="837"/>
      <c r="C133" s="837"/>
      <c r="D133" s="837"/>
      <c r="E133" s="837"/>
      <c r="F133" s="1460"/>
      <c r="G133" s="1460"/>
      <c r="H133" s="284"/>
      <c r="AH133" s="1190"/>
      <c r="AJ133" s="1190"/>
      <c r="AK133" s="1460"/>
      <c r="AL133" s="1460"/>
      <c r="AM133" s="1190"/>
      <c r="AN133" s="1190"/>
      <c r="AO133" s="1190"/>
      <c r="AP133" s="1190"/>
      <c r="AQ133" s="1460"/>
      <c r="AR133" s="1190"/>
      <c r="AS133" s="1190"/>
      <c r="AT133" s="476"/>
      <c r="AU133" s="1190"/>
      <c r="AV133" s="1190"/>
      <c r="AW133" s="1190"/>
      <c r="AX133" s="1190"/>
      <c r="AY133" s="1190"/>
      <c r="AZ133" s="1456"/>
      <c r="BA133" s="536"/>
      <c r="BB133" s="536"/>
      <c r="BC133" s="536"/>
      <c r="BD133" s="536"/>
      <c r="BE133" s="1464">
        <v>11</v>
      </c>
    </row>
    <row r="134" spans="1:57" s="1464" customFormat="1" ht="11.45" customHeight="1">
      <c r="A134" s="837"/>
      <c r="B134" s="837"/>
      <c r="C134" s="837"/>
      <c r="D134" s="837"/>
      <c r="E134" s="837"/>
      <c r="F134" s="1460"/>
      <c r="G134" s="1460"/>
      <c r="H134" s="284"/>
      <c r="AH134" s="1190"/>
      <c r="AJ134" s="1190"/>
      <c r="AK134" s="1460"/>
      <c r="AL134" s="1460"/>
      <c r="AM134" s="1190"/>
      <c r="AN134" s="1190"/>
      <c r="AO134" s="1190"/>
      <c r="AP134" s="1190"/>
      <c r="AQ134" s="1460"/>
      <c r="AR134" s="1190"/>
      <c r="AS134" s="1190"/>
      <c r="AT134" s="476"/>
      <c r="AU134" s="1190"/>
      <c r="AV134" s="1190"/>
      <c r="AW134" s="1190"/>
      <c r="AX134" s="1190"/>
      <c r="AY134" s="1190"/>
      <c r="AZ134" s="1456"/>
      <c r="BA134" s="536"/>
      <c r="BB134" s="536"/>
      <c r="BC134" s="536"/>
      <c r="BD134" s="536"/>
      <c r="BE134" s="1464">
        <v>11</v>
      </c>
    </row>
    <row r="135" spans="1:57" s="1464" customFormat="1" ht="11.45" customHeight="1">
      <c r="A135" s="837"/>
      <c r="B135" s="837"/>
      <c r="C135" s="837"/>
      <c r="D135" s="837"/>
      <c r="E135" s="837"/>
      <c r="F135" s="1460"/>
      <c r="G135" s="1460"/>
      <c r="H135" s="284"/>
      <c r="AH135" s="1190"/>
      <c r="AJ135" s="1190"/>
      <c r="AK135" s="1460"/>
      <c r="AL135" s="1460"/>
      <c r="AM135" s="1190"/>
      <c r="AN135" s="1190"/>
      <c r="AO135" s="1190"/>
      <c r="AP135" s="1190"/>
      <c r="AQ135" s="1460"/>
      <c r="AR135" s="1190"/>
      <c r="AS135" s="1190"/>
      <c r="AT135" s="476"/>
      <c r="AU135" s="1190"/>
      <c r="AV135" s="1190"/>
      <c r="AW135" s="1190"/>
      <c r="AX135" s="1190"/>
      <c r="AY135" s="1190"/>
      <c r="AZ135" s="1456"/>
      <c r="BA135" s="536"/>
      <c r="BB135" s="536"/>
      <c r="BC135" s="536"/>
      <c r="BD135" s="536"/>
      <c r="BE135" s="1464">
        <v>11</v>
      </c>
    </row>
    <row r="136" spans="1:57" s="1464" customFormat="1" ht="11.45" customHeight="1">
      <c r="A136" s="837"/>
      <c r="B136" s="837"/>
      <c r="C136" s="837"/>
      <c r="D136" s="837"/>
      <c r="E136" s="837"/>
      <c r="F136" s="1460"/>
      <c r="G136" s="1460"/>
      <c r="H136" s="284"/>
      <c r="AH136" s="1190"/>
      <c r="AJ136" s="1190"/>
      <c r="AK136" s="1460"/>
      <c r="AL136" s="1460"/>
      <c r="AM136" s="1190"/>
      <c r="AN136" s="1190"/>
      <c r="AO136" s="1190"/>
      <c r="AP136" s="1190"/>
      <c r="AQ136" s="1460"/>
      <c r="AR136" s="1190"/>
      <c r="AS136" s="1190"/>
      <c r="AT136" s="476"/>
      <c r="AU136" s="1190"/>
      <c r="AV136" s="1190"/>
      <c r="AW136" s="1190"/>
      <c r="AX136" s="1190"/>
      <c r="AY136" s="1190"/>
      <c r="AZ136" s="1456"/>
      <c r="BA136" s="536"/>
      <c r="BB136" s="536"/>
      <c r="BC136" s="536"/>
      <c r="BD136" s="536"/>
      <c r="BE136" s="1464">
        <v>11</v>
      </c>
    </row>
    <row r="137" spans="1:57" s="1464" customFormat="1" ht="11.45" customHeight="1">
      <c r="A137" s="837"/>
      <c r="B137" s="837"/>
      <c r="C137" s="837"/>
      <c r="D137" s="837"/>
      <c r="E137" s="837"/>
      <c r="F137" s="1460"/>
      <c r="G137" s="1460"/>
      <c r="H137" s="284"/>
      <c r="AH137" s="1190"/>
      <c r="AJ137" s="1190"/>
      <c r="AK137" s="1460"/>
      <c r="AL137" s="1460"/>
      <c r="AM137" s="1190"/>
      <c r="AN137" s="1190"/>
      <c r="AO137" s="1190"/>
      <c r="AP137" s="1190"/>
      <c r="AQ137" s="1460"/>
      <c r="AR137" s="1190"/>
      <c r="AS137" s="1190"/>
      <c r="AT137" s="476"/>
      <c r="AU137" s="1190"/>
      <c r="AV137" s="1190"/>
      <c r="AW137" s="1190"/>
      <c r="AX137" s="1190"/>
      <c r="AY137" s="1190"/>
      <c r="AZ137" s="1456"/>
      <c r="BA137" s="536"/>
      <c r="BB137" s="536"/>
      <c r="BC137" s="536"/>
      <c r="BD137" s="536"/>
      <c r="BE137" s="1464">
        <v>11</v>
      </c>
    </row>
    <row r="138" spans="1:57" s="1464" customFormat="1" ht="11.45" customHeight="1">
      <c r="A138" s="837"/>
      <c r="B138" s="837"/>
      <c r="C138" s="837"/>
      <c r="D138" s="837"/>
      <c r="E138" s="837"/>
      <c r="F138" s="1460"/>
      <c r="G138" s="1460"/>
      <c r="H138" s="284"/>
      <c r="AH138" s="1190"/>
      <c r="AJ138" s="1190"/>
      <c r="AK138" s="1460"/>
      <c r="AL138" s="1460"/>
      <c r="AM138" s="1190"/>
      <c r="AN138" s="1190"/>
      <c r="AO138" s="1190"/>
      <c r="AP138" s="1190"/>
      <c r="AQ138" s="1460"/>
      <c r="AR138" s="1190"/>
      <c r="AS138" s="1190"/>
      <c r="AT138" s="476"/>
      <c r="AU138" s="1190"/>
      <c r="AV138" s="1190"/>
      <c r="AW138" s="1190"/>
      <c r="AX138" s="1190"/>
      <c r="AY138" s="1190"/>
      <c r="AZ138" s="1456"/>
      <c r="BA138" s="536"/>
      <c r="BB138" s="536"/>
      <c r="BC138" s="536"/>
      <c r="BD138" s="536"/>
      <c r="BE138" s="1464">
        <v>11</v>
      </c>
    </row>
    <row r="139" spans="1:57" s="1464" customFormat="1" ht="11.45" customHeight="1">
      <c r="A139" s="837"/>
      <c r="B139" s="837"/>
      <c r="C139" s="837"/>
      <c r="D139" s="837"/>
      <c r="E139" s="837"/>
      <c r="F139" s="1460"/>
      <c r="G139" s="1460"/>
      <c r="H139" s="284"/>
      <c r="AH139" s="1190"/>
      <c r="AJ139" s="1190"/>
      <c r="AK139" s="1460"/>
      <c r="AL139" s="1460"/>
      <c r="AM139" s="1190"/>
      <c r="AN139" s="1190"/>
      <c r="AO139" s="1190"/>
      <c r="AP139" s="1190"/>
      <c r="AQ139" s="1460"/>
      <c r="AR139" s="1190"/>
      <c r="AS139" s="1190"/>
      <c r="AT139" s="476"/>
      <c r="AU139" s="1190"/>
      <c r="AV139" s="1190"/>
      <c r="AW139" s="1190"/>
      <c r="AX139" s="1190"/>
      <c r="AY139" s="1190"/>
      <c r="AZ139" s="1456"/>
      <c r="BA139" s="536"/>
      <c r="BB139" s="536"/>
      <c r="BC139" s="536"/>
      <c r="BD139" s="536"/>
      <c r="BE139" s="1464">
        <v>11</v>
      </c>
    </row>
    <row r="140" spans="1:57" s="1464" customFormat="1" ht="11.45" customHeight="1">
      <c r="A140" s="837"/>
      <c r="B140" s="837"/>
      <c r="C140" s="837"/>
      <c r="D140" s="837"/>
      <c r="E140" s="837"/>
      <c r="F140" s="1460"/>
      <c r="G140" s="1460"/>
      <c r="H140" s="284"/>
      <c r="AH140" s="1190"/>
      <c r="AJ140" s="1190"/>
      <c r="AK140" s="1460"/>
      <c r="AL140" s="1460"/>
      <c r="AM140" s="1190"/>
      <c r="AN140" s="1190"/>
      <c r="AO140" s="1190"/>
      <c r="AP140" s="1190"/>
      <c r="AQ140" s="1460"/>
      <c r="AR140" s="1190"/>
      <c r="AS140" s="1190"/>
      <c r="AT140" s="476"/>
      <c r="AU140" s="1190"/>
      <c r="AV140" s="1190"/>
      <c r="AW140" s="1190"/>
      <c r="AX140" s="1190"/>
      <c r="AY140" s="1190"/>
      <c r="AZ140" s="1456"/>
      <c r="BA140" s="536"/>
      <c r="BB140" s="536"/>
      <c r="BC140" s="536"/>
      <c r="BD140" s="536"/>
      <c r="BE140" s="1464">
        <v>11</v>
      </c>
    </row>
    <row r="141" spans="1:57" s="1464" customFormat="1" ht="11.45" customHeight="1">
      <c r="A141" s="837"/>
      <c r="B141" s="837"/>
      <c r="C141" s="837"/>
      <c r="D141" s="837"/>
      <c r="E141" s="837"/>
      <c r="F141" s="1460"/>
      <c r="G141" s="1460"/>
      <c r="H141" s="284"/>
      <c r="AH141" s="1190"/>
      <c r="AJ141" s="1190"/>
      <c r="AK141" s="1460"/>
      <c r="AL141" s="1460"/>
      <c r="AM141" s="1190"/>
      <c r="AN141" s="1190"/>
      <c r="AO141" s="1190"/>
      <c r="AP141" s="1190"/>
      <c r="AQ141" s="1460"/>
      <c r="AR141" s="1190"/>
      <c r="AS141" s="1190"/>
      <c r="AT141" s="476"/>
      <c r="AU141" s="1190"/>
      <c r="AV141" s="1190"/>
      <c r="AW141" s="1190"/>
      <c r="AX141" s="1190"/>
      <c r="AY141" s="1190"/>
      <c r="AZ141" s="1456"/>
      <c r="BA141" s="536"/>
      <c r="BB141" s="536"/>
      <c r="BC141" s="536"/>
      <c r="BD141" s="536"/>
      <c r="BE141" s="1464">
        <v>11</v>
      </c>
    </row>
    <row r="142" spans="1:57" s="1464" customFormat="1" ht="11.45" customHeight="1">
      <c r="A142" s="837"/>
      <c r="B142" s="837"/>
      <c r="C142" s="837"/>
      <c r="D142" s="837"/>
      <c r="E142" s="837"/>
      <c r="F142" s="1460"/>
      <c r="G142" s="1460"/>
      <c r="H142" s="284"/>
      <c r="AH142" s="1190"/>
      <c r="AJ142" s="1190"/>
      <c r="AK142" s="1460"/>
      <c r="AL142" s="1460"/>
      <c r="AM142" s="1190"/>
      <c r="AN142" s="1190"/>
      <c r="AO142" s="1190"/>
      <c r="AP142" s="1190"/>
      <c r="AQ142" s="1460"/>
      <c r="AR142" s="1190"/>
      <c r="AS142" s="1190"/>
      <c r="AT142" s="476"/>
      <c r="AU142" s="1190"/>
      <c r="AV142" s="1190"/>
      <c r="AW142" s="1190"/>
      <c r="AX142" s="1190"/>
      <c r="AY142" s="1190"/>
      <c r="AZ142" s="1456"/>
      <c r="BA142" s="536"/>
      <c r="BB142" s="536"/>
      <c r="BC142" s="536"/>
      <c r="BD142" s="536"/>
      <c r="BE142" s="1464">
        <v>11</v>
      </c>
    </row>
    <row r="143" spans="1:57" s="1464" customFormat="1" ht="11.45" customHeight="1">
      <c r="A143" s="837"/>
      <c r="B143" s="837"/>
      <c r="C143" s="837"/>
      <c r="D143" s="837"/>
      <c r="E143" s="837"/>
      <c r="F143" s="1460"/>
      <c r="G143" s="1460"/>
      <c r="H143" s="284"/>
      <c r="AH143" s="1190"/>
      <c r="AJ143" s="1190"/>
      <c r="AK143" s="1460"/>
      <c r="AL143" s="1460"/>
      <c r="AM143" s="1190"/>
      <c r="AN143" s="1190"/>
      <c r="AO143" s="1190"/>
      <c r="AP143" s="1190"/>
      <c r="AQ143" s="1460"/>
      <c r="AR143" s="1190"/>
      <c r="AS143" s="1190"/>
      <c r="AT143" s="476"/>
      <c r="AU143" s="1190"/>
      <c r="AV143" s="1190"/>
      <c r="AW143" s="1190"/>
      <c r="AX143" s="1190"/>
      <c r="AY143" s="1190"/>
      <c r="AZ143" s="1456"/>
      <c r="BA143" s="536"/>
      <c r="BB143" s="536"/>
      <c r="BC143" s="536"/>
      <c r="BD143" s="536"/>
      <c r="BE143" s="1464">
        <v>11</v>
      </c>
    </row>
    <row r="144" spans="1:57" s="1464" customFormat="1" ht="11.45" customHeight="1">
      <c r="A144" s="837"/>
      <c r="B144" s="837"/>
      <c r="C144" s="837"/>
      <c r="D144" s="837"/>
      <c r="E144" s="837"/>
      <c r="F144" s="1460"/>
      <c r="G144" s="1460"/>
      <c r="H144" s="284"/>
      <c r="AH144" s="1190"/>
      <c r="AJ144" s="1190"/>
      <c r="AK144" s="1460"/>
      <c r="AL144" s="1460"/>
      <c r="AM144" s="1190"/>
      <c r="AN144" s="1190"/>
      <c r="AO144" s="1190"/>
      <c r="AP144" s="1190"/>
      <c r="AQ144" s="1460"/>
      <c r="AR144" s="1190"/>
      <c r="AS144" s="1190"/>
      <c r="AT144" s="476"/>
      <c r="AU144" s="1190"/>
      <c r="AV144" s="1190"/>
      <c r="AW144" s="1190"/>
      <c r="AX144" s="1190"/>
      <c r="AY144" s="1190"/>
      <c r="AZ144" s="1456"/>
      <c r="BA144" s="536"/>
      <c r="BB144" s="536"/>
      <c r="BC144" s="536"/>
      <c r="BD144" s="536"/>
      <c r="BE144" s="1464">
        <v>11</v>
      </c>
    </row>
    <row r="145" spans="1:57" s="1464" customFormat="1" ht="11.45" customHeight="1">
      <c r="A145" s="837"/>
      <c r="B145" s="837"/>
      <c r="C145" s="837"/>
      <c r="D145" s="837"/>
      <c r="E145" s="837"/>
      <c r="F145" s="1460"/>
      <c r="G145" s="1460"/>
      <c r="H145" s="284"/>
      <c r="AH145" s="1190"/>
      <c r="AJ145" s="1190"/>
      <c r="AK145" s="1460"/>
      <c r="AL145" s="1460"/>
      <c r="AM145" s="1190"/>
      <c r="AN145" s="1190"/>
      <c r="AO145" s="1190"/>
      <c r="AP145" s="1190"/>
      <c r="AQ145" s="1460"/>
      <c r="AR145" s="1190"/>
      <c r="AS145" s="1190"/>
      <c r="AT145" s="476"/>
      <c r="AU145" s="1190"/>
      <c r="AV145" s="1190"/>
      <c r="AW145" s="1190"/>
      <c r="AX145" s="1190"/>
      <c r="AY145" s="1190"/>
      <c r="AZ145" s="1456"/>
      <c r="BA145" s="536"/>
      <c r="BB145" s="536"/>
      <c r="BC145" s="536"/>
      <c r="BD145" s="536"/>
      <c r="BE145" s="1464">
        <v>11</v>
      </c>
    </row>
    <row r="146" spans="1:57" s="1464" customFormat="1" ht="11.45" customHeight="1">
      <c r="A146" s="837"/>
      <c r="B146" s="837"/>
      <c r="C146" s="837"/>
      <c r="D146" s="837"/>
      <c r="E146" s="837"/>
      <c r="F146" s="1460"/>
      <c r="G146" s="1460"/>
      <c r="H146" s="284"/>
      <c r="AH146" s="1190"/>
      <c r="AJ146" s="1190"/>
      <c r="AK146" s="1460"/>
      <c r="AL146" s="1460"/>
      <c r="AM146" s="1190"/>
      <c r="AN146" s="1190"/>
      <c r="AO146" s="1190"/>
      <c r="AP146" s="1190"/>
      <c r="AQ146" s="1460"/>
      <c r="AR146" s="1190"/>
      <c r="AS146" s="1190"/>
      <c r="AT146" s="476"/>
      <c r="AU146" s="1190"/>
      <c r="AV146" s="1190"/>
      <c r="AW146" s="1190"/>
      <c r="AX146" s="1190"/>
      <c r="AY146" s="1190"/>
      <c r="AZ146" s="1456"/>
      <c r="BA146" s="536"/>
      <c r="BB146" s="536"/>
      <c r="BC146" s="536"/>
      <c r="BD146" s="536"/>
      <c r="BE146" s="1464">
        <v>11</v>
      </c>
    </row>
    <row r="147" spans="1:57" s="1464" customFormat="1" ht="11.45" customHeight="1">
      <c r="A147" s="837"/>
      <c r="B147" s="837"/>
      <c r="C147" s="837"/>
      <c r="D147" s="837"/>
      <c r="E147" s="837"/>
      <c r="F147" s="1460"/>
      <c r="G147" s="1460"/>
      <c r="H147" s="284"/>
      <c r="AH147" s="1190"/>
      <c r="AJ147" s="1190"/>
      <c r="AK147" s="1460"/>
      <c r="AL147" s="1460"/>
      <c r="AM147" s="1190"/>
      <c r="AN147" s="1190"/>
      <c r="AO147" s="1190"/>
      <c r="AP147" s="1190"/>
      <c r="AQ147" s="1460"/>
      <c r="AR147" s="1190"/>
      <c r="AS147" s="1190"/>
      <c r="AT147" s="476"/>
      <c r="AU147" s="1190"/>
      <c r="AV147" s="1190"/>
      <c r="AW147" s="1190"/>
      <c r="AX147" s="1190"/>
      <c r="AY147" s="1190"/>
      <c r="AZ147" s="1456"/>
      <c r="BA147" s="536"/>
      <c r="BB147" s="536"/>
      <c r="BC147" s="536"/>
      <c r="BD147" s="536"/>
      <c r="BE147" s="1464">
        <v>11</v>
      </c>
    </row>
    <row r="148" spans="1:57" s="1464" customFormat="1" ht="11.45" customHeight="1">
      <c r="A148" s="837"/>
      <c r="B148" s="837"/>
      <c r="C148" s="837"/>
      <c r="D148" s="837"/>
      <c r="E148" s="837"/>
      <c r="F148" s="1460"/>
      <c r="G148" s="1460"/>
      <c r="H148" s="284"/>
      <c r="AH148" s="1190"/>
      <c r="AJ148" s="1190"/>
      <c r="AK148" s="1460"/>
      <c r="AL148" s="1460"/>
      <c r="AM148" s="1190"/>
      <c r="AN148" s="1190"/>
      <c r="AO148" s="1190"/>
      <c r="AP148" s="1190"/>
      <c r="AQ148" s="1460"/>
      <c r="AR148" s="1190"/>
      <c r="AS148" s="1190"/>
      <c r="AT148" s="476"/>
      <c r="AU148" s="1190"/>
      <c r="AV148" s="1190"/>
      <c r="AW148" s="1190"/>
      <c r="AX148" s="1190"/>
      <c r="AY148" s="1190"/>
      <c r="AZ148" s="1456"/>
      <c r="BA148" s="536"/>
      <c r="BB148" s="536"/>
      <c r="BC148" s="536"/>
      <c r="BD148" s="536"/>
      <c r="BE148" s="1464">
        <v>11</v>
      </c>
    </row>
    <row r="149" spans="1:57" s="1464" customFormat="1" ht="11.45" customHeight="1">
      <c r="A149" s="837"/>
      <c r="B149" s="837"/>
      <c r="C149" s="837"/>
      <c r="D149" s="837"/>
      <c r="E149" s="837"/>
      <c r="F149" s="1460"/>
      <c r="G149" s="1460"/>
      <c r="H149" s="284"/>
      <c r="AH149" s="1190"/>
      <c r="AJ149" s="1190"/>
      <c r="AK149" s="1460"/>
      <c r="AL149" s="1460"/>
      <c r="AM149" s="1190"/>
      <c r="AN149" s="1190"/>
      <c r="AO149" s="1190"/>
      <c r="AP149" s="1190"/>
      <c r="AQ149" s="1460"/>
      <c r="AR149" s="1190"/>
      <c r="AS149" s="1190"/>
      <c r="AT149" s="476"/>
      <c r="AU149" s="1190"/>
      <c r="AV149" s="1190"/>
      <c r="AW149" s="1190"/>
      <c r="AX149" s="1190"/>
      <c r="AY149" s="1190"/>
      <c r="AZ149" s="1456"/>
      <c r="BA149" s="536"/>
      <c r="BB149" s="536"/>
      <c r="BC149" s="536"/>
      <c r="BD149" s="536"/>
      <c r="BE149" s="1464">
        <v>11</v>
      </c>
    </row>
    <row r="150" spans="1:57" s="1464" customFormat="1" ht="11.45" customHeight="1">
      <c r="A150" s="837"/>
      <c r="B150" s="837"/>
      <c r="C150" s="837"/>
      <c r="D150" s="837"/>
      <c r="E150" s="837"/>
      <c r="F150" s="1460"/>
      <c r="G150" s="1460"/>
      <c r="H150" s="284"/>
      <c r="AH150" s="1190"/>
      <c r="AJ150" s="1190"/>
      <c r="AK150" s="1460"/>
      <c r="AL150" s="1460"/>
      <c r="AM150" s="1190"/>
      <c r="AN150" s="1190"/>
      <c r="AO150" s="1190"/>
      <c r="AP150" s="1190"/>
      <c r="AQ150" s="1460"/>
      <c r="AR150" s="1190"/>
      <c r="AS150" s="1190"/>
      <c r="AT150" s="476"/>
      <c r="AU150" s="1190"/>
      <c r="AV150" s="1190"/>
      <c r="AW150" s="1190"/>
      <c r="AX150" s="1190"/>
      <c r="AY150" s="1190"/>
      <c r="AZ150" s="1456"/>
      <c r="BA150" s="536"/>
      <c r="BB150" s="536"/>
      <c r="BC150" s="536"/>
      <c r="BD150" s="536"/>
      <c r="BE150" s="1464">
        <v>11</v>
      </c>
    </row>
    <row r="151" spans="1:57" s="1464" customFormat="1" ht="11.45" customHeight="1">
      <c r="A151" s="837"/>
      <c r="B151" s="837"/>
      <c r="C151" s="837"/>
      <c r="D151" s="837"/>
      <c r="E151" s="837"/>
      <c r="F151" s="1460"/>
      <c r="G151" s="1460"/>
      <c r="H151" s="284"/>
      <c r="AH151" s="1190"/>
      <c r="AJ151" s="1190"/>
      <c r="AK151" s="1460"/>
      <c r="AL151" s="1460"/>
      <c r="AM151" s="1190"/>
      <c r="AN151" s="1190"/>
      <c r="AO151" s="1190"/>
      <c r="AP151" s="1190"/>
      <c r="AQ151" s="1460"/>
      <c r="AR151" s="1190"/>
      <c r="AS151" s="1190"/>
      <c r="AT151" s="476"/>
      <c r="AU151" s="1190"/>
      <c r="AV151" s="1190"/>
      <c r="AW151" s="1190"/>
      <c r="AX151" s="1190"/>
      <c r="AY151" s="1190"/>
      <c r="AZ151" s="1456"/>
      <c r="BA151" s="536"/>
      <c r="BB151" s="536"/>
      <c r="BC151" s="536"/>
      <c r="BD151" s="536"/>
      <c r="BE151" s="1464">
        <v>11</v>
      </c>
    </row>
    <row r="152" spans="1:57" s="1464" customFormat="1" ht="11.45" customHeight="1">
      <c r="A152" s="837"/>
      <c r="B152" s="837"/>
      <c r="C152" s="837"/>
      <c r="D152" s="837"/>
      <c r="E152" s="837"/>
      <c r="F152" s="1460"/>
      <c r="G152" s="1460"/>
      <c r="H152" s="284"/>
      <c r="AH152" s="1190"/>
      <c r="AJ152" s="1190"/>
      <c r="AK152" s="1460"/>
      <c r="AL152" s="1460"/>
      <c r="AM152" s="1190"/>
      <c r="AN152" s="1190"/>
      <c r="AO152" s="1190"/>
      <c r="AP152" s="1190"/>
      <c r="AQ152" s="1460"/>
      <c r="AR152" s="1190"/>
      <c r="AS152" s="1190"/>
      <c r="AT152" s="476"/>
      <c r="AU152" s="1190"/>
      <c r="AV152" s="1190"/>
      <c r="AW152" s="1190"/>
      <c r="AX152" s="1190"/>
      <c r="AY152" s="1190"/>
      <c r="AZ152" s="1456"/>
      <c r="BA152" s="536"/>
      <c r="BB152" s="536"/>
      <c r="BC152" s="536"/>
      <c r="BD152" s="536"/>
      <c r="BE152" s="1464">
        <v>11</v>
      </c>
    </row>
    <row r="153" spans="1:57" s="1464" customFormat="1" ht="11.45" customHeight="1">
      <c r="A153" s="837"/>
      <c r="B153" s="837"/>
      <c r="C153" s="837"/>
      <c r="D153" s="837"/>
      <c r="E153" s="837"/>
      <c r="F153" s="1460"/>
      <c r="G153" s="1460"/>
      <c r="H153" s="284"/>
      <c r="AH153" s="1190"/>
      <c r="AJ153" s="1190"/>
      <c r="AK153" s="1460"/>
      <c r="AL153" s="1460"/>
      <c r="AM153" s="1190"/>
      <c r="AN153" s="1190"/>
      <c r="AO153" s="1190"/>
      <c r="AP153" s="1190"/>
      <c r="AQ153" s="1460"/>
      <c r="AR153" s="1190"/>
      <c r="AS153" s="1190"/>
      <c r="AT153" s="476"/>
      <c r="AU153" s="1190"/>
      <c r="AV153" s="1190"/>
      <c r="AW153" s="1190"/>
      <c r="AX153" s="1190"/>
      <c r="AY153" s="1190"/>
      <c r="AZ153" s="1456"/>
      <c r="BA153" s="536"/>
      <c r="BB153" s="536"/>
      <c r="BC153" s="536"/>
      <c r="BD153" s="536"/>
      <c r="BE153" s="1464">
        <v>11</v>
      </c>
    </row>
    <row r="154" spans="1:57" s="1464" customFormat="1" ht="11.45" customHeight="1">
      <c r="A154" s="837"/>
      <c r="B154" s="837"/>
      <c r="C154" s="837"/>
      <c r="D154" s="837"/>
      <c r="E154" s="837"/>
      <c r="F154" s="1460"/>
      <c r="G154" s="1460"/>
      <c r="H154" s="284"/>
      <c r="AH154" s="1190"/>
      <c r="AJ154" s="1190"/>
      <c r="AK154" s="1460"/>
      <c r="AL154" s="1460"/>
      <c r="AM154" s="1190"/>
      <c r="AN154" s="1190"/>
      <c r="AO154" s="1190"/>
      <c r="AP154" s="1190"/>
      <c r="AQ154" s="1460"/>
      <c r="AR154" s="1190"/>
      <c r="AS154" s="1190"/>
      <c r="AT154" s="476"/>
      <c r="AU154" s="1190"/>
      <c r="AV154" s="1190"/>
      <c r="AW154" s="1190"/>
      <c r="AX154" s="1190"/>
      <c r="AY154" s="1190"/>
      <c r="AZ154" s="1456"/>
      <c r="BA154" s="536"/>
      <c r="BB154" s="536"/>
      <c r="BC154" s="536"/>
      <c r="BD154" s="536"/>
      <c r="BE154" s="1464">
        <v>11</v>
      </c>
    </row>
    <row r="155" spans="1:57" s="1464" customFormat="1" ht="11.45" customHeight="1">
      <c r="A155" s="837"/>
      <c r="B155" s="837"/>
      <c r="C155" s="837"/>
      <c r="D155" s="837"/>
      <c r="E155" s="837"/>
      <c r="F155" s="1460"/>
      <c r="G155" s="1460"/>
      <c r="H155" s="284"/>
      <c r="AH155" s="1190"/>
      <c r="AJ155" s="1190"/>
      <c r="AK155" s="1460"/>
      <c r="AL155" s="1460"/>
      <c r="AM155" s="1190"/>
      <c r="AN155" s="1190"/>
      <c r="AO155" s="1190"/>
      <c r="AP155" s="1190"/>
      <c r="AQ155" s="1460"/>
      <c r="AR155" s="1190"/>
      <c r="AS155" s="1190"/>
      <c r="AT155" s="476"/>
      <c r="AU155" s="1190"/>
      <c r="AV155" s="1190"/>
      <c r="AW155" s="1190"/>
      <c r="AX155" s="1190"/>
      <c r="AY155" s="1190"/>
      <c r="AZ155" s="1456"/>
      <c r="BA155" s="536"/>
      <c r="BB155" s="536"/>
      <c r="BC155" s="536"/>
      <c r="BD155" s="536"/>
      <c r="BE155" s="1464">
        <v>11</v>
      </c>
    </row>
    <row r="156" spans="1:57" s="1464" customFormat="1" ht="11.45" customHeight="1">
      <c r="A156" s="837"/>
      <c r="B156" s="837"/>
      <c r="C156" s="837"/>
      <c r="D156" s="837"/>
      <c r="E156" s="837"/>
      <c r="F156" s="1460"/>
      <c r="G156" s="1460"/>
      <c r="H156" s="284"/>
      <c r="AH156" s="1190"/>
      <c r="AJ156" s="1190"/>
      <c r="AK156" s="1460"/>
      <c r="AL156" s="1460"/>
      <c r="AM156" s="1190"/>
      <c r="AN156" s="1190"/>
      <c r="AO156" s="1190"/>
      <c r="AP156" s="1190"/>
      <c r="AQ156" s="1460"/>
      <c r="AR156" s="1190"/>
      <c r="AS156" s="1190"/>
      <c r="AT156" s="476"/>
      <c r="AU156" s="1190"/>
      <c r="AV156" s="1190"/>
      <c r="AW156" s="1190"/>
      <c r="AX156" s="1190"/>
      <c r="AY156" s="1190"/>
      <c r="AZ156" s="1456"/>
      <c r="BA156" s="536"/>
      <c r="BB156" s="536"/>
      <c r="BC156" s="536"/>
      <c r="BD156" s="536"/>
      <c r="BE156" s="1464">
        <v>11</v>
      </c>
    </row>
    <row r="157" spans="1:57" s="1464" customFormat="1" ht="11.45" customHeight="1">
      <c r="A157" s="837"/>
      <c r="B157" s="837"/>
      <c r="C157" s="837"/>
      <c r="D157" s="837"/>
      <c r="E157" s="837"/>
      <c r="F157" s="1460"/>
      <c r="G157" s="1460"/>
      <c r="H157" s="284"/>
      <c r="AH157" s="1190"/>
      <c r="AJ157" s="1190"/>
      <c r="AK157" s="1460"/>
      <c r="AL157" s="1460"/>
      <c r="AM157" s="1190"/>
      <c r="AN157" s="1190"/>
      <c r="AO157" s="1190"/>
      <c r="AP157" s="1190"/>
      <c r="AQ157" s="1460"/>
      <c r="AR157" s="1190"/>
      <c r="AS157" s="1190"/>
      <c r="AT157" s="476"/>
      <c r="AU157" s="1190"/>
      <c r="AV157" s="1190"/>
      <c r="AW157" s="1190"/>
      <c r="AX157" s="1190"/>
      <c r="AY157" s="1190"/>
      <c r="AZ157" s="1456"/>
      <c r="BA157" s="536"/>
      <c r="BB157" s="536"/>
      <c r="BC157" s="536"/>
      <c r="BD157" s="536"/>
      <c r="BE157" s="1464">
        <v>11</v>
      </c>
    </row>
    <row r="158" spans="1:57" s="1464" customFormat="1" ht="11.45" customHeight="1">
      <c r="A158" s="837"/>
      <c r="B158" s="837"/>
      <c r="C158" s="837"/>
      <c r="D158" s="837"/>
      <c r="E158" s="837"/>
      <c r="F158" s="1460"/>
      <c r="G158" s="1460"/>
      <c r="H158" s="284"/>
      <c r="AH158" s="1190"/>
      <c r="AJ158" s="1190"/>
      <c r="AK158" s="1460"/>
      <c r="AL158" s="1460"/>
      <c r="AM158" s="1190"/>
      <c r="AN158" s="1190"/>
      <c r="AO158" s="1190"/>
      <c r="AP158" s="1190"/>
      <c r="AQ158" s="1460"/>
      <c r="AR158" s="1190"/>
      <c r="AS158" s="1190"/>
      <c r="AT158" s="476"/>
      <c r="AU158" s="1190"/>
      <c r="AV158" s="1190"/>
      <c r="AW158" s="1190"/>
      <c r="AX158" s="1190"/>
      <c r="AY158" s="1190"/>
      <c r="AZ158" s="1456"/>
      <c r="BA158" s="536"/>
      <c r="BB158" s="536"/>
      <c r="BC158" s="536"/>
      <c r="BD158" s="536"/>
      <c r="BE158" s="1464">
        <v>11</v>
      </c>
    </row>
    <row r="159" spans="1:57" s="1464" customFormat="1" ht="11.45" customHeight="1">
      <c r="A159" s="837"/>
      <c r="B159" s="837"/>
      <c r="C159" s="837"/>
      <c r="D159" s="837"/>
      <c r="E159" s="837"/>
      <c r="F159" s="1460"/>
      <c r="G159" s="1460"/>
      <c r="H159" s="284"/>
      <c r="AH159" s="1190"/>
      <c r="AJ159" s="1190"/>
      <c r="AK159" s="1460"/>
      <c r="AL159" s="1460"/>
      <c r="AM159" s="1190"/>
      <c r="AN159" s="1190"/>
      <c r="AO159" s="1190"/>
      <c r="AP159" s="1190"/>
      <c r="AQ159" s="1460"/>
      <c r="AR159" s="1190"/>
      <c r="AS159" s="1190"/>
      <c r="AT159" s="476"/>
      <c r="AU159" s="1190"/>
      <c r="AV159" s="1190"/>
      <c r="AW159" s="1190"/>
      <c r="AX159" s="1190"/>
      <c r="AY159" s="1190"/>
      <c r="AZ159" s="1456"/>
      <c r="BA159" s="536"/>
      <c r="BB159" s="536"/>
      <c r="BC159" s="536"/>
      <c r="BD159" s="536"/>
      <c r="BE159" s="1464">
        <v>11</v>
      </c>
    </row>
    <row r="160" spans="1:57" s="1464" customFormat="1" ht="11.45" customHeight="1">
      <c r="A160" s="837"/>
      <c r="B160" s="837"/>
      <c r="C160" s="837"/>
      <c r="D160" s="837"/>
      <c r="E160" s="837"/>
      <c r="F160" s="1460"/>
      <c r="G160" s="1460"/>
      <c r="H160" s="284"/>
      <c r="AH160" s="1190"/>
      <c r="AJ160" s="1190"/>
      <c r="AK160" s="1460"/>
      <c r="AL160" s="1460"/>
      <c r="AM160" s="1190"/>
      <c r="AN160" s="1190"/>
      <c r="AO160" s="1190"/>
      <c r="AP160" s="1190"/>
      <c r="AQ160" s="1460"/>
      <c r="AR160" s="1190"/>
      <c r="AS160" s="1190"/>
      <c r="AT160" s="476"/>
      <c r="AU160" s="1190"/>
      <c r="AV160" s="1190"/>
      <c r="AW160" s="1190"/>
      <c r="AX160" s="1190"/>
      <c r="AY160" s="1190"/>
      <c r="AZ160" s="1456"/>
      <c r="BA160" s="536"/>
      <c r="BB160" s="536"/>
      <c r="BC160" s="536"/>
      <c r="BD160" s="536"/>
      <c r="BE160" s="1464">
        <v>11</v>
      </c>
    </row>
    <row r="161" spans="1:57" s="1464" customFormat="1" ht="11.45" customHeight="1">
      <c r="A161" s="837"/>
      <c r="B161" s="837"/>
      <c r="C161" s="837"/>
      <c r="D161" s="837"/>
      <c r="E161" s="837"/>
      <c r="F161" s="1460"/>
      <c r="G161" s="1460"/>
      <c r="H161" s="284"/>
      <c r="AH161" s="1190"/>
      <c r="AJ161" s="1190"/>
      <c r="AK161" s="1460"/>
      <c r="AL161" s="1460"/>
      <c r="AM161" s="1190"/>
      <c r="AN161" s="1190"/>
      <c r="AO161" s="1190"/>
      <c r="AP161" s="1190"/>
      <c r="AQ161" s="1460"/>
      <c r="AR161" s="1190"/>
      <c r="AS161" s="1190"/>
      <c r="AT161" s="476"/>
      <c r="AU161" s="1190"/>
      <c r="AV161" s="1190"/>
      <c r="AW161" s="1190"/>
      <c r="AX161" s="1190"/>
      <c r="AY161" s="1190"/>
      <c r="AZ161" s="1456"/>
      <c r="BA161" s="536"/>
      <c r="BB161" s="536"/>
      <c r="BC161" s="536"/>
      <c r="BD161" s="536"/>
      <c r="BE161" s="1464">
        <v>11</v>
      </c>
    </row>
    <row r="162" spans="1:57" s="1464" customFormat="1" ht="11.45" customHeight="1">
      <c r="A162" s="837"/>
      <c r="B162" s="837"/>
      <c r="C162" s="837"/>
      <c r="D162" s="837"/>
      <c r="E162" s="837"/>
      <c r="F162" s="1460"/>
      <c r="G162" s="1460"/>
      <c r="H162" s="284"/>
      <c r="AH162" s="1190"/>
      <c r="AJ162" s="1190"/>
      <c r="AK162" s="1460"/>
      <c r="AL162" s="1460"/>
      <c r="AM162" s="1190"/>
      <c r="AN162" s="1190"/>
      <c r="AO162" s="1190"/>
      <c r="AP162" s="1190"/>
      <c r="AQ162" s="1460"/>
      <c r="AR162" s="1190"/>
      <c r="AS162" s="1190"/>
      <c r="AT162" s="476"/>
      <c r="AU162" s="1190"/>
      <c r="AV162" s="1190"/>
      <c r="AW162" s="1190"/>
      <c r="AX162" s="1190"/>
      <c r="AY162" s="1190"/>
      <c r="AZ162" s="1456"/>
      <c r="BA162" s="536"/>
      <c r="BB162" s="536"/>
      <c r="BC162" s="536"/>
      <c r="BD162" s="536"/>
      <c r="BE162" s="1464">
        <v>11</v>
      </c>
    </row>
    <row r="163" spans="1:57" s="1464" customFormat="1" ht="11.45" customHeight="1">
      <c r="A163" s="837"/>
      <c r="B163" s="837"/>
      <c r="C163" s="837"/>
      <c r="D163" s="837"/>
      <c r="E163" s="837"/>
      <c r="F163" s="1460"/>
      <c r="G163" s="1460"/>
      <c r="H163" s="284"/>
      <c r="AH163" s="1190"/>
      <c r="AJ163" s="1190"/>
      <c r="AK163" s="1460"/>
      <c r="AL163" s="1460"/>
      <c r="AM163" s="1190"/>
      <c r="AN163" s="1190"/>
      <c r="AO163" s="1190"/>
      <c r="AP163" s="1190"/>
      <c r="AQ163" s="1460"/>
      <c r="AR163" s="1190"/>
      <c r="AS163" s="1190"/>
      <c r="AT163" s="476"/>
      <c r="AU163" s="1190"/>
      <c r="AV163" s="1190"/>
      <c r="AW163" s="1190"/>
      <c r="AX163" s="1190"/>
      <c r="AY163" s="1190"/>
      <c r="AZ163" s="1456"/>
      <c r="BA163" s="536"/>
      <c r="BB163" s="536"/>
      <c r="BC163" s="536"/>
      <c r="BD163" s="536"/>
      <c r="BE163" s="1464">
        <v>11</v>
      </c>
    </row>
    <row r="164" spans="1:57" s="1464" customFormat="1" ht="11.45" customHeight="1">
      <c r="A164" s="837"/>
      <c r="B164" s="837"/>
      <c r="C164" s="837"/>
      <c r="D164" s="837"/>
      <c r="E164" s="837"/>
      <c r="F164" s="1460"/>
      <c r="G164" s="1460"/>
      <c r="H164" s="284"/>
      <c r="AH164" s="1190"/>
      <c r="AJ164" s="1190"/>
      <c r="AK164" s="1460"/>
      <c r="AL164" s="1460"/>
      <c r="AM164" s="1190"/>
      <c r="AN164" s="1190"/>
      <c r="AO164" s="1190"/>
      <c r="AP164" s="1190"/>
      <c r="AQ164" s="1460"/>
      <c r="AR164" s="1190"/>
      <c r="AS164" s="1190"/>
      <c r="AT164" s="476"/>
      <c r="AU164" s="1190"/>
      <c r="AV164" s="1190"/>
      <c r="AW164" s="1190"/>
      <c r="AX164" s="1190"/>
      <c r="AY164" s="1190"/>
      <c r="AZ164" s="1456"/>
      <c r="BA164" s="536"/>
      <c r="BB164" s="536"/>
      <c r="BC164" s="536"/>
      <c r="BD164" s="536"/>
      <c r="BE164" s="1464">
        <v>11</v>
      </c>
    </row>
    <row r="165" spans="1:57" s="1464" customFormat="1" ht="11.45" customHeight="1">
      <c r="A165" s="837"/>
      <c r="B165" s="837"/>
      <c r="C165" s="837"/>
      <c r="D165" s="837"/>
      <c r="E165" s="837"/>
      <c r="F165" s="1460"/>
      <c r="G165" s="1460"/>
      <c r="H165" s="284"/>
      <c r="AH165" s="1190"/>
      <c r="AJ165" s="1190"/>
      <c r="AK165" s="1460"/>
      <c r="AL165" s="1460"/>
      <c r="AM165" s="1190"/>
      <c r="AN165" s="1190"/>
      <c r="AO165" s="1190"/>
      <c r="AP165" s="1190"/>
      <c r="AQ165" s="1460"/>
      <c r="AR165" s="1190"/>
      <c r="AS165" s="1190"/>
      <c r="AT165" s="476"/>
      <c r="AU165" s="1190"/>
      <c r="AV165" s="1190"/>
      <c r="AW165" s="1190"/>
      <c r="AX165" s="1190"/>
      <c r="AY165" s="1190"/>
      <c r="AZ165" s="1456"/>
      <c r="BA165" s="536"/>
      <c r="BB165" s="536"/>
      <c r="BC165" s="536"/>
      <c r="BD165" s="536"/>
      <c r="BE165" s="1464">
        <v>11</v>
      </c>
    </row>
    <row r="166" spans="1:57" s="1464" customFormat="1" ht="11.45" customHeight="1">
      <c r="A166" s="837"/>
      <c r="B166" s="837"/>
      <c r="C166" s="837"/>
      <c r="D166" s="837"/>
      <c r="E166" s="837"/>
      <c r="F166" s="1460"/>
      <c r="G166" s="1460"/>
      <c r="H166" s="284"/>
      <c r="AH166" s="1190"/>
      <c r="AJ166" s="1190"/>
      <c r="AK166" s="1460"/>
      <c r="AL166" s="1460"/>
      <c r="AM166" s="1190"/>
      <c r="AN166" s="1190"/>
      <c r="AO166" s="1190"/>
      <c r="AP166" s="1190"/>
      <c r="AQ166" s="1460"/>
      <c r="AR166" s="1190"/>
      <c r="AS166" s="1190"/>
      <c r="AT166" s="476"/>
      <c r="AU166" s="1190"/>
      <c r="AV166" s="1190"/>
      <c r="AW166" s="1190"/>
      <c r="AX166" s="1190"/>
      <c r="AY166" s="1190"/>
      <c r="AZ166" s="1456"/>
      <c r="BA166" s="536"/>
      <c r="BB166" s="536"/>
      <c r="BC166" s="536"/>
      <c r="BD166" s="536"/>
      <c r="BE166" s="1464">
        <v>11</v>
      </c>
    </row>
    <row r="167" spans="1:57" s="1464" customFormat="1" ht="11.45" customHeight="1">
      <c r="A167" s="837"/>
      <c r="B167" s="837"/>
      <c r="C167" s="837"/>
      <c r="D167" s="837"/>
      <c r="E167" s="837"/>
      <c r="F167" s="1460"/>
      <c r="G167" s="1460"/>
      <c r="H167" s="284"/>
      <c r="AH167" s="1190"/>
      <c r="AJ167" s="1190"/>
      <c r="AK167" s="1460"/>
      <c r="AL167" s="1460"/>
      <c r="AM167" s="1190"/>
      <c r="AN167" s="1190"/>
      <c r="AO167" s="1190"/>
      <c r="AP167" s="1190"/>
      <c r="AQ167" s="1460"/>
      <c r="AR167" s="1190"/>
      <c r="AS167" s="1190"/>
      <c r="AT167" s="476"/>
      <c r="AU167" s="1190"/>
      <c r="AV167" s="1190"/>
      <c r="AW167" s="1190"/>
      <c r="AX167" s="1190"/>
      <c r="AY167" s="1190"/>
      <c r="AZ167" s="1456"/>
      <c r="BA167" s="536"/>
      <c r="BB167" s="536"/>
      <c r="BC167" s="536"/>
      <c r="BD167" s="536"/>
      <c r="BE167" s="1464">
        <v>11</v>
      </c>
    </row>
    <row r="168" spans="1:57" s="1464" customFormat="1" ht="11.45" customHeight="1">
      <c r="A168" s="837"/>
      <c r="B168" s="837"/>
      <c r="C168" s="837"/>
      <c r="D168" s="837"/>
      <c r="E168" s="837"/>
      <c r="F168" s="1460"/>
      <c r="G168" s="1460"/>
      <c r="H168" s="284"/>
      <c r="AH168" s="1190"/>
      <c r="AJ168" s="1190"/>
      <c r="AK168" s="1460"/>
      <c r="AL168" s="1460"/>
      <c r="AM168" s="1190"/>
      <c r="AN168" s="1190"/>
      <c r="AO168" s="1190"/>
      <c r="AP168" s="1190"/>
      <c r="AQ168" s="1460"/>
      <c r="AR168" s="1190"/>
      <c r="AS168" s="1190"/>
      <c r="AT168" s="476"/>
      <c r="AU168" s="1190"/>
      <c r="AV168" s="1190"/>
      <c r="AW168" s="1190"/>
      <c r="AX168" s="1190"/>
      <c r="AY168" s="1190"/>
      <c r="AZ168" s="1456"/>
      <c r="BA168" s="536"/>
      <c r="BB168" s="536"/>
      <c r="BC168" s="536"/>
      <c r="BD168" s="536"/>
      <c r="BE168" s="1464">
        <v>11</v>
      </c>
    </row>
    <row r="169" spans="1:57" s="1464" customFormat="1" ht="11.45" customHeight="1">
      <c r="A169" s="837"/>
      <c r="B169" s="837"/>
      <c r="C169" s="837"/>
      <c r="D169" s="837"/>
      <c r="E169" s="837"/>
      <c r="F169" s="1460"/>
      <c r="G169" s="1460"/>
      <c r="H169" s="284"/>
      <c r="AH169" s="1190"/>
      <c r="AJ169" s="1190"/>
      <c r="AK169" s="1460"/>
      <c r="AL169" s="1460"/>
      <c r="AM169" s="1190"/>
      <c r="AN169" s="1190"/>
      <c r="AO169" s="1190"/>
      <c r="AP169" s="1190"/>
      <c r="AQ169" s="1460"/>
      <c r="AR169" s="1190"/>
      <c r="AS169" s="1190"/>
      <c r="AT169" s="476"/>
      <c r="AU169" s="1190"/>
      <c r="AV169" s="1190"/>
      <c r="AW169" s="1190"/>
      <c r="AX169" s="1190"/>
      <c r="AY169" s="1190"/>
      <c r="AZ169" s="1456"/>
      <c r="BA169" s="536"/>
      <c r="BB169" s="536"/>
      <c r="BC169" s="536"/>
      <c r="BD169" s="536"/>
      <c r="BE169" s="1464">
        <v>11</v>
      </c>
    </row>
    <row r="170" spans="1:57" s="1464" customFormat="1" ht="11.45" customHeight="1">
      <c r="A170" s="837"/>
      <c r="B170" s="837"/>
      <c r="C170" s="837"/>
      <c r="D170" s="837"/>
      <c r="E170" s="837"/>
      <c r="F170" s="1460"/>
      <c r="G170" s="1460"/>
      <c r="H170" s="284"/>
      <c r="AH170" s="1190"/>
      <c r="AJ170" s="1190"/>
      <c r="AK170" s="1460"/>
      <c r="AL170" s="1460"/>
      <c r="AM170" s="1190"/>
      <c r="AN170" s="1190"/>
      <c r="AO170" s="1190"/>
      <c r="AP170" s="1190"/>
      <c r="AQ170" s="1460"/>
      <c r="AR170" s="1190"/>
      <c r="AS170" s="1190"/>
      <c r="AT170" s="476"/>
      <c r="AU170" s="1190"/>
      <c r="AV170" s="1190"/>
      <c r="AW170" s="1190"/>
      <c r="AX170" s="1190"/>
      <c r="AY170" s="1190"/>
      <c r="AZ170" s="1456"/>
      <c r="BA170" s="536"/>
      <c r="BB170" s="536"/>
      <c r="BC170" s="536"/>
      <c r="BD170" s="536"/>
      <c r="BE170" s="1464">
        <v>11</v>
      </c>
    </row>
    <row r="171" spans="1:57" s="1464" customFormat="1" ht="11.45" customHeight="1">
      <c r="A171" s="837"/>
      <c r="B171" s="837"/>
      <c r="C171" s="837"/>
      <c r="D171" s="837"/>
      <c r="E171" s="837"/>
      <c r="F171" s="1460"/>
      <c r="G171" s="1460"/>
      <c r="H171" s="284"/>
      <c r="AH171" s="1190"/>
      <c r="AJ171" s="1190"/>
      <c r="AK171" s="1460"/>
      <c r="AL171" s="1460"/>
      <c r="AM171" s="1190"/>
      <c r="AN171" s="1190"/>
      <c r="AO171" s="1190"/>
      <c r="AP171" s="1190"/>
      <c r="AQ171" s="1460"/>
      <c r="AR171" s="1190"/>
      <c r="AS171" s="1190"/>
      <c r="AT171" s="476"/>
      <c r="AU171" s="1190"/>
      <c r="AV171" s="1190"/>
      <c r="AW171" s="1190"/>
      <c r="AX171" s="1190"/>
      <c r="AY171" s="1190"/>
      <c r="AZ171" s="1456"/>
      <c r="BA171" s="536"/>
      <c r="BB171" s="536"/>
      <c r="BC171" s="536"/>
      <c r="BD171" s="536"/>
      <c r="BE171" s="1464">
        <v>11</v>
      </c>
    </row>
    <row r="172" spans="1:57" s="1464" customFormat="1" ht="11.45" customHeight="1">
      <c r="A172" s="837"/>
      <c r="B172" s="837"/>
      <c r="C172" s="837"/>
      <c r="D172" s="837"/>
      <c r="E172" s="837"/>
      <c r="F172" s="1460"/>
      <c r="G172" s="1460"/>
      <c r="H172" s="284"/>
      <c r="AH172" s="1190"/>
      <c r="AJ172" s="1190"/>
      <c r="AK172" s="1460"/>
      <c r="AL172" s="1460"/>
      <c r="AM172" s="1190"/>
      <c r="AN172" s="1190"/>
      <c r="AO172" s="1190"/>
      <c r="AP172" s="1190"/>
      <c r="AQ172" s="1460"/>
      <c r="AR172" s="1190"/>
      <c r="AS172" s="1190"/>
      <c r="AT172" s="476"/>
      <c r="AU172" s="1190"/>
      <c r="AV172" s="1190"/>
      <c r="AW172" s="1190"/>
      <c r="AX172" s="1190"/>
      <c r="AY172" s="1190"/>
      <c r="AZ172" s="1456"/>
      <c r="BA172" s="536"/>
      <c r="BB172" s="536"/>
      <c r="BC172" s="536"/>
      <c r="BD172" s="536"/>
      <c r="BE172" s="1464">
        <v>11</v>
      </c>
    </row>
    <row r="173" spans="1:57" s="1464" customFormat="1" ht="11.45" customHeight="1">
      <c r="A173" s="837"/>
      <c r="B173" s="837"/>
      <c r="C173" s="837"/>
      <c r="D173" s="837"/>
      <c r="E173" s="837"/>
      <c r="F173" s="1460"/>
      <c r="G173" s="1460"/>
      <c r="H173" s="284"/>
      <c r="AH173" s="1190"/>
      <c r="AJ173" s="1190"/>
      <c r="AK173" s="1460"/>
      <c r="AL173" s="1460"/>
      <c r="AM173" s="1190"/>
      <c r="AN173" s="1190"/>
      <c r="AO173" s="1190"/>
      <c r="AP173" s="1190"/>
      <c r="AQ173" s="1460"/>
      <c r="AR173" s="1190"/>
      <c r="AS173" s="1190"/>
      <c r="AT173" s="476"/>
      <c r="AU173" s="1190"/>
      <c r="AV173" s="1190"/>
      <c r="AW173" s="1190"/>
      <c r="AX173" s="1190"/>
      <c r="AY173" s="1190"/>
      <c r="AZ173" s="1456"/>
      <c r="BA173" s="536"/>
      <c r="BB173" s="536"/>
      <c r="BC173" s="536"/>
      <c r="BD173" s="536"/>
      <c r="BE173" s="1464">
        <v>11</v>
      </c>
    </row>
    <row r="174" spans="1:57" s="1464" customFormat="1" ht="11.45" customHeight="1">
      <c r="A174" s="837"/>
      <c r="B174" s="837"/>
      <c r="C174" s="837"/>
      <c r="D174" s="837"/>
      <c r="E174" s="837"/>
      <c r="F174" s="1460"/>
      <c r="G174" s="1460"/>
      <c r="H174" s="284"/>
      <c r="AH174" s="1190"/>
      <c r="AJ174" s="1190"/>
      <c r="AK174" s="1460"/>
      <c r="AL174" s="1460"/>
      <c r="AM174" s="1190"/>
      <c r="AN174" s="1190"/>
      <c r="AO174" s="1190"/>
      <c r="AP174" s="1190"/>
      <c r="AQ174" s="1460"/>
      <c r="AR174" s="1190"/>
      <c r="AS174" s="1190"/>
      <c r="AT174" s="476"/>
      <c r="AU174" s="1190"/>
      <c r="AV174" s="1190"/>
      <c r="AW174" s="1190"/>
      <c r="AX174" s="1190"/>
      <c r="AY174" s="1190"/>
      <c r="AZ174" s="1456"/>
      <c r="BA174" s="536"/>
      <c r="BB174" s="536"/>
      <c r="BC174" s="536"/>
      <c r="BD174" s="536"/>
      <c r="BE174" s="1464">
        <v>11</v>
      </c>
    </row>
    <row r="175" spans="1:57" s="1464" customFormat="1" ht="11.45" customHeight="1">
      <c r="A175" s="837"/>
      <c r="B175" s="837"/>
      <c r="C175" s="837"/>
      <c r="D175" s="837"/>
      <c r="E175" s="837"/>
      <c r="F175" s="1460"/>
      <c r="G175" s="1460"/>
      <c r="H175" s="284"/>
      <c r="AH175" s="1190"/>
      <c r="AJ175" s="1190"/>
      <c r="AK175" s="1460"/>
      <c r="AL175" s="1460"/>
      <c r="AM175" s="1190"/>
      <c r="AN175" s="1190"/>
      <c r="AO175" s="1190"/>
      <c r="AP175" s="1190"/>
      <c r="AQ175" s="1460"/>
      <c r="AR175" s="1190"/>
      <c r="AS175" s="1190"/>
      <c r="AT175" s="476"/>
      <c r="AU175" s="1190"/>
      <c r="AV175" s="1190"/>
      <c r="AW175" s="1190"/>
      <c r="AX175" s="1190"/>
      <c r="AY175" s="1190"/>
      <c r="AZ175" s="1456"/>
      <c r="BA175" s="536"/>
      <c r="BB175" s="536"/>
      <c r="BC175" s="536"/>
      <c r="BD175" s="536"/>
      <c r="BE175" s="1464">
        <v>11</v>
      </c>
    </row>
    <row r="176" spans="1:57" s="1464" customFormat="1" ht="11.45" customHeight="1">
      <c r="A176" s="837"/>
      <c r="B176" s="837"/>
      <c r="C176" s="837"/>
      <c r="D176" s="837"/>
      <c r="E176" s="837"/>
      <c r="F176" s="1460"/>
      <c r="G176" s="1460"/>
      <c r="H176" s="284"/>
      <c r="AH176" s="1190"/>
      <c r="AJ176" s="1190"/>
      <c r="AK176" s="1460"/>
      <c r="AL176" s="1460"/>
      <c r="AM176" s="1190"/>
      <c r="AN176" s="1190"/>
      <c r="AO176" s="1190"/>
      <c r="AP176" s="1190"/>
      <c r="AQ176" s="1460"/>
      <c r="AR176" s="1190"/>
      <c r="AS176" s="1190"/>
      <c r="AT176" s="476"/>
      <c r="AU176" s="1190"/>
      <c r="AV176" s="1190"/>
      <c r="AW176" s="1190"/>
      <c r="AX176" s="1190"/>
      <c r="AY176" s="1190"/>
      <c r="AZ176" s="1456"/>
      <c r="BA176" s="536"/>
      <c r="BB176" s="536"/>
      <c r="BC176" s="536"/>
      <c r="BD176" s="536"/>
      <c r="BE176" s="1464">
        <v>11</v>
      </c>
    </row>
    <row r="177" spans="1:57" s="1464" customFormat="1" ht="11.45" customHeight="1">
      <c r="A177" s="837"/>
      <c r="B177" s="837"/>
      <c r="C177" s="837"/>
      <c r="D177" s="837"/>
      <c r="E177" s="837"/>
      <c r="F177" s="1460"/>
      <c r="G177" s="1460"/>
      <c r="H177" s="284"/>
      <c r="AH177" s="1190"/>
      <c r="AJ177" s="1190"/>
      <c r="AK177" s="1460"/>
      <c r="AL177" s="1460"/>
      <c r="AM177" s="1190"/>
      <c r="AN177" s="1190"/>
      <c r="AO177" s="1190"/>
      <c r="AP177" s="1190"/>
      <c r="AQ177" s="1460"/>
      <c r="AR177" s="1190"/>
      <c r="AS177" s="1190"/>
      <c r="AT177" s="476"/>
      <c r="AU177" s="1190"/>
      <c r="AV177" s="1190"/>
      <c r="AW177" s="1190"/>
      <c r="AX177" s="1190"/>
      <c r="AY177" s="1190"/>
      <c r="AZ177" s="1456"/>
      <c r="BA177" s="536"/>
      <c r="BB177" s="536"/>
      <c r="BC177" s="536"/>
      <c r="BD177" s="536"/>
      <c r="BE177" s="1464">
        <v>11</v>
      </c>
    </row>
    <row r="178" spans="1:57" s="1464" customFormat="1" ht="11.45" customHeight="1">
      <c r="A178" s="837"/>
      <c r="B178" s="837"/>
      <c r="C178" s="837"/>
      <c r="D178" s="837"/>
      <c r="E178" s="837"/>
      <c r="F178" s="1460"/>
      <c r="G178" s="1460"/>
      <c r="H178" s="284"/>
      <c r="AH178" s="1190"/>
      <c r="AJ178" s="1190"/>
      <c r="AK178" s="1460"/>
      <c r="AL178" s="1460"/>
      <c r="AM178" s="1190"/>
      <c r="AN178" s="1190"/>
      <c r="AO178" s="1190"/>
      <c r="AP178" s="1190"/>
      <c r="AQ178" s="1460"/>
      <c r="AR178" s="1190"/>
      <c r="AS178" s="1190"/>
      <c r="AT178" s="476"/>
      <c r="AU178" s="1190"/>
      <c r="AV178" s="1190"/>
      <c r="AW178" s="1190"/>
      <c r="AX178" s="1190"/>
      <c r="AY178" s="1190"/>
      <c r="AZ178" s="1456"/>
      <c r="BA178" s="536"/>
      <c r="BB178" s="536"/>
      <c r="BC178" s="536"/>
      <c r="BD178" s="536"/>
      <c r="BE178" s="1464">
        <v>11</v>
      </c>
    </row>
    <row r="179" spans="1:57" s="1464" customFormat="1" ht="11.45" customHeight="1">
      <c r="A179" s="837"/>
      <c r="B179" s="837"/>
      <c r="C179" s="837"/>
      <c r="D179" s="837"/>
      <c r="E179" s="837"/>
      <c r="F179" s="1460"/>
      <c r="G179" s="1460"/>
      <c r="H179" s="284"/>
      <c r="AH179" s="1190"/>
      <c r="AJ179" s="1190"/>
      <c r="AK179" s="1460"/>
      <c r="AL179" s="1460"/>
      <c r="AM179" s="1190"/>
      <c r="AN179" s="1190"/>
      <c r="AO179" s="1190"/>
      <c r="AP179" s="1190"/>
      <c r="AQ179" s="1460"/>
      <c r="AR179" s="1190"/>
      <c r="AS179" s="1190"/>
      <c r="AT179" s="476"/>
      <c r="AU179" s="1190"/>
      <c r="AV179" s="1190"/>
      <c r="AW179" s="1190"/>
      <c r="AX179" s="1190"/>
      <c r="AY179" s="1190"/>
      <c r="AZ179" s="1456"/>
      <c r="BA179" s="536"/>
      <c r="BB179" s="536"/>
      <c r="BC179" s="536"/>
      <c r="BD179" s="536"/>
      <c r="BE179" s="1464">
        <v>11</v>
      </c>
    </row>
    <row r="180" spans="1:57" s="1464" customFormat="1" ht="11.45" customHeight="1">
      <c r="A180" s="837"/>
      <c r="B180" s="837"/>
      <c r="C180" s="837"/>
      <c r="D180" s="837"/>
      <c r="E180" s="837"/>
      <c r="F180" s="1460"/>
      <c r="G180" s="1460"/>
      <c r="H180" s="284"/>
      <c r="AH180" s="1190"/>
      <c r="AJ180" s="1190"/>
      <c r="AK180" s="1460"/>
      <c r="AL180" s="1460"/>
      <c r="AM180" s="1190"/>
      <c r="AN180" s="1190"/>
      <c r="AO180" s="1190"/>
      <c r="AP180" s="1190"/>
      <c r="AQ180" s="1460"/>
      <c r="AR180" s="1190"/>
      <c r="AS180" s="1190"/>
      <c r="AT180" s="476"/>
      <c r="AU180" s="1190"/>
      <c r="AV180" s="1190"/>
      <c r="AW180" s="1190"/>
      <c r="AX180" s="1190"/>
      <c r="AY180" s="1190"/>
      <c r="AZ180" s="1456"/>
      <c r="BA180" s="536"/>
      <c r="BB180" s="536"/>
      <c r="BC180" s="536"/>
      <c r="BD180" s="536"/>
      <c r="BE180" s="1464">
        <v>11</v>
      </c>
    </row>
    <row r="181" spans="1:57" s="1464" customFormat="1" ht="11.45" customHeight="1">
      <c r="A181" s="837"/>
      <c r="B181" s="837"/>
      <c r="C181" s="837"/>
      <c r="D181" s="837"/>
      <c r="E181" s="837"/>
      <c r="F181" s="1460"/>
      <c r="G181" s="1460"/>
      <c r="H181" s="284"/>
      <c r="AH181" s="1190"/>
      <c r="AJ181" s="1190"/>
      <c r="AK181" s="1460"/>
      <c r="AL181" s="1460"/>
      <c r="AM181" s="1190"/>
      <c r="AN181" s="1190"/>
      <c r="AO181" s="1190"/>
      <c r="AP181" s="1190"/>
      <c r="AQ181" s="1460"/>
      <c r="AR181" s="1190"/>
      <c r="AS181" s="1190"/>
      <c r="AT181" s="476"/>
      <c r="AU181" s="1190"/>
      <c r="AV181" s="1190"/>
      <c r="AW181" s="1190"/>
      <c r="AX181" s="1190"/>
      <c r="AY181" s="1190"/>
      <c r="AZ181" s="1456"/>
      <c r="BA181" s="536"/>
      <c r="BB181" s="536"/>
      <c r="BC181" s="536"/>
      <c r="BD181" s="536"/>
      <c r="BE181" s="1464">
        <v>11</v>
      </c>
    </row>
    <row r="182" spans="1:57" s="1464" customFormat="1" ht="11.45" customHeight="1">
      <c r="A182" s="837"/>
      <c r="B182" s="837"/>
      <c r="C182" s="837"/>
      <c r="D182" s="837"/>
      <c r="E182" s="837"/>
      <c r="F182" s="1460"/>
      <c r="G182" s="1460"/>
      <c r="H182" s="284"/>
      <c r="AH182" s="1190"/>
      <c r="AJ182" s="1190"/>
      <c r="AK182" s="1460"/>
      <c r="AL182" s="1460"/>
      <c r="AM182" s="1190"/>
      <c r="AN182" s="1190"/>
      <c r="AO182" s="1190"/>
      <c r="AP182" s="1190"/>
      <c r="AQ182" s="1460"/>
      <c r="AR182" s="1190"/>
      <c r="AS182" s="1190"/>
      <c r="AT182" s="476"/>
      <c r="AU182" s="1190"/>
      <c r="AV182" s="1190"/>
      <c r="AW182" s="1190"/>
      <c r="AX182" s="1190"/>
      <c r="AY182" s="1190"/>
      <c r="AZ182" s="1456"/>
      <c r="BA182" s="536"/>
      <c r="BB182" s="536"/>
      <c r="BC182" s="536"/>
      <c r="BD182" s="536"/>
      <c r="BE182" s="1464">
        <v>11</v>
      </c>
    </row>
    <row r="183" spans="1:57" s="1464" customFormat="1" ht="11.45" customHeight="1">
      <c r="A183" s="837"/>
      <c r="B183" s="837"/>
      <c r="C183" s="837"/>
      <c r="D183" s="837"/>
      <c r="E183" s="837"/>
      <c r="F183" s="1460"/>
      <c r="G183" s="1460"/>
      <c r="H183" s="284"/>
      <c r="AH183" s="1190"/>
      <c r="AJ183" s="1190"/>
      <c r="AK183" s="1460"/>
      <c r="AL183" s="1460"/>
      <c r="AM183" s="1190"/>
      <c r="AN183" s="1190"/>
      <c r="AO183" s="1190"/>
      <c r="AP183" s="1190"/>
      <c r="AQ183" s="1460"/>
      <c r="AR183" s="1190"/>
      <c r="AS183" s="1190"/>
      <c r="AT183" s="476"/>
      <c r="AU183" s="1190"/>
      <c r="AV183" s="1190"/>
      <c r="AW183" s="1190"/>
      <c r="AX183" s="1190"/>
      <c r="AY183" s="1190"/>
      <c r="AZ183" s="1456"/>
      <c r="BA183" s="536"/>
      <c r="BB183" s="536"/>
      <c r="BC183" s="536"/>
      <c r="BD183" s="536"/>
      <c r="BE183" s="1464">
        <v>11</v>
      </c>
    </row>
    <row r="184" spans="1:57" s="1464" customFormat="1" ht="11.45" customHeight="1">
      <c r="A184" s="837"/>
      <c r="B184" s="837"/>
      <c r="C184" s="837"/>
      <c r="D184" s="837"/>
      <c r="E184" s="837"/>
      <c r="F184" s="1460"/>
      <c r="G184" s="1460"/>
      <c r="H184" s="284"/>
      <c r="AH184" s="1190"/>
      <c r="AJ184" s="1190"/>
      <c r="AK184" s="1460"/>
      <c r="AL184" s="1460"/>
      <c r="AM184" s="1190"/>
      <c r="AN184" s="1190"/>
      <c r="AO184" s="1190"/>
      <c r="AP184" s="1190"/>
      <c r="AQ184" s="1460"/>
      <c r="AR184" s="1190"/>
      <c r="AS184" s="1190"/>
      <c r="AT184" s="476"/>
      <c r="AU184" s="1190"/>
      <c r="AV184" s="1190"/>
      <c r="AW184" s="1190"/>
      <c r="AX184" s="1190"/>
      <c r="AY184" s="1190"/>
      <c r="AZ184" s="1456"/>
      <c r="BA184" s="536"/>
      <c r="BB184" s="536"/>
      <c r="BC184" s="536"/>
      <c r="BD184" s="536"/>
      <c r="BE184" s="1464">
        <v>11</v>
      </c>
    </row>
    <row r="185" spans="1:57" s="1464" customFormat="1" ht="11.45" customHeight="1">
      <c r="A185" s="837"/>
      <c r="B185" s="837"/>
      <c r="C185" s="837"/>
      <c r="D185" s="837"/>
      <c r="E185" s="837"/>
      <c r="F185" s="1460"/>
      <c r="G185" s="1460"/>
      <c r="H185" s="284"/>
      <c r="AH185" s="1190"/>
      <c r="AJ185" s="1190"/>
      <c r="AK185" s="1460"/>
      <c r="AL185" s="1460"/>
      <c r="AM185" s="1190"/>
      <c r="AN185" s="1190"/>
      <c r="AO185" s="1190"/>
      <c r="AP185" s="1190"/>
      <c r="AQ185" s="1460"/>
      <c r="AR185" s="1190"/>
      <c r="AS185" s="1190"/>
      <c r="AT185" s="476"/>
      <c r="AU185" s="1190"/>
      <c r="AV185" s="1190"/>
      <c r="AW185" s="1190"/>
      <c r="AX185" s="1190"/>
      <c r="AY185" s="1190"/>
      <c r="AZ185" s="1456"/>
      <c r="BA185" s="536"/>
      <c r="BB185" s="536"/>
      <c r="BC185" s="536"/>
      <c r="BD185" s="536"/>
      <c r="BE185" s="1464">
        <v>11</v>
      </c>
    </row>
    <row r="186" spans="1:57" s="1464" customFormat="1" ht="11.45" customHeight="1">
      <c r="A186" s="837"/>
      <c r="B186" s="837"/>
      <c r="C186" s="837"/>
      <c r="D186" s="837"/>
      <c r="E186" s="837"/>
      <c r="F186" s="1460"/>
      <c r="G186" s="1460"/>
      <c r="H186" s="284"/>
      <c r="AH186" s="1190"/>
      <c r="AJ186" s="1190"/>
      <c r="AK186" s="1460"/>
      <c r="AL186" s="1460"/>
      <c r="AM186" s="1190"/>
      <c r="AN186" s="1190"/>
      <c r="AO186" s="1190"/>
      <c r="AP186" s="1190"/>
      <c r="AQ186" s="1460"/>
      <c r="AR186" s="1190"/>
      <c r="AS186" s="1190"/>
      <c r="AT186" s="476"/>
      <c r="AU186" s="1190"/>
      <c r="AV186" s="1190"/>
      <c r="AW186" s="1190"/>
      <c r="AX186" s="1190"/>
      <c r="AY186" s="1190"/>
      <c r="AZ186" s="1456"/>
      <c r="BA186" s="536"/>
      <c r="BB186" s="536"/>
      <c r="BC186" s="536"/>
      <c r="BD186" s="536"/>
      <c r="BE186" s="1464">
        <v>11</v>
      </c>
    </row>
    <row r="187" spans="1:57" s="1464" customFormat="1" ht="11.45" customHeight="1">
      <c r="A187" s="837"/>
      <c r="B187" s="837"/>
      <c r="C187" s="837"/>
      <c r="D187" s="837"/>
      <c r="E187" s="837"/>
      <c r="F187" s="1460"/>
      <c r="G187" s="1460"/>
      <c r="H187" s="284"/>
      <c r="AH187" s="1190"/>
      <c r="AJ187" s="1190"/>
      <c r="AK187" s="1460"/>
      <c r="AL187" s="1460"/>
      <c r="AM187" s="1190"/>
      <c r="AN187" s="1190"/>
      <c r="AO187" s="1190"/>
      <c r="AP187" s="1190"/>
      <c r="AQ187" s="1460"/>
      <c r="AR187" s="1190"/>
      <c r="AS187" s="1190"/>
      <c r="AT187" s="476"/>
      <c r="AU187" s="1190"/>
      <c r="AV187" s="1190"/>
      <c r="AW187" s="1190"/>
      <c r="AX187" s="1190"/>
      <c r="AY187" s="1190"/>
      <c r="AZ187" s="1456"/>
      <c r="BA187" s="536"/>
      <c r="BB187" s="536"/>
      <c r="BC187" s="536"/>
      <c r="BD187" s="536"/>
      <c r="BE187" s="1464">
        <v>11</v>
      </c>
    </row>
    <row r="188" spans="1:57" s="1464" customFormat="1" ht="11.45" customHeight="1">
      <c r="A188" s="837"/>
      <c r="B188" s="837"/>
      <c r="C188" s="837"/>
      <c r="D188" s="837"/>
      <c r="E188" s="837"/>
      <c r="F188" s="1460"/>
      <c r="G188" s="1460"/>
      <c r="H188" s="284"/>
      <c r="AH188" s="1190"/>
      <c r="AJ188" s="1190"/>
      <c r="AK188" s="1460"/>
      <c r="AL188" s="1460"/>
      <c r="AM188" s="1190"/>
      <c r="AN188" s="1190"/>
      <c r="AO188" s="1190"/>
      <c r="AP188" s="1190"/>
      <c r="AQ188" s="1460"/>
      <c r="AR188" s="1190"/>
      <c r="AS188" s="1190"/>
      <c r="AT188" s="476"/>
      <c r="AU188" s="1190"/>
      <c r="AV188" s="1190"/>
      <c r="AW188" s="1190"/>
      <c r="AX188" s="1190"/>
      <c r="AY188" s="1190"/>
      <c r="AZ188" s="1456"/>
      <c r="BA188" s="536"/>
      <c r="BB188" s="536"/>
      <c r="BC188" s="536"/>
      <c r="BD188" s="536"/>
      <c r="BE188" s="1464">
        <v>11</v>
      </c>
    </row>
    <row r="189" spans="1:57" s="1464" customFormat="1" ht="11.45" customHeight="1">
      <c r="A189" s="837"/>
      <c r="B189" s="837"/>
      <c r="C189" s="837"/>
      <c r="D189" s="837"/>
      <c r="E189" s="837"/>
      <c r="F189" s="1460"/>
      <c r="G189" s="1460"/>
      <c r="H189" s="284"/>
      <c r="AH189" s="1190"/>
      <c r="AJ189" s="1190"/>
      <c r="AK189" s="1460"/>
      <c r="AL189" s="1460"/>
      <c r="AM189" s="1190"/>
      <c r="AN189" s="1190"/>
      <c r="AO189" s="1190"/>
      <c r="AP189" s="1190"/>
      <c r="AQ189" s="1460"/>
      <c r="AR189" s="1190"/>
      <c r="AS189" s="1190"/>
      <c r="AT189" s="476"/>
      <c r="AU189" s="1190"/>
      <c r="AV189" s="1190"/>
      <c r="AW189" s="1190"/>
      <c r="AX189" s="1190"/>
      <c r="AY189" s="1190"/>
      <c r="AZ189" s="1456"/>
      <c r="BA189" s="536"/>
      <c r="BB189" s="536"/>
      <c r="BC189" s="536"/>
      <c r="BD189" s="536"/>
      <c r="BE189" s="1464">
        <v>11</v>
      </c>
    </row>
    <row r="190" spans="1:57" ht="11.45" customHeight="1">
      <c r="BE190" s="1455">
        <v>11</v>
      </c>
    </row>
    <row r="191" spans="1:57" ht="11.45" customHeight="1">
      <c r="BE191" s="1455">
        <v>11</v>
      </c>
    </row>
    <row r="192" spans="1:57" ht="11.45" customHeight="1">
      <c r="BE192" s="1455">
        <v>11</v>
      </c>
    </row>
    <row r="193" spans="1:57" ht="11.45" customHeight="1">
      <c r="A193" s="839"/>
      <c r="B193" s="839"/>
      <c r="C193" s="839"/>
      <c r="D193" s="839"/>
      <c r="E193" s="839"/>
      <c r="F193" s="1455"/>
      <c r="H193" s="1455"/>
      <c r="AH193" s="1455"/>
      <c r="AJ193" s="1455"/>
      <c r="AM193" s="1455"/>
      <c r="AN193" s="1455"/>
      <c r="AO193" s="1455"/>
      <c r="AP193" s="1455"/>
      <c r="AR193" s="1455"/>
      <c r="AS193" s="1455"/>
      <c r="AT193" s="1455"/>
      <c r="AU193" s="1455"/>
      <c r="AV193" s="1455"/>
      <c r="AW193" s="1455"/>
      <c r="AX193" s="1455"/>
      <c r="AY193" s="1455"/>
      <c r="AZ193" s="1455"/>
      <c r="BA193" s="1455"/>
      <c r="BB193" s="1455"/>
      <c r="BC193" s="1455"/>
      <c r="BD193" s="1455"/>
      <c r="BE193" s="1455">
        <v>11</v>
      </c>
    </row>
    <row r="194" spans="1:57" ht="11.45" customHeight="1">
      <c r="A194" s="839"/>
      <c r="B194" s="839"/>
      <c r="C194" s="839"/>
      <c r="D194" s="839"/>
      <c r="E194" s="839"/>
      <c r="F194" s="1455"/>
      <c r="H194" s="1455"/>
      <c r="AH194" s="1455"/>
      <c r="AJ194" s="1455"/>
      <c r="AM194" s="1455"/>
      <c r="AN194" s="1455"/>
      <c r="AO194" s="1455"/>
      <c r="AP194" s="1455"/>
      <c r="AR194" s="1455"/>
      <c r="AS194" s="1455"/>
      <c r="AT194" s="1455"/>
      <c r="AU194" s="1455"/>
      <c r="AV194" s="1455"/>
      <c r="AW194" s="1455"/>
      <c r="AX194" s="1455"/>
      <c r="AY194" s="1455"/>
      <c r="AZ194" s="1455"/>
      <c r="BA194" s="1455"/>
      <c r="BB194" s="1455"/>
      <c r="BC194" s="1455"/>
      <c r="BD194" s="1455"/>
      <c r="BE194" s="1455">
        <v>11</v>
      </c>
    </row>
    <row r="195" spans="1:57" ht="11.45" customHeight="1">
      <c r="A195" s="839"/>
      <c r="B195" s="839"/>
      <c r="C195" s="839"/>
      <c r="D195" s="839"/>
      <c r="E195" s="839"/>
      <c r="F195" s="1455"/>
      <c r="H195" s="1455"/>
      <c r="AH195" s="1455"/>
      <c r="AJ195" s="1455"/>
      <c r="AM195" s="1455"/>
      <c r="AN195" s="1455"/>
      <c r="AO195" s="1455"/>
      <c r="AP195" s="1455"/>
      <c r="AR195" s="1455"/>
      <c r="AS195" s="1455"/>
      <c r="AT195" s="1455"/>
      <c r="AU195" s="1455"/>
      <c r="AV195" s="1455"/>
      <c r="AW195" s="1455"/>
      <c r="AX195" s="1455"/>
      <c r="AY195" s="1455"/>
      <c r="AZ195" s="1455"/>
      <c r="BA195" s="1455"/>
      <c r="BB195" s="1455"/>
      <c r="BC195" s="1455"/>
      <c r="BD195" s="1455"/>
      <c r="BE195" s="1455">
        <v>11</v>
      </c>
    </row>
    <row r="196" spans="1:57" ht="11.45" customHeight="1">
      <c r="A196" s="839"/>
      <c r="B196" s="839"/>
      <c r="C196" s="839"/>
      <c r="D196" s="839"/>
      <c r="E196" s="839"/>
      <c r="F196" s="1455"/>
      <c r="H196" s="1455"/>
      <c r="AH196" s="1455"/>
      <c r="AJ196" s="1455"/>
      <c r="AM196" s="1455"/>
      <c r="AN196" s="1455"/>
      <c r="AO196" s="1455"/>
      <c r="AP196" s="1455"/>
      <c r="AR196" s="1455"/>
      <c r="AS196" s="1455"/>
      <c r="AT196" s="1455"/>
      <c r="AU196" s="1455"/>
      <c r="AV196" s="1455"/>
      <c r="AW196" s="1455"/>
      <c r="AX196" s="1455"/>
      <c r="AY196" s="1455"/>
      <c r="AZ196" s="1455"/>
      <c r="BA196" s="1455"/>
      <c r="BB196" s="1455"/>
      <c r="BC196" s="1455"/>
      <c r="BD196" s="1455"/>
      <c r="BE196" s="1455">
        <v>11</v>
      </c>
    </row>
    <row r="197" spans="1:57" ht="11.45" customHeight="1">
      <c r="A197" s="839"/>
      <c r="B197" s="839"/>
      <c r="C197" s="839"/>
      <c r="D197" s="839"/>
      <c r="E197" s="839"/>
      <c r="F197" s="1455"/>
      <c r="H197" s="1455"/>
      <c r="AH197" s="1455"/>
      <c r="AJ197" s="1455"/>
      <c r="AM197" s="1455"/>
      <c r="AN197" s="1455"/>
      <c r="AO197" s="1455"/>
      <c r="AP197" s="1455"/>
      <c r="AR197" s="1455"/>
      <c r="AS197" s="1455"/>
      <c r="AT197" s="1455"/>
      <c r="AU197" s="1455"/>
      <c r="AV197" s="1455"/>
      <c r="AW197" s="1455"/>
      <c r="AX197" s="1455"/>
      <c r="AY197" s="1455"/>
      <c r="AZ197" s="1455"/>
      <c r="BA197" s="1455"/>
      <c r="BB197" s="1455"/>
      <c r="BC197" s="1455"/>
      <c r="BD197" s="1455"/>
      <c r="BE197" s="1455">
        <v>11</v>
      </c>
    </row>
    <row r="198" spans="1:57" ht="11.45" customHeight="1">
      <c r="A198" s="839"/>
      <c r="B198" s="839"/>
      <c r="C198" s="839"/>
      <c r="D198" s="839"/>
      <c r="E198" s="839"/>
      <c r="F198" s="1455"/>
      <c r="H198" s="1455"/>
      <c r="AH198" s="1455"/>
      <c r="AJ198" s="1455"/>
      <c r="AM198" s="1455"/>
      <c r="AN198" s="1455"/>
      <c r="AO198" s="1455"/>
      <c r="AP198" s="1455"/>
      <c r="AR198" s="1455"/>
      <c r="AS198" s="1455"/>
      <c r="AT198" s="1455"/>
      <c r="AU198" s="1455"/>
      <c r="AV198" s="1455"/>
      <c r="AW198" s="1455"/>
      <c r="AX198" s="1455"/>
      <c r="AY198" s="1455"/>
      <c r="AZ198" s="1455"/>
      <c r="BA198" s="1455"/>
      <c r="BB198" s="1455"/>
      <c r="BC198" s="1455"/>
      <c r="BD198" s="1455"/>
      <c r="BE198" s="1455">
        <v>11</v>
      </c>
    </row>
    <row r="199" spans="1:57" ht="11.45" customHeight="1">
      <c r="A199" s="839"/>
      <c r="B199" s="839"/>
      <c r="C199" s="839"/>
      <c r="D199" s="839"/>
      <c r="E199" s="839"/>
      <c r="F199" s="1455"/>
      <c r="H199" s="1455"/>
      <c r="AH199" s="1455"/>
      <c r="AJ199" s="1455"/>
      <c r="AM199" s="1455"/>
      <c r="AN199" s="1455"/>
      <c r="AO199" s="1455"/>
      <c r="AP199" s="1455"/>
      <c r="AR199" s="1455"/>
      <c r="AS199" s="1455"/>
      <c r="AT199" s="1455"/>
      <c r="AU199" s="1455"/>
      <c r="AV199" s="1455"/>
      <c r="AW199" s="1455"/>
      <c r="AX199" s="1455"/>
      <c r="AY199" s="1455"/>
      <c r="AZ199" s="1455"/>
      <c r="BA199" s="1455"/>
      <c r="BB199" s="1455"/>
      <c r="BC199" s="1455"/>
      <c r="BD199" s="1455"/>
      <c r="BE199" s="1455">
        <v>11</v>
      </c>
    </row>
    <row r="200" spans="1:57" ht="11.45" customHeight="1">
      <c r="A200" s="839"/>
      <c r="B200" s="839"/>
      <c r="C200" s="839"/>
      <c r="D200" s="839"/>
      <c r="E200" s="839"/>
      <c r="F200" s="1455"/>
      <c r="H200" s="1455"/>
      <c r="AH200" s="1455"/>
      <c r="AJ200" s="1455"/>
      <c r="AM200" s="1455"/>
      <c r="AN200" s="1455"/>
      <c r="AO200" s="1455"/>
      <c r="AP200" s="1455"/>
      <c r="AR200" s="1455"/>
      <c r="AS200" s="1455"/>
      <c r="AT200" s="1455"/>
      <c r="AU200" s="1455"/>
      <c r="AV200" s="1455"/>
      <c r="AW200" s="1455"/>
      <c r="AX200" s="1455"/>
      <c r="AY200" s="1455"/>
      <c r="AZ200" s="1455"/>
      <c r="BA200" s="1455"/>
      <c r="BB200" s="1455"/>
      <c r="BC200" s="1455"/>
      <c r="BD200" s="1455"/>
      <c r="BE200" s="1455">
        <v>11</v>
      </c>
    </row>
    <row r="201" spans="1:57" ht="11.45" customHeight="1">
      <c r="A201" s="839"/>
      <c r="B201" s="839"/>
      <c r="C201" s="839"/>
      <c r="D201" s="839"/>
      <c r="E201" s="839"/>
      <c r="F201" s="1455"/>
      <c r="H201" s="1455"/>
      <c r="AH201" s="1455"/>
      <c r="AJ201" s="1455"/>
      <c r="AM201" s="1455"/>
      <c r="AN201" s="1455"/>
      <c r="AO201" s="1455"/>
      <c r="AP201" s="1455"/>
      <c r="AR201" s="1455"/>
      <c r="AS201" s="1455"/>
      <c r="AT201" s="1455"/>
      <c r="AU201" s="1455"/>
      <c r="AV201" s="1455"/>
      <c r="AW201" s="1455"/>
      <c r="AX201" s="1455"/>
      <c r="AY201" s="1455"/>
      <c r="AZ201" s="1455"/>
      <c r="BA201" s="1455"/>
      <c r="BB201" s="1455"/>
      <c r="BC201" s="1455"/>
      <c r="BD201" s="1455"/>
      <c r="BE201" s="1455">
        <v>11</v>
      </c>
    </row>
    <row r="202" spans="1:57" ht="11.45" customHeight="1">
      <c r="A202" s="839"/>
      <c r="B202" s="839"/>
      <c r="C202" s="839"/>
      <c r="D202" s="839"/>
      <c r="E202" s="839"/>
      <c r="F202" s="1455"/>
      <c r="H202" s="1455"/>
      <c r="AH202" s="1455"/>
      <c r="AJ202" s="1455"/>
      <c r="AM202" s="1455"/>
      <c r="AN202" s="1455"/>
      <c r="AO202" s="1455"/>
      <c r="AP202" s="1455"/>
      <c r="AR202" s="1455"/>
      <c r="AS202" s="1455"/>
      <c r="AT202" s="1455"/>
      <c r="AU202" s="1455"/>
      <c r="AV202" s="1455"/>
      <c r="AW202" s="1455"/>
      <c r="AX202" s="1455"/>
      <c r="AY202" s="1455"/>
      <c r="AZ202" s="1455"/>
      <c r="BA202" s="1455"/>
      <c r="BB202" s="1455"/>
      <c r="BC202" s="1455"/>
      <c r="BD202" s="1455"/>
      <c r="BE202" s="1455">
        <v>11</v>
      </c>
    </row>
    <row r="203" spans="1:57" ht="11.45" customHeight="1">
      <c r="A203" s="839"/>
      <c r="B203" s="839"/>
      <c r="C203" s="839"/>
      <c r="D203" s="839"/>
      <c r="E203" s="839"/>
      <c r="F203" s="1455"/>
      <c r="H203" s="1455"/>
      <c r="AH203" s="1455"/>
      <c r="AJ203" s="1455"/>
      <c r="AM203" s="1455"/>
      <c r="AN203" s="1455"/>
      <c r="AO203" s="1455"/>
      <c r="AP203" s="1455"/>
      <c r="AR203" s="1455"/>
      <c r="AS203" s="1455"/>
      <c r="AT203" s="1455"/>
      <c r="AU203" s="1455"/>
      <c r="AV203" s="1455"/>
      <c r="AW203" s="1455"/>
      <c r="AX203" s="1455"/>
      <c r="AY203" s="1455"/>
      <c r="AZ203" s="1455"/>
      <c r="BA203" s="1455"/>
      <c r="BB203" s="1455"/>
      <c r="BC203" s="1455"/>
      <c r="BD203" s="1455"/>
      <c r="BE203" s="1455">
        <v>11</v>
      </c>
    </row>
    <row r="204" spans="1:57" ht="12.75" hidden="1" customHeight="1">
      <c r="A204" s="837" t="s">
        <v>69</v>
      </c>
      <c r="B204" s="837" t="s">
        <v>138</v>
      </c>
      <c r="C204" s="837" t="s">
        <v>138</v>
      </c>
      <c r="D204" s="837" t="s">
        <v>138</v>
      </c>
      <c r="E204" s="837" t="s">
        <v>138</v>
      </c>
      <c r="F204" s="1459">
        <v>16</v>
      </c>
      <c r="G204" s="1460">
        <v>0</v>
      </c>
      <c r="H204" s="1459">
        <v>3</v>
      </c>
      <c r="I204" s="1455">
        <v>7</v>
      </c>
      <c r="J204" s="1455">
        <v>56</v>
      </c>
      <c r="K204" s="1455">
        <v>10</v>
      </c>
      <c r="L204" s="1455">
        <v>40</v>
      </c>
      <c r="M204" s="1455">
        <v>40</v>
      </c>
      <c r="N204" s="1459">
        <v>40</v>
      </c>
      <c r="O204" s="1459">
        <v>40</v>
      </c>
      <c r="P204" s="1459">
        <v>40</v>
      </c>
      <c r="Q204" s="1459">
        <v>40</v>
      </c>
      <c r="R204" s="1459">
        <v>40</v>
      </c>
      <c r="S204" s="1459">
        <v>40</v>
      </c>
      <c r="T204" s="1459">
        <v>40</v>
      </c>
      <c r="U204" s="1459">
        <v>40</v>
      </c>
      <c r="V204" s="1459">
        <v>40</v>
      </c>
      <c r="W204" s="1459">
        <v>40</v>
      </c>
      <c r="X204" s="1459">
        <v>40</v>
      </c>
      <c r="Y204" s="1459">
        <v>40</v>
      </c>
      <c r="Z204" s="1459">
        <v>40</v>
      </c>
      <c r="AA204" s="1459">
        <v>40</v>
      </c>
      <c r="AB204" s="1459">
        <v>40</v>
      </c>
      <c r="AC204" s="1459">
        <v>40</v>
      </c>
      <c r="AD204" s="1459">
        <v>40</v>
      </c>
      <c r="AE204" s="1459">
        <v>40</v>
      </c>
      <c r="AF204" s="1459">
        <v>40</v>
      </c>
      <c r="AG204" s="1459">
        <v>40</v>
      </c>
      <c r="AH204" s="1190">
        <v>9</v>
      </c>
      <c r="AI204" s="1455">
        <v>102</v>
      </c>
      <c r="AJ204" s="1190">
        <v>9</v>
      </c>
      <c r="AK204" s="1460">
        <v>5</v>
      </c>
      <c r="AL204" s="1460">
        <v>3</v>
      </c>
      <c r="AM204" s="1190">
        <v>3</v>
      </c>
      <c r="AN204" s="1190">
        <v>3</v>
      </c>
      <c r="AO204" s="1190">
        <v>3</v>
      </c>
      <c r="AP204" s="1190">
        <v>3</v>
      </c>
      <c r="AQ204" s="1460">
        <v>10</v>
      </c>
      <c r="AR204" s="1190">
        <v>34</v>
      </c>
      <c r="AS204" s="1190">
        <v>9</v>
      </c>
      <c r="AT204" s="476">
        <v>8</v>
      </c>
      <c r="AU204" s="1190">
        <v>8</v>
      </c>
      <c r="AV204" s="1190">
        <v>8</v>
      </c>
      <c r="AW204" s="1190">
        <v>8</v>
      </c>
      <c r="AX204" s="1190">
        <v>8</v>
      </c>
      <c r="AY204" s="1190">
        <v>8</v>
      </c>
      <c r="AZ204" s="1456">
        <v>8</v>
      </c>
      <c r="BA204" s="1456">
        <v>8</v>
      </c>
      <c r="BB204" s="1456">
        <v>8</v>
      </c>
      <c r="BC204" s="1456">
        <v>8</v>
      </c>
      <c r="BD204" s="1456">
        <v>8</v>
      </c>
      <c r="BE204" s="1455">
        <v>11</v>
      </c>
    </row>
  </sheetData>
  <sheetProtection insertRows="0" deleteColumns="0" deleteRows="0" sort="0" autoFilter="0"/>
  <mergeCells count="7">
    <mergeCell ref="I6:M6"/>
    <mergeCell ref="I7:M7"/>
    <mergeCell ref="J10:K10"/>
    <mergeCell ref="AI10:AI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AG15 L34:AG34">
      <formula1>900</formula1>
    </dataValidation>
    <dataValidation type="whole" allowBlank="1" showErrorMessage="1" errorTitle="Ошибка" error="Допускается ввод только неотрицательных целых чисел!" sqref="L30:AG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AG17">
      <formula1>900</formula1>
    </dataValidation>
    <dataValidation type="decimal" allowBlank="1" showErrorMessage="1" errorTitle="Ошибка" error="Допускается ввод только неотрицательных чисел!" sqref="L32:AG33 L19:AG29 L16:AG16 L2:AG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459" hidden="1"/>
    <col min="5" max="5" width="9.140625" style="1877" hidden="1" customWidth="1"/>
    <col min="6" max="7" width="9.140625" style="1190" hidden="1" customWidth="1"/>
    <col min="8" max="8" width="3" style="278" customWidth="1"/>
    <col min="9" max="9" width="6" style="1459" customWidth="1"/>
    <col min="10" max="10" width="63" style="1459" customWidth="1"/>
    <col min="11" max="11" width="9" style="1459" customWidth="1"/>
    <col min="12" max="12" width="39" style="1459" customWidth="1"/>
    <col min="13" max="13" width="89" style="1459" customWidth="1"/>
    <col min="14" max="14" width="10" style="1459" customWidth="1"/>
    <col min="15" max="16" width="10" style="1448" customWidth="1"/>
    <col min="17" max="22" width="10" style="1459" customWidth="1"/>
    <col min="23" max="23" width="10.5703125" style="1459" hidden="1"/>
  </cols>
  <sheetData>
    <row r="1" spans="1:23" ht="22.5" hidden="1" customHeight="1">
      <c r="S1" s="189"/>
      <c r="T1" s="189"/>
      <c r="V1" s="189"/>
      <c r="W1" s="1455" t="s">
        <v>1</v>
      </c>
    </row>
    <row r="2" spans="1:23" ht="22.5" hidden="1" customHeight="1">
      <c r="B2" s="1828" t="s">
        <v>760</v>
      </c>
      <c r="C2" s="1828" t="s">
        <v>761</v>
      </c>
      <c r="D2" s="1827" t="s">
        <v>700</v>
      </c>
      <c r="E2" s="1833">
        <f>I2-3</f>
        <v>-3</v>
      </c>
      <c r="F2" s="1833">
        <f>J2</f>
        <v>0</v>
      </c>
      <c r="H2" s="1517" t="s">
        <v>90</v>
      </c>
      <c r="I2" s="1799"/>
      <c r="J2" s="1497"/>
      <c r="K2" s="1793" t="s">
        <v>390</v>
      </c>
      <c r="L2" s="988"/>
      <c r="M2" s="231"/>
      <c r="N2" s="1448"/>
      <c r="P2" s="1455"/>
      <c r="W2" s="1455">
        <v>0</v>
      </c>
    </row>
    <row r="3" spans="1:23" ht="14.25" hidden="1" customHeight="1">
      <c r="W3" s="1455">
        <v>0</v>
      </c>
    </row>
    <row r="4" spans="1:23" ht="6.4" customHeight="1">
      <c r="H4" s="309"/>
      <c r="I4" s="390"/>
      <c r="J4" s="390"/>
      <c r="K4" s="390"/>
      <c r="L4" s="23"/>
      <c r="M4" s="23"/>
      <c r="W4" s="1455">
        <v>6</v>
      </c>
    </row>
    <row r="5" spans="1:23" ht="50.25" customHeight="1">
      <c r="H5" s="309"/>
      <c r="I5" s="3841" t="s">
        <v>762</v>
      </c>
      <c r="J5" s="3841"/>
      <c r="K5" s="3841"/>
      <c r="L5" s="3841"/>
      <c r="M5" s="200"/>
      <c r="W5" s="1455">
        <v>48</v>
      </c>
    </row>
    <row r="6" spans="1:23" ht="18" customHeight="1">
      <c r="H6" s="309"/>
      <c r="I6" s="3814" t="str">
        <f>IF(org=0,"Не определено",org)</f>
        <v>ООО "Смоленскрегионтеплоэнерго"</v>
      </c>
      <c r="J6" s="3814"/>
      <c r="K6" s="3814"/>
      <c r="L6" s="3814"/>
      <c r="M6" s="200"/>
      <c r="W6" s="1455">
        <v>17</v>
      </c>
    </row>
    <row r="7" spans="1:23" ht="14.65" customHeight="1">
      <c r="H7" s="309"/>
      <c r="I7" s="390"/>
      <c r="J7" s="396"/>
      <c r="K7" s="396"/>
      <c r="L7" s="628"/>
      <c r="M7" s="127"/>
      <c r="W7" s="1455">
        <v>14</v>
      </c>
    </row>
    <row r="8" spans="1:23" ht="14.65" customHeight="1">
      <c r="H8" s="309"/>
      <c r="I8" s="3962" t="s">
        <v>384</v>
      </c>
      <c r="J8" s="3963"/>
      <c r="K8" s="3963"/>
      <c r="L8" s="3964"/>
      <c r="M8" s="3965" t="s">
        <v>385</v>
      </c>
      <c r="W8" s="1455">
        <v>14</v>
      </c>
    </row>
    <row r="9" spans="1:23" ht="35.65" customHeight="1">
      <c r="E9" s="1826" t="s">
        <v>691</v>
      </c>
      <c r="F9" s="1826" t="s">
        <v>697</v>
      </c>
      <c r="H9" s="309"/>
      <c r="I9" s="1800" t="s">
        <v>75</v>
      </c>
      <c r="J9" s="1801" t="s">
        <v>386</v>
      </c>
      <c r="K9" s="1839" t="s">
        <v>638</v>
      </c>
      <c r="L9" s="1840" t="s">
        <v>387</v>
      </c>
      <c r="M9" s="3965"/>
      <c r="W9" s="1455">
        <v>34</v>
      </c>
    </row>
    <row r="10" spans="1:23" ht="35.65" customHeight="1">
      <c r="B10" s="1828" t="s">
        <v>763</v>
      </c>
      <c r="C10" s="1828" t="s">
        <v>764</v>
      </c>
      <c r="D10" s="1827" t="s">
        <v>700</v>
      </c>
      <c r="E10" s="1831" t="s">
        <v>701</v>
      </c>
      <c r="F10" s="1831" t="s">
        <v>701</v>
      </c>
      <c r="H10" s="309"/>
      <c r="I10" s="1799" t="s">
        <v>161</v>
      </c>
      <c r="J10" s="1664" t="s">
        <v>765</v>
      </c>
      <c r="K10" s="1793" t="s">
        <v>390</v>
      </c>
      <c r="L10" s="688"/>
      <c r="M10" s="231" t="s">
        <v>766</v>
      </c>
      <c r="W10" s="1455">
        <v>34</v>
      </c>
    </row>
    <row r="11" spans="1:23" ht="50.25" customHeight="1">
      <c r="B11" s="1828" t="s">
        <v>767</v>
      </c>
      <c r="C11" s="1828" t="s">
        <v>768</v>
      </c>
      <c r="D11" s="1827" t="s">
        <v>700</v>
      </c>
      <c r="E11" s="1831" t="s">
        <v>701</v>
      </c>
      <c r="F11" s="1831" t="s">
        <v>701</v>
      </c>
      <c r="H11" s="309"/>
      <c r="I11" s="1799" t="s">
        <v>89</v>
      </c>
      <c r="J11" s="1664" t="s">
        <v>769</v>
      </c>
      <c r="K11" s="1793" t="s">
        <v>390</v>
      </c>
      <c r="L11" s="688"/>
      <c r="M11" s="231" t="s">
        <v>766</v>
      </c>
      <c r="W11" s="1455">
        <v>48</v>
      </c>
    </row>
    <row r="12" spans="1:23" ht="48.2" customHeight="1">
      <c r="B12" s="1828" t="s">
        <v>770</v>
      </c>
      <c r="C12" s="1828" t="s">
        <v>771</v>
      </c>
      <c r="D12" s="1827" t="s">
        <v>700</v>
      </c>
      <c r="E12" s="1831" t="s">
        <v>701</v>
      </c>
      <c r="F12" s="1831" t="s">
        <v>701</v>
      </c>
      <c r="H12" s="1503"/>
      <c r="I12" s="1799" t="s">
        <v>77</v>
      </c>
      <c r="J12" s="1806" t="s">
        <v>772</v>
      </c>
      <c r="K12" s="1793" t="s">
        <v>390</v>
      </c>
      <c r="L12" s="688"/>
      <c r="M12" s="231" t="s">
        <v>773</v>
      </c>
      <c r="N12" s="1448"/>
      <c r="P12" s="1455"/>
      <c r="W12" s="1455">
        <v>46</v>
      </c>
    </row>
    <row r="13" spans="1:23" ht="14.65" customHeight="1">
      <c r="E13" s="277"/>
      <c r="H13" s="309"/>
      <c r="I13" s="281"/>
      <c r="J13" s="565" t="s">
        <v>774</v>
      </c>
      <c r="K13" s="487"/>
      <c r="L13" s="148"/>
      <c r="M13" s="231"/>
      <c r="W13" s="1455">
        <v>14</v>
      </c>
    </row>
    <row r="14" spans="1:23" ht="14.65" customHeight="1">
      <c r="E14" s="277"/>
      <c r="H14" s="309"/>
      <c r="I14" s="885"/>
      <c r="J14" s="1492"/>
      <c r="K14" s="1493"/>
      <c r="L14" s="1494"/>
      <c r="M14" s="1803"/>
      <c r="W14" s="1455">
        <v>14</v>
      </c>
    </row>
    <row r="15" spans="1:23" ht="14.65" customHeight="1">
      <c r="I15" s="1496"/>
      <c r="J15" s="3859"/>
      <c r="K15" s="3859"/>
      <c r="L15" s="3859"/>
      <c r="M15" s="3859"/>
      <c r="W15" s="1455">
        <v>14</v>
      </c>
    </row>
    <row r="16" spans="1:23" ht="21" hidden="1" customHeight="1">
      <c r="A16" s="1805" t="s">
        <v>69</v>
      </c>
      <c r="B16" s="1455">
        <v>9</v>
      </c>
      <c r="C16" s="1455">
        <v>9</v>
      </c>
      <c r="D16" s="1455">
        <v>9</v>
      </c>
      <c r="E16" s="1805" t="s">
        <v>133</v>
      </c>
      <c r="F16" s="1830" t="s">
        <v>133</v>
      </c>
      <c r="G16" s="1832"/>
      <c r="H16" s="278">
        <v>3</v>
      </c>
      <c r="I16" s="1455">
        <v>6</v>
      </c>
      <c r="J16" s="1455">
        <v>63</v>
      </c>
      <c r="K16" s="1455">
        <v>9</v>
      </c>
      <c r="L16" s="1455">
        <v>39</v>
      </c>
      <c r="M16" s="1455">
        <v>89</v>
      </c>
      <c r="N16" s="1455">
        <v>10</v>
      </c>
      <c r="O16" s="1448">
        <v>10</v>
      </c>
      <c r="P16" s="1448">
        <v>10</v>
      </c>
      <c r="Q16" s="1455">
        <v>10</v>
      </c>
      <c r="R16" s="1455">
        <v>10</v>
      </c>
      <c r="S16" s="1455">
        <v>10</v>
      </c>
      <c r="T16" s="1455">
        <v>10</v>
      </c>
      <c r="U16" s="1455">
        <v>10</v>
      </c>
      <c r="V16" s="1455">
        <v>10</v>
      </c>
      <c r="W16" s="1455">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Z219"/>
  <sheetViews>
    <sheetView showGridLines="0" zoomScale="90" workbookViewId="0">
      <pane xSplit="8" ySplit="14" topLeftCell="AC15" activePane="bottomRight" state="frozen"/>
      <selection pane="topRight" activeCell="I1" sqref="I1"/>
      <selection pane="bottomLeft" activeCell="A15" sqref="A15"/>
      <selection pane="bottomRight" activeCell="AC9" sqref="AC9"/>
    </sheetView>
  </sheetViews>
  <sheetFormatPr defaultColWidth="9.140625" defaultRowHeight="11.25" customHeight="1"/>
  <cols>
    <col min="1" max="1" width="10.7109375" style="837" hidden="1" customWidth="1"/>
    <col min="2" max="2" width="16.85546875" style="1190" hidden="1" customWidth="1"/>
    <col min="3" max="3" width="5.5703125" style="1465" hidden="1" customWidth="1"/>
    <col min="4" max="4" width="3" style="1459" customWidth="1"/>
    <col min="5" max="5" width="7" style="1459" customWidth="1"/>
    <col min="6" max="6" width="56" style="1459" customWidth="1"/>
    <col min="7" max="7" width="10" style="1459" customWidth="1"/>
    <col min="8" max="8" width="40.7109375" style="1459" hidden="1" customWidth="1"/>
    <col min="9" max="9" width="40" style="1459" customWidth="1"/>
    <col min="10" max="29" width="40.7109375" style="1459" customWidth="1"/>
    <col min="30" max="30" width="102" style="1459" customWidth="1"/>
    <col min="31" max="31" width="9" style="1190" customWidth="1"/>
    <col min="32" max="32" width="5" style="1465" customWidth="1"/>
    <col min="33" max="33" width="3" style="1465" customWidth="1"/>
    <col min="34" max="37" width="3" style="1190" customWidth="1"/>
    <col min="38" max="38" width="10" style="1465" customWidth="1"/>
    <col min="39" max="39" width="34" style="1190" customWidth="1"/>
    <col min="40" max="40" width="9" style="1190" customWidth="1"/>
    <col min="41" max="41" width="8" style="625" customWidth="1"/>
    <col min="42" max="46" width="8" style="1190" customWidth="1"/>
    <col min="47" max="51" width="8" style="1456" customWidth="1"/>
    <col min="52" max="52" width="10.42578125" style="1459" hidden="1" customWidth="1"/>
  </cols>
  <sheetData>
    <row r="1" spans="1:52" s="1190" customFormat="1" ht="22.5" hidden="1" customHeight="1">
      <c r="A1" s="837"/>
      <c r="C1" s="1460"/>
      <c r="D1" s="469"/>
      <c r="H1" s="984">
        <v>4</v>
      </c>
      <c r="I1" s="984">
        <v>4</v>
      </c>
      <c r="J1" s="1190">
        <v>4</v>
      </c>
      <c r="K1" s="1190">
        <v>4</v>
      </c>
      <c r="L1" s="1190">
        <v>4</v>
      </c>
      <c r="M1" s="1190">
        <v>4</v>
      </c>
      <c r="N1" s="1190">
        <v>4</v>
      </c>
      <c r="O1" s="1190">
        <v>4</v>
      </c>
      <c r="P1" s="1190">
        <v>4</v>
      </c>
      <c r="Q1" s="1190">
        <v>4</v>
      </c>
      <c r="R1" s="1190">
        <v>4</v>
      </c>
      <c r="S1" s="1190">
        <v>4</v>
      </c>
      <c r="T1" s="1190">
        <v>4</v>
      </c>
      <c r="U1" s="1190">
        <v>4</v>
      </c>
      <c r="V1" s="1190">
        <v>4</v>
      </c>
      <c r="W1" s="1190">
        <v>4</v>
      </c>
      <c r="X1" s="1190">
        <v>4</v>
      </c>
      <c r="Y1" s="1190">
        <v>4</v>
      </c>
      <c r="Z1" s="1190">
        <v>4</v>
      </c>
      <c r="AA1" s="1190">
        <v>4</v>
      </c>
      <c r="AB1" s="1190">
        <v>4</v>
      </c>
      <c r="AC1" s="1190">
        <v>4</v>
      </c>
      <c r="AF1" s="1460"/>
      <c r="AG1" s="1460"/>
      <c r="AL1" s="1460"/>
      <c r="AZ1" s="984" t="s">
        <v>1</v>
      </c>
    </row>
    <row r="2" spans="1:52" s="1190" customFormat="1" ht="22.5" hidden="1" customHeight="1">
      <c r="A2" s="837"/>
      <c r="C2" s="1460"/>
      <c r="D2" s="470"/>
      <c r="E2" s="1461"/>
      <c r="F2" s="472"/>
      <c r="G2" s="1463" t="s">
        <v>630</v>
      </c>
      <c r="H2" s="473"/>
      <c r="I2" s="473"/>
      <c r="J2" s="627"/>
      <c r="K2" s="627"/>
      <c r="L2" s="627"/>
      <c r="M2" s="627"/>
      <c r="N2" s="627"/>
      <c r="O2" s="627"/>
      <c r="P2" s="627"/>
      <c r="Q2" s="627"/>
      <c r="R2" s="627"/>
      <c r="S2" s="627"/>
      <c r="T2" s="627"/>
      <c r="U2" s="627"/>
      <c r="V2" s="627"/>
      <c r="W2" s="627"/>
      <c r="X2" s="627"/>
      <c r="Y2" s="627"/>
      <c r="Z2" s="627"/>
      <c r="AA2" s="627"/>
      <c r="AB2" s="627"/>
      <c r="AC2" s="627"/>
      <c r="AD2" s="474" t="s">
        <v>775</v>
      </c>
      <c r="AE2" s="475"/>
      <c r="AF2" s="1460"/>
      <c r="AG2" s="1460"/>
      <c r="AL2" s="1460"/>
      <c r="AO2" s="476"/>
      <c r="AU2" s="1456"/>
      <c r="AV2" s="1456"/>
      <c r="AW2" s="1456"/>
      <c r="AX2" s="1456"/>
      <c r="AY2" s="1456"/>
      <c r="AZ2" s="984">
        <v>0</v>
      </c>
    </row>
    <row r="3" spans="1:52" ht="11.25" hidden="1" customHeight="1">
      <c r="AZ3" s="1455">
        <v>0</v>
      </c>
    </row>
    <row r="4" spans="1:52" s="1456" customFormat="1" ht="11.25" hidden="1" customHeight="1">
      <c r="A4" s="837"/>
      <c r="B4" s="984"/>
      <c r="C4" s="1460"/>
      <c r="D4" s="295"/>
      <c r="AD4" s="1456">
        <v>4</v>
      </c>
      <c r="AE4" s="984"/>
      <c r="AF4" s="1460"/>
      <c r="AG4" s="1460"/>
      <c r="AH4" s="984"/>
      <c r="AI4" s="984"/>
      <c r="AJ4" s="984"/>
      <c r="AK4" s="984"/>
      <c r="AL4" s="1460"/>
      <c r="AM4" s="984"/>
      <c r="AN4" s="984"/>
      <c r="AO4" s="476"/>
      <c r="AP4" s="984"/>
      <c r="AQ4" s="984"/>
      <c r="AR4" s="984"/>
      <c r="AS4" s="984"/>
      <c r="AT4" s="984"/>
      <c r="AZ4" s="1456">
        <v>0</v>
      </c>
    </row>
    <row r="5" spans="1:52" ht="11.45" customHeight="1">
      <c r="AZ5" s="1455">
        <v>11</v>
      </c>
    </row>
    <row r="6" spans="1:52" ht="31.5" customHeight="1">
      <c r="E6" s="3791" t="s">
        <v>776</v>
      </c>
      <c r="F6" s="3791"/>
      <c r="G6" s="3791"/>
      <c r="H6" s="3791"/>
      <c r="I6" s="3791"/>
      <c r="J6" s="1870"/>
      <c r="K6" s="1870"/>
      <c r="L6" s="1870"/>
      <c r="M6" s="1870"/>
      <c r="N6" s="1870"/>
      <c r="O6" s="1870"/>
      <c r="P6" s="1870"/>
      <c r="Q6" s="1870"/>
      <c r="R6" s="1870"/>
      <c r="S6" s="1870"/>
      <c r="T6" s="1870"/>
      <c r="U6" s="1870"/>
      <c r="V6" s="1870"/>
      <c r="W6" s="1870"/>
      <c r="X6" s="1870"/>
      <c r="Y6" s="1870"/>
      <c r="Z6" s="1870"/>
      <c r="AA6" s="1870"/>
      <c r="AB6" s="1870"/>
      <c r="AC6" s="1870"/>
      <c r="AD6" s="480"/>
      <c r="AZ6" s="1455">
        <v>30</v>
      </c>
    </row>
    <row r="7" spans="1:52" ht="11.45" customHeight="1">
      <c r="E7" s="3814" t="str">
        <f>IF(org=0,"Не определено",org)</f>
        <v>ООО "Смоленскрегионтеплоэнерго"</v>
      </c>
      <c r="F7" s="3814"/>
      <c r="G7" s="3814"/>
      <c r="H7" s="3814"/>
      <c r="I7" s="3814"/>
      <c r="J7" s="1866"/>
      <c r="K7" s="1866"/>
      <c r="L7" s="1866"/>
      <c r="M7" s="1866"/>
      <c r="N7" s="1866"/>
      <c r="O7" s="1866"/>
      <c r="P7" s="1866"/>
      <c r="Q7" s="1866"/>
      <c r="R7" s="1866"/>
      <c r="S7" s="1866"/>
      <c r="T7" s="1866"/>
      <c r="U7" s="1866"/>
      <c r="V7" s="1866"/>
      <c r="W7" s="1866"/>
      <c r="X7" s="1866"/>
      <c r="Y7" s="1866"/>
      <c r="Z7" s="1866"/>
      <c r="AA7" s="1866"/>
      <c r="AB7" s="1866"/>
      <c r="AC7" s="1866"/>
      <c r="AZ7" s="1455">
        <v>11</v>
      </c>
    </row>
    <row r="8" spans="1:52" ht="11.45" customHeight="1">
      <c r="E8" s="960"/>
      <c r="F8" s="960"/>
      <c r="G8" s="960"/>
      <c r="H8" s="960"/>
      <c r="I8" s="960"/>
      <c r="J8" s="961" t="s">
        <v>9</v>
      </c>
      <c r="K8" s="961" t="s">
        <v>9</v>
      </c>
      <c r="L8" s="961" t="s">
        <v>9</v>
      </c>
      <c r="M8" s="961" t="s">
        <v>9</v>
      </c>
      <c r="N8" s="961" t="s">
        <v>9</v>
      </c>
      <c r="O8" s="961" t="s">
        <v>9</v>
      </c>
      <c r="P8" s="961" t="s">
        <v>9</v>
      </c>
      <c r="Q8" s="961" t="s">
        <v>9</v>
      </c>
      <c r="R8" s="961" t="s">
        <v>9</v>
      </c>
      <c r="S8" s="961" t="s">
        <v>9</v>
      </c>
      <c r="T8" s="961" t="s">
        <v>9</v>
      </c>
      <c r="U8" s="961" t="s">
        <v>9</v>
      </c>
      <c r="V8" s="961" t="s">
        <v>9</v>
      </c>
      <c r="W8" s="961" t="s">
        <v>9</v>
      </c>
      <c r="X8" s="961" t="s">
        <v>9</v>
      </c>
      <c r="Y8" s="961" t="s">
        <v>9</v>
      </c>
      <c r="Z8" s="961" t="s">
        <v>9</v>
      </c>
      <c r="AA8" s="961" t="s">
        <v>9</v>
      </c>
      <c r="AB8" s="961" t="s">
        <v>9</v>
      </c>
      <c r="AC8" s="961" t="s">
        <v>9</v>
      </c>
      <c r="AZ8" s="1455">
        <v>11</v>
      </c>
    </row>
    <row r="9" spans="1:52" s="1465" customFormat="1" ht="4.1500000000000004" customHeight="1">
      <c r="A9" s="991"/>
      <c r="H9" s="758"/>
      <c r="I9" s="758" t="s">
        <v>167</v>
      </c>
      <c r="J9" s="758" t="s">
        <v>172</v>
      </c>
      <c r="K9" s="758" t="s">
        <v>174</v>
      </c>
      <c r="L9" s="758" t="s">
        <v>176</v>
      </c>
      <c r="M9" s="758" t="s">
        <v>178</v>
      </c>
      <c r="N9" s="758" t="s">
        <v>180</v>
      </c>
      <c r="O9" s="758" t="s">
        <v>182</v>
      </c>
      <c r="P9" s="758" t="s">
        <v>184</v>
      </c>
      <c r="Q9" s="758" t="s">
        <v>186</v>
      </c>
      <c r="R9" s="758" t="s">
        <v>188</v>
      </c>
      <c r="S9" s="758" t="s">
        <v>190</v>
      </c>
      <c r="T9" s="758" t="s">
        <v>192</v>
      </c>
      <c r="U9" s="758" t="s">
        <v>194</v>
      </c>
      <c r="V9" s="758" t="s">
        <v>196</v>
      </c>
      <c r="W9" s="758" t="s">
        <v>198</v>
      </c>
      <c r="X9" s="758" t="s">
        <v>200</v>
      </c>
      <c r="Y9" s="758" t="s">
        <v>202</v>
      </c>
      <c r="Z9" s="758" t="s">
        <v>204</v>
      </c>
      <c r="AA9" s="758" t="s">
        <v>206</v>
      </c>
      <c r="AB9" s="758" t="s">
        <v>208</v>
      </c>
      <c r="AC9" s="758" t="s">
        <v>210</v>
      </c>
      <c r="AZ9" s="1460">
        <v>4</v>
      </c>
    </row>
    <row r="10" spans="1:52" ht="11.45" customHeight="1">
      <c r="E10" s="612"/>
      <c r="F10" s="3945" t="s">
        <v>157</v>
      </c>
      <c r="G10" s="3946"/>
      <c r="H10" s="1376" t="str">
        <f t="shared" ref="H10:AC10" si="0">IF(H9="","",INDEX(DIFFERENTIATION_UNMERGE_VD,MATCH(H9,DIFFERENTIATION_ID_DIFF,0)))</f>
        <v/>
      </c>
      <c r="I10" s="1376" t="str">
        <f t="shared" si="0"/>
        <v>Производство тепловой энергии. Некомбинированная выработка; Передача. Тепловая энергия; Сбыт. Тепловая энергия</v>
      </c>
      <c r="J10" s="1875" t="str">
        <f t="shared" si="0"/>
        <v>Производство тепловой энергии. Некомбинированная выработка; Передача. Тепловая энергия; Сбыт. Тепловая энергия</v>
      </c>
      <c r="K10" s="1875" t="str">
        <f t="shared" si="0"/>
        <v>Производство тепловой энергии. Некомбинированная выработка; Передача. Тепловая энергия; Сбыт. Тепловая энергия</v>
      </c>
      <c r="L10" s="1875" t="str">
        <f t="shared" si="0"/>
        <v>Производство тепловой энергии. Некомбинированная выработка; Передача. Тепловая энергия; Сбыт. Тепловая энергия</v>
      </c>
      <c r="M10" s="1875" t="str">
        <f t="shared" si="0"/>
        <v>Производство тепловой энергии. Некомбинированная выработка; Передача. Тепловая энергия; Сбыт. Тепловая энергия</v>
      </c>
      <c r="N10" s="1875" t="str">
        <f t="shared" si="0"/>
        <v>Производство тепловой энергии. Некомбинированная выработка; Передача. Тепловая энергия; Сбыт. Тепловая энергия</v>
      </c>
      <c r="O10" s="1875" t="str">
        <f t="shared" si="0"/>
        <v>Производство тепловой энергии. Некомбинированная выработка; Передача. Тепловая энергия; Сбыт. Тепловая энергия</v>
      </c>
      <c r="P10" s="1875" t="str">
        <f t="shared" si="0"/>
        <v>Производство тепловой энергии. Некомбинированная выработка; Передача. Тепловая энергия; Сбыт. Тепловая энергия</v>
      </c>
      <c r="Q10" s="1875" t="str">
        <f t="shared" si="0"/>
        <v>Производство тепловой энергии. Некомбинированная выработка; Передача. Тепловая энергия; Сбыт. Тепловая энергия</v>
      </c>
      <c r="R10" s="1875" t="str">
        <f t="shared" si="0"/>
        <v>Производство тепловой энергии. Некомбинированная выработка; Передача. Тепловая энергия; Сбыт. Тепловая энергия</v>
      </c>
      <c r="S10" s="1875" t="str">
        <f t="shared" si="0"/>
        <v>Производство тепловой энергии. Некомбинированная выработка; Передача. Тепловая энергия; Сбыт. Тепловая энергия</v>
      </c>
      <c r="T10" s="1875" t="str">
        <f t="shared" si="0"/>
        <v>Производство тепловой энергии. Некомбинированная выработка; Передача. Тепловая энергия; Сбыт. Тепловая энергия</v>
      </c>
      <c r="U10" s="1875" t="str">
        <f t="shared" si="0"/>
        <v>Производство тепловой энергии. Некомбинированная выработка; Передача. Тепловая энергия; Сбыт. Тепловая энергия</v>
      </c>
      <c r="V10" s="1875" t="str">
        <f t="shared" si="0"/>
        <v>Производство тепловой энергии. Некомбинированная выработка; Передача. Тепловая энергия; Сбыт. Тепловая энергия</v>
      </c>
      <c r="W10" s="1875" t="str">
        <f t="shared" si="0"/>
        <v>Производство тепловой энергии. Некомбинированная выработка; Передача. Тепловая энергия; Сбыт. Тепловая энергия</v>
      </c>
      <c r="X10" s="1875" t="str">
        <f t="shared" si="0"/>
        <v>Производство тепловой энергии. Некомбинированная выработка; Передача. Тепловая энергия; Сбыт. Тепловая энергия</v>
      </c>
      <c r="Y10" s="1875" t="str">
        <f t="shared" si="0"/>
        <v>Производство тепловой энергии. Некомбинированная выработка; Передача. Тепловая энергия; Сбыт. Тепловая энергия</v>
      </c>
      <c r="Z10" s="1875" t="str">
        <f t="shared" si="0"/>
        <v>Производство тепловой энергии. Некомбинированная выработка; Передача. Тепловая энергия; Сбыт. Тепловая энергия</v>
      </c>
      <c r="AA10" s="1875" t="str">
        <f t="shared" si="0"/>
        <v>Производство тепловой энергии. Некомбинированная выработка; Передача. Тепловая энергия; Сбыт. Тепловая энергия</v>
      </c>
      <c r="AB10" s="1875" t="str">
        <f t="shared" si="0"/>
        <v>Производство тепловой энергии. Некомбинированная выработка; Передача. Тепловая энергия; Сбыт. Тепловая энергия</v>
      </c>
      <c r="AC10" s="1875" t="str">
        <f t="shared" si="0"/>
        <v>Производство тепловой энергии. Некомбинированная выработка; Передача. Тепловая энергия; Сбыт. Тепловая энергия</v>
      </c>
      <c r="AD10" s="3731" t="s">
        <v>385</v>
      </c>
      <c r="AZ10" s="1455">
        <v>11</v>
      </c>
    </row>
    <row r="11" spans="1:52" ht="11.45" customHeight="1">
      <c r="E11" s="612"/>
      <c r="F11" s="3945" t="s">
        <v>636</v>
      </c>
      <c r="G11" s="3946"/>
      <c r="H11" s="1376" t="str">
        <f t="shared" ref="H11:AC11" si="1">IF(H9="","",INDEX(DIFFERENTIATION_UNMERGE_AREA,MATCH(H9,DIFFERENTIATION_ID_DIFF,0)))</f>
        <v/>
      </c>
      <c r="I11" s="1376" t="str">
        <f t="shared" si="1"/>
        <v>Территория 1</v>
      </c>
      <c r="J11" s="1875" t="str">
        <f t="shared" si="1"/>
        <v>Территория 2</v>
      </c>
      <c r="K11" s="1875" t="str">
        <f t="shared" si="1"/>
        <v>Территория 3</v>
      </c>
      <c r="L11" s="1875" t="str">
        <f t="shared" si="1"/>
        <v>Территория 4</v>
      </c>
      <c r="M11" s="1875" t="str">
        <f t="shared" si="1"/>
        <v>Территория 5</v>
      </c>
      <c r="N11" s="1875" t="str">
        <f t="shared" si="1"/>
        <v>Территория 6</v>
      </c>
      <c r="O11" s="1875" t="str">
        <f t="shared" si="1"/>
        <v>Территория 6</v>
      </c>
      <c r="P11" s="1875" t="str">
        <f t="shared" si="1"/>
        <v>Территория 6</v>
      </c>
      <c r="Q11" s="1875" t="str">
        <f t="shared" si="1"/>
        <v>Территория 7</v>
      </c>
      <c r="R11" s="1875" t="str">
        <f t="shared" si="1"/>
        <v>Территория 8</v>
      </c>
      <c r="S11" s="1875" t="str">
        <f t="shared" si="1"/>
        <v>Территория 8</v>
      </c>
      <c r="T11" s="1875" t="str">
        <f t="shared" si="1"/>
        <v>Территория 8</v>
      </c>
      <c r="U11" s="1875" t="str">
        <f t="shared" si="1"/>
        <v>Территория 9</v>
      </c>
      <c r="V11" s="1875" t="str">
        <f t="shared" si="1"/>
        <v>Территория 10</v>
      </c>
      <c r="W11" s="1875" t="str">
        <f t="shared" si="1"/>
        <v>Территория 10</v>
      </c>
      <c r="X11" s="1875" t="str">
        <f t="shared" si="1"/>
        <v>Территория 11</v>
      </c>
      <c r="Y11" s="1875" t="str">
        <f t="shared" si="1"/>
        <v>Территория 12</v>
      </c>
      <c r="Z11" s="1875" t="str">
        <f t="shared" si="1"/>
        <v>Территория 13</v>
      </c>
      <c r="AA11" s="1875" t="str">
        <f t="shared" si="1"/>
        <v>Территория 13</v>
      </c>
      <c r="AB11" s="1875" t="str">
        <f t="shared" si="1"/>
        <v>Территория 13</v>
      </c>
      <c r="AC11" s="1875" t="str">
        <f t="shared" si="1"/>
        <v>Территория 13</v>
      </c>
      <c r="AD11" s="3731"/>
      <c r="AZ11" s="1455">
        <v>11</v>
      </c>
    </row>
    <row r="12" spans="1:52" ht="1.1499999999999999" customHeight="1">
      <c r="E12" s="1478"/>
      <c r="F12" s="3966" t="s">
        <v>637</v>
      </c>
      <c r="G12" s="3967"/>
      <c r="H12" s="1479" t="str">
        <f t="shared" ref="H12:AC12" si="2">IF(H9="","",INDEX(DIFFERENTIATION_UNMERGE_SYSTEM,MATCH(H9,DIFFERENTIATION_ID_DIFF,0)))</f>
        <v/>
      </c>
      <c r="I12" s="1479" t="str">
        <f t="shared" si="2"/>
        <v>котельная г. Вязьма ул. Московская</v>
      </c>
      <c r="J12" s="1479" t="str">
        <f t="shared" si="2"/>
        <v>Вяземский филиал</v>
      </c>
      <c r="K12" s="1479" t="str">
        <f t="shared" si="2"/>
        <v>котельная с. Карманово, ул. Набережная, д. 18, стр. 3</v>
      </c>
      <c r="L12" s="1479" t="str">
        <f t="shared" si="2"/>
        <v>Рославльский филиал</v>
      </c>
      <c r="M12" s="1479" t="str">
        <f t="shared" si="2"/>
        <v>котельная г. Рославль, ул. Мичурина</v>
      </c>
      <c r="N12" s="1479" t="str">
        <f t="shared" si="2"/>
        <v>котельная д. Даньково</v>
      </c>
      <c r="O12" s="1479" t="str">
        <f t="shared" si="2"/>
        <v>котельная д. Пересна</v>
      </c>
      <c r="P12" s="1479" t="str">
        <f t="shared" si="2"/>
        <v>котельная г. Починок, ул. Садовая</v>
      </c>
      <c r="Q12" s="1479" t="str">
        <f t="shared" si="2"/>
        <v>Сафоновский филиал</v>
      </c>
      <c r="R12" s="1479" t="str">
        <f t="shared" si="2"/>
        <v>котельная г. Сафоново, ул. Советская</v>
      </c>
      <c r="S12" s="1479" t="str">
        <f t="shared" si="2"/>
        <v>котельная г. Сафоново, ул. Первомайская</v>
      </c>
      <c r="T12" s="1479" t="str">
        <f t="shared" si="2"/>
        <v>котельная с. Издешково</v>
      </c>
      <c r="U12" s="1479" t="str">
        <f t="shared" si="2"/>
        <v>котельная БМК Михайловское</v>
      </c>
      <c r="V12" s="1479" t="str">
        <f t="shared" si="2"/>
        <v>котельные пгт. Холм-Жирковское, ул. Кирова,ул. Советская</v>
      </c>
      <c r="W12" s="1479" t="str">
        <f t="shared" si="2"/>
        <v>котельная ст. Игоревская</v>
      </c>
      <c r="X12" s="1479" t="str">
        <f t="shared" si="2"/>
        <v>Ярцевский филиал</v>
      </c>
      <c r="Y12" s="1479" t="str">
        <f t="shared" si="2"/>
        <v>п. Красный</v>
      </c>
      <c r="Z12" s="1479" t="str">
        <f t="shared" si="2"/>
        <v>котельная д. Богородицкое</v>
      </c>
      <c r="AA12" s="1479" t="str">
        <f t="shared" si="2"/>
        <v>котельная д. Сметанино</v>
      </c>
      <c r="AB12" s="1479" t="str">
        <f t="shared" si="2"/>
        <v>котельная с. Талашкино</v>
      </c>
      <c r="AC12" s="1479" t="str">
        <f t="shared" si="2"/>
        <v>котельная д. Митино</v>
      </c>
      <c r="AD12" s="3731"/>
      <c r="AZ12" s="1455">
        <v>1</v>
      </c>
    </row>
    <row r="13" spans="1:52" ht="11.45" customHeight="1">
      <c r="E13" s="3947" t="s">
        <v>384</v>
      </c>
      <c r="F13" s="3948"/>
      <c r="G13" s="3948"/>
      <c r="H13" s="1375"/>
      <c r="I13" s="1375"/>
      <c r="J13" s="1873"/>
      <c r="K13" s="1873"/>
      <c r="L13" s="1873"/>
      <c r="M13" s="1873"/>
      <c r="N13" s="1873"/>
      <c r="O13" s="1873"/>
      <c r="P13" s="1873"/>
      <c r="Q13" s="1873"/>
      <c r="R13" s="1873"/>
      <c r="S13" s="1873"/>
      <c r="T13" s="1873"/>
      <c r="U13" s="1873"/>
      <c r="V13" s="1873"/>
      <c r="W13" s="1873"/>
      <c r="X13" s="1873"/>
      <c r="Y13" s="1873"/>
      <c r="Z13" s="1873"/>
      <c r="AA13" s="1873"/>
      <c r="AB13" s="1873"/>
      <c r="AC13" s="1873"/>
      <c r="AD13" s="3731"/>
      <c r="AZ13" s="1455">
        <v>11</v>
      </c>
    </row>
    <row r="14" spans="1:52" ht="24" customHeight="1">
      <c r="E14" s="1463" t="s">
        <v>75</v>
      </c>
      <c r="F14" s="1458" t="s">
        <v>386</v>
      </c>
      <c r="G14" s="1458" t="s">
        <v>638</v>
      </c>
      <c r="H14" s="1458" t="s">
        <v>387</v>
      </c>
      <c r="I14" s="1458" t="s">
        <v>387</v>
      </c>
      <c r="J14" s="1872" t="s">
        <v>387</v>
      </c>
      <c r="K14" s="1872" t="s">
        <v>387</v>
      </c>
      <c r="L14" s="1872" t="s">
        <v>387</v>
      </c>
      <c r="M14" s="1872" t="s">
        <v>387</v>
      </c>
      <c r="N14" s="1872" t="s">
        <v>387</v>
      </c>
      <c r="O14" s="1872" t="s">
        <v>387</v>
      </c>
      <c r="P14" s="1872" t="s">
        <v>387</v>
      </c>
      <c r="Q14" s="1872" t="s">
        <v>387</v>
      </c>
      <c r="R14" s="1872" t="s">
        <v>387</v>
      </c>
      <c r="S14" s="1872" t="s">
        <v>387</v>
      </c>
      <c r="T14" s="1872" t="s">
        <v>387</v>
      </c>
      <c r="U14" s="1872" t="s">
        <v>387</v>
      </c>
      <c r="V14" s="1872" t="s">
        <v>387</v>
      </c>
      <c r="W14" s="1872" t="s">
        <v>387</v>
      </c>
      <c r="X14" s="1872" t="s">
        <v>387</v>
      </c>
      <c r="Y14" s="1872" t="s">
        <v>387</v>
      </c>
      <c r="Z14" s="1872" t="s">
        <v>387</v>
      </c>
      <c r="AA14" s="1872" t="s">
        <v>387</v>
      </c>
      <c r="AB14" s="1872" t="s">
        <v>387</v>
      </c>
      <c r="AC14" s="1872" t="s">
        <v>387</v>
      </c>
      <c r="AD14" s="3731"/>
      <c r="AZ14" s="1455">
        <v>23</v>
      </c>
    </row>
    <row r="15" spans="1:52" ht="19.899999999999999" customHeight="1">
      <c r="D15" s="1462"/>
      <c r="E15" s="1454" t="s">
        <v>161</v>
      </c>
      <c r="F15" s="608" t="s">
        <v>777</v>
      </c>
      <c r="G15" s="1468" t="s">
        <v>630</v>
      </c>
      <c r="H15" s="481"/>
      <c r="I15" s="481"/>
      <c r="J15" s="481"/>
      <c r="K15" s="481"/>
      <c r="L15" s="481"/>
      <c r="M15" s="481"/>
      <c r="N15" s="481"/>
      <c r="O15" s="481"/>
      <c r="P15" s="481"/>
      <c r="Q15" s="481"/>
      <c r="R15" s="481"/>
      <c r="S15" s="481"/>
      <c r="T15" s="481"/>
      <c r="U15" s="481"/>
      <c r="V15" s="481"/>
      <c r="W15" s="481"/>
      <c r="X15" s="481"/>
      <c r="Y15" s="481"/>
      <c r="Z15" s="481"/>
      <c r="AA15" s="481"/>
      <c r="AB15" s="481"/>
      <c r="AC15" s="481"/>
      <c r="AD15" s="223" t="s">
        <v>778</v>
      </c>
      <c r="AE15" s="475" t="s">
        <v>703</v>
      </c>
      <c r="AZ15" s="1455">
        <v>19</v>
      </c>
    </row>
    <row r="16" spans="1:52" ht="35.65" customHeight="1">
      <c r="D16" s="1462"/>
      <c r="E16" s="1454" t="s">
        <v>89</v>
      </c>
      <c r="F16" s="608" t="s">
        <v>779</v>
      </c>
      <c r="G16" s="1468" t="s">
        <v>630</v>
      </c>
      <c r="H16" s="482">
        <f t="shared" ref="H16:AC16" si="3">SUM(H17,H20,H23,H26,H29:H32,H35)</f>
        <v>0</v>
      </c>
      <c r="I16" s="482">
        <f t="shared" si="3"/>
        <v>0</v>
      </c>
      <c r="J16" s="482">
        <f t="shared" si="3"/>
        <v>0</v>
      </c>
      <c r="K16" s="482">
        <f t="shared" si="3"/>
        <v>0</v>
      </c>
      <c r="L16" s="482">
        <f t="shared" si="3"/>
        <v>0</v>
      </c>
      <c r="M16" s="482">
        <f t="shared" si="3"/>
        <v>0</v>
      </c>
      <c r="N16" s="482">
        <f t="shared" si="3"/>
        <v>0</v>
      </c>
      <c r="O16" s="482">
        <f t="shared" si="3"/>
        <v>0</v>
      </c>
      <c r="P16" s="482">
        <f t="shared" si="3"/>
        <v>0</v>
      </c>
      <c r="Q16" s="482">
        <f t="shared" si="3"/>
        <v>0</v>
      </c>
      <c r="R16" s="482">
        <f t="shared" si="3"/>
        <v>0</v>
      </c>
      <c r="S16" s="482">
        <f t="shared" si="3"/>
        <v>0</v>
      </c>
      <c r="T16" s="482">
        <f t="shared" si="3"/>
        <v>0</v>
      </c>
      <c r="U16" s="482">
        <f t="shared" si="3"/>
        <v>0</v>
      </c>
      <c r="V16" s="482">
        <f t="shared" si="3"/>
        <v>0</v>
      </c>
      <c r="W16" s="482">
        <f t="shared" si="3"/>
        <v>0</v>
      </c>
      <c r="X16" s="482">
        <f t="shared" si="3"/>
        <v>0</v>
      </c>
      <c r="Y16" s="482">
        <f t="shared" si="3"/>
        <v>0</v>
      </c>
      <c r="Z16" s="482">
        <f t="shared" si="3"/>
        <v>0</v>
      </c>
      <c r="AA16" s="482">
        <f t="shared" si="3"/>
        <v>0</v>
      </c>
      <c r="AB16" s="482">
        <f t="shared" si="3"/>
        <v>0</v>
      </c>
      <c r="AC16" s="482">
        <f t="shared" si="3"/>
        <v>0</v>
      </c>
      <c r="AD16" s="223" t="s">
        <v>780</v>
      </c>
      <c r="AE16" s="475" t="s">
        <v>703</v>
      </c>
      <c r="AZ16" s="1455">
        <v>34</v>
      </c>
    </row>
    <row r="17" spans="1:52" ht="19.899999999999999" customHeight="1">
      <c r="D17" s="1462"/>
      <c r="E17" s="1480" t="s">
        <v>781</v>
      </c>
      <c r="F17" s="817" t="s">
        <v>782</v>
      </c>
      <c r="G17" s="1466" t="s">
        <v>630</v>
      </c>
      <c r="H17" s="481"/>
      <c r="I17" s="481"/>
      <c r="J17" s="481"/>
      <c r="K17" s="481"/>
      <c r="L17" s="481"/>
      <c r="M17" s="481"/>
      <c r="N17" s="481"/>
      <c r="O17" s="481"/>
      <c r="P17" s="481"/>
      <c r="Q17" s="481"/>
      <c r="R17" s="481"/>
      <c r="S17" s="481"/>
      <c r="T17" s="481"/>
      <c r="U17" s="481"/>
      <c r="V17" s="481"/>
      <c r="W17" s="481"/>
      <c r="X17" s="481"/>
      <c r="Y17" s="481"/>
      <c r="Z17" s="481"/>
      <c r="AA17" s="481"/>
      <c r="AB17" s="481"/>
      <c r="AC17" s="481"/>
      <c r="AD17" s="223" t="s">
        <v>783</v>
      </c>
      <c r="AE17" s="475"/>
      <c r="AZ17" s="1455">
        <v>19</v>
      </c>
    </row>
    <row r="18" spans="1:52" ht="24" customHeight="1">
      <c r="D18" s="1462"/>
      <c r="E18" s="1480" t="s">
        <v>784</v>
      </c>
      <c r="F18" s="1469" t="s">
        <v>785</v>
      </c>
      <c r="G18" s="1466" t="s">
        <v>630</v>
      </c>
      <c r="H18" s="481"/>
      <c r="I18" s="481"/>
      <c r="J18" s="481"/>
      <c r="K18" s="481"/>
      <c r="L18" s="481"/>
      <c r="M18" s="481"/>
      <c r="N18" s="481"/>
      <c r="O18" s="481"/>
      <c r="P18" s="481"/>
      <c r="Q18" s="481"/>
      <c r="R18" s="481"/>
      <c r="S18" s="481"/>
      <c r="T18" s="481"/>
      <c r="U18" s="481"/>
      <c r="V18" s="481"/>
      <c r="W18" s="481"/>
      <c r="X18" s="481"/>
      <c r="Y18" s="481"/>
      <c r="Z18" s="481"/>
      <c r="AA18" s="481"/>
      <c r="AB18" s="481"/>
      <c r="AC18" s="481"/>
      <c r="AD18" s="223" t="s">
        <v>786</v>
      </c>
      <c r="AE18" s="475"/>
      <c r="AZ18" s="1455">
        <v>23</v>
      </c>
    </row>
    <row r="19" spans="1:52" ht="35.65" customHeight="1">
      <c r="D19" s="1462"/>
      <c r="E19" s="1480" t="s">
        <v>787</v>
      </c>
      <c r="F19" s="1469" t="s">
        <v>788</v>
      </c>
      <c r="G19" s="1466" t="s">
        <v>630</v>
      </c>
      <c r="H19" s="481"/>
      <c r="I19" s="481"/>
      <c r="J19" s="481"/>
      <c r="K19" s="481"/>
      <c r="L19" s="481"/>
      <c r="M19" s="481"/>
      <c r="N19" s="481"/>
      <c r="O19" s="481"/>
      <c r="P19" s="481"/>
      <c r="Q19" s="481"/>
      <c r="R19" s="481"/>
      <c r="S19" s="481"/>
      <c r="T19" s="481"/>
      <c r="U19" s="481"/>
      <c r="V19" s="481"/>
      <c r="W19" s="481"/>
      <c r="X19" s="481"/>
      <c r="Y19" s="481"/>
      <c r="Z19" s="481"/>
      <c r="AA19" s="481"/>
      <c r="AB19" s="481"/>
      <c r="AC19" s="481"/>
      <c r="AD19" s="223"/>
      <c r="AE19" s="475"/>
      <c r="AZ19" s="1455">
        <v>34</v>
      </c>
    </row>
    <row r="20" spans="1:52" ht="19.899999999999999" customHeight="1">
      <c r="D20" s="1462"/>
      <c r="E20" s="1480" t="s">
        <v>391</v>
      </c>
      <c r="F20" s="817" t="s">
        <v>789</v>
      </c>
      <c r="G20" s="1466" t="s">
        <v>630</v>
      </c>
      <c r="H20" s="481"/>
      <c r="I20" s="481"/>
      <c r="J20" s="481"/>
      <c r="K20" s="481"/>
      <c r="L20" s="481"/>
      <c r="M20" s="481"/>
      <c r="N20" s="481"/>
      <c r="O20" s="481"/>
      <c r="P20" s="481"/>
      <c r="Q20" s="481"/>
      <c r="R20" s="481"/>
      <c r="S20" s="481"/>
      <c r="T20" s="481"/>
      <c r="U20" s="481"/>
      <c r="V20" s="481"/>
      <c r="W20" s="481"/>
      <c r="X20" s="481"/>
      <c r="Y20" s="481"/>
      <c r="Z20" s="481"/>
      <c r="AA20" s="481"/>
      <c r="AB20" s="481"/>
      <c r="AC20" s="481"/>
      <c r="AD20" s="223" t="s">
        <v>790</v>
      </c>
      <c r="AE20" s="475"/>
      <c r="AZ20" s="1455">
        <v>19</v>
      </c>
    </row>
    <row r="21" spans="1:52" ht="19.899999999999999" customHeight="1">
      <c r="D21" s="1462"/>
      <c r="E21" s="1480" t="s">
        <v>791</v>
      </c>
      <c r="F21" s="1469" t="s">
        <v>792</v>
      </c>
      <c r="G21" s="1466" t="s">
        <v>630</v>
      </c>
      <c r="H21" s="481"/>
      <c r="I21" s="481"/>
      <c r="J21" s="481"/>
      <c r="K21" s="481"/>
      <c r="L21" s="481"/>
      <c r="M21" s="481"/>
      <c r="N21" s="481"/>
      <c r="O21" s="481"/>
      <c r="P21" s="481"/>
      <c r="Q21" s="481"/>
      <c r="R21" s="481"/>
      <c r="S21" s="481"/>
      <c r="T21" s="481"/>
      <c r="U21" s="481"/>
      <c r="V21" s="481"/>
      <c r="W21" s="481"/>
      <c r="X21" s="481"/>
      <c r="Y21" s="481"/>
      <c r="Z21" s="481"/>
      <c r="AA21" s="481"/>
      <c r="AB21" s="481"/>
      <c r="AC21" s="481"/>
      <c r="AD21" s="223"/>
      <c r="AE21" s="475"/>
      <c r="AZ21" s="1455">
        <v>19</v>
      </c>
    </row>
    <row r="22" spans="1:52" ht="19.899999999999999" customHeight="1">
      <c r="D22" s="1462"/>
      <c r="E22" s="1480" t="s">
        <v>793</v>
      </c>
      <c r="F22" s="1469" t="s">
        <v>794</v>
      </c>
      <c r="G22" s="1466" t="s">
        <v>630</v>
      </c>
      <c r="H22" s="481"/>
      <c r="I22" s="481"/>
      <c r="J22" s="481"/>
      <c r="K22" s="481"/>
      <c r="L22" s="481"/>
      <c r="M22" s="481"/>
      <c r="N22" s="481"/>
      <c r="O22" s="481"/>
      <c r="P22" s="481"/>
      <c r="Q22" s="481"/>
      <c r="R22" s="481"/>
      <c r="S22" s="481"/>
      <c r="T22" s="481"/>
      <c r="U22" s="481"/>
      <c r="V22" s="481"/>
      <c r="W22" s="481"/>
      <c r="X22" s="481"/>
      <c r="Y22" s="481"/>
      <c r="Z22" s="481"/>
      <c r="AA22" s="481"/>
      <c r="AB22" s="481"/>
      <c r="AC22" s="481"/>
      <c r="AD22" s="223"/>
      <c r="AE22" s="475"/>
      <c r="AZ22" s="1455">
        <v>19</v>
      </c>
    </row>
    <row r="23" spans="1:52" ht="24" customHeight="1">
      <c r="D23" s="1462"/>
      <c r="E23" s="1480" t="s">
        <v>394</v>
      </c>
      <c r="F23" s="817" t="s">
        <v>795</v>
      </c>
      <c r="G23" s="1466" t="s">
        <v>630</v>
      </c>
      <c r="H23" s="481"/>
      <c r="I23" s="481"/>
      <c r="J23" s="481"/>
      <c r="K23" s="481"/>
      <c r="L23" s="481"/>
      <c r="M23" s="481"/>
      <c r="N23" s="481"/>
      <c r="O23" s="481"/>
      <c r="P23" s="481"/>
      <c r="Q23" s="481"/>
      <c r="R23" s="481"/>
      <c r="S23" s="481"/>
      <c r="T23" s="481"/>
      <c r="U23" s="481"/>
      <c r="V23" s="481"/>
      <c r="W23" s="481"/>
      <c r="X23" s="481"/>
      <c r="Y23" s="481"/>
      <c r="Z23" s="481"/>
      <c r="AA23" s="481"/>
      <c r="AB23" s="481"/>
      <c r="AC23" s="481"/>
      <c r="AD23" s="223" t="s">
        <v>796</v>
      </c>
      <c r="AE23" s="475"/>
      <c r="AZ23" s="1455">
        <v>23</v>
      </c>
    </row>
    <row r="24" spans="1:52" ht="19.899999999999999" customHeight="1">
      <c r="D24" s="1462"/>
      <c r="E24" s="1480" t="s">
        <v>797</v>
      </c>
      <c r="F24" s="1469" t="s">
        <v>798</v>
      </c>
      <c r="G24" s="1466" t="s">
        <v>630</v>
      </c>
      <c r="H24" s="481"/>
      <c r="I24" s="481"/>
      <c r="J24" s="481"/>
      <c r="K24" s="481"/>
      <c r="L24" s="481"/>
      <c r="M24" s="481"/>
      <c r="N24" s="481"/>
      <c r="O24" s="481"/>
      <c r="P24" s="481"/>
      <c r="Q24" s="481"/>
      <c r="R24" s="481"/>
      <c r="S24" s="481"/>
      <c r="T24" s="481"/>
      <c r="U24" s="481"/>
      <c r="V24" s="481"/>
      <c r="W24" s="481"/>
      <c r="X24" s="481"/>
      <c r="Y24" s="481"/>
      <c r="Z24" s="481"/>
      <c r="AA24" s="481"/>
      <c r="AB24" s="481"/>
      <c r="AC24" s="481"/>
      <c r="AD24" s="223"/>
      <c r="AE24" s="475"/>
      <c r="AZ24" s="1455">
        <v>19</v>
      </c>
    </row>
    <row r="25" spans="1:52" ht="35.65" customHeight="1">
      <c r="D25" s="1462"/>
      <c r="E25" s="1480" t="s">
        <v>799</v>
      </c>
      <c r="F25" s="1469" t="s">
        <v>800</v>
      </c>
      <c r="G25" s="1466" t="s">
        <v>630</v>
      </c>
      <c r="H25" s="481"/>
      <c r="I25" s="481"/>
      <c r="J25" s="481"/>
      <c r="K25" s="481"/>
      <c r="L25" s="481"/>
      <c r="M25" s="481"/>
      <c r="N25" s="481"/>
      <c r="O25" s="481"/>
      <c r="P25" s="481"/>
      <c r="Q25" s="481"/>
      <c r="R25" s="481"/>
      <c r="S25" s="481"/>
      <c r="T25" s="481"/>
      <c r="U25" s="481"/>
      <c r="V25" s="481"/>
      <c r="W25" s="481"/>
      <c r="X25" s="481"/>
      <c r="Y25" s="481"/>
      <c r="Z25" s="481"/>
      <c r="AA25" s="481"/>
      <c r="AB25" s="481"/>
      <c r="AC25" s="481"/>
      <c r="AD25" s="223"/>
      <c r="AE25" s="475"/>
      <c r="AZ25" s="1455">
        <v>34</v>
      </c>
    </row>
    <row r="26" spans="1:52" ht="24" customHeight="1">
      <c r="D26" s="1462"/>
      <c r="E26" s="1480" t="s">
        <v>801</v>
      </c>
      <c r="F26" s="817" t="s">
        <v>802</v>
      </c>
      <c r="G26" s="1466" t="s">
        <v>630</v>
      </c>
      <c r="H26" s="481"/>
      <c r="I26" s="481"/>
      <c r="J26" s="481"/>
      <c r="K26" s="481"/>
      <c r="L26" s="481"/>
      <c r="M26" s="481"/>
      <c r="N26" s="481"/>
      <c r="O26" s="481"/>
      <c r="P26" s="481"/>
      <c r="Q26" s="481"/>
      <c r="R26" s="481"/>
      <c r="S26" s="481"/>
      <c r="T26" s="481"/>
      <c r="U26" s="481"/>
      <c r="V26" s="481"/>
      <c r="W26" s="481"/>
      <c r="X26" s="481"/>
      <c r="Y26" s="481"/>
      <c r="Z26" s="481"/>
      <c r="AA26" s="481"/>
      <c r="AB26" s="481"/>
      <c r="AC26" s="481"/>
      <c r="AD26" s="223" t="s">
        <v>803</v>
      </c>
      <c r="AE26" s="475"/>
      <c r="AZ26" s="1455">
        <v>23</v>
      </c>
    </row>
    <row r="27" spans="1:52" ht="19.899999999999999" customHeight="1">
      <c r="D27" s="1462"/>
      <c r="E27" s="1490" t="s">
        <v>804</v>
      </c>
      <c r="F27" s="1469" t="s">
        <v>805</v>
      </c>
      <c r="G27" s="1470" t="s">
        <v>630</v>
      </c>
      <c r="H27" s="1491"/>
      <c r="I27" s="1491"/>
      <c r="J27" s="1491"/>
      <c r="K27" s="1491"/>
      <c r="L27" s="1491"/>
      <c r="M27" s="1491"/>
      <c r="N27" s="1491"/>
      <c r="O27" s="1491"/>
      <c r="P27" s="1491"/>
      <c r="Q27" s="1491"/>
      <c r="R27" s="1491"/>
      <c r="S27" s="1491"/>
      <c r="T27" s="1491"/>
      <c r="U27" s="1491"/>
      <c r="V27" s="1491"/>
      <c r="W27" s="1491"/>
      <c r="X27" s="1491"/>
      <c r="Y27" s="1491"/>
      <c r="Z27" s="1491"/>
      <c r="AA27" s="1491"/>
      <c r="AB27" s="1491"/>
      <c r="AC27" s="1491"/>
      <c r="AD27" s="223"/>
      <c r="AE27" s="475"/>
      <c r="AZ27" s="1455">
        <v>19</v>
      </c>
    </row>
    <row r="28" spans="1:52" ht="19.899999999999999" customHeight="1">
      <c r="D28" s="1462"/>
      <c r="E28" s="1490" t="s">
        <v>806</v>
      </c>
      <c r="F28" s="1469" t="s">
        <v>807</v>
      </c>
      <c r="G28" s="1470" t="s">
        <v>630</v>
      </c>
      <c r="H28" s="1491"/>
      <c r="I28" s="1491"/>
      <c r="J28" s="1491"/>
      <c r="K28" s="1491"/>
      <c r="L28" s="1491"/>
      <c r="M28" s="1491"/>
      <c r="N28" s="1491"/>
      <c r="O28" s="1491"/>
      <c r="P28" s="1491"/>
      <c r="Q28" s="1491"/>
      <c r="R28" s="1491"/>
      <c r="S28" s="1491"/>
      <c r="T28" s="1491"/>
      <c r="U28" s="1491"/>
      <c r="V28" s="1491"/>
      <c r="W28" s="1491"/>
      <c r="X28" s="1491"/>
      <c r="Y28" s="1491"/>
      <c r="Z28" s="1491"/>
      <c r="AA28" s="1491"/>
      <c r="AB28" s="1491"/>
      <c r="AC28" s="1491"/>
      <c r="AD28" s="223"/>
      <c r="AE28" s="475"/>
      <c r="AZ28" s="1455">
        <v>19</v>
      </c>
    </row>
    <row r="29" spans="1:52" ht="19.899999999999999" customHeight="1">
      <c r="D29" s="1462"/>
      <c r="E29" s="1490" t="s">
        <v>808</v>
      </c>
      <c r="F29" s="817" t="s">
        <v>809</v>
      </c>
      <c r="G29" s="1470" t="s">
        <v>630</v>
      </c>
      <c r="H29" s="1491"/>
      <c r="I29" s="1491"/>
      <c r="J29" s="1491"/>
      <c r="K29" s="1491"/>
      <c r="L29" s="1491"/>
      <c r="M29" s="1491"/>
      <c r="N29" s="1491"/>
      <c r="O29" s="1491"/>
      <c r="P29" s="1491"/>
      <c r="Q29" s="1491"/>
      <c r="R29" s="1491"/>
      <c r="S29" s="1491"/>
      <c r="T29" s="1491"/>
      <c r="U29" s="1491"/>
      <c r="V29" s="1491"/>
      <c r="W29" s="1491"/>
      <c r="X29" s="1491"/>
      <c r="Y29" s="1491"/>
      <c r="Z29" s="1491"/>
      <c r="AA29" s="1491"/>
      <c r="AB29" s="1491"/>
      <c r="AC29" s="1491"/>
      <c r="AD29" s="223"/>
      <c r="AE29" s="475"/>
      <c r="AZ29" s="1455">
        <v>19</v>
      </c>
    </row>
    <row r="30" spans="1:52" ht="19.899999999999999" customHeight="1">
      <c r="D30" s="1462"/>
      <c r="E30" s="1490" t="s">
        <v>810</v>
      </c>
      <c r="F30" s="817" t="s">
        <v>811</v>
      </c>
      <c r="G30" s="1470" t="s">
        <v>630</v>
      </c>
      <c r="H30" s="1491"/>
      <c r="I30" s="1491"/>
      <c r="J30" s="1491"/>
      <c r="K30" s="1491"/>
      <c r="L30" s="1491"/>
      <c r="M30" s="1491"/>
      <c r="N30" s="1491"/>
      <c r="O30" s="1491"/>
      <c r="P30" s="1491"/>
      <c r="Q30" s="1491"/>
      <c r="R30" s="1491"/>
      <c r="S30" s="1491"/>
      <c r="T30" s="1491"/>
      <c r="U30" s="1491"/>
      <c r="V30" s="1491"/>
      <c r="W30" s="1491"/>
      <c r="X30" s="1491"/>
      <c r="Y30" s="1491"/>
      <c r="Z30" s="1491"/>
      <c r="AA30" s="1491"/>
      <c r="AB30" s="1491"/>
      <c r="AC30" s="1491"/>
      <c r="AD30" s="223"/>
      <c r="AE30" s="475"/>
      <c r="AZ30" s="1455">
        <v>19</v>
      </c>
    </row>
    <row r="31" spans="1:52" ht="19.899999999999999" customHeight="1">
      <c r="D31" s="1462"/>
      <c r="E31" s="1490" t="s">
        <v>812</v>
      </c>
      <c r="F31" s="817" t="s">
        <v>813</v>
      </c>
      <c r="G31" s="1470" t="s">
        <v>630</v>
      </c>
      <c r="H31" s="1491"/>
      <c r="I31" s="1491"/>
      <c r="J31" s="1491"/>
      <c r="K31" s="1491"/>
      <c r="L31" s="1491"/>
      <c r="M31" s="1491"/>
      <c r="N31" s="1491"/>
      <c r="O31" s="1491"/>
      <c r="P31" s="1491"/>
      <c r="Q31" s="1491"/>
      <c r="R31" s="1491"/>
      <c r="S31" s="1491"/>
      <c r="T31" s="1491"/>
      <c r="U31" s="1491"/>
      <c r="V31" s="1491"/>
      <c r="W31" s="1491"/>
      <c r="X31" s="1491"/>
      <c r="Y31" s="1491"/>
      <c r="Z31" s="1491"/>
      <c r="AA31" s="1491"/>
      <c r="AB31" s="1491"/>
      <c r="AC31" s="1491"/>
      <c r="AD31" s="223"/>
      <c r="AE31" s="475"/>
      <c r="AZ31" s="1455">
        <v>19</v>
      </c>
    </row>
    <row r="32" spans="1:52" s="1190" customFormat="1" ht="35.65" customHeight="1">
      <c r="A32" s="837"/>
      <c r="C32" s="1460"/>
      <c r="D32" s="1462"/>
      <c r="E32" s="1490" t="s">
        <v>814</v>
      </c>
      <c r="F32" s="817" t="s">
        <v>815</v>
      </c>
      <c r="G32" s="1467" t="s">
        <v>630</v>
      </c>
      <c r="H32" s="493">
        <f t="shared" ref="H32:AC32" si="4">SUM(H33:H34)</f>
        <v>0</v>
      </c>
      <c r="I32" s="493">
        <f t="shared" si="4"/>
        <v>0</v>
      </c>
      <c r="J32" s="493">
        <f t="shared" si="4"/>
        <v>0</v>
      </c>
      <c r="K32" s="493">
        <f t="shared" si="4"/>
        <v>0</v>
      </c>
      <c r="L32" s="493">
        <f t="shared" si="4"/>
        <v>0</v>
      </c>
      <c r="M32" s="493">
        <f t="shared" si="4"/>
        <v>0</v>
      </c>
      <c r="N32" s="493">
        <f t="shared" si="4"/>
        <v>0</v>
      </c>
      <c r="O32" s="493">
        <f t="shared" si="4"/>
        <v>0</v>
      </c>
      <c r="P32" s="493">
        <f t="shared" si="4"/>
        <v>0</v>
      </c>
      <c r="Q32" s="493">
        <f t="shared" si="4"/>
        <v>0</v>
      </c>
      <c r="R32" s="493">
        <f t="shared" si="4"/>
        <v>0</v>
      </c>
      <c r="S32" s="493">
        <f t="shared" si="4"/>
        <v>0</v>
      </c>
      <c r="T32" s="493">
        <f t="shared" si="4"/>
        <v>0</v>
      </c>
      <c r="U32" s="493">
        <f t="shared" si="4"/>
        <v>0</v>
      </c>
      <c r="V32" s="493">
        <f t="shared" si="4"/>
        <v>0</v>
      </c>
      <c r="W32" s="493">
        <f t="shared" si="4"/>
        <v>0</v>
      </c>
      <c r="X32" s="493">
        <f t="shared" si="4"/>
        <v>0</v>
      </c>
      <c r="Y32" s="493">
        <f t="shared" si="4"/>
        <v>0</v>
      </c>
      <c r="Z32" s="493">
        <f t="shared" si="4"/>
        <v>0</v>
      </c>
      <c r="AA32" s="493">
        <f t="shared" si="4"/>
        <v>0</v>
      </c>
      <c r="AB32" s="493">
        <f t="shared" si="4"/>
        <v>0</v>
      </c>
      <c r="AC32" s="493">
        <f t="shared" si="4"/>
        <v>0</v>
      </c>
      <c r="AD32" s="223" t="s">
        <v>816</v>
      </c>
      <c r="AE32" s="475"/>
      <c r="AF32" s="1460"/>
      <c r="AG32" s="1460"/>
      <c r="AL32" s="1460"/>
      <c r="AO32" s="476"/>
      <c r="AU32" s="1456"/>
      <c r="AV32" s="1456"/>
      <c r="AW32" s="1456"/>
      <c r="AX32" s="1456"/>
      <c r="AY32" s="1456"/>
      <c r="AZ32" s="984">
        <v>34</v>
      </c>
    </row>
    <row r="33" spans="1:52" s="1465" customFormat="1" ht="1.1499999999999999" customHeight="1">
      <c r="A33" s="991"/>
      <c r="D33" s="478"/>
      <c r="E33" s="672" t="str">
        <f>E32&amp;".0"</f>
        <v>2.8.0</v>
      </c>
      <c r="F33" s="840"/>
      <c r="G33" s="479"/>
      <c r="H33" s="841"/>
      <c r="I33" s="841"/>
      <c r="J33" s="841"/>
      <c r="K33" s="841"/>
      <c r="L33" s="841"/>
      <c r="M33" s="841"/>
      <c r="N33" s="841"/>
      <c r="O33" s="841"/>
      <c r="P33" s="841"/>
      <c r="Q33" s="841"/>
      <c r="R33" s="841"/>
      <c r="S33" s="841"/>
      <c r="T33" s="841"/>
      <c r="U33" s="841"/>
      <c r="V33" s="841"/>
      <c r="W33" s="841"/>
      <c r="X33" s="841"/>
      <c r="Y33" s="841"/>
      <c r="Z33" s="841"/>
      <c r="AA33" s="841"/>
      <c r="AB33" s="841"/>
      <c r="AC33" s="841"/>
      <c r="AD33" s="842"/>
      <c r="AZ33" s="1460">
        <v>1</v>
      </c>
    </row>
    <row r="34" spans="1:52" s="1190" customFormat="1" ht="19.899999999999999" customHeight="1">
      <c r="A34" s="837"/>
      <c r="C34" s="1460"/>
      <c r="D34" s="1457"/>
      <c r="E34" s="486"/>
      <c r="F34" s="1481" t="s">
        <v>646</v>
      </c>
      <c r="G34" s="488"/>
      <c r="H34" s="489"/>
      <c r="I34" s="489"/>
      <c r="J34" s="1922"/>
      <c r="K34" s="1923"/>
      <c r="L34" s="1924"/>
      <c r="M34" s="1925"/>
      <c r="N34" s="1926"/>
      <c r="O34" s="1927"/>
      <c r="P34" s="1928"/>
      <c r="Q34" s="1929"/>
      <c r="R34" s="1930"/>
      <c r="S34" s="1931"/>
      <c r="T34" s="1932"/>
      <c r="U34" s="1933"/>
      <c r="V34" s="1934"/>
      <c r="W34" s="1935"/>
      <c r="X34" s="1936"/>
      <c r="Y34" s="1937"/>
      <c r="Z34" s="1938"/>
      <c r="AA34" s="1939"/>
      <c r="AB34" s="1940"/>
      <c r="AC34" s="2132"/>
      <c r="AD34" s="235" t="s">
        <v>817</v>
      </c>
      <c r="AE34" s="475"/>
      <c r="AF34" s="1460"/>
      <c r="AG34" s="1460"/>
      <c r="AL34" s="1460"/>
      <c r="AO34" s="476"/>
      <c r="AU34" s="1456"/>
      <c r="AV34" s="1456"/>
      <c r="AW34" s="1456"/>
      <c r="AX34" s="1456"/>
      <c r="AY34" s="1456"/>
      <c r="AZ34" s="984">
        <v>19</v>
      </c>
    </row>
    <row r="35" spans="1:52" ht="60" customHeight="1">
      <c r="D35" s="1462"/>
      <c r="E35" s="1490" t="s">
        <v>818</v>
      </c>
      <c r="F35" s="817" t="s">
        <v>819</v>
      </c>
      <c r="G35" s="1470" t="s">
        <v>630</v>
      </c>
      <c r="H35" s="1491"/>
      <c r="I35" s="1491"/>
      <c r="J35" s="1491"/>
      <c r="K35" s="1491"/>
      <c r="L35" s="1491"/>
      <c r="M35" s="1491"/>
      <c r="N35" s="1491"/>
      <c r="O35" s="1491"/>
      <c r="P35" s="1491"/>
      <c r="Q35" s="1491"/>
      <c r="R35" s="1491"/>
      <c r="S35" s="1491"/>
      <c r="T35" s="1491"/>
      <c r="U35" s="1491"/>
      <c r="V35" s="1491"/>
      <c r="W35" s="1491"/>
      <c r="X35" s="1491"/>
      <c r="Y35" s="1491"/>
      <c r="Z35" s="1491"/>
      <c r="AA35" s="1491"/>
      <c r="AB35" s="1491"/>
      <c r="AC35" s="1491"/>
      <c r="AD35" s="223" t="s">
        <v>820</v>
      </c>
      <c r="AE35" s="475"/>
      <c r="AZ35" s="1455">
        <v>57</v>
      </c>
    </row>
    <row r="36" spans="1:52" ht="19.899999999999999" customHeight="1">
      <c r="D36" s="1847"/>
      <c r="E36" s="1490" t="s">
        <v>821</v>
      </c>
      <c r="F36" s="1851" t="s">
        <v>822</v>
      </c>
      <c r="G36" s="1846" t="s">
        <v>630</v>
      </c>
      <c r="H36" s="1852"/>
      <c r="I36" s="1852"/>
      <c r="J36" s="1852"/>
      <c r="K36" s="1852"/>
      <c r="L36" s="1852"/>
      <c r="M36" s="1852"/>
      <c r="N36" s="1852"/>
      <c r="O36" s="1852"/>
      <c r="P36" s="1852"/>
      <c r="Q36" s="1852"/>
      <c r="R36" s="1852"/>
      <c r="S36" s="1852"/>
      <c r="T36" s="1852"/>
      <c r="U36" s="1852"/>
      <c r="V36" s="1852"/>
      <c r="W36" s="1852"/>
      <c r="X36" s="1852"/>
      <c r="Y36" s="1852"/>
      <c r="Z36" s="1852"/>
      <c r="AA36" s="1852"/>
      <c r="AB36" s="1852"/>
      <c r="AC36" s="1852"/>
      <c r="AD36" s="1853" t="s">
        <v>823</v>
      </c>
      <c r="AE36" s="475"/>
      <c r="AZ36" s="1455">
        <v>19</v>
      </c>
    </row>
    <row r="37" spans="1:52" ht="19.899999999999999" customHeight="1">
      <c r="D37" s="1847"/>
      <c r="E37" s="1490" t="s">
        <v>824</v>
      </c>
      <c r="F37" s="1851" t="s">
        <v>825</v>
      </c>
      <c r="G37" s="1846" t="s">
        <v>630</v>
      </c>
      <c r="H37" s="1852"/>
      <c r="I37" s="1852"/>
      <c r="J37" s="1852"/>
      <c r="K37" s="1852"/>
      <c r="L37" s="1852"/>
      <c r="M37" s="1852"/>
      <c r="N37" s="1852"/>
      <c r="O37" s="1852"/>
      <c r="P37" s="1852"/>
      <c r="Q37" s="1852"/>
      <c r="R37" s="1852"/>
      <c r="S37" s="1852"/>
      <c r="T37" s="1852"/>
      <c r="U37" s="1852"/>
      <c r="V37" s="1852"/>
      <c r="W37" s="1852"/>
      <c r="X37" s="1852"/>
      <c r="Y37" s="1852"/>
      <c r="Z37" s="1852"/>
      <c r="AA37" s="1852"/>
      <c r="AB37" s="1852"/>
      <c r="AC37" s="1852"/>
      <c r="AD37" s="1853" t="s">
        <v>826</v>
      </c>
      <c r="AE37" s="475"/>
      <c r="AZ37" s="1455">
        <v>19</v>
      </c>
    </row>
    <row r="38" spans="1:52" s="1190" customFormat="1" ht="24" customHeight="1">
      <c r="A38" s="838" t="s">
        <v>647</v>
      </c>
      <c r="C38" s="1460"/>
      <c r="D38" s="1462"/>
      <c r="E38" s="1480" t="s">
        <v>77</v>
      </c>
      <c r="F38" s="608" t="s">
        <v>827</v>
      </c>
      <c r="G38" s="1466" t="s">
        <v>630</v>
      </c>
      <c r="H38" s="481"/>
      <c r="I38" s="481"/>
      <c r="J38" s="481"/>
      <c r="K38" s="481"/>
      <c r="L38" s="481"/>
      <c r="M38" s="481"/>
      <c r="N38" s="481"/>
      <c r="O38" s="481"/>
      <c r="P38" s="481"/>
      <c r="Q38" s="481"/>
      <c r="R38" s="481"/>
      <c r="S38" s="481"/>
      <c r="T38" s="481"/>
      <c r="U38" s="481"/>
      <c r="V38" s="481"/>
      <c r="W38" s="481"/>
      <c r="X38" s="481"/>
      <c r="Y38" s="481"/>
      <c r="Z38" s="481"/>
      <c r="AA38" s="481"/>
      <c r="AB38" s="481"/>
      <c r="AC38" s="481"/>
      <c r="AD38" s="223" t="s">
        <v>828</v>
      </c>
      <c r="AE38" s="475"/>
      <c r="AF38" s="1460"/>
      <c r="AG38" s="1460"/>
      <c r="AL38" s="1460"/>
      <c r="AO38" s="476"/>
      <c r="AU38" s="1456"/>
      <c r="AV38" s="1456"/>
      <c r="AW38" s="1456"/>
      <c r="AX38" s="1456"/>
      <c r="AY38" s="1456"/>
      <c r="AZ38" s="984">
        <v>23</v>
      </c>
    </row>
    <row r="39" spans="1:52" s="1190" customFormat="1" ht="35.65" customHeight="1">
      <c r="A39" s="838"/>
      <c r="C39" s="1460"/>
      <c r="D39" s="1462"/>
      <c r="E39" s="1480" t="s">
        <v>408</v>
      </c>
      <c r="F39" s="817" t="s">
        <v>829</v>
      </c>
      <c r="G39" s="1470"/>
      <c r="H39" s="481"/>
      <c r="I39" s="481"/>
      <c r="J39" s="481"/>
      <c r="K39" s="481"/>
      <c r="L39" s="481"/>
      <c r="M39" s="481"/>
      <c r="N39" s="481"/>
      <c r="O39" s="481"/>
      <c r="P39" s="481"/>
      <c r="Q39" s="481"/>
      <c r="R39" s="481"/>
      <c r="S39" s="481"/>
      <c r="T39" s="481"/>
      <c r="U39" s="481"/>
      <c r="V39" s="481"/>
      <c r="W39" s="481"/>
      <c r="X39" s="481"/>
      <c r="Y39" s="481"/>
      <c r="Z39" s="481"/>
      <c r="AA39" s="481"/>
      <c r="AB39" s="481"/>
      <c r="AC39" s="481"/>
      <c r="AD39" s="223"/>
      <c r="AE39" s="475"/>
      <c r="AF39" s="1460"/>
      <c r="AG39" s="1460"/>
      <c r="AL39" s="1460"/>
      <c r="AO39" s="476"/>
      <c r="AU39" s="1456"/>
      <c r="AV39" s="1456"/>
      <c r="AW39" s="1456"/>
      <c r="AX39" s="1456"/>
      <c r="AY39" s="1456"/>
      <c r="AZ39" s="984">
        <v>34</v>
      </c>
    </row>
    <row r="40" spans="1:52" s="1190" customFormat="1" ht="19.899999999999999" customHeight="1">
      <c r="A40" s="837"/>
      <c r="C40" s="1460"/>
      <c r="D40" s="490"/>
      <c r="E40" s="1480" t="s">
        <v>78</v>
      </c>
      <c r="F40" s="608" t="s">
        <v>830</v>
      </c>
      <c r="G40" s="1466" t="s">
        <v>630</v>
      </c>
      <c r="H40" s="481"/>
      <c r="I40" s="481"/>
      <c r="J40" s="481"/>
      <c r="K40" s="481"/>
      <c r="L40" s="481"/>
      <c r="M40" s="481"/>
      <c r="N40" s="481"/>
      <c r="O40" s="481"/>
      <c r="P40" s="481"/>
      <c r="Q40" s="481"/>
      <c r="R40" s="481"/>
      <c r="S40" s="481"/>
      <c r="T40" s="481"/>
      <c r="U40" s="481"/>
      <c r="V40" s="481"/>
      <c r="W40" s="481"/>
      <c r="X40" s="481"/>
      <c r="Y40" s="481"/>
      <c r="Z40" s="481"/>
      <c r="AA40" s="481"/>
      <c r="AB40" s="481"/>
      <c r="AC40" s="481"/>
      <c r="AD40" s="223" t="s">
        <v>831</v>
      </c>
      <c r="AE40" s="475"/>
      <c r="AF40" s="1460"/>
      <c r="AG40" s="1460"/>
      <c r="AL40" s="1460"/>
      <c r="AO40" s="476"/>
      <c r="AU40" s="1456"/>
      <c r="AV40" s="1456"/>
      <c r="AW40" s="1456"/>
      <c r="AX40" s="1456"/>
      <c r="AY40" s="1456"/>
      <c r="AZ40" s="984">
        <v>19</v>
      </c>
    </row>
    <row r="41" spans="1:52" s="1190" customFormat="1" ht="24" customHeight="1">
      <c r="A41" s="837"/>
      <c r="C41" s="1460"/>
      <c r="D41" s="490"/>
      <c r="E41" s="1480" t="s">
        <v>832</v>
      </c>
      <c r="F41" s="817" t="s">
        <v>833</v>
      </c>
      <c r="G41" s="1470" t="s">
        <v>630</v>
      </c>
      <c r="H41" s="481"/>
      <c r="I41" s="481"/>
      <c r="J41" s="481"/>
      <c r="K41" s="481"/>
      <c r="L41" s="481"/>
      <c r="M41" s="481"/>
      <c r="N41" s="481"/>
      <c r="O41" s="481"/>
      <c r="P41" s="481"/>
      <c r="Q41" s="481"/>
      <c r="R41" s="481"/>
      <c r="S41" s="481"/>
      <c r="T41" s="481"/>
      <c r="U41" s="481"/>
      <c r="V41" s="481"/>
      <c r="W41" s="481"/>
      <c r="X41" s="481"/>
      <c r="Y41" s="481"/>
      <c r="Z41" s="481"/>
      <c r="AA41" s="481"/>
      <c r="AB41" s="481"/>
      <c r="AC41" s="481"/>
      <c r="AD41" s="223" t="s">
        <v>834</v>
      </c>
      <c r="AE41" s="475"/>
      <c r="AF41" s="1460"/>
      <c r="AG41" s="1460"/>
      <c r="AL41" s="1460"/>
      <c r="AO41" s="476"/>
      <c r="AU41" s="1456"/>
      <c r="AV41" s="1456"/>
      <c r="AW41" s="1456"/>
      <c r="AX41" s="1456"/>
      <c r="AY41" s="1456"/>
      <c r="AZ41" s="984">
        <v>23</v>
      </c>
    </row>
    <row r="42" spans="1:52" s="1190" customFormat="1" ht="24" customHeight="1">
      <c r="A42" s="837"/>
      <c r="C42" s="1460"/>
      <c r="D42" s="1462"/>
      <c r="E42" s="1480" t="s">
        <v>835</v>
      </c>
      <c r="F42" s="1469" t="s">
        <v>836</v>
      </c>
      <c r="G42" s="1466" t="s">
        <v>630</v>
      </c>
      <c r="H42" s="481"/>
      <c r="I42" s="481"/>
      <c r="J42" s="481"/>
      <c r="K42" s="481"/>
      <c r="L42" s="481"/>
      <c r="M42" s="481"/>
      <c r="N42" s="481"/>
      <c r="O42" s="481"/>
      <c r="P42" s="481"/>
      <c r="Q42" s="481"/>
      <c r="R42" s="481"/>
      <c r="S42" s="481"/>
      <c r="T42" s="481"/>
      <c r="U42" s="481"/>
      <c r="V42" s="481"/>
      <c r="W42" s="481"/>
      <c r="X42" s="481"/>
      <c r="Y42" s="481"/>
      <c r="Z42" s="481"/>
      <c r="AA42" s="481"/>
      <c r="AB42" s="481"/>
      <c r="AC42" s="481"/>
      <c r="AD42" s="223" t="s">
        <v>837</v>
      </c>
      <c r="AE42" s="475"/>
      <c r="AF42" s="1460"/>
      <c r="AG42" s="1460"/>
      <c r="AL42" s="1460"/>
      <c r="AO42" s="476"/>
      <c r="AU42" s="1456"/>
      <c r="AV42" s="1456"/>
      <c r="AW42" s="1456"/>
      <c r="AX42" s="1456"/>
      <c r="AY42" s="1456"/>
      <c r="AZ42" s="984">
        <v>23</v>
      </c>
    </row>
    <row r="43" spans="1:52" s="1190" customFormat="1" ht="24" customHeight="1">
      <c r="A43" s="837"/>
      <c r="C43" s="1460"/>
      <c r="D43" s="1462"/>
      <c r="E43" s="1480" t="s">
        <v>838</v>
      </c>
      <c r="F43" s="1469" t="s">
        <v>839</v>
      </c>
      <c r="G43" s="1466" t="s">
        <v>630</v>
      </c>
      <c r="H43" s="481"/>
      <c r="I43" s="481"/>
      <c r="J43" s="481"/>
      <c r="K43" s="481"/>
      <c r="L43" s="481"/>
      <c r="M43" s="481"/>
      <c r="N43" s="481"/>
      <c r="O43" s="481"/>
      <c r="P43" s="481"/>
      <c r="Q43" s="481"/>
      <c r="R43" s="481"/>
      <c r="S43" s="481"/>
      <c r="T43" s="481"/>
      <c r="U43" s="481"/>
      <c r="V43" s="481"/>
      <c r="W43" s="481"/>
      <c r="X43" s="481"/>
      <c r="Y43" s="481"/>
      <c r="Z43" s="481"/>
      <c r="AA43" s="481"/>
      <c r="AB43" s="481"/>
      <c r="AC43" s="481"/>
      <c r="AD43" s="223" t="s">
        <v>840</v>
      </c>
      <c r="AE43" s="475"/>
      <c r="AF43" s="1460"/>
      <c r="AG43" s="1460"/>
      <c r="AL43" s="1460"/>
      <c r="AO43" s="476"/>
      <c r="AU43" s="1456"/>
      <c r="AV43" s="1456"/>
      <c r="AW43" s="1456"/>
      <c r="AX43" s="1456"/>
      <c r="AY43" s="1456"/>
      <c r="AZ43" s="984">
        <v>23</v>
      </c>
    </row>
    <row r="44" spans="1:52" s="1190" customFormat="1" ht="24" customHeight="1">
      <c r="A44" s="837"/>
      <c r="C44" s="1460"/>
      <c r="D44" s="1462"/>
      <c r="E44" s="1480" t="s">
        <v>841</v>
      </c>
      <c r="F44" s="1469" t="s">
        <v>842</v>
      </c>
      <c r="G44" s="1466" t="s">
        <v>630</v>
      </c>
      <c r="H44" s="481"/>
      <c r="I44" s="481"/>
      <c r="J44" s="481"/>
      <c r="K44" s="481"/>
      <c r="L44" s="481"/>
      <c r="M44" s="481"/>
      <c r="N44" s="481"/>
      <c r="O44" s="481"/>
      <c r="P44" s="481"/>
      <c r="Q44" s="481"/>
      <c r="R44" s="481"/>
      <c r="S44" s="481"/>
      <c r="T44" s="481"/>
      <c r="U44" s="481"/>
      <c r="V44" s="481"/>
      <c r="W44" s="481"/>
      <c r="X44" s="481"/>
      <c r="Y44" s="481"/>
      <c r="Z44" s="481"/>
      <c r="AA44" s="481"/>
      <c r="AB44" s="481"/>
      <c r="AC44" s="481"/>
      <c r="AD44" s="223" t="s">
        <v>843</v>
      </c>
      <c r="AE44" s="475"/>
      <c r="AF44" s="1460"/>
      <c r="AG44" s="1460"/>
      <c r="AL44" s="1460"/>
      <c r="AO44" s="476"/>
      <c r="AU44" s="1456"/>
      <c r="AV44" s="1456"/>
      <c r="AW44" s="1456"/>
      <c r="AX44" s="1456"/>
      <c r="AY44" s="1456"/>
      <c r="AZ44" s="984">
        <v>23</v>
      </c>
    </row>
    <row r="45" spans="1:52" s="1190" customFormat="1" ht="35.65" customHeight="1">
      <c r="A45" s="837"/>
      <c r="C45" s="1460" t="s">
        <v>648</v>
      </c>
      <c r="D45" s="1462"/>
      <c r="E45" s="1480" t="s">
        <v>115</v>
      </c>
      <c r="F45" s="608" t="s">
        <v>702</v>
      </c>
      <c r="G45" s="1468" t="s">
        <v>844</v>
      </c>
      <c r="H45" s="334"/>
      <c r="I45" s="334"/>
      <c r="J45" s="688"/>
      <c r="K45" s="688"/>
      <c r="L45" s="688"/>
      <c r="M45" s="688"/>
      <c r="N45" s="688"/>
      <c r="O45" s="688"/>
      <c r="P45" s="688"/>
      <c r="Q45" s="688"/>
      <c r="R45" s="688"/>
      <c r="S45" s="688"/>
      <c r="T45" s="688"/>
      <c r="U45" s="688"/>
      <c r="V45" s="688"/>
      <c r="W45" s="688"/>
      <c r="X45" s="688"/>
      <c r="Y45" s="688"/>
      <c r="Z45" s="688"/>
      <c r="AA45" s="688"/>
      <c r="AB45" s="688"/>
      <c r="AC45" s="688"/>
      <c r="AD45" s="223" t="s">
        <v>845</v>
      </c>
      <c r="AE45" s="475"/>
      <c r="AF45" s="1460"/>
      <c r="AG45" s="1460"/>
      <c r="AL45" s="1460"/>
      <c r="AO45" s="476"/>
      <c r="AU45" s="1456"/>
      <c r="AV45" s="1456"/>
      <c r="AW45" s="1456"/>
      <c r="AX45" s="1456"/>
      <c r="AY45" s="1456"/>
      <c r="AZ45" s="984">
        <v>34</v>
      </c>
    </row>
    <row r="46" spans="1:52" s="1190" customFormat="1" ht="35.65" customHeight="1">
      <c r="A46" s="837"/>
      <c r="C46" s="1460"/>
      <c r="D46" s="1462"/>
      <c r="E46" s="1480" t="s">
        <v>79</v>
      </c>
      <c r="F46" s="608" t="s">
        <v>846</v>
      </c>
      <c r="G46" s="1466" t="s">
        <v>847</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223" t="s">
        <v>848</v>
      </c>
      <c r="AE46" s="475"/>
      <c r="AF46" s="1460"/>
      <c r="AG46" s="1460"/>
      <c r="AL46" s="1460"/>
      <c r="AO46" s="476"/>
      <c r="AU46" s="1456"/>
      <c r="AV46" s="1456"/>
      <c r="AW46" s="1456"/>
      <c r="AX46" s="1456"/>
      <c r="AY46" s="1456"/>
      <c r="AZ46" s="984">
        <v>34</v>
      </c>
    </row>
    <row r="47" spans="1:52" s="1190" customFormat="1" ht="24" customHeight="1">
      <c r="A47" s="837"/>
      <c r="C47" s="1460"/>
      <c r="D47" s="1462"/>
      <c r="E47" s="1480" t="s">
        <v>80</v>
      </c>
      <c r="F47" s="608" t="s">
        <v>849</v>
      </c>
      <c r="G47" s="1470" t="s">
        <v>850</v>
      </c>
      <c r="H47" s="477"/>
      <c r="I47" s="477"/>
      <c r="J47" s="477"/>
      <c r="K47" s="477"/>
      <c r="L47" s="477"/>
      <c r="M47" s="477"/>
      <c r="N47" s="477"/>
      <c r="O47" s="477"/>
      <c r="P47" s="477"/>
      <c r="Q47" s="477"/>
      <c r="R47" s="477"/>
      <c r="S47" s="477"/>
      <c r="T47" s="477"/>
      <c r="U47" s="477"/>
      <c r="V47" s="477"/>
      <c r="W47" s="477"/>
      <c r="X47" s="477"/>
      <c r="Y47" s="477"/>
      <c r="Z47" s="477"/>
      <c r="AA47" s="477"/>
      <c r="AB47" s="477"/>
      <c r="AC47" s="477"/>
      <c r="AD47" s="223" t="s">
        <v>851</v>
      </c>
      <c r="AE47" s="475"/>
      <c r="AF47" s="1460"/>
      <c r="AG47" s="1460"/>
      <c r="AL47" s="1460"/>
      <c r="AO47" s="476"/>
      <c r="AU47" s="1456"/>
      <c r="AV47" s="1456"/>
      <c r="AW47" s="1456"/>
      <c r="AX47" s="1456"/>
      <c r="AY47" s="1456"/>
      <c r="AZ47" s="984">
        <v>23</v>
      </c>
    </row>
    <row r="48" spans="1:52" s="1190" customFormat="1" ht="19.899999999999999" customHeight="1">
      <c r="A48" s="837"/>
      <c r="C48" s="1460"/>
      <c r="D48" s="1462"/>
      <c r="E48" s="1480" t="s">
        <v>131</v>
      </c>
      <c r="F48" s="608" t="s">
        <v>852</v>
      </c>
      <c r="G48" s="1466" t="s">
        <v>653</v>
      </c>
      <c r="H48" s="491"/>
      <c r="I48" s="491"/>
      <c r="J48" s="491"/>
      <c r="K48" s="491"/>
      <c r="L48" s="491"/>
      <c r="M48" s="491"/>
      <c r="N48" s="491"/>
      <c r="O48" s="491"/>
      <c r="P48" s="491"/>
      <c r="Q48" s="491"/>
      <c r="R48" s="491"/>
      <c r="S48" s="491"/>
      <c r="T48" s="491"/>
      <c r="U48" s="491"/>
      <c r="V48" s="491"/>
      <c r="W48" s="491"/>
      <c r="X48" s="491"/>
      <c r="Y48" s="491"/>
      <c r="Z48" s="491"/>
      <c r="AA48" s="491"/>
      <c r="AB48" s="491"/>
      <c r="AC48" s="491"/>
      <c r="AD48" s="223"/>
      <c r="AE48" s="475"/>
      <c r="AF48" s="1460"/>
      <c r="AG48" s="1460"/>
      <c r="AL48" s="1460"/>
      <c r="AO48" s="476"/>
      <c r="AU48" s="1456"/>
      <c r="AV48" s="1456"/>
      <c r="AW48" s="1456"/>
      <c r="AX48" s="1456"/>
      <c r="AY48" s="1456"/>
      <c r="AZ48" s="984">
        <v>19</v>
      </c>
    </row>
    <row r="49" spans="1:52" ht="11.45" customHeight="1">
      <c r="D49" s="1462"/>
      <c r="AZ49" s="1455">
        <v>11</v>
      </c>
    </row>
    <row r="50" spans="1:52" s="1464" customFormat="1" ht="11.45" customHeight="1">
      <c r="A50" s="837"/>
      <c r="B50" s="1460"/>
      <c r="C50" s="1460"/>
      <c r="D50" s="284"/>
      <c r="AE50" s="984"/>
      <c r="AF50" s="1460"/>
      <c r="AG50" s="1460"/>
      <c r="AH50" s="984"/>
      <c r="AI50" s="984"/>
      <c r="AJ50" s="984"/>
      <c r="AK50" s="984"/>
      <c r="AL50" s="1460"/>
      <c r="AM50" s="984"/>
      <c r="AN50" s="984"/>
      <c r="AO50" s="476"/>
      <c r="AP50" s="984"/>
      <c r="AQ50" s="984"/>
      <c r="AR50" s="984"/>
      <c r="AS50" s="984"/>
      <c r="AT50" s="984"/>
      <c r="AU50" s="1456"/>
      <c r="AV50" s="485"/>
      <c r="AW50" s="485"/>
      <c r="AX50" s="485"/>
      <c r="AY50" s="485"/>
      <c r="AZ50" s="1464">
        <v>11</v>
      </c>
    </row>
    <row r="51" spans="1:52" s="1464" customFormat="1" ht="11.45" customHeight="1">
      <c r="A51" s="837"/>
      <c r="B51" s="1460"/>
      <c r="C51" s="1460"/>
      <c r="D51" s="284"/>
      <c r="AE51" s="984"/>
      <c r="AF51" s="1460"/>
      <c r="AG51" s="1460"/>
      <c r="AH51" s="984"/>
      <c r="AI51" s="984"/>
      <c r="AJ51" s="984"/>
      <c r="AK51" s="984"/>
      <c r="AL51" s="1460"/>
      <c r="AM51" s="984"/>
      <c r="AN51" s="984"/>
      <c r="AO51" s="476"/>
      <c r="AP51" s="984"/>
      <c r="AQ51" s="984"/>
      <c r="AR51" s="984"/>
      <c r="AS51" s="984"/>
      <c r="AT51" s="984"/>
      <c r="AU51" s="1456"/>
      <c r="AV51" s="485"/>
      <c r="AW51" s="485"/>
      <c r="AX51" s="485"/>
      <c r="AY51" s="485"/>
      <c r="AZ51" s="1464">
        <v>11</v>
      </c>
    </row>
    <row r="52" spans="1:52" s="1464" customFormat="1" ht="11.45" customHeight="1">
      <c r="A52" s="837"/>
      <c r="B52" s="1460"/>
      <c r="C52" s="1460"/>
      <c r="D52" s="284"/>
      <c r="H52" s="485"/>
      <c r="I52" s="485"/>
      <c r="J52" s="536"/>
      <c r="K52" s="536"/>
      <c r="L52" s="536"/>
      <c r="M52" s="536"/>
      <c r="N52" s="536"/>
      <c r="O52" s="536"/>
      <c r="P52" s="536"/>
      <c r="Q52" s="536"/>
      <c r="R52" s="536"/>
      <c r="S52" s="536"/>
      <c r="T52" s="536"/>
      <c r="U52" s="536"/>
      <c r="V52" s="536"/>
      <c r="W52" s="536"/>
      <c r="X52" s="536"/>
      <c r="Y52" s="536"/>
      <c r="Z52" s="536"/>
      <c r="AA52" s="536"/>
      <c r="AB52" s="536"/>
      <c r="AC52" s="536"/>
      <c r="AE52" s="984"/>
      <c r="AF52" s="1460"/>
      <c r="AG52" s="1460"/>
      <c r="AH52" s="984"/>
      <c r="AI52" s="984"/>
      <c r="AJ52" s="984"/>
      <c r="AK52" s="984"/>
      <c r="AL52" s="1460"/>
      <c r="AM52" s="984"/>
      <c r="AN52" s="984"/>
      <c r="AO52" s="476"/>
      <c r="AP52" s="984"/>
      <c r="AQ52" s="984"/>
      <c r="AR52" s="984"/>
      <c r="AS52" s="984"/>
      <c r="AT52" s="984"/>
      <c r="AU52" s="1456"/>
      <c r="AV52" s="485"/>
      <c r="AW52" s="485"/>
      <c r="AX52" s="485"/>
      <c r="AY52" s="485"/>
      <c r="AZ52" s="1464">
        <v>11</v>
      </c>
    </row>
    <row r="53" spans="1:52" s="1464" customFormat="1" ht="11.45" customHeight="1">
      <c r="A53" s="837"/>
      <c r="B53" s="1460"/>
      <c r="C53" s="1460"/>
      <c r="D53" s="284"/>
      <c r="AE53" s="984"/>
      <c r="AF53" s="1460"/>
      <c r="AG53" s="1460"/>
      <c r="AH53" s="984"/>
      <c r="AI53" s="984"/>
      <c r="AJ53" s="984"/>
      <c r="AK53" s="984"/>
      <c r="AL53" s="1460"/>
      <c r="AM53" s="984"/>
      <c r="AN53" s="984"/>
      <c r="AO53" s="476"/>
      <c r="AP53" s="984"/>
      <c r="AQ53" s="984"/>
      <c r="AR53" s="984"/>
      <c r="AS53" s="984"/>
      <c r="AT53" s="984"/>
      <c r="AU53" s="1456"/>
      <c r="AV53" s="485"/>
      <c r="AW53" s="485"/>
      <c r="AX53" s="485"/>
      <c r="AY53" s="485"/>
      <c r="AZ53" s="1464">
        <v>11</v>
      </c>
    </row>
    <row r="54" spans="1:52" s="1464" customFormat="1" ht="11.45" customHeight="1">
      <c r="A54" s="837"/>
      <c r="B54" s="1460"/>
      <c r="C54" s="1460"/>
      <c r="D54" s="284"/>
      <c r="AE54" s="984"/>
      <c r="AF54" s="1460"/>
      <c r="AG54" s="1460"/>
      <c r="AH54" s="984"/>
      <c r="AI54" s="984"/>
      <c r="AJ54" s="984"/>
      <c r="AK54" s="984"/>
      <c r="AL54" s="1460"/>
      <c r="AM54" s="984"/>
      <c r="AN54" s="984"/>
      <c r="AO54" s="476"/>
      <c r="AP54" s="984"/>
      <c r="AQ54" s="984"/>
      <c r="AR54" s="984"/>
      <c r="AS54" s="984"/>
      <c r="AT54" s="984"/>
      <c r="AU54" s="1456"/>
      <c r="AV54" s="485"/>
      <c r="AW54" s="485"/>
      <c r="AX54" s="485"/>
      <c r="AY54" s="485"/>
      <c r="AZ54" s="1464">
        <v>11</v>
      </c>
    </row>
    <row r="55" spans="1:52" s="1464" customFormat="1" ht="11.45" customHeight="1">
      <c r="A55" s="837"/>
      <c r="B55" s="1460"/>
      <c r="C55" s="1460"/>
      <c r="D55" s="284"/>
      <c r="AE55" s="984"/>
      <c r="AF55" s="1460"/>
      <c r="AG55" s="1460"/>
      <c r="AH55" s="984"/>
      <c r="AI55" s="984"/>
      <c r="AJ55" s="984"/>
      <c r="AK55" s="984"/>
      <c r="AL55" s="1460"/>
      <c r="AM55" s="984"/>
      <c r="AN55" s="984"/>
      <c r="AO55" s="476"/>
      <c r="AP55" s="984"/>
      <c r="AQ55" s="984"/>
      <c r="AR55" s="984"/>
      <c r="AS55" s="984"/>
      <c r="AT55" s="984"/>
      <c r="AU55" s="1456"/>
      <c r="AV55" s="485"/>
      <c r="AW55" s="485"/>
      <c r="AX55" s="485"/>
      <c r="AY55" s="485"/>
      <c r="AZ55" s="1464">
        <v>11</v>
      </c>
    </row>
    <row r="56" spans="1:52" s="1464" customFormat="1" ht="11.45" customHeight="1">
      <c r="A56" s="837"/>
      <c r="B56" s="1460"/>
      <c r="C56" s="1460"/>
      <c r="D56" s="284"/>
      <c r="AE56" s="984"/>
      <c r="AF56" s="1460"/>
      <c r="AG56" s="1460"/>
      <c r="AH56" s="984"/>
      <c r="AI56" s="984"/>
      <c r="AJ56" s="984"/>
      <c r="AK56" s="984"/>
      <c r="AL56" s="1460"/>
      <c r="AM56" s="984"/>
      <c r="AN56" s="984"/>
      <c r="AO56" s="476"/>
      <c r="AP56" s="984"/>
      <c r="AQ56" s="984"/>
      <c r="AR56" s="984"/>
      <c r="AS56" s="984"/>
      <c r="AT56" s="984"/>
      <c r="AU56" s="1456"/>
      <c r="AV56" s="485"/>
      <c r="AW56" s="485"/>
      <c r="AX56" s="485"/>
      <c r="AY56" s="485"/>
      <c r="AZ56" s="1464">
        <v>11</v>
      </c>
    </row>
    <row r="57" spans="1:52" s="1464" customFormat="1" ht="11.45" customHeight="1">
      <c r="A57" s="837"/>
      <c r="B57" s="1460"/>
      <c r="C57" s="1460"/>
      <c r="D57" s="284"/>
      <c r="AE57" s="984"/>
      <c r="AF57" s="1460"/>
      <c r="AG57" s="1460"/>
      <c r="AH57" s="984"/>
      <c r="AI57" s="984"/>
      <c r="AJ57" s="984"/>
      <c r="AK57" s="984"/>
      <c r="AL57" s="1460"/>
      <c r="AM57" s="984"/>
      <c r="AN57" s="984"/>
      <c r="AO57" s="476"/>
      <c r="AP57" s="984"/>
      <c r="AQ57" s="984"/>
      <c r="AR57" s="984"/>
      <c r="AS57" s="984"/>
      <c r="AT57" s="984"/>
      <c r="AU57" s="1456"/>
      <c r="AV57" s="485"/>
      <c r="AW57" s="485"/>
      <c r="AX57" s="485"/>
      <c r="AY57" s="485"/>
      <c r="AZ57" s="1464">
        <v>11</v>
      </c>
    </row>
    <row r="58" spans="1:52" s="1464" customFormat="1" ht="11.45" customHeight="1">
      <c r="A58" s="837"/>
      <c r="B58" s="1460"/>
      <c r="C58" s="1460"/>
      <c r="D58" s="284"/>
      <c r="AE58" s="984"/>
      <c r="AF58" s="1460"/>
      <c r="AG58" s="1460"/>
      <c r="AH58" s="984"/>
      <c r="AI58" s="984"/>
      <c r="AJ58" s="984"/>
      <c r="AK58" s="984"/>
      <c r="AL58" s="1460"/>
      <c r="AM58" s="984"/>
      <c r="AN58" s="984"/>
      <c r="AO58" s="476"/>
      <c r="AP58" s="984"/>
      <c r="AQ58" s="984"/>
      <c r="AR58" s="984"/>
      <c r="AS58" s="984"/>
      <c r="AT58" s="984"/>
      <c r="AU58" s="1456"/>
      <c r="AV58" s="485"/>
      <c r="AW58" s="485"/>
      <c r="AX58" s="485"/>
      <c r="AY58" s="485"/>
      <c r="AZ58" s="1464">
        <v>11</v>
      </c>
    </row>
    <row r="59" spans="1:52" s="1464" customFormat="1" ht="11.45" customHeight="1">
      <c r="A59" s="837"/>
      <c r="B59" s="1460"/>
      <c r="C59" s="1460"/>
      <c r="D59" s="284"/>
      <c r="AE59" s="984"/>
      <c r="AF59" s="1460"/>
      <c r="AG59" s="1460"/>
      <c r="AH59" s="984"/>
      <c r="AI59" s="984"/>
      <c r="AJ59" s="984"/>
      <c r="AK59" s="984"/>
      <c r="AL59" s="1460"/>
      <c r="AM59" s="984"/>
      <c r="AN59" s="984"/>
      <c r="AO59" s="476"/>
      <c r="AP59" s="984"/>
      <c r="AQ59" s="984"/>
      <c r="AR59" s="984"/>
      <c r="AS59" s="984"/>
      <c r="AT59" s="984"/>
      <c r="AU59" s="1456"/>
      <c r="AV59" s="485"/>
      <c r="AW59" s="485"/>
      <c r="AX59" s="485"/>
      <c r="AY59" s="485"/>
      <c r="AZ59" s="1464">
        <v>11</v>
      </c>
    </row>
    <row r="60" spans="1:52" s="1464" customFormat="1" ht="11.45" customHeight="1">
      <c r="A60" s="837"/>
      <c r="B60" s="1460"/>
      <c r="C60" s="1460"/>
      <c r="D60" s="284"/>
      <c r="AE60" s="984"/>
      <c r="AF60" s="1460"/>
      <c r="AG60" s="1460"/>
      <c r="AH60" s="984"/>
      <c r="AI60" s="984"/>
      <c r="AJ60" s="984"/>
      <c r="AK60" s="984"/>
      <c r="AL60" s="1460"/>
      <c r="AM60" s="984"/>
      <c r="AN60" s="984"/>
      <c r="AO60" s="476"/>
      <c r="AP60" s="984"/>
      <c r="AQ60" s="984"/>
      <c r="AR60" s="984"/>
      <c r="AS60" s="984"/>
      <c r="AT60" s="984"/>
      <c r="AU60" s="1456"/>
      <c r="AV60" s="485"/>
      <c r="AW60" s="485"/>
      <c r="AX60" s="485"/>
      <c r="AY60" s="485"/>
      <c r="AZ60" s="1464">
        <v>11</v>
      </c>
    </row>
    <row r="61" spans="1:52" s="1464" customFormat="1" ht="11.45" customHeight="1">
      <c r="A61" s="837"/>
      <c r="B61" s="1460"/>
      <c r="C61" s="1460"/>
      <c r="D61" s="284"/>
      <c r="AE61" s="984"/>
      <c r="AF61" s="1460"/>
      <c r="AG61" s="1460"/>
      <c r="AH61" s="984"/>
      <c r="AI61" s="984"/>
      <c r="AJ61" s="984"/>
      <c r="AK61" s="984"/>
      <c r="AL61" s="1460"/>
      <c r="AM61" s="984"/>
      <c r="AN61" s="984"/>
      <c r="AO61" s="476"/>
      <c r="AP61" s="984"/>
      <c r="AQ61" s="984"/>
      <c r="AR61" s="984"/>
      <c r="AS61" s="984"/>
      <c r="AT61" s="984"/>
      <c r="AU61" s="1456"/>
      <c r="AV61" s="485"/>
      <c r="AW61" s="485"/>
      <c r="AX61" s="485"/>
      <c r="AY61" s="485"/>
      <c r="AZ61" s="1464">
        <v>11</v>
      </c>
    </row>
    <row r="62" spans="1:52" s="1464" customFormat="1" ht="11.45" customHeight="1">
      <c r="A62" s="837"/>
      <c r="B62" s="1460"/>
      <c r="C62" s="1460"/>
      <c r="D62" s="284"/>
      <c r="AE62" s="984"/>
      <c r="AF62" s="1460"/>
      <c r="AG62" s="1460"/>
      <c r="AH62" s="984"/>
      <c r="AI62" s="984"/>
      <c r="AJ62" s="984"/>
      <c r="AK62" s="984"/>
      <c r="AL62" s="1460"/>
      <c r="AM62" s="984"/>
      <c r="AN62" s="984"/>
      <c r="AO62" s="476"/>
      <c r="AP62" s="984"/>
      <c r="AQ62" s="984"/>
      <c r="AR62" s="984"/>
      <c r="AS62" s="984"/>
      <c r="AT62" s="984"/>
      <c r="AU62" s="1456"/>
      <c r="AV62" s="485"/>
      <c r="AW62" s="485"/>
      <c r="AX62" s="485"/>
      <c r="AY62" s="485"/>
      <c r="AZ62" s="1464">
        <v>11</v>
      </c>
    </row>
    <row r="63" spans="1:52" s="1464" customFormat="1" ht="11.45" customHeight="1">
      <c r="A63" s="837"/>
      <c r="B63" s="1460"/>
      <c r="C63" s="1460"/>
      <c r="D63" s="284"/>
      <c r="AE63" s="984"/>
      <c r="AF63" s="1460"/>
      <c r="AG63" s="1460"/>
      <c r="AH63" s="984"/>
      <c r="AI63" s="984"/>
      <c r="AJ63" s="984"/>
      <c r="AK63" s="984"/>
      <c r="AL63" s="1460"/>
      <c r="AM63" s="984"/>
      <c r="AN63" s="984"/>
      <c r="AO63" s="476"/>
      <c r="AP63" s="984"/>
      <c r="AQ63" s="984"/>
      <c r="AR63" s="984"/>
      <c r="AS63" s="984"/>
      <c r="AT63" s="984"/>
      <c r="AU63" s="1456"/>
      <c r="AV63" s="485"/>
      <c r="AW63" s="485"/>
      <c r="AX63" s="485"/>
      <c r="AY63" s="485"/>
      <c r="AZ63" s="1464">
        <v>11</v>
      </c>
    </row>
    <row r="64" spans="1:52" s="1464" customFormat="1" ht="11.45" customHeight="1">
      <c r="A64" s="837"/>
      <c r="B64" s="1460"/>
      <c r="C64" s="1460"/>
      <c r="D64" s="284"/>
      <c r="AE64" s="984"/>
      <c r="AF64" s="1460"/>
      <c r="AG64" s="1460"/>
      <c r="AH64" s="984"/>
      <c r="AI64" s="984"/>
      <c r="AJ64" s="984"/>
      <c r="AK64" s="984"/>
      <c r="AL64" s="1460"/>
      <c r="AM64" s="984"/>
      <c r="AN64" s="984"/>
      <c r="AO64" s="476"/>
      <c r="AP64" s="984"/>
      <c r="AQ64" s="984"/>
      <c r="AR64" s="984"/>
      <c r="AS64" s="984"/>
      <c r="AT64" s="984"/>
      <c r="AU64" s="1456"/>
      <c r="AV64" s="485"/>
      <c r="AW64" s="485"/>
      <c r="AX64" s="485"/>
      <c r="AY64" s="485"/>
      <c r="AZ64" s="1464">
        <v>11</v>
      </c>
    </row>
    <row r="65" spans="1:52" s="1464" customFormat="1" ht="11.45" customHeight="1">
      <c r="A65" s="837"/>
      <c r="B65" s="1460"/>
      <c r="C65" s="1460"/>
      <c r="D65" s="284"/>
      <c r="AE65" s="984"/>
      <c r="AF65" s="1460"/>
      <c r="AG65" s="1460"/>
      <c r="AH65" s="984"/>
      <c r="AI65" s="984"/>
      <c r="AJ65" s="984"/>
      <c r="AK65" s="984"/>
      <c r="AL65" s="1460"/>
      <c r="AM65" s="984"/>
      <c r="AN65" s="984"/>
      <c r="AO65" s="476"/>
      <c r="AP65" s="984"/>
      <c r="AQ65" s="984"/>
      <c r="AR65" s="984"/>
      <c r="AS65" s="984"/>
      <c r="AT65" s="984"/>
      <c r="AU65" s="1456"/>
      <c r="AV65" s="485"/>
      <c r="AW65" s="485"/>
      <c r="AX65" s="485"/>
      <c r="AY65" s="485"/>
      <c r="AZ65" s="1464">
        <v>11</v>
      </c>
    </row>
    <row r="66" spans="1:52" s="1464" customFormat="1" ht="11.45" customHeight="1">
      <c r="A66" s="837"/>
      <c r="B66" s="1460"/>
      <c r="C66" s="1460"/>
      <c r="D66" s="284"/>
      <c r="AE66" s="984"/>
      <c r="AF66" s="1460"/>
      <c r="AG66" s="1460"/>
      <c r="AH66" s="984"/>
      <c r="AI66" s="984"/>
      <c r="AJ66" s="984"/>
      <c r="AK66" s="984"/>
      <c r="AL66" s="1460"/>
      <c r="AM66" s="984"/>
      <c r="AN66" s="984"/>
      <c r="AO66" s="476"/>
      <c r="AP66" s="984"/>
      <c r="AQ66" s="984"/>
      <c r="AR66" s="984"/>
      <c r="AS66" s="984"/>
      <c r="AT66" s="984"/>
      <c r="AU66" s="1456"/>
      <c r="AV66" s="485"/>
      <c r="AW66" s="485"/>
      <c r="AX66" s="485"/>
      <c r="AY66" s="485"/>
      <c r="AZ66" s="1464">
        <v>11</v>
      </c>
    </row>
    <row r="67" spans="1:52" s="1464" customFormat="1" ht="11.45" customHeight="1">
      <c r="A67" s="837"/>
      <c r="B67" s="1460"/>
      <c r="C67" s="1460"/>
      <c r="D67" s="284"/>
      <c r="AE67" s="984"/>
      <c r="AF67" s="1460"/>
      <c r="AG67" s="1460"/>
      <c r="AH67" s="984"/>
      <c r="AI67" s="984"/>
      <c r="AJ67" s="984"/>
      <c r="AK67" s="984"/>
      <c r="AL67" s="1460"/>
      <c r="AM67" s="984"/>
      <c r="AN67" s="984"/>
      <c r="AO67" s="476"/>
      <c r="AP67" s="984"/>
      <c r="AQ67" s="984"/>
      <c r="AR67" s="984"/>
      <c r="AS67" s="984"/>
      <c r="AT67" s="984"/>
      <c r="AU67" s="1456"/>
      <c r="AV67" s="485"/>
      <c r="AW67" s="485"/>
      <c r="AX67" s="485"/>
      <c r="AY67" s="485"/>
      <c r="AZ67" s="1464">
        <v>11</v>
      </c>
    </row>
    <row r="68" spans="1:52" s="1464" customFormat="1" ht="11.45" customHeight="1">
      <c r="A68" s="837"/>
      <c r="B68" s="1460"/>
      <c r="C68" s="1460"/>
      <c r="D68" s="284"/>
      <c r="AE68" s="984"/>
      <c r="AF68" s="1460"/>
      <c r="AG68" s="1460"/>
      <c r="AH68" s="984"/>
      <c r="AI68" s="984"/>
      <c r="AJ68" s="984"/>
      <c r="AK68" s="984"/>
      <c r="AL68" s="1460"/>
      <c r="AM68" s="984"/>
      <c r="AN68" s="984"/>
      <c r="AO68" s="476"/>
      <c r="AP68" s="984"/>
      <c r="AQ68" s="984"/>
      <c r="AR68" s="984"/>
      <c r="AS68" s="984"/>
      <c r="AT68" s="984"/>
      <c r="AU68" s="1456"/>
      <c r="AV68" s="485"/>
      <c r="AW68" s="485"/>
      <c r="AX68" s="485"/>
      <c r="AY68" s="485"/>
      <c r="AZ68" s="1464">
        <v>11</v>
      </c>
    </row>
    <row r="69" spans="1:52" s="1464" customFormat="1" ht="11.45" customHeight="1">
      <c r="A69" s="837"/>
      <c r="B69" s="1460"/>
      <c r="C69" s="1460"/>
      <c r="D69" s="284"/>
      <c r="AE69" s="984"/>
      <c r="AF69" s="1460"/>
      <c r="AG69" s="1460"/>
      <c r="AH69" s="984"/>
      <c r="AI69" s="984"/>
      <c r="AJ69" s="984"/>
      <c r="AK69" s="984"/>
      <c r="AL69" s="1460"/>
      <c r="AM69" s="984"/>
      <c r="AN69" s="984"/>
      <c r="AO69" s="476"/>
      <c r="AP69" s="984"/>
      <c r="AQ69" s="984"/>
      <c r="AR69" s="984"/>
      <c r="AS69" s="984"/>
      <c r="AT69" s="984"/>
      <c r="AU69" s="1456"/>
      <c r="AV69" s="485"/>
      <c r="AW69" s="485"/>
      <c r="AX69" s="485"/>
      <c r="AY69" s="485"/>
      <c r="AZ69" s="1464">
        <v>11</v>
      </c>
    </row>
    <row r="70" spans="1:52" s="1464" customFormat="1" ht="11.45" customHeight="1">
      <c r="A70" s="837"/>
      <c r="B70" s="1460"/>
      <c r="C70" s="1460"/>
      <c r="D70" s="284"/>
      <c r="AE70" s="984"/>
      <c r="AF70" s="1460"/>
      <c r="AG70" s="1460"/>
      <c r="AH70" s="984"/>
      <c r="AI70" s="984"/>
      <c r="AJ70" s="984"/>
      <c r="AK70" s="984"/>
      <c r="AL70" s="1460"/>
      <c r="AM70" s="984"/>
      <c r="AN70" s="984"/>
      <c r="AO70" s="476"/>
      <c r="AP70" s="984"/>
      <c r="AQ70" s="984"/>
      <c r="AR70" s="984"/>
      <c r="AS70" s="984"/>
      <c r="AT70" s="984"/>
      <c r="AU70" s="1456"/>
      <c r="AV70" s="485"/>
      <c r="AW70" s="485"/>
      <c r="AX70" s="485"/>
      <c r="AY70" s="485"/>
      <c r="AZ70" s="1464">
        <v>11</v>
      </c>
    </row>
    <row r="71" spans="1:52" s="1464" customFormat="1" ht="11.45" customHeight="1">
      <c r="A71" s="837"/>
      <c r="B71" s="1460"/>
      <c r="C71" s="1460"/>
      <c r="D71" s="284"/>
      <c r="AE71" s="984"/>
      <c r="AF71" s="1460"/>
      <c r="AG71" s="1460"/>
      <c r="AH71" s="984"/>
      <c r="AI71" s="984"/>
      <c r="AJ71" s="984"/>
      <c r="AK71" s="984"/>
      <c r="AL71" s="1460"/>
      <c r="AM71" s="984"/>
      <c r="AN71" s="984"/>
      <c r="AO71" s="476"/>
      <c r="AP71" s="984"/>
      <c r="AQ71" s="984"/>
      <c r="AR71" s="984"/>
      <c r="AS71" s="984"/>
      <c r="AT71" s="984"/>
      <c r="AU71" s="1456"/>
      <c r="AV71" s="485"/>
      <c r="AW71" s="485"/>
      <c r="AX71" s="485"/>
      <c r="AY71" s="485"/>
      <c r="AZ71" s="1464">
        <v>11</v>
      </c>
    </row>
    <row r="72" spans="1:52" s="1464" customFormat="1" ht="11.45" customHeight="1">
      <c r="A72" s="837"/>
      <c r="B72" s="1460"/>
      <c r="C72" s="1460"/>
      <c r="D72" s="284"/>
      <c r="AE72" s="984"/>
      <c r="AF72" s="1460"/>
      <c r="AG72" s="1460"/>
      <c r="AH72" s="984"/>
      <c r="AI72" s="984"/>
      <c r="AJ72" s="984"/>
      <c r="AK72" s="984"/>
      <c r="AL72" s="1460"/>
      <c r="AM72" s="984"/>
      <c r="AN72" s="984"/>
      <c r="AO72" s="476"/>
      <c r="AP72" s="984"/>
      <c r="AQ72" s="984"/>
      <c r="AR72" s="984"/>
      <c r="AS72" s="984"/>
      <c r="AT72" s="984"/>
      <c r="AU72" s="1456"/>
      <c r="AV72" s="485"/>
      <c r="AW72" s="485"/>
      <c r="AX72" s="485"/>
      <c r="AY72" s="485"/>
      <c r="AZ72" s="1464">
        <v>11</v>
      </c>
    </row>
    <row r="73" spans="1:52" s="1464" customFormat="1" ht="11.45" customHeight="1">
      <c r="A73" s="837"/>
      <c r="B73" s="1460"/>
      <c r="C73" s="1460"/>
      <c r="D73" s="284"/>
      <c r="AE73" s="984"/>
      <c r="AF73" s="1460"/>
      <c r="AG73" s="1460"/>
      <c r="AH73" s="984"/>
      <c r="AI73" s="984"/>
      <c r="AJ73" s="984"/>
      <c r="AK73" s="984"/>
      <c r="AL73" s="1460"/>
      <c r="AM73" s="984"/>
      <c r="AN73" s="984"/>
      <c r="AO73" s="476"/>
      <c r="AP73" s="984"/>
      <c r="AQ73" s="984"/>
      <c r="AR73" s="984"/>
      <c r="AS73" s="984"/>
      <c r="AT73" s="984"/>
      <c r="AU73" s="1456"/>
      <c r="AV73" s="485"/>
      <c r="AW73" s="485"/>
      <c r="AX73" s="485"/>
      <c r="AY73" s="485"/>
      <c r="AZ73" s="1464">
        <v>11</v>
      </c>
    </row>
    <row r="74" spans="1:52" s="1464" customFormat="1" ht="11.45" customHeight="1">
      <c r="A74" s="837"/>
      <c r="B74" s="1460"/>
      <c r="C74" s="1460"/>
      <c r="D74" s="284"/>
      <c r="AE74" s="984"/>
      <c r="AF74" s="1460"/>
      <c r="AG74" s="1460"/>
      <c r="AH74" s="984"/>
      <c r="AI74" s="984"/>
      <c r="AJ74" s="984"/>
      <c r="AK74" s="984"/>
      <c r="AL74" s="1460"/>
      <c r="AM74" s="984"/>
      <c r="AN74" s="984"/>
      <c r="AO74" s="476"/>
      <c r="AP74" s="984"/>
      <c r="AQ74" s="984"/>
      <c r="AR74" s="984"/>
      <c r="AS74" s="984"/>
      <c r="AT74" s="984"/>
      <c r="AU74" s="1456"/>
      <c r="AV74" s="485"/>
      <c r="AW74" s="485"/>
      <c r="AX74" s="485"/>
      <c r="AY74" s="485"/>
      <c r="AZ74" s="1464">
        <v>11</v>
      </c>
    </row>
    <row r="75" spans="1:52" s="1464" customFormat="1" ht="11.45" customHeight="1">
      <c r="A75" s="837"/>
      <c r="B75" s="1460"/>
      <c r="C75" s="1460"/>
      <c r="D75" s="284"/>
      <c r="AE75" s="984"/>
      <c r="AF75" s="1460"/>
      <c r="AG75" s="1460"/>
      <c r="AH75" s="984"/>
      <c r="AI75" s="984"/>
      <c r="AJ75" s="984"/>
      <c r="AK75" s="984"/>
      <c r="AL75" s="1460"/>
      <c r="AM75" s="984"/>
      <c r="AN75" s="984"/>
      <c r="AO75" s="476"/>
      <c r="AP75" s="984"/>
      <c r="AQ75" s="984"/>
      <c r="AR75" s="984"/>
      <c r="AS75" s="984"/>
      <c r="AT75" s="984"/>
      <c r="AU75" s="1456"/>
      <c r="AV75" s="485"/>
      <c r="AW75" s="485"/>
      <c r="AX75" s="485"/>
      <c r="AY75" s="485"/>
      <c r="AZ75" s="1464">
        <v>11</v>
      </c>
    </row>
    <row r="76" spans="1:52" s="1464" customFormat="1" ht="11.45" customHeight="1">
      <c r="A76" s="837"/>
      <c r="B76" s="1460"/>
      <c r="C76" s="1460"/>
      <c r="D76" s="284"/>
      <c r="AE76" s="984"/>
      <c r="AF76" s="1460"/>
      <c r="AG76" s="1460"/>
      <c r="AH76" s="984"/>
      <c r="AI76" s="984"/>
      <c r="AJ76" s="984"/>
      <c r="AK76" s="984"/>
      <c r="AL76" s="1460"/>
      <c r="AM76" s="984"/>
      <c r="AN76" s="984"/>
      <c r="AO76" s="476"/>
      <c r="AP76" s="984"/>
      <c r="AQ76" s="984"/>
      <c r="AR76" s="984"/>
      <c r="AS76" s="984"/>
      <c r="AT76" s="984"/>
      <c r="AU76" s="1456"/>
      <c r="AV76" s="485"/>
      <c r="AW76" s="485"/>
      <c r="AX76" s="485"/>
      <c r="AY76" s="485"/>
      <c r="AZ76" s="1464">
        <v>11</v>
      </c>
    </row>
    <row r="77" spans="1:52" s="1464" customFormat="1" ht="11.45" customHeight="1">
      <c r="A77" s="837"/>
      <c r="B77" s="1460"/>
      <c r="C77" s="1460"/>
      <c r="D77" s="284"/>
      <c r="AE77" s="984"/>
      <c r="AF77" s="1460"/>
      <c r="AG77" s="1460"/>
      <c r="AH77" s="984"/>
      <c r="AI77" s="984"/>
      <c r="AJ77" s="984"/>
      <c r="AK77" s="984"/>
      <c r="AL77" s="1460"/>
      <c r="AM77" s="984"/>
      <c r="AN77" s="984"/>
      <c r="AO77" s="476"/>
      <c r="AP77" s="984"/>
      <c r="AQ77" s="984"/>
      <c r="AR77" s="984"/>
      <c r="AS77" s="984"/>
      <c r="AT77" s="984"/>
      <c r="AU77" s="1456"/>
      <c r="AV77" s="485"/>
      <c r="AW77" s="485"/>
      <c r="AX77" s="485"/>
      <c r="AY77" s="485"/>
      <c r="AZ77" s="1464">
        <v>11</v>
      </c>
    </row>
    <row r="78" spans="1:52" s="1464" customFormat="1" ht="11.45" customHeight="1">
      <c r="A78" s="837"/>
      <c r="B78" s="1460"/>
      <c r="C78" s="1460"/>
      <c r="D78" s="284"/>
      <c r="AE78" s="984"/>
      <c r="AF78" s="1460"/>
      <c r="AG78" s="1460"/>
      <c r="AH78" s="984"/>
      <c r="AI78" s="984"/>
      <c r="AJ78" s="984"/>
      <c r="AK78" s="984"/>
      <c r="AL78" s="1460"/>
      <c r="AM78" s="984"/>
      <c r="AN78" s="984"/>
      <c r="AO78" s="476"/>
      <c r="AP78" s="984"/>
      <c r="AQ78" s="984"/>
      <c r="AR78" s="984"/>
      <c r="AS78" s="984"/>
      <c r="AT78" s="984"/>
      <c r="AU78" s="1456"/>
      <c r="AV78" s="485"/>
      <c r="AW78" s="485"/>
      <c r="AX78" s="485"/>
      <c r="AY78" s="485"/>
      <c r="AZ78" s="1464">
        <v>11</v>
      </c>
    </row>
    <row r="79" spans="1:52" s="1464" customFormat="1" ht="11.45" customHeight="1">
      <c r="A79" s="837"/>
      <c r="B79" s="1460"/>
      <c r="C79" s="1460"/>
      <c r="D79" s="284"/>
      <c r="AE79" s="984"/>
      <c r="AF79" s="1460"/>
      <c r="AG79" s="1460"/>
      <c r="AH79" s="984"/>
      <c r="AI79" s="984"/>
      <c r="AJ79" s="984"/>
      <c r="AK79" s="984"/>
      <c r="AL79" s="1460"/>
      <c r="AM79" s="984"/>
      <c r="AN79" s="984"/>
      <c r="AO79" s="476"/>
      <c r="AP79" s="984"/>
      <c r="AQ79" s="984"/>
      <c r="AR79" s="984"/>
      <c r="AS79" s="984"/>
      <c r="AT79" s="984"/>
      <c r="AU79" s="1456"/>
      <c r="AV79" s="485"/>
      <c r="AW79" s="485"/>
      <c r="AX79" s="485"/>
      <c r="AY79" s="485"/>
      <c r="AZ79" s="1464">
        <v>11</v>
      </c>
    </row>
    <row r="80" spans="1:52" s="1464" customFormat="1" ht="11.45" customHeight="1">
      <c r="A80" s="837"/>
      <c r="B80" s="1460"/>
      <c r="C80" s="1460"/>
      <c r="D80" s="284"/>
      <c r="AE80" s="984"/>
      <c r="AF80" s="1460"/>
      <c r="AG80" s="1460"/>
      <c r="AH80" s="984"/>
      <c r="AI80" s="984"/>
      <c r="AJ80" s="984"/>
      <c r="AK80" s="984"/>
      <c r="AL80" s="1460"/>
      <c r="AM80" s="984"/>
      <c r="AN80" s="984"/>
      <c r="AO80" s="476"/>
      <c r="AP80" s="984"/>
      <c r="AQ80" s="984"/>
      <c r="AR80" s="984"/>
      <c r="AS80" s="984"/>
      <c r="AT80" s="984"/>
      <c r="AU80" s="1456"/>
      <c r="AV80" s="485"/>
      <c r="AW80" s="485"/>
      <c r="AX80" s="485"/>
      <c r="AY80" s="485"/>
      <c r="AZ80" s="1464">
        <v>11</v>
      </c>
    </row>
    <row r="81" spans="1:52" s="1464" customFormat="1" ht="11.45" customHeight="1">
      <c r="A81" s="837"/>
      <c r="B81" s="1460"/>
      <c r="C81" s="1460"/>
      <c r="D81" s="284"/>
      <c r="AE81" s="984"/>
      <c r="AF81" s="1460"/>
      <c r="AG81" s="1460"/>
      <c r="AH81" s="984"/>
      <c r="AI81" s="984"/>
      <c r="AJ81" s="984"/>
      <c r="AK81" s="984"/>
      <c r="AL81" s="1460"/>
      <c r="AM81" s="984"/>
      <c r="AN81" s="984"/>
      <c r="AO81" s="476"/>
      <c r="AP81" s="984"/>
      <c r="AQ81" s="984"/>
      <c r="AR81" s="984"/>
      <c r="AS81" s="984"/>
      <c r="AT81" s="984"/>
      <c r="AU81" s="1456"/>
      <c r="AV81" s="485"/>
      <c r="AW81" s="485"/>
      <c r="AX81" s="485"/>
      <c r="AY81" s="485"/>
      <c r="AZ81" s="1464">
        <v>11</v>
      </c>
    </row>
    <row r="82" spans="1:52" s="1464" customFormat="1" ht="11.45" customHeight="1">
      <c r="A82" s="837"/>
      <c r="B82" s="1460"/>
      <c r="C82" s="1460"/>
      <c r="D82" s="284"/>
      <c r="AE82" s="984"/>
      <c r="AF82" s="1460"/>
      <c r="AG82" s="1460"/>
      <c r="AH82" s="984"/>
      <c r="AI82" s="984"/>
      <c r="AJ82" s="984"/>
      <c r="AK82" s="984"/>
      <c r="AL82" s="1460"/>
      <c r="AM82" s="984"/>
      <c r="AN82" s="984"/>
      <c r="AO82" s="476"/>
      <c r="AP82" s="984"/>
      <c r="AQ82" s="984"/>
      <c r="AR82" s="984"/>
      <c r="AS82" s="984"/>
      <c r="AT82" s="984"/>
      <c r="AU82" s="1456"/>
      <c r="AV82" s="485"/>
      <c r="AW82" s="485"/>
      <c r="AX82" s="485"/>
      <c r="AY82" s="485"/>
      <c r="AZ82" s="1464">
        <v>11</v>
      </c>
    </row>
    <row r="83" spans="1:52" s="1464" customFormat="1" ht="11.45" customHeight="1">
      <c r="A83" s="837"/>
      <c r="B83" s="1460"/>
      <c r="C83" s="1460"/>
      <c r="D83" s="284"/>
      <c r="AE83" s="984"/>
      <c r="AF83" s="1460"/>
      <c r="AG83" s="1460"/>
      <c r="AH83" s="984"/>
      <c r="AI83" s="984"/>
      <c r="AJ83" s="984"/>
      <c r="AK83" s="984"/>
      <c r="AL83" s="1460"/>
      <c r="AM83" s="984"/>
      <c r="AN83" s="984"/>
      <c r="AO83" s="476"/>
      <c r="AP83" s="984"/>
      <c r="AQ83" s="984"/>
      <c r="AR83" s="984"/>
      <c r="AS83" s="984"/>
      <c r="AT83" s="984"/>
      <c r="AU83" s="1456"/>
      <c r="AV83" s="485"/>
      <c r="AW83" s="485"/>
      <c r="AX83" s="485"/>
      <c r="AY83" s="485"/>
      <c r="AZ83" s="1464">
        <v>11</v>
      </c>
    </row>
    <row r="84" spans="1:52" s="1464" customFormat="1" ht="11.45" customHeight="1">
      <c r="A84" s="837"/>
      <c r="B84" s="1460"/>
      <c r="C84" s="1460"/>
      <c r="D84" s="284"/>
      <c r="AE84" s="984"/>
      <c r="AF84" s="1460"/>
      <c r="AG84" s="1460"/>
      <c r="AH84" s="984"/>
      <c r="AI84" s="984"/>
      <c r="AJ84" s="984"/>
      <c r="AK84" s="984"/>
      <c r="AL84" s="1460"/>
      <c r="AM84" s="984"/>
      <c r="AN84" s="984"/>
      <c r="AO84" s="476"/>
      <c r="AP84" s="984"/>
      <c r="AQ84" s="984"/>
      <c r="AR84" s="984"/>
      <c r="AS84" s="984"/>
      <c r="AT84" s="984"/>
      <c r="AU84" s="1456"/>
      <c r="AV84" s="485"/>
      <c r="AW84" s="485"/>
      <c r="AX84" s="485"/>
      <c r="AY84" s="485"/>
      <c r="AZ84" s="1464">
        <v>11</v>
      </c>
    </row>
    <row r="85" spans="1:52" s="1464" customFormat="1" ht="11.45" customHeight="1">
      <c r="A85" s="837"/>
      <c r="B85" s="1460"/>
      <c r="C85" s="1460"/>
      <c r="D85" s="284"/>
      <c r="AE85" s="984"/>
      <c r="AF85" s="1460"/>
      <c r="AG85" s="1460"/>
      <c r="AH85" s="984"/>
      <c r="AI85" s="984"/>
      <c r="AJ85" s="984"/>
      <c r="AK85" s="984"/>
      <c r="AL85" s="1460"/>
      <c r="AM85" s="984"/>
      <c r="AN85" s="984"/>
      <c r="AO85" s="476"/>
      <c r="AP85" s="984"/>
      <c r="AQ85" s="984"/>
      <c r="AR85" s="984"/>
      <c r="AS85" s="984"/>
      <c r="AT85" s="984"/>
      <c r="AU85" s="1456"/>
      <c r="AV85" s="485"/>
      <c r="AW85" s="485"/>
      <c r="AX85" s="485"/>
      <c r="AY85" s="485"/>
      <c r="AZ85" s="1464">
        <v>11</v>
      </c>
    </row>
    <row r="86" spans="1:52" s="1464" customFormat="1" ht="11.45" customHeight="1">
      <c r="A86" s="837"/>
      <c r="B86" s="1460"/>
      <c r="C86" s="1460"/>
      <c r="D86" s="284"/>
      <c r="AE86" s="984"/>
      <c r="AF86" s="1460"/>
      <c r="AG86" s="1460"/>
      <c r="AH86" s="984"/>
      <c r="AI86" s="984"/>
      <c r="AJ86" s="984"/>
      <c r="AK86" s="984"/>
      <c r="AL86" s="1460"/>
      <c r="AM86" s="984"/>
      <c r="AN86" s="984"/>
      <c r="AO86" s="476"/>
      <c r="AP86" s="984"/>
      <c r="AQ86" s="984"/>
      <c r="AR86" s="984"/>
      <c r="AS86" s="984"/>
      <c r="AT86" s="984"/>
      <c r="AU86" s="1456"/>
      <c r="AV86" s="485"/>
      <c r="AW86" s="485"/>
      <c r="AX86" s="485"/>
      <c r="AY86" s="485"/>
      <c r="AZ86" s="1464">
        <v>11</v>
      </c>
    </row>
    <row r="87" spans="1:52" s="1464" customFormat="1" ht="11.45" customHeight="1">
      <c r="A87" s="837"/>
      <c r="B87" s="1460"/>
      <c r="C87" s="1460"/>
      <c r="D87" s="284"/>
      <c r="AE87" s="984"/>
      <c r="AF87" s="1460"/>
      <c r="AG87" s="1460"/>
      <c r="AH87" s="984"/>
      <c r="AI87" s="984"/>
      <c r="AJ87" s="984"/>
      <c r="AK87" s="984"/>
      <c r="AL87" s="1460"/>
      <c r="AM87" s="984"/>
      <c r="AN87" s="984"/>
      <c r="AO87" s="476"/>
      <c r="AP87" s="984"/>
      <c r="AQ87" s="984"/>
      <c r="AR87" s="984"/>
      <c r="AS87" s="984"/>
      <c r="AT87" s="984"/>
      <c r="AU87" s="1456"/>
      <c r="AV87" s="485"/>
      <c r="AW87" s="485"/>
      <c r="AX87" s="485"/>
      <c r="AY87" s="485"/>
      <c r="AZ87" s="1464">
        <v>11</v>
      </c>
    </row>
    <row r="88" spans="1:52" s="1464" customFormat="1" ht="11.45" customHeight="1">
      <c r="A88" s="837"/>
      <c r="B88" s="1460"/>
      <c r="C88" s="1460"/>
      <c r="D88" s="284"/>
      <c r="AE88" s="984"/>
      <c r="AF88" s="1460"/>
      <c r="AG88" s="1460"/>
      <c r="AH88" s="984"/>
      <c r="AI88" s="984"/>
      <c r="AJ88" s="984"/>
      <c r="AK88" s="984"/>
      <c r="AL88" s="1460"/>
      <c r="AM88" s="984"/>
      <c r="AN88" s="984"/>
      <c r="AO88" s="476"/>
      <c r="AP88" s="984"/>
      <c r="AQ88" s="984"/>
      <c r="AR88" s="984"/>
      <c r="AS88" s="984"/>
      <c r="AT88" s="984"/>
      <c r="AU88" s="1456"/>
      <c r="AV88" s="485"/>
      <c r="AW88" s="485"/>
      <c r="AX88" s="485"/>
      <c r="AY88" s="485"/>
      <c r="AZ88" s="1464">
        <v>11</v>
      </c>
    </row>
    <row r="89" spans="1:52" s="1464" customFormat="1" ht="11.45" customHeight="1">
      <c r="A89" s="837"/>
      <c r="B89" s="1460"/>
      <c r="C89" s="1460"/>
      <c r="D89" s="284"/>
      <c r="AE89" s="984"/>
      <c r="AF89" s="1460"/>
      <c r="AG89" s="1460"/>
      <c r="AH89" s="984"/>
      <c r="AI89" s="984"/>
      <c r="AJ89" s="984"/>
      <c r="AK89" s="984"/>
      <c r="AL89" s="1460"/>
      <c r="AM89" s="984"/>
      <c r="AN89" s="984"/>
      <c r="AO89" s="476"/>
      <c r="AP89" s="984"/>
      <c r="AQ89" s="984"/>
      <c r="AR89" s="984"/>
      <c r="AS89" s="984"/>
      <c r="AT89" s="984"/>
      <c r="AU89" s="1456"/>
      <c r="AV89" s="485"/>
      <c r="AW89" s="485"/>
      <c r="AX89" s="485"/>
      <c r="AY89" s="485"/>
      <c r="AZ89" s="1464">
        <v>11</v>
      </c>
    </row>
    <row r="90" spans="1:52" s="1464" customFormat="1" ht="11.45" customHeight="1">
      <c r="A90" s="837"/>
      <c r="B90" s="1460"/>
      <c r="C90" s="1460"/>
      <c r="D90" s="284"/>
      <c r="AE90" s="984"/>
      <c r="AF90" s="1460"/>
      <c r="AG90" s="1460"/>
      <c r="AH90" s="984"/>
      <c r="AI90" s="984"/>
      <c r="AJ90" s="984"/>
      <c r="AK90" s="984"/>
      <c r="AL90" s="1460"/>
      <c r="AM90" s="984"/>
      <c r="AN90" s="984"/>
      <c r="AO90" s="476"/>
      <c r="AP90" s="984"/>
      <c r="AQ90" s="984"/>
      <c r="AR90" s="984"/>
      <c r="AS90" s="984"/>
      <c r="AT90" s="984"/>
      <c r="AU90" s="1456"/>
      <c r="AV90" s="485"/>
      <c r="AW90" s="485"/>
      <c r="AX90" s="485"/>
      <c r="AY90" s="485"/>
      <c r="AZ90" s="1464">
        <v>11</v>
      </c>
    </row>
    <row r="91" spans="1:52" s="1464" customFormat="1" ht="11.45" customHeight="1">
      <c r="A91" s="837"/>
      <c r="B91" s="1460"/>
      <c r="C91" s="1460"/>
      <c r="D91" s="284"/>
      <c r="AE91" s="984"/>
      <c r="AF91" s="1460"/>
      <c r="AG91" s="1460"/>
      <c r="AH91" s="984"/>
      <c r="AI91" s="984"/>
      <c r="AJ91" s="984"/>
      <c r="AK91" s="984"/>
      <c r="AL91" s="1460"/>
      <c r="AM91" s="984"/>
      <c r="AN91" s="984"/>
      <c r="AO91" s="476"/>
      <c r="AP91" s="984"/>
      <c r="AQ91" s="984"/>
      <c r="AR91" s="984"/>
      <c r="AS91" s="984"/>
      <c r="AT91" s="984"/>
      <c r="AU91" s="1456"/>
      <c r="AV91" s="485"/>
      <c r="AW91" s="485"/>
      <c r="AX91" s="485"/>
      <c r="AY91" s="485"/>
      <c r="AZ91" s="1464">
        <v>11</v>
      </c>
    </row>
    <row r="92" spans="1:52" s="1464" customFormat="1" ht="11.45" customHeight="1">
      <c r="A92" s="837"/>
      <c r="B92" s="1460"/>
      <c r="C92" s="1460"/>
      <c r="D92" s="284"/>
      <c r="AE92" s="984"/>
      <c r="AF92" s="1460"/>
      <c r="AG92" s="1460"/>
      <c r="AH92" s="984"/>
      <c r="AI92" s="984"/>
      <c r="AJ92" s="984"/>
      <c r="AK92" s="984"/>
      <c r="AL92" s="1460"/>
      <c r="AM92" s="984"/>
      <c r="AN92" s="984"/>
      <c r="AO92" s="476"/>
      <c r="AP92" s="984"/>
      <c r="AQ92" s="984"/>
      <c r="AR92" s="984"/>
      <c r="AS92" s="984"/>
      <c r="AT92" s="984"/>
      <c r="AU92" s="1456"/>
      <c r="AV92" s="485"/>
      <c r="AW92" s="485"/>
      <c r="AX92" s="485"/>
      <c r="AY92" s="485"/>
      <c r="AZ92" s="1464">
        <v>11</v>
      </c>
    </row>
    <row r="93" spans="1:52" s="1464" customFormat="1" ht="11.45" customHeight="1">
      <c r="A93" s="837"/>
      <c r="B93" s="1460"/>
      <c r="C93" s="1460"/>
      <c r="D93" s="284"/>
      <c r="AE93" s="984"/>
      <c r="AF93" s="1460"/>
      <c r="AG93" s="1460"/>
      <c r="AH93" s="984"/>
      <c r="AI93" s="984"/>
      <c r="AJ93" s="984"/>
      <c r="AK93" s="984"/>
      <c r="AL93" s="1460"/>
      <c r="AM93" s="984"/>
      <c r="AN93" s="984"/>
      <c r="AO93" s="476"/>
      <c r="AP93" s="984"/>
      <c r="AQ93" s="984"/>
      <c r="AR93" s="984"/>
      <c r="AS93" s="984"/>
      <c r="AT93" s="984"/>
      <c r="AU93" s="1456"/>
      <c r="AV93" s="485"/>
      <c r="AW93" s="485"/>
      <c r="AX93" s="485"/>
      <c r="AY93" s="485"/>
      <c r="AZ93" s="1464">
        <v>11</v>
      </c>
    </row>
    <row r="94" spans="1:52" s="1464" customFormat="1" ht="11.45" customHeight="1">
      <c r="A94" s="837"/>
      <c r="B94" s="1460"/>
      <c r="C94" s="1460"/>
      <c r="D94" s="284"/>
      <c r="AE94" s="984"/>
      <c r="AF94" s="1460"/>
      <c r="AG94" s="1460"/>
      <c r="AH94" s="984"/>
      <c r="AI94" s="984"/>
      <c r="AJ94" s="984"/>
      <c r="AK94" s="984"/>
      <c r="AL94" s="1460"/>
      <c r="AM94" s="984"/>
      <c r="AN94" s="984"/>
      <c r="AO94" s="476"/>
      <c r="AP94" s="984"/>
      <c r="AQ94" s="984"/>
      <c r="AR94" s="984"/>
      <c r="AS94" s="984"/>
      <c r="AT94" s="984"/>
      <c r="AU94" s="1456"/>
      <c r="AV94" s="485"/>
      <c r="AW94" s="485"/>
      <c r="AX94" s="485"/>
      <c r="AY94" s="485"/>
      <c r="AZ94" s="1464">
        <v>11</v>
      </c>
    </row>
    <row r="95" spans="1:52" s="1464" customFormat="1" ht="11.45" customHeight="1">
      <c r="A95" s="837"/>
      <c r="B95" s="1460"/>
      <c r="C95" s="1460"/>
      <c r="D95" s="284"/>
      <c r="AE95" s="984"/>
      <c r="AF95" s="1460"/>
      <c r="AG95" s="1460"/>
      <c r="AH95" s="984"/>
      <c r="AI95" s="984"/>
      <c r="AJ95" s="984"/>
      <c r="AK95" s="984"/>
      <c r="AL95" s="1460"/>
      <c r="AM95" s="984"/>
      <c r="AN95" s="984"/>
      <c r="AO95" s="476"/>
      <c r="AP95" s="984"/>
      <c r="AQ95" s="984"/>
      <c r="AR95" s="984"/>
      <c r="AS95" s="984"/>
      <c r="AT95" s="984"/>
      <c r="AU95" s="1456"/>
      <c r="AV95" s="485"/>
      <c r="AW95" s="485"/>
      <c r="AX95" s="485"/>
      <c r="AY95" s="485"/>
      <c r="AZ95" s="1464">
        <v>11</v>
      </c>
    </row>
    <row r="96" spans="1:52" s="1464" customFormat="1" ht="11.45" customHeight="1">
      <c r="A96" s="837"/>
      <c r="B96" s="1460"/>
      <c r="C96" s="1460"/>
      <c r="D96" s="284"/>
      <c r="AE96" s="984"/>
      <c r="AF96" s="1460"/>
      <c r="AG96" s="1460"/>
      <c r="AH96" s="984"/>
      <c r="AI96" s="984"/>
      <c r="AJ96" s="984"/>
      <c r="AK96" s="984"/>
      <c r="AL96" s="1460"/>
      <c r="AM96" s="984"/>
      <c r="AN96" s="984"/>
      <c r="AO96" s="476"/>
      <c r="AP96" s="984"/>
      <c r="AQ96" s="984"/>
      <c r="AR96" s="984"/>
      <c r="AS96" s="984"/>
      <c r="AT96" s="984"/>
      <c r="AU96" s="1456"/>
      <c r="AV96" s="485"/>
      <c r="AW96" s="485"/>
      <c r="AX96" s="485"/>
      <c r="AY96" s="485"/>
      <c r="AZ96" s="1464">
        <v>11</v>
      </c>
    </row>
    <row r="97" spans="1:52" s="1464" customFormat="1" ht="11.45" customHeight="1">
      <c r="A97" s="837"/>
      <c r="B97" s="1460"/>
      <c r="C97" s="1460"/>
      <c r="D97" s="284"/>
      <c r="AE97" s="984"/>
      <c r="AF97" s="1460"/>
      <c r="AG97" s="1460"/>
      <c r="AH97" s="984"/>
      <c r="AI97" s="984"/>
      <c r="AJ97" s="984"/>
      <c r="AK97" s="984"/>
      <c r="AL97" s="1460"/>
      <c r="AM97" s="984"/>
      <c r="AN97" s="984"/>
      <c r="AO97" s="476"/>
      <c r="AP97" s="984"/>
      <c r="AQ97" s="984"/>
      <c r="AR97" s="984"/>
      <c r="AS97" s="984"/>
      <c r="AT97" s="984"/>
      <c r="AU97" s="1456"/>
      <c r="AV97" s="485"/>
      <c r="AW97" s="485"/>
      <c r="AX97" s="485"/>
      <c r="AY97" s="485"/>
      <c r="AZ97" s="1464">
        <v>11</v>
      </c>
    </row>
    <row r="98" spans="1:52" s="1464" customFormat="1" ht="11.45" customHeight="1">
      <c r="A98" s="837"/>
      <c r="B98" s="1460"/>
      <c r="C98" s="1460"/>
      <c r="D98" s="284"/>
      <c r="AE98" s="984"/>
      <c r="AF98" s="1460"/>
      <c r="AG98" s="1460"/>
      <c r="AH98" s="984"/>
      <c r="AI98" s="984"/>
      <c r="AJ98" s="984"/>
      <c r="AK98" s="984"/>
      <c r="AL98" s="1460"/>
      <c r="AM98" s="984"/>
      <c r="AN98" s="984"/>
      <c r="AO98" s="476"/>
      <c r="AP98" s="984"/>
      <c r="AQ98" s="984"/>
      <c r="AR98" s="984"/>
      <c r="AS98" s="984"/>
      <c r="AT98" s="984"/>
      <c r="AU98" s="1456"/>
      <c r="AV98" s="485"/>
      <c r="AW98" s="485"/>
      <c r="AX98" s="485"/>
      <c r="AY98" s="485"/>
      <c r="AZ98" s="1464">
        <v>11</v>
      </c>
    </row>
    <row r="99" spans="1:52" s="1464" customFormat="1" ht="11.45" customHeight="1">
      <c r="A99" s="837"/>
      <c r="B99" s="1460"/>
      <c r="C99" s="1460"/>
      <c r="D99" s="284"/>
      <c r="AE99" s="984"/>
      <c r="AF99" s="1460"/>
      <c r="AG99" s="1460"/>
      <c r="AH99" s="984"/>
      <c r="AI99" s="984"/>
      <c r="AJ99" s="984"/>
      <c r="AK99" s="984"/>
      <c r="AL99" s="1460"/>
      <c r="AM99" s="984"/>
      <c r="AN99" s="984"/>
      <c r="AO99" s="476"/>
      <c r="AP99" s="984"/>
      <c r="AQ99" s="984"/>
      <c r="AR99" s="984"/>
      <c r="AS99" s="984"/>
      <c r="AT99" s="984"/>
      <c r="AU99" s="1456"/>
      <c r="AV99" s="485"/>
      <c r="AW99" s="485"/>
      <c r="AX99" s="485"/>
      <c r="AY99" s="485"/>
      <c r="AZ99" s="1464">
        <v>11</v>
      </c>
    </row>
    <row r="100" spans="1:52" s="1464" customFormat="1" ht="11.45" customHeight="1">
      <c r="A100" s="837"/>
      <c r="B100" s="1460"/>
      <c r="C100" s="1460"/>
      <c r="D100" s="284"/>
      <c r="AE100" s="984"/>
      <c r="AF100" s="1460"/>
      <c r="AG100" s="1460"/>
      <c r="AH100" s="984"/>
      <c r="AI100" s="984"/>
      <c r="AJ100" s="984"/>
      <c r="AK100" s="984"/>
      <c r="AL100" s="1460"/>
      <c r="AM100" s="984"/>
      <c r="AN100" s="984"/>
      <c r="AO100" s="476"/>
      <c r="AP100" s="984"/>
      <c r="AQ100" s="984"/>
      <c r="AR100" s="984"/>
      <c r="AS100" s="984"/>
      <c r="AT100" s="984"/>
      <c r="AU100" s="1456"/>
      <c r="AV100" s="485"/>
      <c r="AW100" s="485"/>
      <c r="AX100" s="485"/>
      <c r="AY100" s="485"/>
      <c r="AZ100" s="1464">
        <v>11</v>
      </c>
    </row>
    <row r="101" spans="1:52" s="1464" customFormat="1" ht="11.45" customHeight="1">
      <c r="A101" s="837"/>
      <c r="B101" s="1460"/>
      <c r="C101" s="1460"/>
      <c r="D101" s="284"/>
      <c r="AE101" s="984"/>
      <c r="AF101" s="1460"/>
      <c r="AG101" s="1460"/>
      <c r="AH101" s="984"/>
      <c r="AI101" s="984"/>
      <c r="AJ101" s="984"/>
      <c r="AK101" s="984"/>
      <c r="AL101" s="1460"/>
      <c r="AM101" s="984"/>
      <c r="AN101" s="984"/>
      <c r="AO101" s="476"/>
      <c r="AP101" s="984"/>
      <c r="AQ101" s="984"/>
      <c r="AR101" s="984"/>
      <c r="AS101" s="984"/>
      <c r="AT101" s="984"/>
      <c r="AU101" s="1456"/>
      <c r="AV101" s="485"/>
      <c r="AW101" s="485"/>
      <c r="AX101" s="485"/>
      <c r="AY101" s="485"/>
      <c r="AZ101" s="1464">
        <v>11</v>
      </c>
    </row>
    <row r="102" spans="1:52" s="1464" customFormat="1" ht="11.45" customHeight="1">
      <c r="A102" s="837"/>
      <c r="B102" s="1460"/>
      <c r="C102" s="1460"/>
      <c r="D102" s="284"/>
      <c r="AE102" s="984"/>
      <c r="AF102" s="1460"/>
      <c r="AG102" s="1460"/>
      <c r="AH102" s="984"/>
      <c r="AI102" s="984"/>
      <c r="AJ102" s="984"/>
      <c r="AK102" s="984"/>
      <c r="AL102" s="1460"/>
      <c r="AM102" s="984"/>
      <c r="AN102" s="984"/>
      <c r="AO102" s="476"/>
      <c r="AP102" s="984"/>
      <c r="AQ102" s="984"/>
      <c r="AR102" s="984"/>
      <c r="AS102" s="984"/>
      <c r="AT102" s="984"/>
      <c r="AU102" s="1456"/>
      <c r="AV102" s="485"/>
      <c r="AW102" s="485"/>
      <c r="AX102" s="485"/>
      <c r="AY102" s="485"/>
      <c r="AZ102" s="1464">
        <v>11</v>
      </c>
    </row>
    <row r="103" spans="1:52" s="1464" customFormat="1" ht="11.45" customHeight="1">
      <c r="A103" s="837"/>
      <c r="B103" s="1460"/>
      <c r="C103" s="1460"/>
      <c r="D103" s="284"/>
      <c r="AE103" s="984"/>
      <c r="AF103" s="1460"/>
      <c r="AG103" s="1460"/>
      <c r="AH103" s="984"/>
      <c r="AI103" s="984"/>
      <c r="AJ103" s="984"/>
      <c r="AK103" s="984"/>
      <c r="AL103" s="1460"/>
      <c r="AM103" s="984"/>
      <c r="AN103" s="984"/>
      <c r="AO103" s="476"/>
      <c r="AP103" s="984"/>
      <c r="AQ103" s="984"/>
      <c r="AR103" s="984"/>
      <c r="AS103" s="984"/>
      <c r="AT103" s="984"/>
      <c r="AU103" s="1456"/>
      <c r="AV103" s="485"/>
      <c r="AW103" s="485"/>
      <c r="AX103" s="485"/>
      <c r="AY103" s="485"/>
      <c r="AZ103" s="1464">
        <v>11</v>
      </c>
    </row>
    <row r="104" spans="1:52" s="1464" customFormat="1" ht="11.45" customHeight="1">
      <c r="A104" s="837"/>
      <c r="B104" s="1460"/>
      <c r="C104" s="1460"/>
      <c r="D104" s="284"/>
      <c r="AE104" s="984"/>
      <c r="AF104" s="1460"/>
      <c r="AG104" s="1460"/>
      <c r="AH104" s="984"/>
      <c r="AI104" s="984"/>
      <c r="AJ104" s="984"/>
      <c r="AK104" s="984"/>
      <c r="AL104" s="1460"/>
      <c r="AM104" s="984"/>
      <c r="AN104" s="984"/>
      <c r="AO104" s="476"/>
      <c r="AP104" s="984"/>
      <c r="AQ104" s="984"/>
      <c r="AR104" s="984"/>
      <c r="AS104" s="984"/>
      <c r="AT104" s="984"/>
      <c r="AU104" s="1456"/>
      <c r="AV104" s="485"/>
      <c r="AW104" s="485"/>
      <c r="AX104" s="485"/>
      <c r="AY104" s="485"/>
      <c r="AZ104" s="1464">
        <v>11</v>
      </c>
    </row>
    <row r="105" spans="1:52" s="1464" customFormat="1" ht="11.45" customHeight="1">
      <c r="A105" s="837"/>
      <c r="B105" s="1460"/>
      <c r="C105" s="1460"/>
      <c r="D105" s="284"/>
      <c r="AE105" s="984"/>
      <c r="AF105" s="1460"/>
      <c r="AG105" s="1460"/>
      <c r="AH105" s="984"/>
      <c r="AI105" s="984"/>
      <c r="AJ105" s="984"/>
      <c r="AK105" s="984"/>
      <c r="AL105" s="1460"/>
      <c r="AM105" s="984"/>
      <c r="AN105" s="984"/>
      <c r="AO105" s="476"/>
      <c r="AP105" s="984"/>
      <c r="AQ105" s="984"/>
      <c r="AR105" s="984"/>
      <c r="AS105" s="984"/>
      <c r="AT105" s="984"/>
      <c r="AU105" s="1456"/>
      <c r="AV105" s="485"/>
      <c r="AW105" s="485"/>
      <c r="AX105" s="485"/>
      <c r="AY105" s="485"/>
      <c r="AZ105" s="1464">
        <v>11</v>
      </c>
    </row>
    <row r="106" spans="1:52" s="1464" customFormat="1" ht="11.45" customHeight="1">
      <c r="A106" s="837"/>
      <c r="B106" s="1460"/>
      <c r="C106" s="1460"/>
      <c r="D106" s="284"/>
      <c r="AE106" s="984"/>
      <c r="AF106" s="1460"/>
      <c r="AG106" s="1460"/>
      <c r="AH106" s="984"/>
      <c r="AI106" s="984"/>
      <c r="AJ106" s="984"/>
      <c r="AK106" s="984"/>
      <c r="AL106" s="1460"/>
      <c r="AM106" s="984"/>
      <c r="AN106" s="984"/>
      <c r="AO106" s="476"/>
      <c r="AP106" s="984"/>
      <c r="AQ106" s="984"/>
      <c r="AR106" s="984"/>
      <c r="AS106" s="984"/>
      <c r="AT106" s="984"/>
      <c r="AU106" s="1456"/>
      <c r="AV106" s="485"/>
      <c r="AW106" s="485"/>
      <c r="AX106" s="485"/>
      <c r="AY106" s="485"/>
      <c r="AZ106" s="1464">
        <v>11</v>
      </c>
    </row>
    <row r="107" spans="1:52" s="1464" customFormat="1" ht="11.45" customHeight="1">
      <c r="A107" s="837"/>
      <c r="B107" s="1460"/>
      <c r="C107" s="1460"/>
      <c r="D107" s="284"/>
      <c r="AE107" s="984"/>
      <c r="AF107" s="1460"/>
      <c r="AG107" s="1460"/>
      <c r="AH107" s="984"/>
      <c r="AI107" s="984"/>
      <c r="AJ107" s="984"/>
      <c r="AK107" s="984"/>
      <c r="AL107" s="1460"/>
      <c r="AM107" s="984"/>
      <c r="AN107" s="984"/>
      <c r="AO107" s="476"/>
      <c r="AP107" s="984"/>
      <c r="AQ107" s="984"/>
      <c r="AR107" s="984"/>
      <c r="AS107" s="984"/>
      <c r="AT107" s="984"/>
      <c r="AU107" s="1456"/>
      <c r="AV107" s="485"/>
      <c r="AW107" s="485"/>
      <c r="AX107" s="485"/>
      <c r="AY107" s="485"/>
      <c r="AZ107" s="1464">
        <v>11</v>
      </c>
    </row>
    <row r="108" spans="1:52" s="1464" customFormat="1" ht="11.45" customHeight="1">
      <c r="A108" s="837"/>
      <c r="B108" s="1460"/>
      <c r="C108" s="1460"/>
      <c r="D108" s="284"/>
      <c r="AE108" s="984"/>
      <c r="AF108" s="1460"/>
      <c r="AG108" s="1460"/>
      <c r="AH108" s="984"/>
      <c r="AI108" s="984"/>
      <c r="AJ108" s="984"/>
      <c r="AK108" s="984"/>
      <c r="AL108" s="1460"/>
      <c r="AM108" s="984"/>
      <c r="AN108" s="984"/>
      <c r="AO108" s="476"/>
      <c r="AP108" s="984"/>
      <c r="AQ108" s="984"/>
      <c r="AR108" s="984"/>
      <c r="AS108" s="984"/>
      <c r="AT108" s="984"/>
      <c r="AU108" s="1456"/>
      <c r="AV108" s="485"/>
      <c r="AW108" s="485"/>
      <c r="AX108" s="485"/>
      <c r="AY108" s="485"/>
      <c r="AZ108" s="1464">
        <v>11</v>
      </c>
    </row>
    <row r="109" spans="1:52" s="1464" customFormat="1" ht="11.45" customHeight="1">
      <c r="A109" s="837"/>
      <c r="B109" s="1460"/>
      <c r="C109" s="1460"/>
      <c r="D109" s="284"/>
      <c r="AE109" s="984"/>
      <c r="AF109" s="1460"/>
      <c r="AG109" s="1460"/>
      <c r="AH109" s="984"/>
      <c r="AI109" s="984"/>
      <c r="AJ109" s="984"/>
      <c r="AK109" s="984"/>
      <c r="AL109" s="1460"/>
      <c r="AM109" s="984"/>
      <c r="AN109" s="984"/>
      <c r="AO109" s="476"/>
      <c r="AP109" s="984"/>
      <c r="AQ109" s="984"/>
      <c r="AR109" s="984"/>
      <c r="AS109" s="984"/>
      <c r="AT109" s="984"/>
      <c r="AU109" s="1456"/>
      <c r="AV109" s="485"/>
      <c r="AW109" s="485"/>
      <c r="AX109" s="485"/>
      <c r="AY109" s="485"/>
      <c r="AZ109" s="1464">
        <v>11</v>
      </c>
    </row>
    <row r="110" spans="1:52" s="1464" customFormat="1" ht="11.45" customHeight="1">
      <c r="A110" s="837"/>
      <c r="B110" s="1460"/>
      <c r="C110" s="1460"/>
      <c r="D110" s="284"/>
      <c r="AE110" s="984"/>
      <c r="AF110" s="1460"/>
      <c r="AG110" s="1460"/>
      <c r="AH110" s="984"/>
      <c r="AI110" s="984"/>
      <c r="AJ110" s="984"/>
      <c r="AK110" s="984"/>
      <c r="AL110" s="1460"/>
      <c r="AM110" s="984"/>
      <c r="AN110" s="984"/>
      <c r="AO110" s="476"/>
      <c r="AP110" s="984"/>
      <c r="AQ110" s="984"/>
      <c r="AR110" s="984"/>
      <c r="AS110" s="984"/>
      <c r="AT110" s="984"/>
      <c r="AU110" s="1456"/>
      <c r="AV110" s="485"/>
      <c r="AW110" s="485"/>
      <c r="AX110" s="485"/>
      <c r="AY110" s="485"/>
      <c r="AZ110" s="1464">
        <v>11</v>
      </c>
    </row>
    <row r="111" spans="1:52" s="1464" customFormat="1" ht="11.45" customHeight="1">
      <c r="A111" s="837"/>
      <c r="B111" s="1460"/>
      <c r="C111" s="1460"/>
      <c r="D111" s="284"/>
      <c r="AE111" s="984"/>
      <c r="AF111" s="1460"/>
      <c r="AG111" s="1460"/>
      <c r="AH111" s="984"/>
      <c r="AI111" s="984"/>
      <c r="AJ111" s="984"/>
      <c r="AK111" s="984"/>
      <c r="AL111" s="1460"/>
      <c r="AM111" s="984"/>
      <c r="AN111" s="984"/>
      <c r="AO111" s="476"/>
      <c r="AP111" s="984"/>
      <c r="AQ111" s="984"/>
      <c r="AR111" s="984"/>
      <c r="AS111" s="984"/>
      <c r="AT111" s="984"/>
      <c r="AU111" s="1456"/>
      <c r="AV111" s="485"/>
      <c r="AW111" s="485"/>
      <c r="AX111" s="485"/>
      <c r="AY111" s="485"/>
      <c r="AZ111" s="1464">
        <v>11</v>
      </c>
    </row>
    <row r="112" spans="1:52" s="1464" customFormat="1" ht="11.45" customHeight="1">
      <c r="A112" s="837"/>
      <c r="B112" s="1460"/>
      <c r="C112" s="1460"/>
      <c r="D112" s="284"/>
      <c r="AE112" s="984"/>
      <c r="AF112" s="1460"/>
      <c r="AG112" s="1460"/>
      <c r="AH112" s="984"/>
      <c r="AI112" s="984"/>
      <c r="AJ112" s="984"/>
      <c r="AK112" s="984"/>
      <c r="AL112" s="1460"/>
      <c r="AM112" s="984"/>
      <c r="AN112" s="984"/>
      <c r="AO112" s="476"/>
      <c r="AP112" s="984"/>
      <c r="AQ112" s="984"/>
      <c r="AR112" s="984"/>
      <c r="AS112" s="984"/>
      <c r="AT112" s="984"/>
      <c r="AU112" s="1456"/>
      <c r="AV112" s="485"/>
      <c r="AW112" s="485"/>
      <c r="AX112" s="485"/>
      <c r="AY112" s="485"/>
      <c r="AZ112" s="1464">
        <v>11</v>
      </c>
    </row>
    <row r="113" spans="1:52" s="1464" customFormat="1" ht="11.45" customHeight="1">
      <c r="A113" s="837"/>
      <c r="B113" s="1460"/>
      <c r="C113" s="1460"/>
      <c r="D113" s="284"/>
      <c r="AE113" s="984"/>
      <c r="AF113" s="1460"/>
      <c r="AG113" s="1460"/>
      <c r="AH113" s="984"/>
      <c r="AI113" s="984"/>
      <c r="AJ113" s="984"/>
      <c r="AK113" s="984"/>
      <c r="AL113" s="1460"/>
      <c r="AM113" s="984"/>
      <c r="AN113" s="984"/>
      <c r="AO113" s="476"/>
      <c r="AP113" s="984"/>
      <c r="AQ113" s="984"/>
      <c r="AR113" s="984"/>
      <c r="AS113" s="984"/>
      <c r="AT113" s="984"/>
      <c r="AU113" s="1456"/>
      <c r="AV113" s="485"/>
      <c r="AW113" s="485"/>
      <c r="AX113" s="485"/>
      <c r="AY113" s="485"/>
      <c r="AZ113" s="1464">
        <v>11</v>
      </c>
    </row>
    <row r="114" spans="1:52" s="1464" customFormat="1" ht="11.45" customHeight="1">
      <c r="A114" s="837"/>
      <c r="B114" s="1460"/>
      <c r="C114" s="1460"/>
      <c r="D114" s="284"/>
      <c r="AE114" s="984"/>
      <c r="AF114" s="1460"/>
      <c r="AG114" s="1460"/>
      <c r="AH114" s="984"/>
      <c r="AI114" s="984"/>
      <c r="AJ114" s="984"/>
      <c r="AK114" s="984"/>
      <c r="AL114" s="1460"/>
      <c r="AM114" s="984"/>
      <c r="AN114" s="984"/>
      <c r="AO114" s="476"/>
      <c r="AP114" s="984"/>
      <c r="AQ114" s="984"/>
      <c r="AR114" s="984"/>
      <c r="AS114" s="984"/>
      <c r="AT114" s="984"/>
      <c r="AU114" s="1456"/>
      <c r="AV114" s="485"/>
      <c r="AW114" s="485"/>
      <c r="AX114" s="485"/>
      <c r="AY114" s="485"/>
      <c r="AZ114" s="1464">
        <v>11</v>
      </c>
    </row>
    <row r="115" spans="1:52" s="1464" customFormat="1" ht="11.45" customHeight="1">
      <c r="A115" s="837"/>
      <c r="B115" s="1460"/>
      <c r="C115" s="1460"/>
      <c r="D115" s="284"/>
      <c r="AE115" s="984"/>
      <c r="AF115" s="1460"/>
      <c r="AG115" s="1460"/>
      <c r="AH115" s="984"/>
      <c r="AI115" s="984"/>
      <c r="AJ115" s="984"/>
      <c r="AK115" s="984"/>
      <c r="AL115" s="1460"/>
      <c r="AM115" s="984"/>
      <c r="AN115" s="984"/>
      <c r="AO115" s="476"/>
      <c r="AP115" s="984"/>
      <c r="AQ115" s="984"/>
      <c r="AR115" s="984"/>
      <c r="AS115" s="984"/>
      <c r="AT115" s="984"/>
      <c r="AU115" s="1456"/>
      <c r="AV115" s="485"/>
      <c r="AW115" s="485"/>
      <c r="AX115" s="485"/>
      <c r="AY115" s="485"/>
      <c r="AZ115" s="1464">
        <v>11</v>
      </c>
    </row>
    <row r="116" spans="1:52" s="1464" customFormat="1" ht="11.45" customHeight="1">
      <c r="A116" s="837"/>
      <c r="B116" s="1460"/>
      <c r="C116" s="1460"/>
      <c r="D116" s="284"/>
      <c r="AE116" s="984"/>
      <c r="AF116" s="1460"/>
      <c r="AG116" s="1460"/>
      <c r="AH116" s="984"/>
      <c r="AI116" s="984"/>
      <c r="AJ116" s="984"/>
      <c r="AK116" s="984"/>
      <c r="AL116" s="1460"/>
      <c r="AM116" s="984"/>
      <c r="AN116" s="984"/>
      <c r="AO116" s="476"/>
      <c r="AP116" s="984"/>
      <c r="AQ116" s="984"/>
      <c r="AR116" s="984"/>
      <c r="AS116" s="984"/>
      <c r="AT116" s="984"/>
      <c r="AU116" s="1456"/>
      <c r="AV116" s="485"/>
      <c r="AW116" s="485"/>
      <c r="AX116" s="485"/>
      <c r="AY116" s="485"/>
      <c r="AZ116" s="1464">
        <v>11</v>
      </c>
    </row>
    <row r="117" spans="1:52" s="1464" customFormat="1" ht="11.45" customHeight="1">
      <c r="A117" s="837"/>
      <c r="B117" s="1460"/>
      <c r="C117" s="1460"/>
      <c r="D117" s="284"/>
      <c r="AE117" s="984"/>
      <c r="AF117" s="1460"/>
      <c r="AG117" s="1460"/>
      <c r="AH117" s="984"/>
      <c r="AI117" s="984"/>
      <c r="AJ117" s="984"/>
      <c r="AK117" s="984"/>
      <c r="AL117" s="1460"/>
      <c r="AM117" s="984"/>
      <c r="AN117" s="984"/>
      <c r="AO117" s="476"/>
      <c r="AP117" s="984"/>
      <c r="AQ117" s="984"/>
      <c r="AR117" s="984"/>
      <c r="AS117" s="984"/>
      <c r="AT117" s="984"/>
      <c r="AU117" s="1456"/>
      <c r="AV117" s="485"/>
      <c r="AW117" s="485"/>
      <c r="AX117" s="485"/>
      <c r="AY117" s="485"/>
      <c r="AZ117" s="1464">
        <v>11</v>
      </c>
    </row>
    <row r="118" spans="1:52" s="1464" customFormat="1" ht="11.45" customHeight="1">
      <c r="A118" s="837"/>
      <c r="B118" s="1460"/>
      <c r="C118" s="1460"/>
      <c r="D118" s="284"/>
      <c r="AE118" s="984"/>
      <c r="AF118" s="1460"/>
      <c r="AG118" s="1460"/>
      <c r="AH118" s="984"/>
      <c r="AI118" s="984"/>
      <c r="AJ118" s="984"/>
      <c r="AK118" s="984"/>
      <c r="AL118" s="1460"/>
      <c r="AM118" s="984"/>
      <c r="AN118" s="984"/>
      <c r="AO118" s="476"/>
      <c r="AP118" s="984"/>
      <c r="AQ118" s="984"/>
      <c r="AR118" s="984"/>
      <c r="AS118" s="984"/>
      <c r="AT118" s="984"/>
      <c r="AU118" s="1456"/>
      <c r="AV118" s="485"/>
      <c r="AW118" s="485"/>
      <c r="AX118" s="485"/>
      <c r="AY118" s="485"/>
      <c r="AZ118" s="1464">
        <v>11</v>
      </c>
    </row>
    <row r="119" spans="1:52" s="1464" customFormat="1" ht="11.45" customHeight="1">
      <c r="A119" s="837"/>
      <c r="B119" s="1460"/>
      <c r="C119" s="1460"/>
      <c r="D119" s="284"/>
      <c r="AE119" s="984"/>
      <c r="AF119" s="1460"/>
      <c r="AG119" s="1460"/>
      <c r="AH119" s="984"/>
      <c r="AI119" s="984"/>
      <c r="AJ119" s="984"/>
      <c r="AK119" s="984"/>
      <c r="AL119" s="1460"/>
      <c r="AM119" s="984"/>
      <c r="AN119" s="984"/>
      <c r="AO119" s="476"/>
      <c r="AP119" s="984"/>
      <c r="AQ119" s="984"/>
      <c r="AR119" s="984"/>
      <c r="AS119" s="984"/>
      <c r="AT119" s="984"/>
      <c r="AU119" s="1456"/>
      <c r="AV119" s="485"/>
      <c r="AW119" s="485"/>
      <c r="AX119" s="485"/>
      <c r="AY119" s="485"/>
      <c r="AZ119" s="1464">
        <v>11</v>
      </c>
    </row>
    <row r="120" spans="1:52" s="1464" customFormat="1" ht="11.45" customHeight="1">
      <c r="A120" s="837"/>
      <c r="B120" s="1460"/>
      <c r="C120" s="1460"/>
      <c r="D120" s="284"/>
      <c r="AE120" s="984"/>
      <c r="AF120" s="1460"/>
      <c r="AG120" s="1460"/>
      <c r="AH120" s="984"/>
      <c r="AI120" s="984"/>
      <c r="AJ120" s="984"/>
      <c r="AK120" s="984"/>
      <c r="AL120" s="1460"/>
      <c r="AM120" s="984"/>
      <c r="AN120" s="984"/>
      <c r="AO120" s="476"/>
      <c r="AP120" s="984"/>
      <c r="AQ120" s="984"/>
      <c r="AR120" s="984"/>
      <c r="AS120" s="984"/>
      <c r="AT120" s="984"/>
      <c r="AU120" s="1456"/>
      <c r="AV120" s="485"/>
      <c r="AW120" s="485"/>
      <c r="AX120" s="485"/>
      <c r="AY120" s="485"/>
      <c r="AZ120" s="1464">
        <v>11</v>
      </c>
    </row>
    <row r="121" spans="1:52" s="1464" customFormat="1" ht="11.45" customHeight="1">
      <c r="A121" s="837"/>
      <c r="B121" s="1460"/>
      <c r="C121" s="1460"/>
      <c r="D121" s="284"/>
      <c r="AE121" s="984"/>
      <c r="AF121" s="1460"/>
      <c r="AG121" s="1460"/>
      <c r="AH121" s="984"/>
      <c r="AI121" s="984"/>
      <c r="AJ121" s="984"/>
      <c r="AK121" s="984"/>
      <c r="AL121" s="1460"/>
      <c r="AM121" s="984"/>
      <c r="AN121" s="984"/>
      <c r="AO121" s="476"/>
      <c r="AP121" s="984"/>
      <c r="AQ121" s="984"/>
      <c r="AR121" s="984"/>
      <c r="AS121" s="984"/>
      <c r="AT121" s="984"/>
      <c r="AU121" s="1456"/>
      <c r="AV121" s="485"/>
      <c r="AW121" s="485"/>
      <c r="AX121" s="485"/>
      <c r="AY121" s="485"/>
      <c r="AZ121" s="1464">
        <v>11</v>
      </c>
    </row>
    <row r="122" spans="1:52" s="1464" customFormat="1" ht="11.45" customHeight="1">
      <c r="A122" s="837"/>
      <c r="B122" s="1460"/>
      <c r="C122" s="1460"/>
      <c r="D122" s="284"/>
      <c r="AE122" s="984"/>
      <c r="AF122" s="1460"/>
      <c r="AG122" s="1460"/>
      <c r="AH122" s="984"/>
      <c r="AI122" s="984"/>
      <c r="AJ122" s="984"/>
      <c r="AK122" s="984"/>
      <c r="AL122" s="1460"/>
      <c r="AM122" s="984"/>
      <c r="AN122" s="984"/>
      <c r="AO122" s="476"/>
      <c r="AP122" s="984"/>
      <c r="AQ122" s="984"/>
      <c r="AR122" s="984"/>
      <c r="AS122" s="984"/>
      <c r="AT122" s="984"/>
      <c r="AU122" s="1456"/>
      <c r="AV122" s="485"/>
      <c r="AW122" s="485"/>
      <c r="AX122" s="485"/>
      <c r="AY122" s="485"/>
      <c r="AZ122" s="1464">
        <v>11</v>
      </c>
    </row>
    <row r="123" spans="1:52" s="1464" customFormat="1" ht="11.45" customHeight="1">
      <c r="A123" s="837"/>
      <c r="B123" s="1460"/>
      <c r="C123" s="1460"/>
      <c r="D123" s="284"/>
      <c r="AE123" s="984"/>
      <c r="AF123" s="1460"/>
      <c r="AG123" s="1460"/>
      <c r="AH123" s="984"/>
      <c r="AI123" s="984"/>
      <c r="AJ123" s="984"/>
      <c r="AK123" s="984"/>
      <c r="AL123" s="1460"/>
      <c r="AM123" s="984"/>
      <c r="AN123" s="984"/>
      <c r="AO123" s="476"/>
      <c r="AP123" s="984"/>
      <c r="AQ123" s="984"/>
      <c r="AR123" s="984"/>
      <c r="AS123" s="984"/>
      <c r="AT123" s="984"/>
      <c r="AU123" s="1456"/>
      <c r="AV123" s="485"/>
      <c r="AW123" s="485"/>
      <c r="AX123" s="485"/>
      <c r="AY123" s="485"/>
      <c r="AZ123" s="1464">
        <v>11</v>
      </c>
    </row>
    <row r="124" spans="1:52" s="1464" customFormat="1" ht="11.45" customHeight="1">
      <c r="A124" s="837"/>
      <c r="B124" s="1460"/>
      <c r="C124" s="1460"/>
      <c r="D124" s="284"/>
      <c r="AE124" s="984"/>
      <c r="AF124" s="1460"/>
      <c r="AG124" s="1460"/>
      <c r="AH124" s="984"/>
      <c r="AI124" s="984"/>
      <c r="AJ124" s="984"/>
      <c r="AK124" s="984"/>
      <c r="AL124" s="1460"/>
      <c r="AM124" s="984"/>
      <c r="AN124" s="984"/>
      <c r="AO124" s="476"/>
      <c r="AP124" s="984"/>
      <c r="AQ124" s="984"/>
      <c r="AR124" s="984"/>
      <c r="AS124" s="984"/>
      <c r="AT124" s="984"/>
      <c r="AU124" s="1456"/>
      <c r="AV124" s="485"/>
      <c r="AW124" s="485"/>
      <c r="AX124" s="485"/>
      <c r="AY124" s="485"/>
      <c r="AZ124" s="1464">
        <v>11</v>
      </c>
    </row>
    <row r="125" spans="1:52" s="1464" customFormat="1" ht="11.45" customHeight="1">
      <c r="A125" s="837"/>
      <c r="B125" s="1460"/>
      <c r="C125" s="1460"/>
      <c r="D125" s="284"/>
      <c r="AE125" s="984"/>
      <c r="AF125" s="1460"/>
      <c r="AG125" s="1460"/>
      <c r="AH125" s="984"/>
      <c r="AI125" s="984"/>
      <c r="AJ125" s="984"/>
      <c r="AK125" s="984"/>
      <c r="AL125" s="1460"/>
      <c r="AM125" s="984"/>
      <c r="AN125" s="984"/>
      <c r="AO125" s="476"/>
      <c r="AP125" s="984"/>
      <c r="AQ125" s="984"/>
      <c r="AR125" s="984"/>
      <c r="AS125" s="984"/>
      <c r="AT125" s="984"/>
      <c r="AU125" s="1456"/>
      <c r="AV125" s="485"/>
      <c r="AW125" s="485"/>
      <c r="AX125" s="485"/>
      <c r="AY125" s="485"/>
      <c r="AZ125" s="1464">
        <v>11</v>
      </c>
    </row>
    <row r="126" spans="1:52" s="1464" customFormat="1" ht="11.45" customHeight="1">
      <c r="A126" s="837"/>
      <c r="B126" s="1460"/>
      <c r="C126" s="1460"/>
      <c r="D126" s="284"/>
      <c r="AE126" s="984"/>
      <c r="AF126" s="1460"/>
      <c r="AG126" s="1460"/>
      <c r="AH126" s="984"/>
      <c r="AI126" s="984"/>
      <c r="AJ126" s="984"/>
      <c r="AK126" s="984"/>
      <c r="AL126" s="1460"/>
      <c r="AM126" s="984"/>
      <c r="AN126" s="984"/>
      <c r="AO126" s="476"/>
      <c r="AP126" s="984"/>
      <c r="AQ126" s="984"/>
      <c r="AR126" s="984"/>
      <c r="AS126" s="984"/>
      <c r="AT126" s="984"/>
      <c r="AU126" s="1456"/>
      <c r="AV126" s="485"/>
      <c r="AW126" s="485"/>
      <c r="AX126" s="485"/>
      <c r="AY126" s="485"/>
      <c r="AZ126" s="1464">
        <v>11</v>
      </c>
    </row>
    <row r="127" spans="1:52" s="1464" customFormat="1" ht="11.45" customHeight="1">
      <c r="A127" s="837"/>
      <c r="B127" s="1460"/>
      <c r="C127" s="1460"/>
      <c r="D127" s="284"/>
      <c r="AE127" s="984"/>
      <c r="AF127" s="1460"/>
      <c r="AG127" s="1460"/>
      <c r="AH127" s="984"/>
      <c r="AI127" s="984"/>
      <c r="AJ127" s="984"/>
      <c r="AK127" s="984"/>
      <c r="AL127" s="1460"/>
      <c r="AM127" s="984"/>
      <c r="AN127" s="984"/>
      <c r="AO127" s="476"/>
      <c r="AP127" s="984"/>
      <c r="AQ127" s="984"/>
      <c r="AR127" s="984"/>
      <c r="AS127" s="984"/>
      <c r="AT127" s="984"/>
      <c r="AU127" s="1456"/>
      <c r="AV127" s="485"/>
      <c r="AW127" s="485"/>
      <c r="AX127" s="485"/>
      <c r="AY127" s="485"/>
      <c r="AZ127" s="1464">
        <v>11</v>
      </c>
    </row>
    <row r="128" spans="1:52" s="1464" customFormat="1" ht="11.45" customHeight="1">
      <c r="A128" s="837"/>
      <c r="B128" s="1460"/>
      <c r="C128" s="1460"/>
      <c r="D128" s="284"/>
      <c r="AE128" s="984"/>
      <c r="AF128" s="1460"/>
      <c r="AG128" s="1460"/>
      <c r="AH128" s="984"/>
      <c r="AI128" s="984"/>
      <c r="AJ128" s="984"/>
      <c r="AK128" s="984"/>
      <c r="AL128" s="1460"/>
      <c r="AM128" s="984"/>
      <c r="AN128" s="984"/>
      <c r="AO128" s="476"/>
      <c r="AP128" s="984"/>
      <c r="AQ128" s="984"/>
      <c r="AR128" s="984"/>
      <c r="AS128" s="984"/>
      <c r="AT128" s="984"/>
      <c r="AU128" s="1456"/>
      <c r="AV128" s="485"/>
      <c r="AW128" s="485"/>
      <c r="AX128" s="485"/>
      <c r="AY128" s="485"/>
      <c r="AZ128" s="1464">
        <v>11</v>
      </c>
    </row>
    <row r="129" spans="1:52" s="1464" customFormat="1" ht="11.45" customHeight="1">
      <c r="A129" s="837"/>
      <c r="B129" s="1460"/>
      <c r="C129" s="1460"/>
      <c r="D129" s="284"/>
      <c r="AE129" s="984"/>
      <c r="AF129" s="1460"/>
      <c r="AG129" s="1460"/>
      <c r="AH129" s="984"/>
      <c r="AI129" s="984"/>
      <c r="AJ129" s="984"/>
      <c r="AK129" s="984"/>
      <c r="AL129" s="1460"/>
      <c r="AM129" s="984"/>
      <c r="AN129" s="984"/>
      <c r="AO129" s="476"/>
      <c r="AP129" s="984"/>
      <c r="AQ129" s="984"/>
      <c r="AR129" s="984"/>
      <c r="AS129" s="984"/>
      <c r="AT129" s="984"/>
      <c r="AU129" s="1456"/>
      <c r="AV129" s="485"/>
      <c r="AW129" s="485"/>
      <c r="AX129" s="485"/>
      <c r="AY129" s="485"/>
      <c r="AZ129" s="1464">
        <v>11</v>
      </c>
    </row>
    <row r="130" spans="1:52" s="1464" customFormat="1" ht="11.45" customHeight="1">
      <c r="A130" s="837"/>
      <c r="B130" s="1460"/>
      <c r="C130" s="1460"/>
      <c r="D130" s="284"/>
      <c r="AE130" s="984"/>
      <c r="AF130" s="1460"/>
      <c r="AG130" s="1460"/>
      <c r="AH130" s="984"/>
      <c r="AI130" s="984"/>
      <c r="AJ130" s="984"/>
      <c r="AK130" s="984"/>
      <c r="AL130" s="1460"/>
      <c r="AM130" s="984"/>
      <c r="AN130" s="984"/>
      <c r="AO130" s="476"/>
      <c r="AP130" s="984"/>
      <c r="AQ130" s="984"/>
      <c r="AR130" s="984"/>
      <c r="AS130" s="984"/>
      <c r="AT130" s="984"/>
      <c r="AU130" s="1456"/>
      <c r="AV130" s="485"/>
      <c r="AW130" s="485"/>
      <c r="AX130" s="485"/>
      <c r="AY130" s="485"/>
      <c r="AZ130" s="1464">
        <v>11</v>
      </c>
    </row>
    <row r="131" spans="1:52" s="1464" customFormat="1" ht="11.45" customHeight="1">
      <c r="A131" s="837"/>
      <c r="B131" s="1460"/>
      <c r="C131" s="1460"/>
      <c r="D131" s="284"/>
      <c r="AE131" s="984"/>
      <c r="AF131" s="1460"/>
      <c r="AG131" s="1460"/>
      <c r="AH131" s="984"/>
      <c r="AI131" s="984"/>
      <c r="AJ131" s="984"/>
      <c r="AK131" s="984"/>
      <c r="AL131" s="1460"/>
      <c r="AM131" s="984"/>
      <c r="AN131" s="984"/>
      <c r="AO131" s="476"/>
      <c r="AP131" s="984"/>
      <c r="AQ131" s="984"/>
      <c r="AR131" s="984"/>
      <c r="AS131" s="984"/>
      <c r="AT131" s="984"/>
      <c r="AU131" s="1456"/>
      <c r="AV131" s="485"/>
      <c r="AW131" s="485"/>
      <c r="AX131" s="485"/>
      <c r="AY131" s="485"/>
      <c r="AZ131" s="1464">
        <v>11</v>
      </c>
    </row>
    <row r="132" spans="1:52" s="1464" customFormat="1" ht="11.45" customHeight="1">
      <c r="A132" s="837"/>
      <c r="B132" s="1460"/>
      <c r="C132" s="1460"/>
      <c r="D132" s="284"/>
      <c r="AE132" s="984"/>
      <c r="AF132" s="1460"/>
      <c r="AG132" s="1460"/>
      <c r="AH132" s="984"/>
      <c r="AI132" s="984"/>
      <c r="AJ132" s="984"/>
      <c r="AK132" s="984"/>
      <c r="AL132" s="1460"/>
      <c r="AM132" s="984"/>
      <c r="AN132" s="984"/>
      <c r="AO132" s="476"/>
      <c r="AP132" s="984"/>
      <c r="AQ132" s="984"/>
      <c r="AR132" s="984"/>
      <c r="AS132" s="984"/>
      <c r="AT132" s="984"/>
      <c r="AU132" s="1456"/>
      <c r="AV132" s="485"/>
      <c r="AW132" s="485"/>
      <c r="AX132" s="485"/>
      <c r="AY132" s="485"/>
      <c r="AZ132" s="1464">
        <v>11</v>
      </c>
    </row>
    <row r="133" spans="1:52" s="1464" customFormat="1" ht="11.45" customHeight="1">
      <c r="A133" s="837"/>
      <c r="B133" s="1460"/>
      <c r="C133" s="1460"/>
      <c r="D133" s="284"/>
      <c r="AE133" s="984"/>
      <c r="AF133" s="1460"/>
      <c r="AG133" s="1460"/>
      <c r="AH133" s="984"/>
      <c r="AI133" s="984"/>
      <c r="AJ133" s="984"/>
      <c r="AK133" s="984"/>
      <c r="AL133" s="1460"/>
      <c r="AM133" s="984"/>
      <c r="AN133" s="984"/>
      <c r="AO133" s="476"/>
      <c r="AP133" s="984"/>
      <c r="AQ133" s="984"/>
      <c r="AR133" s="984"/>
      <c r="AS133" s="984"/>
      <c r="AT133" s="984"/>
      <c r="AU133" s="1456"/>
      <c r="AV133" s="485"/>
      <c r="AW133" s="485"/>
      <c r="AX133" s="485"/>
      <c r="AY133" s="485"/>
      <c r="AZ133" s="1464">
        <v>11</v>
      </c>
    </row>
    <row r="134" spans="1:52" s="1464" customFormat="1" ht="11.45" customHeight="1">
      <c r="A134" s="837"/>
      <c r="B134" s="1460"/>
      <c r="C134" s="1460"/>
      <c r="D134" s="284"/>
      <c r="AE134" s="984"/>
      <c r="AF134" s="1460"/>
      <c r="AG134" s="1460"/>
      <c r="AH134" s="984"/>
      <c r="AI134" s="984"/>
      <c r="AJ134" s="984"/>
      <c r="AK134" s="984"/>
      <c r="AL134" s="1460"/>
      <c r="AM134" s="984"/>
      <c r="AN134" s="984"/>
      <c r="AO134" s="476"/>
      <c r="AP134" s="984"/>
      <c r="AQ134" s="984"/>
      <c r="AR134" s="984"/>
      <c r="AS134" s="984"/>
      <c r="AT134" s="984"/>
      <c r="AU134" s="1456"/>
      <c r="AV134" s="485"/>
      <c r="AW134" s="485"/>
      <c r="AX134" s="485"/>
      <c r="AY134" s="485"/>
      <c r="AZ134" s="1464">
        <v>11</v>
      </c>
    </row>
    <row r="135" spans="1:52" s="1464" customFormat="1" ht="11.45" customHeight="1">
      <c r="A135" s="837"/>
      <c r="B135" s="1460"/>
      <c r="C135" s="1460"/>
      <c r="D135" s="284"/>
      <c r="AE135" s="984"/>
      <c r="AF135" s="1460"/>
      <c r="AG135" s="1460"/>
      <c r="AH135" s="984"/>
      <c r="AI135" s="984"/>
      <c r="AJ135" s="984"/>
      <c r="AK135" s="984"/>
      <c r="AL135" s="1460"/>
      <c r="AM135" s="984"/>
      <c r="AN135" s="984"/>
      <c r="AO135" s="476"/>
      <c r="AP135" s="984"/>
      <c r="AQ135" s="984"/>
      <c r="AR135" s="984"/>
      <c r="AS135" s="984"/>
      <c r="AT135" s="984"/>
      <c r="AU135" s="1456"/>
      <c r="AV135" s="485"/>
      <c r="AW135" s="485"/>
      <c r="AX135" s="485"/>
      <c r="AY135" s="485"/>
      <c r="AZ135" s="1464">
        <v>11</v>
      </c>
    </row>
    <row r="136" spans="1:52" s="1464" customFormat="1" ht="11.45" customHeight="1">
      <c r="A136" s="837"/>
      <c r="B136" s="1460"/>
      <c r="C136" s="1460"/>
      <c r="D136" s="284"/>
      <c r="AE136" s="984"/>
      <c r="AF136" s="1460"/>
      <c r="AG136" s="1460"/>
      <c r="AH136" s="984"/>
      <c r="AI136" s="984"/>
      <c r="AJ136" s="984"/>
      <c r="AK136" s="984"/>
      <c r="AL136" s="1460"/>
      <c r="AM136" s="984"/>
      <c r="AN136" s="984"/>
      <c r="AO136" s="476"/>
      <c r="AP136" s="984"/>
      <c r="AQ136" s="984"/>
      <c r="AR136" s="984"/>
      <c r="AS136" s="984"/>
      <c r="AT136" s="984"/>
      <c r="AU136" s="1456"/>
      <c r="AV136" s="485"/>
      <c r="AW136" s="485"/>
      <c r="AX136" s="485"/>
      <c r="AY136" s="485"/>
      <c r="AZ136" s="1464">
        <v>11</v>
      </c>
    </row>
    <row r="137" spans="1:52" s="1464" customFormat="1" ht="11.45" customHeight="1">
      <c r="A137" s="837"/>
      <c r="B137" s="1460"/>
      <c r="C137" s="1460"/>
      <c r="D137" s="284"/>
      <c r="AE137" s="984"/>
      <c r="AF137" s="1460"/>
      <c r="AG137" s="1460"/>
      <c r="AH137" s="984"/>
      <c r="AI137" s="984"/>
      <c r="AJ137" s="984"/>
      <c r="AK137" s="984"/>
      <c r="AL137" s="1460"/>
      <c r="AM137" s="984"/>
      <c r="AN137" s="984"/>
      <c r="AO137" s="476"/>
      <c r="AP137" s="984"/>
      <c r="AQ137" s="984"/>
      <c r="AR137" s="984"/>
      <c r="AS137" s="984"/>
      <c r="AT137" s="984"/>
      <c r="AU137" s="1456"/>
      <c r="AV137" s="485"/>
      <c r="AW137" s="485"/>
      <c r="AX137" s="485"/>
      <c r="AY137" s="485"/>
      <c r="AZ137" s="1464">
        <v>11</v>
      </c>
    </row>
    <row r="138" spans="1:52" s="1464" customFormat="1" ht="11.45" customHeight="1">
      <c r="A138" s="837"/>
      <c r="B138" s="1460"/>
      <c r="C138" s="1460"/>
      <c r="D138" s="284"/>
      <c r="AE138" s="984"/>
      <c r="AF138" s="1460"/>
      <c r="AG138" s="1460"/>
      <c r="AH138" s="984"/>
      <c r="AI138" s="984"/>
      <c r="AJ138" s="984"/>
      <c r="AK138" s="984"/>
      <c r="AL138" s="1460"/>
      <c r="AM138" s="984"/>
      <c r="AN138" s="984"/>
      <c r="AO138" s="476"/>
      <c r="AP138" s="984"/>
      <c r="AQ138" s="984"/>
      <c r="AR138" s="984"/>
      <c r="AS138" s="984"/>
      <c r="AT138" s="984"/>
      <c r="AU138" s="1456"/>
      <c r="AV138" s="485"/>
      <c r="AW138" s="485"/>
      <c r="AX138" s="485"/>
      <c r="AY138" s="485"/>
      <c r="AZ138" s="1464">
        <v>11</v>
      </c>
    </row>
    <row r="139" spans="1:52" s="1464" customFormat="1" ht="11.45" customHeight="1">
      <c r="A139" s="837"/>
      <c r="B139" s="1460"/>
      <c r="C139" s="1460"/>
      <c r="D139" s="284"/>
      <c r="AE139" s="984"/>
      <c r="AF139" s="1460"/>
      <c r="AG139" s="1460"/>
      <c r="AH139" s="984"/>
      <c r="AI139" s="984"/>
      <c r="AJ139" s="984"/>
      <c r="AK139" s="984"/>
      <c r="AL139" s="1460"/>
      <c r="AM139" s="984"/>
      <c r="AN139" s="984"/>
      <c r="AO139" s="476"/>
      <c r="AP139" s="984"/>
      <c r="AQ139" s="984"/>
      <c r="AR139" s="984"/>
      <c r="AS139" s="984"/>
      <c r="AT139" s="984"/>
      <c r="AU139" s="1456"/>
      <c r="AV139" s="485"/>
      <c r="AW139" s="485"/>
      <c r="AX139" s="485"/>
      <c r="AY139" s="485"/>
      <c r="AZ139" s="1464">
        <v>11</v>
      </c>
    </row>
    <row r="140" spans="1:52" s="1464" customFormat="1" ht="11.45" customHeight="1">
      <c r="A140" s="837"/>
      <c r="B140" s="1460"/>
      <c r="C140" s="1460"/>
      <c r="D140" s="284"/>
      <c r="AE140" s="984"/>
      <c r="AF140" s="1460"/>
      <c r="AG140" s="1460"/>
      <c r="AH140" s="984"/>
      <c r="AI140" s="984"/>
      <c r="AJ140" s="984"/>
      <c r="AK140" s="984"/>
      <c r="AL140" s="1460"/>
      <c r="AM140" s="984"/>
      <c r="AN140" s="984"/>
      <c r="AO140" s="476"/>
      <c r="AP140" s="984"/>
      <c r="AQ140" s="984"/>
      <c r="AR140" s="984"/>
      <c r="AS140" s="984"/>
      <c r="AT140" s="984"/>
      <c r="AU140" s="1456"/>
      <c r="AV140" s="485"/>
      <c r="AW140" s="485"/>
      <c r="AX140" s="485"/>
      <c r="AY140" s="485"/>
      <c r="AZ140" s="1464">
        <v>11</v>
      </c>
    </row>
    <row r="141" spans="1:52" s="1464" customFormat="1" ht="11.45" customHeight="1">
      <c r="A141" s="837"/>
      <c r="B141" s="1460"/>
      <c r="C141" s="1460"/>
      <c r="D141" s="284"/>
      <c r="AE141" s="984"/>
      <c r="AF141" s="1460"/>
      <c r="AG141" s="1460"/>
      <c r="AH141" s="984"/>
      <c r="AI141" s="984"/>
      <c r="AJ141" s="984"/>
      <c r="AK141" s="984"/>
      <c r="AL141" s="1460"/>
      <c r="AM141" s="984"/>
      <c r="AN141" s="984"/>
      <c r="AO141" s="476"/>
      <c r="AP141" s="984"/>
      <c r="AQ141" s="984"/>
      <c r="AR141" s="984"/>
      <c r="AS141" s="984"/>
      <c r="AT141" s="984"/>
      <c r="AU141" s="1456"/>
      <c r="AV141" s="485"/>
      <c r="AW141" s="485"/>
      <c r="AX141" s="485"/>
      <c r="AY141" s="485"/>
      <c r="AZ141" s="1464">
        <v>11</v>
      </c>
    </row>
    <row r="142" spans="1:52" s="1464" customFormat="1" ht="11.45" customHeight="1">
      <c r="A142" s="837"/>
      <c r="B142" s="1460"/>
      <c r="C142" s="1460"/>
      <c r="D142" s="284"/>
      <c r="AE142" s="984"/>
      <c r="AF142" s="1460"/>
      <c r="AG142" s="1460"/>
      <c r="AH142" s="984"/>
      <c r="AI142" s="984"/>
      <c r="AJ142" s="984"/>
      <c r="AK142" s="984"/>
      <c r="AL142" s="1460"/>
      <c r="AM142" s="984"/>
      <c r="AN142" s="984"/>
      <c r="AO142" s="476"/>
      <c r="AP142" s="984"/>
      <c r="AQ142" s="984"/>
      <c r="AR142" s="984"/>
      <c r="AS142" s="984"/>
      <c r="AT142" s="984"/>
      <c r="AU142" s="1456"/>
      <c r="AV142" s="485"/>
      <c r="AW142" s="485"/>
      <c r="AX142" s="485"/>
      <c r="AY142" s="485"/>
      <c r="AZ142" s="1464">
        <v>11</v>
      </c>
    </row>
    <row r="143" spans="1:52" s="1464" customFormat="1" ht="11.45" customHeight="1">
      <c r="A143" s="837"/>
      <c r="B143" s="1460"/>
      <c r="C143" s="1460"/>
      <c r="D143" s="284"/>
      <c r="AE143" s="984"/>
      <c r="AF143" s="1460"/>
      <c r="AG143" s="1460"/>
      <c r="AH143" s="984"/>
      <c r="AI143" s="984"/>
      <c r="AJ143" s="984"/>
      <c r="AK143" s="984"/>
      <c r="AL143" s="1460"/>
      <c r="AM143" s="984"/>
      <c r="AN143" s="984"/>
      <c r="AO143" s="476"/>
      <c r="AP143" s="984"/>
      <c r="AQ143" s="984"/>
      <c r="AR143" s="984"/>
      <c r="AS143" s="984"/>
      <c r="AT143" s="984"/>
      <c r="AU143" s="1456"/>
      <c r="AV143" s="485"/>
      <c r="AW143" s="485"/>
      <c r="AX143" s="485"/>
      <c r="AY143" s="485"/>
      <c r="AZ143" s="1464">
        <v>11</v>
      </c>
    </row>
    <row r="144" spans="1:52" s="1464" customFormat="1" ht="11.45" customHeight="1">
      <c r="A144" s="837"/>
      <c r="B144" s="1460"/>
      <c r="C144" s="1460"/>
      <c r="D144" s="284"/>
      <c r="AE144" s="984"/>
      <c r="AF144" s="1460"/>
      <c r="AG144" s="1460"/>
      <c r="AH144" s="984"/>
      <c r="AI144" s="984"/>
      <c r="AJ144" s="984"/>
      <c r="AK144" s="984"/>
      <c r="AL144" s="1460"/>
      <c r="AM144" s="984"/>
      <c r="AN144" s="984"/>
      <c r="AO144" s="476"/>
      <c r="AP144" s="984"/>
      <c r="AQ144" s="984"/>
      <c r="AR144" s="984"/>
      <c r="AS144" s="984"/>
      <c r="AT144" s="984"/>
      <c r="AU144" s="1456"/>
      <c r="AV144" s="485"/>
      <c r="AW144" s="485"/>
      <c r="AX144" s="485"/>
      <c r="AY144" s="485"/>
      <c r="AZ144" s="1464">
        <v>11</v>
      </c>
    </row>
    <row r="145" spans="1:52" s="1464" customFormat="1" ht="11.45" customHeight="1">
      <c r="A145" s="837"/>
      <c r="B145" s="1460"/>
      <c r="C145" s="1460"/>
      <c r="D145" s="284"/>
      <c r="AE145" s="984"/>
      <c r="AF145" s="1460"/>
      <c r="AG145" s="1460"/>
      <c r="AH145" s="984"/>
      <c r="AI145" s="984"/>
      <c r="AJ145" s="984"/>
      <c r="AK145" s="984"/>
      <c r="AL145" s="1460"/>
      <c r="AM145" s="984"/>
      <c r="AN145" s="984"/>
      <c r="AO145" s="476"/>
      <c r="AP145" s="984"/>
      <c r="AQ145" s="984"/>
      <c r="AR145" s="984"/>
      <c r="AS145" s="984"/>
      <c r="AT145" s="984"/>
      <c r="AU145" s="1456"/>
      <c r="AV145" s="485"/>
      <c r="AW145" s="485"/>
      <c r="AX145" s="485"/>
      <c r="AY145" s="485"/>
      <c r="AZ145" s="1464">
        <v>11</v>
      </c>
    </row>
    <row r="146" spans="1:52" s="1464" customFormat="1" ht="11.45" customHeight="1">
      <c r="A146" s="837"/>
      <c r="B146" s="1460"/>
      <c r="C146" s="1460"/>
      <c r="D146" s="284"/>
      <c r="AE146" s="984"/>
      <c r="AF146" s="1460"/>
      <c r="AG146" s="1460"/>
      <c r="AH146" s="984"/>
      <c r="AI146" s="984"/>
      <c r="AJ146" s="984"/>
      <c r="AK146" s="984"/>
      <c r="AL146" s="1460"/>
      <c r="AM146" s="984"/>
      <c r="AN146" s="984"/>
      <c r="AO146" s="476"/>
      <c r="AP146" s="984"/>
      <c r="AQ146" s="984"/>
      <c r="AR146" s="984"/>
      <c r="AS146" s="984"/>
      <c r="AT146" s="984"/>
      <c r="AU146" s="1456"/>
      <c r="AV146" s="485"/>
      <c r="AW146" s="485"/>
      <c r="AX146" s="485"/>
      <c r="AY146" s="485"/>
      <c r="AZ146" s="1464">
        <v>11</v>
      </c>
    </row>
    <row r="147" spans="1:52" s="1464" customFormat="1" ht="11.45" customHeight="1">
      <c r="A147" s="837"/>
      <c r="B147" s="1460"/>
      <c r="C147" s="1460"/>
      <c r="D147" s="284"/>
      <c r="AE147" s="984"/>
      <c r="AF147" s="1460"/>
      <c r="AG147" s="1460"/>
      <c r="AH147" s="984"/>
      <c r="AI147" s="984"/>
      <c r="AJ147" s="984"/>
      <c r="AK147" s="984"/>
      <c r="AL147" s="1460"/>
      <c r="AM147" s="984"/>
      <c r="AN147" s="984"/>
      <c r="AO147" s="476"/>
      <c r="AP147" s="984"/>
      <c r="AQ147" s="984"/>
      <c r="AR147" s="984"/>
      <c r="AS147" s="984"/>
      <c r="AT147" s="984"/>
      <c r="AU147" s="1456"/>
      <c r="AV147" s="485"/>
      <c r="AW147" s="485"/>
      <c r="AX147" s="485"/>
      <c r="AY147" s="485"/>
      <c r="AZ147" s="1464">
        <v>11</v>
      </c>
    </row>
    <row r="148" spans="1:52" s="1464" customFormat="1" ht="11.45" customHeight="1">
      <c r="A148" s="837"/>
      <c r="B148" s="1460"/>
      <c r="C148" s="1460"/>
      <c r="D148" s="284"/>
      <c r="AE148" s="984"/>
      <c r="AF148" s="1460"/>
      <c r="AG148" s="1460"/>
      <c r="AH148" s="984"/>
      <c r="AI148" s="984"/>
      <c r="AJ148" s="984"/>
      <c r="AK148" s="984"/>
      <c r="AL148" s="1460"/>
      <c r="AM148" s="984"/>
      <c r="AN148" s="984"/>
      <c r="AO148" s="476"/>
      <c r="AP148" s="984"/>
      <c r="AQ148" s="984"/>
      <c r="AR148" s="984"/>
      <c r="AS148" s="984"/>
      <c r="AT148" s="984"/>
      <c r="AU148" s="1456"/>
      <c r="AV148" s="485"/>
      <c r="AW148" s="485"/>
      <c r="AX148" s="485"/>
      <c r="AY148" s="485"/>
      <c r="AZ148" s="1464">
        <v>11</v>
      </c>
    </row>
    <row r="149" spans="1:52" s="1464" customFormat="1" ht="11.45" customHeight="1">
      <c r="A149" s="837"/>
      <c r="B149" s="1460"/>
      <c r="C149" s="1460"/>
      <c r="D149" s="284"/>
      <c r="AE149" s="984"/>
      <c r="AF149" s="1460"/>
      <c r="AG149" s="1460"/>
      <c r="AH149" s="984"/>
      <c r="AI149" s="984"/>
      <c r="AJ149" s="984"/>
      <c r="AK149" s="984"/>
      <c r="AL149" s="1460"/>
      <c r="AM149" s="984"/>
      <c r="AN149" s="984"/>
      <c r="AO149" s="476"/>
      <c r="AP149" s="984"/>
      <c r="AQ149" s="984"/>
      <c r="AR149" s="984"/>
      <c r="AS149" s="984"/>
      <c r="AT149" s="984"/>
      <c r="AU149" s="1456"/>
      <c r="AV149" s="485"/>
      <c r="AW149" s="485"/>
      <c r="AX149" s="485"/>
      <c r="AY149" s="485"/>
      <c r="AZ149" s="1464">
        <v>11</v>
      </c>
    </row>
    <row r="150" spans="1:52" s="1464" customFormat="1" ht="11.45" customHeight="1">
      <c r="A150" s="837"/>
      <c r="B150" s="1460"/>
      <c r="C150" s="1460"/>
      <c r="D150" s="284"/>
      <c r="AE150" s="984"/>
      <c r="AF150" s="1460"/>
      <c r="AG150" s="1460"/>
      <c r="AH150" s="984"/>
      <c r="AI150" s="984"/>
      <c r="AJ150" s="984"/>
      <c r="AK150" s="984"/>
      <c r="AL150" s="1460"/>
      <c r="AM150" s="984"/>
      <c r="AN150" s="984"/>
      <c r="AO150" s="476"/>
      <c r="AP150" s="984"/>
      <c r="AQ150" s="984"/>
      <c r="AR150" s="984"/>
      <c r="AS150" s="984"/>
      <c r="AT150" s="984"/>
      <c r="AU150" s="1456"/>
      <c r="AV150" s="485"/>
      <c r="AW150" s="485"/>
      <c r="AX150" s="485"/>
      <c r="AY150" s="485"/>
      <c r="AZ150" s="1464">
        <v>11</v>
      </c>
    </row>
    <row r="151" spans="1:52" s="1464" customFormat="1" ht="11.45" customHeight="1">
      <c r="A151" s="837"/>
      <c r="B151" s="1460"/>
      <c r="C151" s="1460"/>
      <c r="D151" s="284"/>
      <c r="AE151" s="984"/>
      <c r="AF151" s="1460"/>
      <c r="AG151" s="1460"/>
      <c r="AH151" s="984"/>
      <c r="AI151" s="984"/>
      <c r="AJ151" s="984"/>
      <c r="AK151" s="984"/>
      <c r="AL151" s="1460"/>
      <c r="AM151" s="984"/>
      <c r="AN151" s="984"/>
      <c r="AO151" s="476"/>
      <c r="AP151" s="984"/>
      <c r="AQ151" s="984"/>
      <c r="AR151" s="984"/>
      <c r="AS151" s="984"/>
      <c r="AT151" s="984"/>
      <c r="AU151" s="1456"/>
      <c r="AV151" s="485"/>
      <c r="AW151" s="485"/>
      <c r="AX151" s="485"/>
      <c r="AY151" s="485"/>
      <c r="AZ151" s="1464">
        <v>11</v>
      </c>
    </row>
    <row r="152" spans="1:52" s="1464" customFormat="1" ht="11.45" customHeight="1">
      <c r="A152" s="837"/>
      <c r="B152" s="1460"/>
      <c r="C152" s="1460"/>
      <c r="D152" s="284"/>
      <c r="AE152" s="984"/>
      <c r="AF152" s="1460"/>
      <c r="AG152" s="1460"/>
      <c r="AH152" s="984"/>
      <c r="AI152" s="984"/>
      <c r="AJ152" s="984"/>
      <c r="AK152" s="984"/>
      <c r="AL152" s="1460"/>
      <c r="AM152" s="984"/>
      <c r="AN152" s="984"/>
      <c r="AO152" s="476"/>
      <c r="AP152" s="984"/>
      <c r="AQ152" s="984"/>
      <c r="AR152" s="984"/>
      <c r="AS152" s="984"/>
      <c r="AT152" s="984"/>
      <c r="AU152" s="1456"/>
      <c r="AV152" s="485"/>
      <c r="AW152" s="485"/>
      <c r="AX152" s="485"/>
      <c r="AY152" s="485"/>
      <c r="AZ152" s="1464">
        <v>11</v>
      </c>
    </row>
    <row r="153" spans="1:52" s="1464" customFormat="1" ht="11.45" customHeight="1">
      <c r="A153" s="837"/>
      <c r="B153" s="1460"/>
      <c r="C153" s="1460"/>
      <c r="D153" s="284"/>
      <c r="AE153" s="984"/>
      <c r="AF153" s="1460"/>
      <c r="AG153" s="1460"/>
      <c r="AH153" s="984"/>
      <c r="AI153" s="984"/>
      <c r="AJ153" s="984"/>
      <c r="AK153" s="984"/>
      <c r="AL153" s="1460"/>
      <c r="AM153" s="984"/>
      <c r="AN153" s="984"/>
      <c r="AO153" s="476"/>
      <c r="AP153" s="984"/>
      <c r="AQ153" s="984"/>
      <c r="AR153" s="984"/>
      <c r="AS153" s="984"/>
      <c r="AT153" s="984"/>
      <c r="AU153" s="1456"/>
      <c r="AV153" s="485"/>
      <c r="AW153" s="485"/>
      <c r="AX153" s="485"/>
      <c r="AY153" s="485"/>
      <c r="AZ153" s="1464">
        <v>11</v>
      </c>
    </row>
    <row r="154" spans="1:52" s="1464" customFormat="1" ht="11.45" customHeight="1">
      <c r="A154" s="837"/>
      <c r="B154" s="1460"/>
      <c r="C154" s="1460"/>
      <c r="D154" s="284"/>
      <c r="AE154" s="984"/>
      <c r="AF154" s="1460"/>
      <c r="AG154" s="1460"/>
      <c r="AH154" s="984"/>
      <c r="AI154" s="984"/>
      <c r="AJ154" s="984"/>
      <c r="AK154" s="984"/>
      <c r="AL154" s="1460"/>
      <c r="AM154" s="984"/>
      <c r="AN154" s="984"/>
      <c r="AO154" s="476"/>
      <c r="AP154" s="984"/>
      <c r="AQ154" s="984"/>
      <c r="AR154" s="984"/>
      <c r="AS154" s="984"/>
      <c r="AT154" s="984"/>
      <c r="AU154" s="1456"/>
      <c r="AV154" s="485"/>
      <c r="AW154" s="485"/>
      <c r="AX154" s="485"/>
      <c r="AY154" s="485"/>
      <c r="AZ154" s="1464">
        <v>11</v>
      </c>
    </row>
    <row r="155" spans="1:52" s="1464" customFormat="1" ht="11.45" customHeight="1">
      <c r="A155" s="837"/>
      <c r="B155" s="1460"/>
      <c r="C155" s="1460"/>
      <c r="D155" s="284"/>
      <c r="AE155" s="984"/>
      <c r="AF155" s="1460"/>
      <c r="AG155" s="1460"/>
      <c r="AH155" s="984"/>
      <c r="AI155" s="984"/>
      <c r="AJ155" s="984"/>
      <c r="AK155" s="984"/>
      <c r="AL155" s="1460"/>
      <c r="AM155" s="984"/>
      <c r="AN155" s="984"/>
      <c r="AO155" s="476"/>
      <c r="AP155" s="984"/>
      <c r="AQ155" s="984"/>
      <c r="AR155" s="984"/>
      <c r="AS155" s="984"/>
      <c r="AT155" s="984"/>
      <c r="AU155" s="1456"/>
      <c r="AV155" s="485"/>
      <c r="AW155" s="485"/>
      <c r="AX155" s="485"/>
      <c r="AY155" s="485"/>
      <c r="AZ155" s="1464">
        <v>11</v>
      </c>
    </row>
    <row r="156" spans="1:52" s="1464" customFormat="1" ht="11.45" customHeight="1">
      <c r="A156" s="837"/>
      <c r="B156" s="1460"/>
      <c r="C156" s="1460"/>
      <c r="D156" s="284"/>
      <c r="AE156" s="984"/>
      <c r="AF156" s="1460"/>
      <c r="AG156" s="1460"/>
      <c r="AH156" s="984"/>
      <c r="AI156" s="984"/>
      <c r="AJ156" s="984"/>
      <c r="AK156" s="984"/>
      <c r="AL156" s="1460"/>
      <c r="AM156" s="984"/>
      <c r="AN156" s="984"/>
      <c r="AO156" s="476"/>
      <c r="AP156" s="984"/>
      <c r="AQ156" s="984"/>
      <c r="AR156" s="984"/>
      <c r="AS156" s="984"/>
      <c r="AT156" s="984"/>
      <c r="AU156" s="1456"/>
      <c r="AV156" s="485"/>
      <c r="AW156" s="485"/>
      <c r="AX156" s="485"/>
      <c r="AY156" s="485"/>
      <c r="AZ156" s="1464">
        <v>11</v>
      </c>
    </row>
    <row r="157" spans="1:52" s="1464" customFormat="1" ht="11.45" customHeight="1">
      <c r="A157" s="837"/>
      <c r="B157" s="1460"/>
      <c r="C157" s="1460"/>
      <c r="D157" s="284"/>
      <c r="AE157" s="984"/>
      <c r="AF157" s="1460"/>
      <c r="AG157" s="1460"/>
      <c r="AH157" s="984"/>
      <c r="AI157" s="984"/>
      <c r="AJ157" s="984"/>
      <c r="AK157" s="984"/>
      <c r="AL157" s="1460"/>
      <c r="AM157" s="984"/>
      <c r="AN157" s="984"/>
      <c r="AO157" s="476"/>
      <c r="AP157" s="984"/>
      <c r="AQ157" s="984"/>
      <c r="AR157" s="984"/>
      <c r="AS157" s="984"/>
      <c r="AT157" s="984"/>
      <c r="AU157" s="1456"/>
      <c r="AV157" s="485"/>
      <c r="AW157" s="485"/>
      <c r="AX157" s="485"/>
      <c r="AY157" s="485"/>
      <c r="AZ157" s="1464">
        <v>11</v>
      </c>
    </row>
    <row r="158" spans="1:52" s="1464" customFormat="1" ht="11.45" customHeight="1">
      <c r="A158" s="837"/>
      <c r="B158" s="1460"/>
      <c r="C158" s="1460"/>
      <c r="D158" s="284"/>
      <c r="AE158" s="984"/>
      <c r="AF158" s="1460"/>
      <c r="AG158" s="1460"/>
      <c r="AH158" s="984"/>
      <c r="AI158" s="984"/>
      <c r="AJ158" s="984"/>
      <c r="AK158" s="984"/>
      <c r="AL158" s="1460"/>
      <c r="AM158" s="984"/>
      <c r="AN158" s="984"/>
      <c r="AO158" s="476"/>
      <c r="AP158" s="984"/>
      <c r="AQ158" s="984"/>
      <c r="AR158" s="984"/>
      <c r="AS158" s="984"/>
      <c r="AT158" s="984"/>
      <c r="AU158" s="1456"/>
      <c r="AV158" s="485"/>
      <c r="AW158" s="485"/>
      <c r="AX158" s="485"/>
      <c r="AY158" s="485"/>
      <c r="AZ158" s="1464">
        <v>11</v>
      </c>
    </row>
    <row r="159" spans="1:52" s="1464" customFormat="1" ht="11.45" customHeight="1">
      <c r="A159" s="837"/>
      <c r="B159" s="1460"/>
      <c r="C159" s="1460"/>
      <c r="D159" s="284"/>
      <c r="AE159" s="984"/>
      <c r="AF159" s="1460"/>
      <c r="AG159" s="1460"/>
      <c r="AH159" s="984"/>
      <c r="AI159" s="984"/>
      <c r="AJ159" s="984"/>
      <c r="AK159" s="984"/>
      <c r="AL159" s="1460"/>
      <c r="AM159" s="984"/>
      <c r="AN159" s="984"/>
      <c r="AO159" s="476"/>
      <c r="AP159" s="984"/>
      <c r="AQ159" s="984"/>
      <c r="AR159" s="984"/>
      <c r="AS159" s="984"/>
      <c r="AT159" s="984"/>
      <c r="AU159" s="1456"/>
      <c r="AV159" s="485"/>
      <c r="AW159" s="485"/>
      <c r="AX159" s="485"/>
      <c r="AY159" s="485"/>
      <c r="AZ159" s="1464">
        <v>11</v>
      </c>
    </row>
    <row r="160" spans="1:52" s="1464" customFormat="1" ht="11.45" customHeight="1">
      <c r="A160" s="837"/>
      <c r="B160" s="1460"/>
      <c r="C160" s="1460"/>
      <c r="D160" s="284"/>
      <c r="AE160" s="984"/>
      <c r="AF160" s="1460"/>
      <c r="AG160" s="1460"/>
      <c r="AH160" s="984"/>
      <c r="AI160" s="984"/>
      <c r="AJ160" s="984"/>
      <c r="AK160" s="984"/>
      <c r="AL160" s="1460"/>
      <c r="AM160" s="984"/>
      <c r="AN160" s="984"/>
      <c r="AO160" s="476"/>
      <c r="AP160" s="984"/>
      <c r="AQ160" s="984"/>
      <c r="AR160" s="984"/>
      <c r="AS160" s="984"/>
      <c r="AT160" s="984"/>
      <c r="AU160" s="1456"/>
      <c r="AV160" s="485"/>
      <c r="AW160" s="485"/>
      <c r="AX160" s="485"/>
      <c r="AY160" s="485"/>
      <c r="AZ160" s="1464">
        <v>11</v>
      </c>
    </row>
    <row r="161" spans="1:52" s="1464" customFormat="1" ht="11.45" customHeight="1">
      <c r="A161" s="837"/>
      <c r="B161" s="1460"/>
      <c r="C161" s="1460"/>
      <c r="D161" s="284"/>
      <c r="AE161" s="984"/>
      <c r="AF161" s="1460"/>
      <c r="AG161" s="1460"/>
      <c r="AH161" s="984"/>
      <c r="AI161" s="984"/>
      <c r="AJ161" s="984"/>
      <c r="AK161" s="984"/>
      <c r="AL161" s="1460"/>
      <c r="AM161" s="984"/>
      <c r="AN161" s="984"/>
      <c r="AO161" s="476"/>
      <c r="AP161" s="984"/>
      <c r="AQ161" s="984"/>
      <c r="AR161" s="984"/>
      <c r="AS161" s="984"/>
      <c r="AT161" s="984"/>
      <c r="AU161" s="1456"/>
      <c r="AV161" s="485"/>
      <c r="AW161" s="485"/>
      <c r="AX161" s="485"/>
      <c r="AY161" s="485"/>
      <c r="AZ161" s="1464">
        <v>11</v>
      </c>
    </row>
    <row r="162" spans="1:52" s="1464" customFormat="1" ht="11.45" customHeight="1">
      <c r="A162" s="837"/>
      <c r="B162" s="1460"/>
      <c r="C162" s="1460"/>
      <c r="D162" s="284"/>
      <c r="AE162" s="984"/>
      <c r="AF162" s="1460"/>
      <c r="AG162" s="1460"/>
      <c r="AH162" s="984"/>
      <c r="AI162" s="984"/>
      <c r="AJ162" s="984"/>
      <c r="AK162" s="984"/>
      <c r="AL162" s="1460"/>
      <c r="AM162" s="984"/>
      <c r="AN162" s="984"/>
      <c r="AO162" s="476"/>
      <c r="AP162" s="984"/>
      <c r="AQ162" s="984"/>
      <c r="AR162" s="984"/>
      <c r="AS162" s="984"/>
      <c r="AT162" s="984"/>
      <c r="AU162" s="1456"/>
      <c r="AV162" s="485"/>
      <c r="AW162" s="485"/>
      <c r="AX162" s="485"/>
      <c r="AY162" s="485"/>
      <c r="AZ162" s="1464">
        <v>11</v>
      </c>
    </row>
    <row r="163" spans="1:52" s="1464" customFormat="1" ht="11.45" customHeight="1">
      <c r="A163" s="837"/>
      <c r="B163" s="1460"/>
      <c r="C163" s="1460"/>
      <c r="D163" s="284"/>
      <c r="AE163" s="984"/>
      <c r="AF163" s="1460"/>
      <c r="AG163" s="1460"/>
      <c r="AH163" s="984"/>
      <c r="AI163" s="984"/>
      <c r="AJ163" s="984"/>
      <c r="AK163" s="984"/>
      <c r="AL163" s="1460"/>
      <c r="AM163" s="984"/>
      <c r="AN163" s="984"/>
      <c r="AO163" s="476"/>
      <c r="AP163" s="984"/>
      <c r="AQ163" s="984"/>
      <c r="AR163" s="984"/>
      <c r="AS163" s="984"/>
      <c r="AT163" s="984"/>
      <c r="AU163" s="1456"/>
      <c r="AV163" s="485"/>
      <c r="AW163" s="485"/>
      <c r="AX163" s="485"/>
      <c r="AY163" s="485"/>
      <c r="AZ163" s="1464">
        <v>11</v>
      </c>
    </row>
    <row r="164" spans="1:52" s="1464" customFormat="1" ht="11.45" customHeight="1">
      <c r="A164" s="837"/>
      <c r="B164" s="1460"/>
      <c r="C164" s="1460"/>
      <c r="D164" s="284"/>
      <c r="AE164" s="984"/>
      <c r="AF164" s="1460"/>
      <c r="AG164" s="1460"/>
      <c r="AH164" s="984"/>
      <c r="AI164" s="984"/>
      <c r="AJ164" s="984"/>
      <c r="AK164" s="984"/>
      <c r="AL164" s="1460"/>
      <c r="AM164" s="984"/>
      <c r="AN164" s="984"/>
      <c r="AO164" s="476"/>
      <c r="AP164" s="984"/>
      <c r="AQ164" s="984"/>
      <c r="AR164" s="984"/>
      <c r="AS164" s="984"/>
      <c r="AT164" s="984"/>
      <c r="AU164" s="1456"/>
      <c r="AV164" s="485"/>
      <c r="AW164" s="485"/>
      <c r="AX164" s="485"/>
      <c r="AY164" s="485"/>
      <c r="AZ164" s="1464">
        <v>11</v>
      </c>
    </row>
    <row r="165" spans="1:52" s="1464" customFormat="1" ht="11.45" customHeight="1">
      <c r="A165" s="837"/>
      <c r="B165" s="1460"/>
      <c r="C165" s="1460"/>
      <c r="D165" s="284"/>
      <c r="AE165" s="984"/>
      <c r="AF165" s="1460"/>
      <c r="AG165" s="1460"/>
      <c r="AH165" s="984"/>
      <c r="AI165" s="984"/>
      <c r="AJ165" s="984"/>
      <c r="AK165" s="984"/>
      <c r="AL165" s="1460"/>
      <c r="AM165" s="984"/>
      <c r="AN165" s="984"/>
      <c r="AO165" s="476"/>
      <c r="AP165" s="984"/>
      <c r="AQ165" s="984"/>
      <c r="AR165" s="984"/>
      <c r="AS165" s="984"/>
      <c r="AT165" s="984"/>
      <c r="AU165" s="1456"/>
      <c r="AV165" s="485"/>
      <c r="AW165" s="485"/>
      <c r="AX165" s="485"/>
      <c r="AY165" s="485"/>
      <c r="AZ165" s="1464">
        <v>11</v>
      </c>
    </row>
    <row r="166" spans="1:52" s="1464" customFormat="1" ht="11.45" customHeight="1">
      <c r="A166" s="837"/>
      <c r="B166" s="1460"/>
      <c r="C166" s="1460"/>
      <c r="D166" s="284"/>
      <c r="AE166" s="984"/>
      <c r="AF166" s="1460"/>
      <c r="AG166" s="1460"/>
      <c r="AH166" s="984"/>
      <c r="AI166" s="984"/>
      <c r="AJ166" s="984"/>
      <c r="AK166" s="984"/>
      <c r="AL166" s="1460"/>
      <c r="AM166" s="984"/>
      <c r="AN166" s="984"/>
      <c r="AO166" s="476"/>
      <c r="AP166" s="984"/>
      <c r="AQ166" s="984"/>
      <c r="AR166" s="984"/>
      <c r="AS166" s="984"/>
      <c r="AT166" s="984"/>
      <c r="AU166" s="1456"/>
      <c r="AV166" s="485"/>
      <c r="AW166" s="485"/>
      <c r="AX166" s="485"/>
      <c r="AY166" s="485"/>
      <c r="AZ166" s="1464">
        <v>11</v>
      </c>
    </row>
    <row r="167" spans="1:52" s="1464" customFormat="1" ht="11.45" customHeight="1">
      <c r="A167" s="837"/>
      <c r="B167" s="1460"/>
      <c r="C167" s="1460"/>
      <c r="D167" s="284"/>
      <c r="AE167" s="984"/>
      <c r="AF167" s="1460"/>
      <c r="AG167" s="1460"/>
      <c r="AH167" s="984"/>
      <c r="AI167" s="984"/>
      <c r="AJ167" s="984"/>
      <c r="AK167" s="984"/>
      <c r="AL167" s="1460"/>
      <c r="AM167" s="984"/>
      <c r="AN167" s="984"/>
      <c r="AO167" s="476"/>
      <c r="AP167" s="984"/>
      <c r="AQ167" s="984"/>
      <c r="AR167" s="984"/>
      <c r="AS167" s="984"/>
      <c r="AT167" s="984"/>
      <c r="AU167" s="1456"/>
      <c r="AV167" s="485"/>
      <c r="AW167" s="485"/>
      <c r="AX167" s="485"/>
      <c r="AY167" s="485"/>
      <c r="AZ167" s="1464">
        <v>11</v>
      </c>
    </row>
    <row r="168" spans="1:52" s="1464" customFormat="1" ht="11.45" customHeight="1">
      <c r="A168" s="837"/>
      <c r="B168" s="1460"/>
      <c r="C168" s="1460"/>
      <c r="D168" s="284"/>
      <c r="AE168" s="984"/>
      <c r="AF168" s="1460"/>
      <c r="AG168" s="1460"/>
      <c r="AH168" s="984"/>
      <c r="AI168" s="984"/>
      <c r="AJ168" s="984"/>
      <c r="AK168" s="984"/>
      <c r="AL168" s="1460"/>
      <c r="AM168" s="984"/>
      <c r="AN168" s="984"/>
      <c r="AO168" s="476"/>
      <c r="AP168" s="984"/>
      <c r="AQ168" s="984"/>
      <c r="AR168" s="984"/>
      <c r="AS168" s="984"/>
      <c r="AT168" s="984"/>
      <c r="AU168" s="1456"/>
      <c r="AV168" s="485"/>
      <c r="AW168" s="485"/>
      <c r="AX168" s="485"/>
      <c r="AY168" s="485"/>
      <c r="AZ168" s="1464">
        <v>11</v>
      </c>
    </row>
    <row r="169" spans="1:52" s="1464" customFormat="1" ht="11.45" customHeight="1">
      <c r="A169" s="837"/>
      <c r="B169" s="1460"/>
      <c r="C169" s="1460"/>
      <c r="D169" s="284"/>
      <c r="AE169" s="984"/>
      <c r="AF169" s="1460"/>
      <c r="AG169" s="1460"/>
      <c r="AH169" s="984"/>
      <c r="AI169" s="984"/>
      <c r="AJ169" s="984"/>
      <c r="AK169" s="984"/>
      <c r="AL169" s="1460"/>
      <c r="AM169" s="984"/>
      <c r="AN169" s="984"/>
      <c r="AO169" s="476"/>
      <c r="AP169" s="984"/>
      <c r="AQ169" s="984"/>
      <c r="AR169" s="984"/>
      <c r="AS169" s="984"/>
      <c r="AT169" s="984"/>
      <c r="AU169" s="1456"/>
      <c r="AV169" s="485"/>
      <c r="AW169" s="485"/>
      <c r="AX169" s="485"/>
      <c r="AY169" s="485"/>
      <c r="AZ169" s="1464">
        <v>11</v>
      </c>
    </row>
    <row r="170" spans="1:52" s="1464" customFormat="1" ht="11.45" customHeight="1">
      <c r="A170" s="837"/>
      <c r="B170" s="1460"/>
      <c r="C170" s="1460"/>
      <c r="D170" s="284"/>
      <c r="AE170" s="984"/>
      <c r="AF170" s="1460"/>
      <c r="AG170" s="1460"/>
      <c r="AH170" s="984"/>
      <c r="AI170" s="984"/>
      <c r="AJ170" s="984"/>
      <c r="AK170" s="984"/>
      <c r="AL170" s="1460"/>
      <c r="AM170" s="984"/>
      <c r="AN170" s="984"/>
      <c r="AO170" s="476"/>
      <c r="AP170" s="984"/>
      <c r="AQ170" s="984"/>
      <c r="AR170" s="984"/>
      <c r="AS170" s="984"/>
      <c r="AT170" s="984"/>
      <c r="AU170" s="1456"/>
      <c r="AV170" s="485"/>
      <c r="AW170" s="485"/>
      <c r="AX170" s="485"/>
      <c r="AY170" s="485"/>
      <c r="AZ170" s="1464">
        <v>11</v>
      </c>
    </row>
    <row r="171" spans="1:52" s="1464" customFormat="1" ht="11.45" customHeight="1">
      <c r="A171" s="837"/>
      <c r="B171" s="1460"/>
      <c r="C171" s="1460"/>
      <c r="D171" s="284"/>
      <c r="AE171" s="984"/>
      <c r="AF171" s="1460"/>
      <c r="AG171" s="1460"/>
      <c r="AH171" s="984"/>
      <c r="AI171" s="984"/>
      <c r="AJ171" s="984"/>
      <c r="AK171" s="984"/>
      <c r="AL171" s="1460"/>
      <c r="AM171" s="984"/>
      <c r="AN171" s="984"/>
      <c r="AO171" s="476"/>
      <c r="AP171" s="984"/>
      <c r="AQ171" s="984"/>
      <c r="AR171" s="984"/>
      <c r="AS171" s="984"/>
      <c r="AT171" s="984"/>
      <c r="AU171" s="1456"/>
      <c r="AV171" s="485"/>
      <c r="AW171" s="485"/>
      <c r="AX171" s="485"/>
      <c r="AY171" s="485"/>
      <c r="AZ171" s="1464">
        <v>11</v>
      </c>
    </row>
    <row r="172" spans="1:52" s="1464" customFormat="1" ht="11.45" customHeight="1">
      <c r="A172" s="837"/>
      <c r="B172" s="1460"/>
      <c r="C172" s="1460"/>
      <c r="D172" s="284"/>
      <c r="AE172" s="984"/>
      <c r="AF172" s="1460"/>
      <c r="AG172" s="1460"/>
      <c r="AH172" s="984"/>
      <c r="AI172" s="984"/>
      <c r="AJ172" s="984"/>
      <c r="AK172" s="984"/>
      <c r="AL172" s="1460"/>
      <c r="AM172" s="984"/>
      <c r="AN172" s="984"/>
      <c r="AO172" s="476"/>
      <c r="AP172" s="984"/>
      <c r="AQ172" s="984"/>
      <c r="AR172" s="984"/>
      <c r="AS172" s="984"/>
      <c r="AT172" s="984"/>
      <c r="AU172" s="1456"/>
      <c r="AV172" s="485"/>
      <c r="AW172" s="485"/>
      <c r="AX172" s="485"/>
      <c r="AY172" s="485"/>
      <c r="AZ172" s="1464">
        <v>11</v>
      </c>
    </row>
    <row r="173" spans="1:52" s="1464" customFormat="1" ht="11.45" customHeight="1">
      <c r="A173" s="837"/>
      <c r="B173" s="1460"/>
      <c r="C173" s="1460"/>
      <c r="D173" s="284"/>
      <c r="AE173" s="984"/>
      <c r="AF173" s="1460"/>
      <c r="AG173" s="1460"/>
      <c r="AH173" s="984"/>
      <c r="AI173" s="984"/>
      <c r="AJ173" s="984"/>
      <c r="AK173" s="984"/>
      <c r="AL173" s="1460"/>
      <c r="AM173" s="984"/>
      <c r="AN173" s="984"/>
      <c r="AO173" s="476"/>
      <c r="AP173" s="984"/>
      <c r="AQ173" s="984"/>
      <c r="AR173" s="984"/>
      <c r="AS173" s="984"/>
      <c r="AT173" s="984"/>
      <c r="AU173" s="1456"/>
      <c r="AV173" s="485"/>
      <c r="AW173" s="485"/>
      <c r="AX173" s="485"/>
      <c r="AY173" s="485"/>
      <c r="AZ173" s="1464">
        <v>11</v>
      </c>
    </row>
    <row r="174" spans="1:52" s="1464" customFormat="1" ht="11.45" customHeight="1">
      <c r="A174" s="837"/>
      <c r="B174" s="1460"/>
      <c r="C174" s="1460"/>
      <c r="D174" s="284"/>
      <c r="AE174" s="984"/>
      <c r="AF174" s="1460"/>
      <c r="AG174" s="1460"/>
      <c r="AH174" s="984"/>
      <c r="AI174" s="984"/>
      <c r="AJ174" s="984"/>
      <c r="AK174" s="984"/>
      <c r="AL174" s="1460"/>
      <c r="AM174" s="984"/>
      <c r="AN174" s="984"/>
      <c r="AO174" s="476"/>
      <c r="AP174" s="984"/>
      <c r="AQ174" s="984"/>
      <c r="AR174" s="984"/>
      <c r="AS174" s="984"/>
      <c r="AT174" s="984"/>
      <c r="AU174" s="1456"/>
      <c r="AV174" s="485"/>
      <c r="AW174" s="485"/>
      <c r="AX174" s="485"/>
      <c r="AY174" s="485"/>
      <c r="AZ174" s="1464">
        <v>11</v>
      </c>
    </row>
    <row r="175" spans="1:52" s="1464" customFormat="1" ht="11.45" customHeight="1">
      <c r="A175" s="837"/>
      <c r="B175" s="1460"/>
      <c r="C175" s="1460"/>
      <c r="D175" s="284"/>
      <c r="AE175" s="984"/>
      <c r="AF175" s="1460"/>
      <c r="AG175" s="1460"/>
      <c r="AH175" s="984"/>
      <c r="AI175" s="984"/>
      <c r="AJ175" s="984"/>
      <c r="AK175" s="984"/>
      <c r="AL175" s="1460"/>
      <c r="AM175" s="984"/>
      <c r="AN175" s="984"/>
      <c r="AO175" s="476"/>
      <c r="AP175" s="984"/>
      <c r="AQ175" s="984"/>
      <c r="AR175" s="984"/>
      <c r="AS175" s="984"/>
      <c r="AT175" s="984"/>
      <c r="AU175" s="1456"/>
      <c r="AV175" s="485"/>
      <c r="AW175" s="485"/>
      <c r="AX175" s="485"/>
      <c r="AY175" s="485"/>
      <c r="AZ175" s="1464">
        <v>11</v>
      </c>
    </row>
    <row r="176" spans="1:52" s="1464" customFormat="1" ht="11.45" customHeight="1">
      <c r="A176" s="837"/>
      <c r="B176" s="1460"/>
      <c r="C176" s="1460"/>
      <c r="D176" s="284"/>
      <c r="AE176" s="984"/>
      <c r="AF176" s="1460"/>
      <c r="AG176" s="1460"/>
      <c r="AH176" s="984"/>
      <c r="AI176" s="984"/>
      <c r="AJ176" s="984"/>
      <c r="AK176" s="984"/>
      <c r="AL176" s="1460"/>
      <c r="AM176" s="984"/>
      <c r="AN176" s="984"/>
      <c r="AO176" s="476"/>
      <c r="AP176" s="984"/>
      <c r="AQ176" s="984"/>
      <c r="AR176" s="984"/>
      <c r="AS176" s="984"/>
      <c r="AT176" s="984"/>
      <c r="AU176" s="1456"/>
      <c r="AV176" s="485"/>
      <c r="AW176" s="485"/>
      <c r="AX176" s="485"/>
      <c r="AY176" s="485"/>
      <c r="AZ176" s="1464">
        <v>11</v>
      </c>
    </row>
    <row r="177" spans="1:52" s="1464" customFormat="1" ht="11.45" customHeight="1">
      <c r="A177" s="837"/>
      <c r="B177" s="1460"/>
      <c r="C177" s="1460"/>
      <c r="D177" s="284"/>
      <c r="AE177" s="984"/>
      <c r="AF177" s="1460"/>
      <c r="AG177" s="1460"/>
      <c r="AH177" s="984"/>
      <c r="AI177" s="984"/>
      <c r="AJ177" s="984"/>
      <c r="AK177" s="984"/>
      <c r="AL177" s="1460"/>
      <c r="AM177" s="984"/>
      <c r="AN177" s="984"/>
      <c r="AO177" s="476"/>
      <c r="AP177" s="984"/>
      <c r="AQ177" s="984"/>
      <c r="AR177" s="984"/>
      <c r="AS177" s="984"/>
      <c r="AT177" s="984"/>
      <c r="AU177" s="1456"/>
      <c r="AV177" s="485"/>
      <c r="AW177" s="485"/>
      <c r="AX177" s="485"/>
      <c r="AY177" s="485"/>
      <c r="AZ177" s="1464">
        <v>11</v>
      </c>
    </row>
    <row r="178" spans="1:52" s="1464" customFormat="1" ht="11.45" customHeight="1">
      <c r="A178" s="837"/>
      <c r="B178" s="1460"/>
      <c r="C178" s="1460"/>
      <c r="D178" s="284"/>
      <c r="AE178" s="984"/>
      <c r="AF178" s="1460"/>
      <c r="AG178" s="1460"/>
      <c r="AH178" s="984"/>
      <c r="AI178" s="984"/>
      <c r="AJ178" s="984"/>
      <c r="AK178" s="984"/>
      <c r="AL178" s="1460"/>
      <c r="AM178" s="984"/>
      <c r="AN178" s="984"/>
      <c r="AO178" s="476"/>
      <c r="AP178" s="984"/>
      <c r="AQ178" s="984"/>
      <c r="AR178" s="984"/>
      <c r="AS178" s="984"/>
      <c r="AT178" s="984"/>
      <c r="AU178" s="1456"/>
      <c r="AV178" s="485"/>
      <c r="AW178" s="485"/>
      <c r="AX178" s="485"/>
      <c r="AY178" s="485"/>
      <c r="AZ178" s="1464">
        <v>11</v>
      </c>
    </row>
    <row r="179" spans="1:52" s="1464" customFormat="1" ht="11.45" customHeight="1">
      <c r="A179" s="837"/>
      <c r="B179" s="1460"/>
      <c r="C179" s="1460"/>
      <c r="D179" s="284"/>
      <c r="AE179" s="984"/>
      <c r="AF179" s="1460"/>
      <c r="AG179" s="1460"/>
      <c r="AH179" s="984"/>
      <c r="AI179" s="984"/>
      <c r="AJ179" s="984"/>
      <c r="AK179" s="984"/>
      <c r="AL179" s="1460"/>
      <c r="AM179" s="984"/>
      <c r="AN179" s="984"/>
      <c r="AO179" s="476"/>
      <c r="AP179" s="984"/>
      <c r="AQ179" s="984"/>
      <c r="AR179" s="984"/>
      <c r="AS179" s="984"/>
      <c r="AT179" s="984"/>
      <c r="AU179" s="1456"/>
      <c r="AV179" s="485"/>
      <c r="AW179" s="485"/>
      <c r="AX179" s="485"/>
      <c r="AY179" s="485"/>
      <c r="AZ179" s="1464">
        <v>11</v>
      </c>
    </row>
    <row r="180" spans="1:52" s="1464" customFormat="1" ht="11.45" customHeight="1">
      <c r="A180" s="837"/>
      <c r="B180" s="1460"/>
      <c r="C180" s="1460"/>
      <c r="D180" s="284"/>
      <c r="AE180" s="984"/>
      <c r="AF180" s="1460"/>
      <c r="AG180" s="1460"/>
      <c r="AH180" s="984"/>
      <c r="AI180" s="984"/>
      <c r="AJ180" s="984"/>
      <c r="AK180" s="984"/>
      <c r="AL180" s="1460"/>
      <c r="AM180" s="984"/>
      <c r="AN180" s="984"/>
      <c r="AO180" s="476"/>
      <c r="AP180" s="984"/>
      <c r="AQ180" s="984"/>
      <c r="AR180" s="984"/>
      <c r="AS180" s="984"/>
      <c r="AT180" s="984"/>
      <c r="AU180" s="1456"/>
      <c r="AV180" s="485"/>
      <c r="AW180" s="485"/>
      <c r="AX180" s="485"/>
      <c r="AY180" s="485"/>
      <c r="AZ180" s="1464">
        <v>11</v>
      </c>
    </row>
    <row r="181" spans="1:52" s="1464" customFormat="1" ht="11.45" customHeight="1">
      <c r="A181" s="837"/>
      <c r="B181" s="1460"/>
      <c r="C181" s="1460"/>
      <c r="D181" s="284"/>
      <c r="AE181" s="984"/>
      <c r="AF181" s="1460"/>
      <c r="AG181" s="1460"/>
      <c r="AH181" s="984"/>
      <c r="AI181" s="984"/>
      <c r="AJ181" s="984"/>
      <c r="AK181" s="984"/>
      <c r="AL181" s="1460"/>
      <c r="AM181" s="984"/>
      <c r="AN181" s="984"/>
      <c r="AO181" s="476"/>
      <c r="AP181" s="984"/>
      <c r="AQ181" s="984"/>
      <c r="AR181" s="984"/>
      <c r="AS181" s="984"/>
      <c r="AT181" s="984"/>
      <c r="AU181" s="1456"/>
      <c r="AV181" s="485"/>
      <c r="AW181" s="485"/>
      <c r="AX181" s="485"/>
      <c r="AY181" s="485"/>
      <c r="AZ181" s="1464">
        <v>11</v>
      </c>
    </row>
    <row r="182" spans="1:52" s="1464" customFormat="1" ht="11.45" customHeight="1">
      <c r="A182" s="837"/>
      <c r="B182" s="1460"/>
      <c r="C182" s="1460"/>
      <c r="D182" s="284"/>
      <c r="AE182" s="984"/>
      <c r="AF182" s="1460"/>
      <c r="AG182" s="1460"/>
      <c r="AH182" s="984"/>
      <c r="AI182" s="984"/>
      <c r="AJ182" s="984"/>
      <c r="AK182" s="984"/>
      <c r="AL182" s="1460"/>
      <c r="AM182" s="984"/>
      <c r="AN182" s="984"/>
      <c r="AO182" s="476"/>
      <c r="AP182" s="984"/>
      <c r="AQ182" s="984"/>
      <c r="AR182" s="984"/>
      <c r="AS182" s="984"/>
      <c r="AT182" s="984"/>
      <c r="AU182" s="1456"/>
      <c r="AV182" s="485"/>
      <c r="AW182" s="485"/>
      <c r="AX182" s="485"/>
      <c r="AY182" s="485"/>
      <c r="AZ182" s="1464">
        <v>11</v>
      </c>
    </row>
    <row r="183" spans="1:52" s="1464" customFormat="1" ht="11.45" customHeight="1">
      <c r="A183" s="837"/>
      <c r="B183" s="1460"/>
      <c r="C183" s="1460"/>
      <c r="D183" s="284"/>
      <c r="AE183" s="984"/>
      <c r="AF183" s="1460"/>
      <c r="AG183" s="1460"/>
      <c r="AH183" s="984"/>
      <c r="AI183" s="984"/>
      <c r="AJ183" s="984"/>
      <c r="AK183" s="984"/>
      <c r="AL183" s="1460"/>
      <c r="AM183" s="984"/>
      <c r="AN183" s="984"/>
      <c r="AO183" s="476"/>
      <c r="AP183" s="984"/>
      <c r="AQ183" s="984"/>
      <c r="AR183" s="984"/>
      <c r="AS183" s="984"/>
      <c r="AT183" s="984"/>
      <c r="AU183" s="1456"/>
      <c r="AV183" s="485"/>
      <c r="AW183" s="485"/>
      <c r="AX183" s="485"/>
      <c r="AY183" s="485"/>
      <c r="AZ183" s="1464">
        <v>11</v>
      </c>
    </row>
    <row r="184" spans="1:52" s="1464" customFormat="1" ht="11.45" customHeight="1">
      <c r="A184" s="837"/>
      <c r="B184" s="1460"/>
      <c r="C184" s="1460"/>
      <c r="D184" s="284"/>
      <c r="AE184" s="984"/>
      <c r="AF184" s="1460"/>
      <c r="AG184" s="1460"/>
      <c r="AH184" s="984"/>
      <c r="AI184" s="984"/>
      <c r="AJ184" s="984"/>
      <c r="AK184" s="984"/>
      <c r="AL184" s="1460"/>
      <c r="AM184" s="984"/>
      <c r="AN184" s="984"/>
      <c r="AO184" s="476"/>
      <c r="AP184" s="984"/>
      <c r="AQ184" s="984"/>
      <c r="AR184" s="984"/>
      <c r="AS184" s="984"/>
      <c r="AT184" s="984"/>
      <c r="AU184" s="1456"/>
      <c r="AV184" s="485"/>
      <c r="AW184" s="485"/>
      <c r="AX184" s="485"/>
      <c r="AY184" s="485"/>
      <c r="AZ184" s="1464">
        <v>11</v>
      </c>
    </row>
    <row r="185" spans="1:52" s="1464" customFormat="1" ht="11.45" customHeight="1">
      <c r="A185" s="837"/>
      <c r="B185" s="1460"/>
      <c r="C185" s="1460"/>
      <c r="D185" s="284"/>
      <c r="AE185" s="984"/>
      <c r="AF185" s="1460"/>
      <c r="AG185" s="1460"/>
      <c r="AH185" s="984"/>
      <c r="AI185" s="984"/>
      <c r="AJ185" s="984"/>
      <c r="AK185" s="984"/>
      <c r="AL185" s="1460"/>
      <c r="AM185" s="984"/>
      <c r="AN185" s="984"/>
      <c r="AO185" s="476"/>
      <c r="AP185" s="984"/>
      <c r="AQ185" s="984"/>
      <c r="AR185" s="984"/>
      <c r="AS185" s="984"/>
      <c r="AT185" s="984"/>
      <c r="AU185" s="1456"/>
      <c r="AV185" s="485"/>
      <c r="AW185" s="485"/>
      <c r="AX185" s="485"/>
      <c r="AY185" s="485"/>
      <c r="AZ185" s="1464">
        <v>11</v>
      </c>
    </row>
    <row r="186" spans="1:52" s="1464" customFormat="1" ht="11.45" customHeight="1">
      <c r="A186" s="837"/>
      <c r="B186" s="1460"/>
      <c r="C186" s="1460"/>
      <c r="D186" s="284"/>
      <c r="AE186" s="984"/>
      <c r="AF186" s="1460"/>
      <c r="AG186" s="1460"/>
      <c r="AH186" s="984"/>
      <c r="AI186" s="984"/>
      <c r="AJ186" s="984"/>
      <c r="AK186" s="984"/>
      <c r="AL186" s="1460"/>
      <c r="AM186" s="984"/>
      <c r="AN186" s="984"/>
      <c r="AO186" s="476"/>
      <c r="AP186" s="984"/>
      <c r="AQ186" s="984"/>
      <c r="AR186" s="984"/>
      <c r="AS186" s="984"/>
      <c r="AT186" s="984"/>
      <c r="AU186" s="1456"/>
      <c r="AV186" s="485"/>
      <c r="AW186" s="485"/>
      <c r="AX186" s="485"/>
      <c r="AY186" s="485"/>
      <c r="AZ186" s="1464">
        <v>11</v>
      </c>
    </row>
    <row r="187" spans="1:52" s="1464" customFormat="1" ht="11.45" customHeight="1">
      <c r="A187" s="837"/>
      <c r="B187" s="1460"/>
      <c r="C187" s="1460"/>
      <c r="D187" s="284"/>
      <c r="AE187" s="984"/>
      <c r="AF187" s="1460"/>
      <c r="AG187" s="1460"/>
      <c r="AH187" s="984"/>
      <c r="AI187" s="984"/>
      <c r="AJ187" s="984"/>
      <c r="AK187" s="984"/>
      <c r="AL187" s="1460"/>
      <c r="AM187" s="984"/>
      <c r="AN187" s="984"/>
      <c r="AO187" s="476"/>
      <c r="AP187" s="984"/>
      <c r="AQ187" s="984"/>
      <c r="AR187" s="984"/>
      <c r="AS187" s="984"/>
      <c r="AT187" s="984"/>
      <c r="AU187" s="1456"/>
      <c r="AV187" s="485"/>
      <c r="AW187" s="485"/>
      <c r="AX187" s="485"/>
      <c r="AY187" s="485"/>
      <c r="AZ187" s="1464">
        <v>11</v>
      </c>
    </row>
    <row r="188" spans="1:52" s="1464" customFormat="1" ht="11.45" customHeight="1">
      <c r="A188" s="837"/>
      <c r="B188" s="1460"/>
      <c r="C188" s="1460"/>
      <c r="D188" s="284"/>
      <c r="AE188" s="984"/>
      <c r="AF188" s="1460"/>
      <c r="AG188" s="1460"/>
      <c r="AH188" s="984"/>
      <c r="AI188" s="984"/>
      <c r="AJ188" s="984"/>
      <c r="AK188" s="984"/>
      <c r="AL188" s="1460"/>
      <c r="AM188" s="984"/>
      <c r="AN188" s="984"/>
      <c r="AO188" s="476"/>
      <c r="AP188" s="984"/>
      <c r="AQ188" s="984"/>
      <c r="AR188" s="984"/>
      <c r="AS188" s="984"/>
      <c r="AT188" s="984"/>
      <c r="AU188" s="1456"/>
      <c r="AV188" s="485"/>
      <c r="AW188" s="485"/>
      <c r="AX188" s="485"/>
      <c r="AY188" s="485"/>
      <c r="AZ188" s="1464">
        <v>11</v>
      </c>
    </row>
    <row r="189" spans="1:52" s="1464" customFormat="1" ht="11.45" customHeight="1">
      <c r="A189" s="837"/>
      <c r="B189" s="1460"/>
      <c r="C189" s="1460"/>
      <c r="D189" s="284"/>
      <c r="AE189" s="984"/>
      <c r="AF189" s="1460"/>
      <c r="AG189" s="1460"/>
      <c r="AH189" s="984"/>
      <c r="AI189" s="984"/>
      <c r="AJ189" s="984"/>
      <c r="AK189" s="984"/>
      <c r="AL189" s="1460"/>
      <c r="AM189" s="984"/>
      <c r="AN189" s="984"/>
      <c r="AO189" s="476"/>
      <c r="AP189" s="984"/>
      <c r="AQ189" s="984"/>
      <c r="AR189" s="984"/>
      <c r="AS189" s="984"/>
      <c r="AT189" s="984"/>
      <c r="AU189" s="1456"/>
      <c r="AV189" s="485"/>
      <c r="AW189" s="485"/>
      <c r="AX189" s="485"/>
      <c r="AY189" s="485"/>
      <c r="AZ189" s="1464">
        <v>11</v>
      </c>
    </row>
    <row r="190" spans="1:52" s="1464" customFormat="1" ht="11.45" customHeight="1">
      <c r="A190" s="837"/>
      <c r="B190" s="1460"/>
      <c r="C190" s="1460"/>
      <c r="D190" s="284"/>
      <c r="AE190" s="984"/>
      <c r="AF190" s="1460"/>
      <c r="AG190" s="1460"/>
      <c r="AH190" s="984"/>
      <c r="AI190" s="984"/>
      <c r="AJ190" s="984"/>
      <c r="AK190" s="984"/>
      <c r="AL190" s="1460"/>
      <c r="AM190" s="984"/>
      <c r="AN190" s="984"/>
      <c r="AO190" s="476"/>
      <c r="AP190" s="984"/>
      <c r="AQ190" s="984"/>
      <c r="AR190" s="984"/>
      <c r="AS190" s="984"/>
      <c r="AT190" s="984"/>
      <c r="AU190" s="1456"/>
      <c r="AV190" s="485"/>
      <c r="AW190" s="485"/>
      <c r="AX190" s="485"/>
      <c r="AY190" s="485"/>
      <c r="AZ190" s="1464">
        <v>11</v>
      </c>
    </row>
    <row r="191" spans="1:52" s="1464" customFormat="1" ht="11.45" customHeight="1">
      <c r="A191" s="837"/>
      <c r="B191" s="1460"/>
      <c r="C191" s="1460"/>
      <c r="D191" s="284"/>
      <c r="AE191" s="984"/>
      <c r="AF191" s="1460"/>
      <c r="AG191" s="1460"/>
      <c r="AH191" s="984"/>
      <c r="AI191" s="984"/>
      <c r="AJ191" s="984"/>
      <c r="AK191" s="984"/>
      <c r="AL191" s="1460"/>
      <c r="AM191" s="984"/>
      <c r="AN191" s="984"/>
      <c r="AO191" s="476"/>
      <c r="AP191" s="984"/>
      <c r="AQ191" s="984"/>
      <c r="AR191" s="984"/>
      <c r="AS191" s="984"/>
      <c r="AT191" s="984"/>
      <c r="AU191" s="1456"/>
      <c r="AV191" s="485"/>
      <c r="AW191" s="485"/>
      <c r="AX191" s="485"/>
      <c r="AY191" s="485"/>
      <c r="AZ191" s="1464">
        <v>11</v>
      </c>
    </row>
    <row r="192" spans="1:52" s="1464" customFormat="1" ht="11.45" customHeight="1">
      <c r="A192" s="837"/>
      <c r="B192" s="1460"/>
      <c r="C192" s="1460"/>
      <c r="D192" s="284"/>
      <c r="AE192" s="984"/>
      <c r="AF192" s="1460"/>
      <c r="AG192" s="1460"/>
      <c r="AH192" s="984"/>
      <c r="AI192" s="984"/>
      <c r="AJ192" s="984"/>
      <c r="AK192" s="984"/>
      <c r="AL192" s="1460"/>
      <c r="AM192" s="984"/>
      <c r="AN192" s="984"/>
      <c r="AO192" s="476"/>
      <c r="AP192" s="984"/>
      <c r="AQ192" s="984"/>
      <c r="AR192" s="984"/>
      <c r="AS192" s="984"/>
      <c r="AT192" s="984"/>
      <c r="AU192" s="1456"/>
      <c r="AV192" s="485"/>
      <c r="AW192" s="485"/>
      <c r="AX192" s="485"/>
      <c r="AY192" s="485"/>
      <c r="AZ192" s="1464">
        <v>11</v>
      </c>
    </row>
    <row r="193" spans="1:52" s="1464" customFormat="1" ht="11.45" customHeight="1">
      <c r="A193" s="837"/>
      <c r="B193" s="1460"/>
      <c r="C193" s="1460"/>
      <c r="D193" s="284"/>
      <c r="AE193" s="984"/>
      <c r="AF193" s="1460"/>
      <c r="AG193" s="1460"/>
      <c r="AH193" s="984"/>
      <c r="AI193" s="984"/>
      <c r="AJ193" s="984"/>
      <c r="AK193" s="984"/>
      <c r="AL193" s="1460"/>
      <c r="AM193" s="984"/>
      <c r="AN193" s="984"/>
      <c r="AO193" s="476"/>
      <c r="AP193" s="984"/>
      <c r="AQ193" s="984"/>
      <c r="AR193" s="984"/>
      <c r="AS193" s="984"/>
      <c r="AT193" s="984"/>
      <c r="AU193" s="1456"/>
      <c r="AV193" s="485"/>
      <c r="AW193" s="485"/>
      <c r="AX193" s="485"/>
      <c r="AY193" s="485"/>
      <c r="AZ193" s="1464">
        <v>11</v>
      </c>
    </row>
    <row r="194" spans="1:52" s="1464" customFormat="1" ht="11.45" customHeight="1">
      <c r="A194" s="837"/>
      <c r="B194" s="1460"/>
      <c r="C194" s="1460"/>
      <c r="D194" s="284"/>
      <c r="AE194" s="984"/>
      <c r="AF194" s="1460"/>
      <c r="AG194" s="1460"/>
      <c r="AH194" s="984"/>
      <c r="AI194" s="984"/>
      <c r="AJ194" s="984"/>
      <c r="AK194" s="984"/>
      <c r="AL194" s="1460"/>
      <c r="AM194" s="984"/>
      <c r="AN194" s="984"/>
      <c r="AO194" s="476"/>
      <c r="AP194" s="984"/>
      <c r="AQ194" s="984"/>
      <c r="AR194" s="984"/>
      <c r="AS194" s="984"/>
      <c r="AT194" s="984"/>
      <c r="AU194" s="1456"/>
      <c r="AV194" s="485"/>
      <c r="AW194" s="485"/>
      <c r="AX194" s="485"/>
      <c r="AY194" s="485"/>
      <c r="AZ194" s="1464">
        <v>11</v>
      </c>
    </row>
    <row r="195" spans="1:52" s="1464" customFormat="1" ht="11.45" customHeight="1">
      <c r="A195" s="837"/>
      <c r="B195" s="1460"/>
      <c r="C195" s="1460"/>
      <c r="D195" s="284"/>
      <c r="AE195" s="984"/>
      <c r="AF195" s="1460"/>
      <c r="AG195" s="1460"/>
      <c r="AH195" s="984"/>
      <c r="AI195" s="984"/>
      <c r="AJ195" s="984"/>
      <c r="AK195" s="984"/>
      <c r="AL195" s="1460"/>
      <c r="AM195" s="984"/>
      <c r="AN195" s="984"/>
      <c r="AO195" s="476"/>
      <c r="AP195" s="984"/>
      <c r="AQ195" s="984"/>
      <c r="AR195" s="984"/>
      <c r="AS195" s="984"/>
      <c r="AT195" s="984"/>
      <c r="AU195" s="1456"/>
      <c r="AV195" s="485"/>
      <c r="AW195" s="485"/>
      <c r="AX195" s="485"/>
      <c r="AY195" s="485"/>
      <c r="AZ195" s="1464">
        <v>11</v>
      </c>
    </row>
    <row r="196" spans="1:52" s="1464" customFormat="1" ht="11.45" customHeight="1">
      <c r="A196" s="837"/>
      <c r="B196" s="1460"/>
      <c r="C196" s="1460"/>
      <c r="D196" s="284"/>
      <c r="AE196" s="984"/>
      <c r="AF196" s="1460"/>
      <c r="AG196" s="1460"/>
      <c r="AH196" s="984"/>
      <c r="AI196" s="984"/>
      <c r="AJ196" s="984"/>
      <c r="AK196" s="984"/>
      <c r="AL196" s="1460"/>
      <c r="AM196" s="984"/>
      <c r="AN196" s="984"/>
      <c r="AO196" s="476"/>
      <c r="AP196" s="984"/>
      <c r="AQ196" s="984"/>
      <c r="AR196" s="984"/>
      <c r="AS196" s="984"/>
      <c r="AT196" s="984"/>
      <c r="AU196" s="1456"/>
      <c r="AV196" s="485"/>
      <c r="AW196" s="485"/>
      <c r="AX196" s="485"/>
      <c r="AY196" s="485"/>
      <c r="AZ196" s="1464">
        <v>11</v>
      </c>
    </row>
    <row r="197" spans="1:52" s="1464" customFormat="1" ht="11.45" customHeight="1">
      <c r="A197" s="837"/>
      <c r="B197" s="1460"/>
      <c r="C197" s="1460"/>
      <c r="D197" s="284"/>
      <c r="AE197" s="984"/>
      <c r="AF197" s="1460"/>
      <c r="AG197" s="1460"/>
      <c r="AH197" s="984"/>
      <c r="AI197" s="984"/>
      <c r="AJ197" s="984"/>
      <c r="AK197" s="984"/>
      <c r="AL197" s="1460"/>
      <c r="AM197" s="984"/>
      <c r="AN197" s="984"/>
      <c r="AO197" s="476"/>
      <c r="AP197" s="984"/>
      <c r="AQ197" s="984"/>
      <c r="AR197" s="984"/>
      <c r="AS197" s="984"/>
      <c r="AT197" s="984"/>
      <c r="AU197" s="1456"/>
      <c r="AV197" s="485"/>
      <c r="AW197" s="485"/>
      <c r="AX197" s="485"/>
      <c r="AY197" s="485"/>
      <c r="AZ197" s="1464">
        <v>11</v>
      </c>
    </row>
    <row r="198" spans="1:52" s="1464" customFormat="1" ht="11.45" customHeight="1">
      <c r="A198" s="837"/>
      <c r="B198" s="1460"/>
      <c r="C198" s="1460"/>
      <c r="D198" s="284"/>
      <c r="AE198" s="984"/>
      <c r="AF198" s="1460"/>
      <c r="AG198" s="1460"/>
      <c r="AH198" s="984"/>
      <c r="AI198" s="984"/>
      <c r="AJ198" s="984"/>
      <c r="AK198" s="984"/>
      <c r="AL198" s="1460"/>
      <c r="AM198" s="984"/>
      <c r="AN198" s="984"/>
      <c r="AO198" s="476"/>
      <c r="AP198" s="984"/>
      <c r="AQ198" s="984"/>
      <c r="AR198" s="984"/>
      <c r="AS198" s="984"/>
      <c r="AT198" s="984"/>
      <c r="AU198" s="1456"/>
      <c r="AV198" s="485"/>
      <c r="AW198" s="485"/>
      <c r="AX198" s="485"/>
      <c r="AY198" s="485"/>
      <c r="AZ198" s="1464">
        <v>11</v>
      </c>
    </row>
    <row r="199" spans="1:52" s="1464" customFormat="1" ht="11.45" customHeight="1">
      <c r="A199" s="837"/>
      <c r="B199" s="1460"/>
      <c r="C199" s="1460"/>
      <c r="D199" s="284"/>
      <c r="AE199" s="984"/>
      <c r="AF199" s="1460"/>
      <c r="AG199" s="1460"/>
      <c r="AH199" s="984"/>
      <c r="AI199" s="984"/>
      <c r="AJ199" s="984"/>
      <c r="AK199" s="984"/>
      <c r="AL199" s="1460"/>
      <c r="AM199" s="984"/>
      <c r="AN199" s="984"/>
      <c r="AO199" s="476"/>
      <c r="AP199" s="984"/>
      <c r="AQ199" s="984"/>
      <c r="AR199" s="984"/>
      <c r="AS199" s="984"/>
      <c r="AT199" s="984"/>
      <c r="AU199" s="1456"/>
      <c r="AV199" s="485"/>
      <c r="AW199" s="485"/>
      <c r="AX199" s="485"/>
      <c r="AY199" s="485"/>
      <c r="AZ199" s="1464">
        <v>11</v>
      </c>
    </row>
    <row r="200" spans="1:52" s="1464" customFormat="1" ht="11.45" customHeight="1">
      <c r="A200" s="837"/>
      <c r="B200" s="1460"/>
      <c r="C200" s="1460"/>
      <c r="D200" s="284"/>
      <c r="AE200" s="984"/>
      <c r="AF200" s="1460"/>
      <c r="AG200" s="1460"/>
      <c r="AH200" s="984"/>
      <c r="AI200" s="984"/>
      <c r="AJ200" s="984"/>
      <c r="AK200" s="984"/>
      <c r="AL200" s="1460"/>
      <c r="AM200" s="984"/>
      <c r="AN200" s="984"/>
      <c r="AO200" s="476"/>
      <c r="AP200" s="984"/>
      <c r="AQ200" s="984"/>
      <c r="AR200" s="984"/>
      <c r="AS200" s="984"/>
      <c r="AT200" s="984"/>
      <c r="AU200" s="1456"/>
      <c r="AV200" s="485"/>
      <c r="AW200" s="485"/>
      <c r="AX200" s="485"/>
      <c r="AY200" s="485"/>
      <c r="AZ200" s="1464">
        <v>11</v>
      </c>
    </row>
    <row r="201" spans="1:52" s="1464" customFormat="1" ht="11.45" customHeight="1">
      <c r="A201" s="837"/>
      <c r="B201" s="1460"/>
      <c r="C201" s="1460"/>
      <c r="D201" s="284"/>
      <c r="AE201" s="984"/>
      <c r="AF201" s="1460"/>
      <c r="AG201" s="1460"/>
      <c r="AH201" s="984"/>
      <c r="AI201" s="984"/>
      <c r="AJ201" s="984"/>
      <c r="AK201" s="984"/>
      <c r="AL201" s="1460"/>
      <c r="AM201" s="984"/>
      <c r="AN201" s="984"/>
      <c r="AO201" s="476"/>
      <c r="AP201" s="984"/>
      <c r="AQ201" s="984"/>
      <c r="AR201" s="984"/>
      <c r="AS201" s="984"/>
      <c r="AT201" s="984"/>
      <c r="AU201" s="1456"/>
      <c r="AV201" s="485"/>
      <c r="AW201" s="485"/>
      <c r="AX201" s="485"/>
      <c r="AY201" s="485"/>
      <c r="AZ201" s="1464">
        <v>11</v>
      </c>
    </row>
    <row r="202" spans="1:52" s="1464" customFormat="1" ht="11.45" customHeight="1">
      <c r="A202" s="837"/>
      <c r="B202" s="1460"/>
      <c r="C202" s="1460"/>
      <c r="D202" s="284"/>
      <c r="AE202" s="984"/>
      <c r="AF202" s="1460"/>
      <c r="AG202" s="1460"/>
      <c r="AH202" s="984"/>
      <c r="AI202" s="984"/>
      <c r="AJ202" s="984"/>
      <c r="AK202" s="984"/>
      <c r="AL202" s="1460"/>
      <c r="AM202" s="984"/>
      <c r="AN202" s="984"/>
      <c r="AO202" s="476"/>
      <c r="AP202" s="984"/>
      <c r="AQ202" s="984"/>
      <c r="AR202" s="984"/>
      <c r="AS202" s="984"/>
      <c r="AT202" s="984"/>
      <c r="AU202" s="1456"/>
      <c r="AV202" s="485"/>
      <c r="AW202" s="485"/>
      <c r="AX202" s="485"/>
      <c r="AY202" s="485"/>
      <c r="AZ202" s="1464">
        <v>11</v>
      </c>
    </row>
    <row r="203" spans="1:52" s="1464" customFormat="1" ht="11.45" customHeight="1">
      <c r="A203" s="837"/>
      <c r="B203" s="1460"/>
      <c r="C203" s="1460"/>
      <c r="D203" s="284"/>
      <c r="AE203" s="984"/>
      <c r="AF203" s="1460"/>
      <c r="AG203" s="1460"/>
      <c r="AH203" s="984"/>
      <c r="AI203" s="984"/>
      <c r="AJ203" s="984"/>
      <c r="AK203" s="984"/>
      <c r="AL203" s="1460"/>
      <c r="AM203" s="984"/>
      <c r="AN203" s="984"/>
      <c r="AO203" s="476"/>
      <c r="AP203" s="984"/>
      <c r="AQ203" s="984"/>
      <c r="AR203" s="984"/>
      <c r="AS203" s="984"/>
      <c r="AT203" s="984"/>
      <c r="AU203" s="1456"/>
      <c r="AV203" s="485"/>
      <c r="AW203" s="485"/>
      <c r="AX203" s="485"/>
      <c r="AY203" s="485"/>
      <c r="AZ203" s="1464">
        <v>11</v>
      </c>
    </row>
    <row r="204" spans="1:52" s="1464" customFormat="1" ht="11.45" customHeight="1">
      <c r="A204" s="837"/>
      <c r="B204" s="1460"/>
      <c r="C204" s="1460"/>
      <c r="D204" s="284"/>
      <c r="AE204" s="984"/>
      <c r="AF204" s="1460"/>
      <c r="AG204" s="1460"/>
      <c r="AH204" s="984"/>
      <c r="AI204" s="984"/>
      <c r="AJ204" s="984"/>
      <c r="AK204" s="984"/>
      <c r="AL204" s="1460"/>
      <c r="AM204" s="984"/>
      <c r="AN204" s="984"/>
      <c r="AO204" s="476"/>
      <c r="AP204" s="984"/>
      <c r="AQ204" s="984"/>
      <c r="AR204" s="984"/>
      <c r="AS204" s="984"/>
      <c r="AT204" s="984"/>
      <c r="AU204" s="1456"/>
      <c r="AV204" s="485"/>
      <c r="AW204" s="485"/>
      <c r="AX204" s="485"/>
      <c r="AY204" s="485"/>
      <c r="AZ204" s="1464">
        <v>11</v>
      </c>
    </row>
    <row r="205" spans="1:52" ht="11.45" customHeight="1">
      <c r="AZ205" s="1455">
        <v>11</v>
      </c>
    </row>
    <row r="206" spans="1:52" ht="11.45" customHeight="1">
      <c r="AZ206" s="1455">
        <v>11</v>
      </c>
    </row>
    <row r="207" spans="1:52" ht="11.45" customHeight="1">
      <c r="AZ207" s="1455">
        <v>11</v>
      </c>
    </row>
    <row r="208" spans="1:52" ht="11.45" customHeight="1">
      <c r="A208" s="839"/>
      <c r="B208" s="1455"/>
      <c r="D208" s="1455"/>
      <c r="AE208" s="1455"/>
      <c r="AH208" s="1455"/>
      <c r="AI208" s="1455"/>
      <c r="AJ208" s="1455"/>
      <c r="AK208" s="1455"/>
      <c r="AM208" s="1455"/>
      <c r="AN208" s="1455"/>
      <c r="AO208" s="1455"/>
      <c r="AP208" s="1455"/>
      <c r="AQ208" s="1455"/>
      <c r="AR208" s="1455"/>
      <c r="AS208" s="1455"/>
      <c r="AT208" s="1455"/>
      <c r="AU208" s="1455"/>
      <c r="AV208" s="1455"/>
      <c r="AW208" s="1455"/>
      <c r="AX208" s="1455"/>
      <c r="AY208" s="1455"/>
      <c r="AZ208" s="1455">
        <v>11</v>
      </c>
    </row>
    <row r="209" spans="1:52" ht="11.45" customHeight="1">
      <c r="A209" s="839"/>
      <c r="B209" s="1455"/>
      <c r="D209" s="1455"/>
      <c r="AE209" s="1455"/>
      <c r="AH209" s="1455"/>
      <c r="AI209" s="1455"/>
      <c r="AJ209" s="1455"/>
      <c r="AK209" s="1455"/>
      <c r="AM209" s="1455"/>
      <c r="AN209" s="1455"/>
      <c r="AO209" s="1455"/>
      <c r="AP209" s="1455"/>
      <c r="AQ209" s="1455"/>
      <c r="AR209" s="1455"/>
      <c r="AS209" s="1455"/>
      <c r="AT209" s="1455"/>
      <c r="AU209" s="1455"/>
      <c r="AV209" s="1455"/>
      <c r="AW209" s="1455"/>
      <c r="AX209" s="1455"/>
      <c r="AY209" s="1455"/>
      <c r="AZ209" s="1455">
        <v>11</v>
      </c>
    </row>
    <row r="210" spans="1:52" ht="11.45" customHeight="1">
      <c r="A210" s="839"/>
      <c r="B210" s="1455"/>
      <c r="D210" s="1455"/>
      <c r="AE210" s="1455"/>
      <c r="AH210" s="1455"/>
      <c r="AI210" s="1455"/>
      <c r="AJ210" s="1455"/>
      <c r="AK210" s="1455"/>
      <c r="AM210" s="1455"/>
      <c r="AN210" s="1455"/>
      <c r="AO210" s="1455"/>
      <c r="AP210" s="1455"/>
      <c r="AQ210" s="1455"/>
      <c r="AR210" s="1455"/>
      <c r="AS210" s="1455"/>
      <c r="AT210" s="1455"/>
      <c r="AU210" s="1455"/>
      <c r="AV210" s="1455"/>
      <c r="AW210" s="1455"/>
      <c r="AX210" s="1455"/>
      <c r="AY210" s="1455"/>
      <c r="AZ210" s="1455">
        <v>11</v>
      </c>
    </row>
    <row r="211" spans="1:52" ht="11.45" customHeight="1">
      <c r="A211" s="839"/>
      <c r="B211" s="1455"/>
      <c r="D211" s="1455"/>
      <c r="AE211" s="1455"/>
      <c r="AH211" s="1455"/>
      <c r="AI211" s="1455"/>
      <c r="AJ211" s="1455"/>
      <c r="AK211" s="1455"/>
      <c r="AM211" s="1455"/>
      <c r="AN211" s="1455"/>
      <c r="AO211" s="1455"/>
      <c r="AP211" s="1455"/>
      <c r="AQ211" s="1455"/>
      <c r="AR211" s="1455"/>
      <c r="AS211" s="1455"/>
      <c r="AT211" s="1455"/>
      <c r="AU211" s="1455"/>
      <c r="AV211" s="1455"/>
      <c r="AW211" s="1455"/>
      <c r="AX211" s="1455"/>
      <c r="AY211" s="1455"/>
      <c r="AZ211" s="1455">
        <v>11</v>
      </c>
    </row>
    <row r="212" spans="1:52" ht="11.45" customHeight="1">
      <c r="A212" s="839"/>
      <c r="B212" s="1455"/>
      <c r="D212" s="1455"/>
      <c r="AE212" s="1455"/>
      <c r="AH212" s="1455"/>
      <c r="AI212" s="1455"/>
      <c r="AJ212" s="1455"/>
      <c r="AK212" s="1455"/>
      <c r="AM212" s="1455"/>
      <c r="AN212" s="1455"/>
      <c r="AO212" s="1455"/>
      <c r="AP212" s="1455"/>
      <c r="AQ212" s="1455"/>
      <c r="AR212" s="1455"/>
      <c r="AS212" s="1455"/>
      <c r="AT212" s="1455"/>
      <c r="AU212" s="1455"/>
      <c r="AV212" s="1455"/>
      <c r="AW212" s="1455"/>
      <c r="AX212" s="1455"/>
      <c r="AY212" s="1455"/>
      <c r="AZ212" s="1455">
        <v>11</v>
      </c>
    </row>
    <row r="213" spans="1:52" ht="11.45" customHeight="1">
      <c r="A213" s="839"/>
      <c r="B213" s="1455"/>
      <c r="D213" s="1455"/>
      <c r="AE213" s="1455"/>
      <c r="AH213" s="1455"/>
      <c r="AI213" s="1455"/>
      <c r="AJ213" s="1455"/>
      <c r="AK213" s="1455"/>
      <c r="AM213" s="1455"/>
      <c r="AN213" s="1455"/>
      <c r="AO213" s="1455"/>
      <c r="AP213" s="1455"/>
      <c r="AQ213" s="1455"/>
      <c r="AR213" s="1455"/>
      <c r="AS213" s="1455"/>
      <c r="AT213" s="1455"/>
      <c r="AU213" s="1455"/>
      <c r="AV213" s="1455"/>
      <c r="AW213" s="1455"/>
      <c r="AX213" s="1455"/>
      <c r="AY213" s="1455"/>
      <c r="AZ213" s="1455">
        <v>11</v>
      </c>
    </row>
    <row r="214" spans="1:52" ht="11.45" customHeight="1">
      <c r="A214" s="839"/>
      <c r="B214" s="1455"/>
      <c r="D214" s="1455"/>
      <c r="AE214" s="1455"/>
      <c r="AH214" s="1455"/>
      <c r="AI214" s="1455"/>
      <c r="AJ214" s="1455"/>
      <c r="AK214" s="1455"/>
      <c r="AM214" s="1455"/>
      <c r="AN214" s="1455"/>
      <c r="AO214" s="1455"/>
      <c r="AP214" s="1455"/>
      <c r="AQ214" s="1455"/>
      <c r="AR214" s="1455"/>
      <c r="AS214" s="1455"/>
      <c r="AT214" s="1455"/>
      <c r="AU214" s="1455"/>
      <c r="AV214" s="1455"/>
      <c r="AW214" s="1455"/>
      <c r="AX214" s="1455"/>
      <c r="AY214" s="1455"/>
      <c r="AZ214" s="1455">
        <v>11</v>
      </c>
    </row>
    <row r="215" spans="1:52" ht="11.45" customHeight="1">
      <c r="A215" s="839"/>
      <c r="B215" s="1455"/>
      <c r="D215" s="1455"/>
      <c r="AE215" s="1455"/>
      <c r="AH215" s="1455"/>
      <c r="AI215" s="1455"/>
      <c r="AJ215" s="1455"/>
      <c r="AK215" s="1455"/>
      <c r="AM215" s="1455"/>
      <c r="AN215" s="1455"/>
      <c r="AO215" s="1455"/>
      <c r="AP215" s="1455"/>
      <c r="AQ215" s="1455"/>
      <c r="AR215" s="1455"/>
      <c r="AS215" s="1455"/>
      <c r="AT215" s="1455"/>
      <c r="AU215" s="1455"/>
      <c r="AV215" s="1455"/>
      <c r="AW215" s="1455"/>
      <c r="AX215" s="1455"/>
      <c r="AY215" s="1455"/>
      <c r="AZ215" s="1455">
        <v>11</v>
      </c>
    </row>
    <row r="216" spans="1:52" ht="11.45" customHeight="1">
      <c r="A216" s="839"/>
      <c r="B216" s="1455"/>
      <c r="D216" s="1455"/>
      <c r="AE216" s="1455"/>
      <c r="AH216" s="1455"/>
      <c r="AI216" s="1455"/>
      <c r="AJ216" s="1455"/>
      <c r="AK216" s="1455"/>
      <c r="AM216" s="1455"/>
      <c r="AN216" s="1455"/>
      <c r="AO216" s="1455"/>
      <c r="AP216" s="1455"/>
      <c r="AQ216" s="1455"/>
      <c r="AR216" s="1455"/>
      <c r="AS216" s="1455"/>
      <c r="AT216" s="1455"/>
      <c r="AU216" s="1455"/>
      <c r="AV216" s="1455"/>
      <c r="AW216" s="1455"/>
      <c r="AX216" s="1455"/>
      <c r="AY216" s="1455"/>
      <c r="AZ216" s="1455">
        <v>11</v>
      </c>
    </row>
    <row r="217" spans="1:52" ht="11.45" customHeight="1">
      <c r="A217" s="839"/>
      <c r="B217" s="1455"/>
      <c r="D217" s="1455"/>
      <c r="AE217" s="1455"/>
      <c r="AH217" s="1455"/>
      <c r="AI217" s="1455"/>
      <c r="AJ217" s="1455"/>
      <c r="AK217" s="1455"/>
      <c r="AM217" s="1455"/>
      <c r="AN217" s="1455"/>
      <c r="AO217" s="1455"/>
      <c r="AP217" s="1455"/>
      <c r="AQ217" s="1455"/>
      <c r="AR217" s="1455"/>
      <c r="AS217" s="1455"/>
      <c r="AT217" s="1455"/>
      <c r="AU217" s="1455"/>
      <c r="AV217" s="1455"/>
      <c r="AW217" s="1455"/>
      <c r="AX217" s="1455"/>
      <c r="AY217" s="1455"/>
      <c r="AZ217" s="1455">
        <v>11</v>
      </c>
    </row>
    <row r="218" spans="1:52" ht="11.45" customHeight="1">
      <c r="A218" s="839"/>
      <c r="B218" s="1455"/>
      <c r="D218" s="1455"/>
      <c r="AE218" s="1455"/>
      <c r="AH218" s="1455"/>
      <c r="AI218" s="1455"/>
      <c r="AJ218" s="1455"/>
      <c r="AK218" s="1455"/>
      <c r="AM218" s="1455"/>
      <c r="AN218" s="1455"/>
      <c r="AO218" s="1455"/>
      <c r="AP218" s="1455"/>
      <c r="AQ218" s="1455"/>
      <c r="AR218" s="1455"/>
      <c r="AS218" s="1455"/>
      <c r="AT218" s="1455"/>
      <c r="AU218" s="1455"/>
      <c r="AV218" s="1455"/>
      <c r="AW218" s="1455"/>
      <c r="AX218" s="1455"/>
      <c r="AY218" s="1455"/>
      <c r="AZ218" s="1455">
        <v>11</v>
      </c>
    </row>
    <row r="219" spans="1:52" ht="11.25" hidden="1" customHeight="1">
      <c r="A219" s="837" t="s">
        <v>69</v>
      </c>
      <c r="B219" s="984">
        <v>0</v>
      </c>
      <c r="C219" s="1460">
        <v>0</v>
      </c>
      <c r="D219" s="1459">
        <v>3</v>
      </c>
      <c r="E219" s="1455">
        <v>7</v>
      </c>
      <c r="F219" s="1455">
        <v>56</v>
      </c>
      <c r="G219" s="1455">
        <v>10</v>
      </c>
      <c r="H219" s="1455">
        <v>0</v>
      </c>
      <c r="I219" s="1455">
        <v>40</v>
      </c>
      <c r="J219" s="1459">
        <v>0</v>
      </c>
      <c r="K219" s="1459">
        <v>0</v>
      </c>
      <c r="L219" s="1459">
        <v>0</v>
      </c>
      <c r="M219" s="1459">
        <v>0</v>
      </c>
      <c r="N219" s="1459">
        <v>0</v>
      </c>
      <c r="O219" s="1459">
        <v>0</v>
      </c>
      <c r="P219" s="1459">
        <v>0</v>
      </c>
      <c r="Q219" s="1459">
        <v>0</v>
      </c>
      <c r="R219" s="1459">
        <v>0</v>
      </c>
      <c r="S219" s="1459">
        <v>0</v>
      </c>
      <c r="T219" s="1459">
        <v>0</v>
      </c>
      <c r="U219" s="1459">
        <v>0</v>
      </c>
      <c r="V219" s="1459">
        <v>0</v>
      </c>
      <c r="W219" s="1459">
        <v>0</v>
      </c>
      <c r="X219" s="1459">
        <v>0</v>
      </c>
      <c r="Y219" s="1459">
        <v>0</v>
      </c>
      <c r="Z219" s="1459">
        <v>0</v>
      </c>
      <c r="AA219" s="1459">
        <v>0</v>
      </c>
      <c r="AB219" s="1459">
        <v>0</v>
      </c>
      <c r="AC219" s="1459">
        <v>0</v>
      </c>
      <c r="AD219" s="1455">
        <v>102</v>
      </c>
      <c r="AE219" s="984">
        <v>9</v>
      </c>
      <c r="AF219" s="1460">
        <v>5</v>
      </c>
      <c r="AG219" s="1460">
        <v>3</v>
      </c>
      <c r="AH219" s="984">
        <v>3</v>
      </c>
      <c r="AI219" s="984">
        <v>3</v>
      </c>
      <c r="AJ219" s="984">
        <v>3</v>
      </c>
      <c r="AK219" s="984">
        <v>3</v>
      </c>
      <c r="AL219" s="1460">
        <v>10</v>
      </c>
      <c r="AM219" s="984">
        <v>34</v>
      </c>
      <c r="AN219" s="984">
        <v>9</v>
      </c>
      <c r="AO219" s="476">
        <v>8</v>
      </c>
      <c r="AP219" s="984">
        <v>8</v>
      </c>
      <c r="AQ219" s="984">
        <v>8</v>
      </c>
      <c r="AR219" s="984">
        <v>8</v>
      </c>
      <c r="AS219" s="984">
        <v>8</v>
      </c>
      <c r="AT219" s="984">
        <v>8</v>
      </c>
      <c r="AU219" s="1456">
        <v>8</v>
      </c>
      <c r="AV219" s="1456">
        <v>8</v>
      </c>
      <c r="AW219" s="1456">
        <v>8</v>
      </c>
      <c r="AX219" s="1456">
        <v>8</v>
      </c>
      <c r="AY219" s="1456">
        <v>8</v>
      </c>
      <c r="AZ219" s="1455">
        <v>11</v>
      </c>
    </row>
  </sheetData>
  <sheetProtection formatColumns="0" formatRows="0" insertRows="0" deleteColumns="0" deleteRows="0" sort="0" autoFilter="0"/>
  <mergeCells count="7">
    <mergeCell ref="E6:I6"/>
    <mergeCell ref="E7:I7"/>
    <mergeCell ref="F10:G10"/>
    <mergeCell ref="AD10:AD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AC33">
      <formula1>900</formula1>
    </dataValidation>
    <dataValidation type="decimal" allowBlank="1" showErrorMessage="1" errorTitle="Ошибка" error="Допускается ввод только неотрицательных чисел!" sqref="H40:AC41 H2:AC2 H15:AC15 H17:AC32 H46:AC48 H35:AC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AC45">
      <formula1>900</formula1>
    </dataValidation>
    <dataValidation type="decimal" allowBlank="1" showErrorMessage="1" errorTitle="Ошибка" error="Допускается ввод только действительных чисел!" sqref="H38:AC39">
      <formula1>-9.99999999999999E+23</formula1>
      <formula2>9.99999999999999E+23</formula2>
    </dataValidation>
    <dataValidation type="decimal" allowBlank="1" showErrorMessage="1" errorTitle="Ошибка" error="Допускается ввод только действительных чисел!" sqref="H42:AC44">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Z215"/>
  <sheetViews>
    <sheetView showGridLines="0" zoomScale="90" workbookViewId="0">
      <pane xSplit="8" ySplit="14" topLeftCell="AC15" activePane="bottomRight" state="frozen"/>
      <selection pane="topRight" activeCell="I1" sqref="I1"/>
      <selection pane="bottomLeft" activeCell="A15" sqref="A15"/>
      <selection pane="bottomRight" activeCell="AC9" sqref="AC9"/>
    </sheetView>
  </sheetViews>
  <sheetFormatPr defaultColWidth="9.140625" defaultRowHeight="11.25" customHeight="1"/>
  <cols>
    <col min="1" max="1" width="10.7109375" style="837" hidden="1" customWidth="1"/>
    <col min="2" max="2" width="16.85546875" style="1190" hidden="1" customWidth="1"/>
    <col min="3" max="3" width="5.5703125" style="1465" hidden="1" customWidth="1"/>
    <col min="4" max="4" width="3" style="1459" customWidth="1"/>
    <col min="5" max="5" width="7" style="1459" customWidth="1"/>
    <col min="6" max="6" width="54" style="1459" customWidth="1"/>
    <col min="7" max="7" width="10" style="1459" customWidth="1"/>
    <col min="8" max="8" width="40.7109375" style="1459" hidden="1" customWidth="1"/>
    <col min="9" max="9" width="40" style="1459" customWidth="1"/>
    <col min="10" max="29" width="40.7109375" style="1459" customWidth="1"/>
    <col min="30" max="30" width="102" style="1459" customWidth="1"/>
    <col min="31" max="31" width="9" style="1190" customWidth="1"/>
    <col min="32" max="32" width="5" style="1465" customWidth="1"/>
    <col min="33" max="33" width="3" style="1465" customWidth="1"/>
    <col min="34" max="37" width="3" style="1190" customWidth="1"/>
    <col min="38" max="38" width="10" style="1465" customWidth="1"/>
    <col min="39" max="39" width="34" style="1190" customWidth="1"/>
    <col min="40" max="40" width="9" style="1190" customWidth="1"/>
    <col min="41" max="41" width="8" style="625" customWidth="1"/>
    <col min="42" max="46" width="8" style="1190" customWidth="1"/>
    <col min="47" max="51" width="8" style="1456" customWidth="1"/>
    <col min="52" max="52" width="9.140625" style="1459" hidden="1"/>
  </cols>
  <sheetData>
    <row r="1" spans="1:52" s="1190" customFormat="1" ht="22.5" hidden="1" customHeight="1">
      <c r="A1" s="837"/>
      <c r="C1" s="1460"/>
      <c r="D1" s="469"/>
      <c r="H1" s="984">
        <v>4</v>
      </c>
      <c r="I1" s="984">
        <v>4</v>
      </c>
      <c r="J1" s="1190">
        <v>4</v>
      </c>
      <c r="K1" s="1190">
        <v>4</v>
      </c>
      <c r="L1" s="1190">
        <v>4</v>
      </c>
      <c r="M1" s="1190">
        <v>4</v>
      </c>
      <c r="N1" s="1190">
        <v>4</v>
      </c>
      <c r="O1" s="1190">
        <v>4</v>
      </c>
      <c r="P1" s="1190">
        <v>4</v>
      </c>
      <c r="Q1" s="1190">
        <v>4</v>
      </c>
      <c r="R1" s="1190">
        <v>4</v>
      </c>
      <c r="S1" s="1190">
        <v>4</v>
      </c>
      <c r="T1" s="1190">
        <v>4</v>
      </c>
      <c r="U1" s="1190">
        <v>4</v>
      </c>
      <c r="V1" s="1190">
        <v>4</v>
      </c>
      <c r="W1" s="1190">
        <v>4</v>
      </c>
      <c r="X1" s="1190">
        <v>4</v>
      </c>
      <c r="Y1" s="1190">
        <v>4</v>
      </c>
      <c r="Z1" s="1190">
        <v>4</v>
      </c>
      <c r="AA1" s="1190">
        <v>4</v>
      </c>
      <c r="AB1" s="1190">
        <v>4</v>
      </c>
      <c r="AC1" s="1190">
        <v>4</v>
      </c>
      <c r="AF1" s="1460"/>
      <c r="AG1" s="1460"/>
      <c r="AL1" s="1460"/>
      <c r="AZ1" s="984" t="s">
        <v>1</v>
      </c>
    </row>
    <row r="2" spans="1:52" s="1190" customFormat="1" ht="22.5" hidden="1" customHeight="1">
      <c r="A2" s="837"/>
      <c r="C2" s="1460"/>
      <c r="D2" s="470"/>
      <c r="E2" s="1474"/>
      <c r="F2" s="472"/>
      <c r="G2" s="1473" t="s">
        <v>630</v>
      </c>
      <c r="H2" s="473"/>
      <c r="I2" s="473"/>
      <c r="J2" s="627"/>
      <c r="K2" s="627"/>
      <c r="L2" s="627"/>
      <c r="M2" s="627"/>
      <c r="N2" s="627"/>
      <c r="O2" s="627"/>
      <c r="P2" s="627"/>
      <c r="Q2" s="627"/>
      <c r="R2" s="627"/>
      <c r="S2" s="627"/>
      <c r="T2" s="627"/>
      <c r="U2" s="627"/>
      <c r="V2" s="627"/>
      <c r="W2" s="627"/>
      <c r="X2" s="627"/>
      <c r="Y2" s="627"/>
      <c r="Z2" s="627"/>
      <c r="AA2" s="627"/>
      <c r="AB2" s="627"/>
      <c r="AC2" s="627"/>
      <c r="AD2" s="474" t="s">
        <v>631</v>
      </c>
      <c r="AE2" s="475"/>
      <c r="AF2" s="1460"/>
      <c r="AG2" s="1460"/>
      <c r="AL2" s="1460"/>
      <c r="AO2" s="476"/>
      <c r="AU2" s="1456"/>
      <c r="AV2" s="1456"/>
      <c r="AW2" s="1456"/>
      <c r="AX2" s="1456"/>
      <c r="AY2" s="1456"/>
      <c r="AZ2" s="984">
        <v>0</v>
      </c>
    </row>
    <row r="3" spans="1:52" ht="11.25" hidden="1" customHeight="1">
      <c r="AZ3" s="1455">
        <v>0</v>
      </c>
    </row>
    <row r="4" spans="1:52" s="1456" customFormat="1" ht="11.25" hidden="1" customHeight="1">
      <c r="A4" s="837"/>
      <c r="B4" s="984"/>
      <c r="C4" s="1460"/>
      <c r="D4" s="295"/>
      <c r="AD4" s="1456">
        <v>4</v>
      </c>
      <c r="AE4" s="984"/>
      <c r="AF4" s="1460"/>
      <c r="AG4" s="1460"/>
      <c r="AH4" s="984"/>
      <c r="AI4" s="984"/>
      <c r="AJ4" s="984"/>
      <c r="AK4" s="984"/>
      <c r="AL4" s="1460"/>
      <c r="AM4" s="984"/>
      <c r="AN4" s="984"/>
      <c r="AO4" s="476"/>
      <c r="AP4" s="984"/>
      <c r="AQ4" s="984"/>
      <c r="AR4" s="984"/>
      <c r="AS4" s="984"/>
      <c r="AT4" s="984"/>
      <c r="AZ4" s="1456">
        <v>0</v>
      </c>
    </row>
    <row r="5" spans="1:52" ht="11.45" customHeight="1">
      <c r="AZ5" s="1455">
        <v>11</v>
      </c>
    </row>
    <row r="6" spans="1:52" ht="33.75" customHeight="1">
      <c r="E6" s="3841" t="s">
        <v>853</v>
      </c>
      <c r="F6" s="3841"/>
      <c r="G6" s="3841"/>
      <c r="H6" s="3841"/>
      <c r="I6" s="3841"/>
      <c r="J6" s="1865"/>
      <c r="K6" s="1865"/>
      <c r="L6" s="1865"/>
      <c r="M6" s="1865"/>
      <c r="N6" s="1865"/>
      <c r="O6" s="1865"/>
      <c r="P6" s="1865"/>
      <c r="Q6" s="1865"/>
      <c r="R6" s="1865"/>
      <c r="S6" s="1865"/>
      <c r="T6" s="1865"/>
      <c r="U6" s="1865"/>
      <c r="V6" s="1865"/>
      <c r="W6" s="1865"/>
      <c r="X6" s="1865"/>
      <c r="Y6" s="1865"/>
      <c r="Z6" s="1865"/>
      <c r="AA6" s="1865"/>
      <c r="AB6" s="1865"/>
      <c r="AC6" s="1865"/>
      <c r="AD6" s="480"/>
      <c r="AZ6" s="1455">
        <v>32</v>
      </c>
    </row>
    <row r="7" spans="1:52" ht="25.15" customHeight="1">
      <c r="E7" s="3814" t="str">
        <f>IF(org=0,"Не определено",org)</f>
        <v>ООО "Смоленскрегионтеплоэнерго"</v>
      </c>
      <c r="F7" s="3814"/>
      <c r="G7" s="3814"/>
      <c r="H7" s="3814"/>
      <c r="I7" s="3814"/>
      <c r="J7" s="1866"/>
      <c r="K7" s="1866"/>
      <c r="L7" s="1866"/>
      <c r="M7" s="1866"/>
      <c r="N7" s="1866"/>
      <c r="O7" s="1866"/>
      <c r="P7" s="1866"/>
      <c r="Q7" s="1866"/>
      <c r="R7" s="1866"/>
      <c r="S7" s="1866"/>
      <c r="T7" s="1866"/>
      <c r="U7" s="1866"/>
      <c r="V7" s="1866"/>
      <c r="W7" s="1866"/>
      <c r="X7" s="1866"/>
      <c r="Y7" s="1866"/>
      <c r="Z7" s="1866"/>
      <c r="AA7" s="1866"/>
      <c r="AB7" s="1866"/>
      <c r="AC7" s="1866"/>
      <c r="AZ7" s="1455">
        <v>24</v>
      </c>
    </row>
    <row r="8" spans="1:52" ht="11.45" customHeight="1">
      <c r="E8" s="960"/>
      <c r="F8" s="960"/>
      <c r="G8" s="960"/>
      <c r="H8" s="960"/>
      <c r="I8" s="960"/>
      <c r="J8" s="961" t="s">
        <v>9</v>
      </c>
      <c r="K8" s="961" t="s">
        <v>9</v>
      </c>
      <c r="L8" s="961" t="s">
        <v>9</v>
      </c>
      <c r="M8" s="961" t="s">
        <v>9</v>
      </c>
      <c r="N8" s="961" t="s">
        <v>9</v>
      </c>
      <c r="O8" s="961" t="s">
        <v>9</v>
      </c>
      <c r="P8" s="961" t="s">
        <v>9</v>
      </c>
      <c r="Q8" s="961" t="s">
        <v>9</v>
      </c>
      <c r="R8" s="961" t="s">
        <v>9</v>
      </c>
      <c r="S8" s="961" t="s">
        <v>9</v>
      </c>
      <c r="T8" s="961" t="s">
        <v>9</v>
      </c>
      <c r="U8" s="961" t="s">
        <v>9</v>
      </c>
      <c r="V8" s="961" t="s">
        <v>9</v>
      </c>
      <c r="W8" s="961" t="s">
        <v>9</v>
      </c>
      <c r="X8" s="961" t="s">
        <v>9</v>
      </c>
      <c r="Y8" s="961" t="s">
        <v>9</v>
      </c>
      <c r="Z8" s="961" t="s">
        <v>9</v>
      </c>
      <c r="AA8" s="961" t="s">
        <v>9</v>
      </c>
      <c r="AB8" s="961" t="s">
        <v>9</v>
      </c>
      <c r="AC8" s="961" t="s">
        <v>9</v>
      </c>
      <c r="AZ8" s="1455">
        <v>11</v>
      </c>
    </row>
    <row r="9" spans="1:52" s="1465" customFormat="1" ht="1.1499999999999999" customHeight="1">
      <c r="A9" s="991"/>
      <c r="H9" s="758"/>
      <c r="I9" s="758" t="s">
        <v>167</v>
      </c>
      <c r="J9" s="758" t="s">
        <v>172</v>
      </c>
      <c r="K9" s="758" t="s">
        <v>174</v>
      </c>
      <c r="L9" s="758" t="s">
        <v>176</v>
      </c>
      <c r="M9" s="758" t="s">
        <v>178</v>
      </c>
      <c r="N9" s="758" t="s">
        <v>180</v>
      </c>
      <c r="O9" s="758" t="s">
        <v>182</v>
      </c>
      <c r="P9" s="758" t="s">
        <v>184</v>
      </c>
      <c r="Q9" s="758" t="s">
        <v>186</v>
      </c>
      <c r="R9" s="758" t="s">
        <v>188</v>
      </c>
      <c r="S9" s="758" t="s">
        <v>190</v>
      </c>
      <c r="T9" s="758" t="s">
        <v>192</v>
      </c>
      <c r="U9" s="758" t="s">
        <v>194</v>
      </c>
      <c r="V9" s="758" t="s">
        <v>196</v>
      </c>
      <c r="W9" s="758" t="s">
        <v>198</v>
      </c>
      <c r="X9" s="758" t="s">
        <v>200</v>
      </c>
      <c r="Y9" s="758" t="s">
        <v>202</v>
      </c>
      <c r="Z9" s="758" t="s">
        <v>204</v>
      </c>
      <c r="AA9" s="758" t="s">
        <v>206</v>
      </c>
      <c r="AB9" s="758" t="s">
        <v>208</v>
      </c>
      <c r="AC9" s="758" t="s">
        <v>210</v>
      </c>
      <c r="AZ9" s="1460">
        <v>1</v>
      </c>
    </row>
    <row r="10" spans="1:52" ht="11.45" customHeight="1">
      <c r="E10" s="612"/>
      <c r="F10" s="3945" t="s">
        <v>157</v>
      </c>
      <c r="G10" s="3946"/>
      <c r="H10" s="1475" t="str">
        <f t="shared" ref="H10:AC10" si="0">IF(H9="","",INDEX(DIFFERENTIATION_UNMERGE_VD,MATCH(H9,DIFFERENTIATION_ID_DIFF,0)))</f>
        <v/>
      </c>
      <c r="I10" s="1475" t="str">
        <f t="shared" si="0"/>
        <v>Производство тепловой энергии. Некомбинированная выработка; Передача. Тепловая энергия; Сбыт. Тепловая энергия</v>
      </c>
      <c r="J10" s="1875" t="str">
        <f t="shared" si="0"/>
        <v>Производство тепловой энергии. Некомбинированная выработка; Передача. Тепловая энергия; Сбыт. Тепловая энергия</v>
      </c>
      <c r="K10" s="1875" t="str">
        <f t="shared" si="0"/>
        <v>Производство тепловой энергии. Некомбинированная выработка; Передача. Тепловая энергия; Сбыт. Тепловая энергия</v>
      </c>
      <c r="L10" s="1875" t="str">
        <f t="shared" si="0"/>
        <v>Производство тепловой энергии. Некомбинированная выработка; Передача. Тепловая энергия; Сбыт. Тепловая энергия</v>
      </c>
      <c r="M10" s="1875" t="str">
        <f t="shared" si="0"/>
        <v>Производство тепловой энергии. Некомбинированная выработка; Передача. Тепловая энергия; Сбыт. Тепловая энергия</v>
      </c>
      <c r="N10" s="1875" t="str">
        <f t="shared" si="0"/>
        <v>Производство тепловой энергии. Некомбинированная выработка; Передача. Тепловая энергия; Сбыт. Тепловая энергия</v>
      </c>
      <c r="O10" s="1875" t="str">
        <f t="shared" si="0"/>
        <v>Производство тепловой энергии. Некомбинированная выработка; Передача. Тепловая энергия; Сбыт. Тепловая энергия</v>
      </c>
      <c r="P10" s="1875" t="str">
        <f t="shared" si="0"/>
        <v>Производство тепловой энергии. Некомбинированная выработка; Передача. Тепловая энергия; Сбыт. Тепловая энергия</v>
      </c>
      <c r="Q10" s="1875" t="str">
        <f t="shared" si="0"/>
        <v>Производство тепловой энергии. Некомбинированная выработка; Передача. Тепловая энергия; Сбыт. Тепловая энергия</v>
      </c>
      <c r="R10" s="1875" t="str">
        <f t="shared" si="0"/>
        <v>Производство тепловой энергии. Некомбинированная выработка; Передача. Тепловая энергия; Сбыт. Тепловая энергия</v>
      </c>
      <c r="S10" s="1875" t="str">
        <f t="shared" si="0"/>
        <v>Производство тепловой энергии. Некомбинированная выработка; Передача. Тепловая энергия; Сбыт. Тепловая энергия</v>
      </c>
      <c r="T10" s="1875" t="str">
        <f t="shared" si="0"/>
        <v>Производство тепловой энергии. Некомбинированная выработка; Передача. Тепловая энергия; Сбыт. Тепловая энергия</v>
      </c>
      <c r="U10" s="1875" t="str">
        <f t="shared" si="0"/>
        <v>Производство тепловой энергии. Некомбинированная выработка; Передача. Тепловая энергия; Сбыт. Тепловая энергия</v>
      </c>
      <c r="V10" s="1875" t="str">
        <f t="shared" si="0"/>
        <v>Производство тепловой энергии. Некомбинированная выработка; Передача. Тепловая энергия; Сбыт. Тепловая энергия</v>
      </c>
      <c r="W10" s="1875" t="str">
        <f t="shared" si="0"/>
        <v>Производство тепловой энергии. Некомбинированная выработка; Передача. Тепловая энергия; Сбыт. Тепловая энергия</v>
      </c>
      <c r="X10" s="1875" t="str">
        <f t="shared" si="0"/>
        <v>Производство тепловой энергии. Некомбинированная выработка; Передача. Тепловая энергия; Сбыт. Тепловая энергия</v>
      </c>
      <c r="Y10" s="1875" t="str">
        <f t="shared" si="0"/>
        <v>Производство тепловой энергии. Некомбинированная выработка; Передача. Тепловая энергия; Сбыт. Тепловая энергия</v>
      </c>
      <c r="Z10" s="1875" t="str">
        <f t="shared" si="0"/>
        <v>Производство тепловой энергии. Некомбинированная выработка; Передача. Тепловая энергия; Сбыт. Тепловая энергия</v>
      </c>
      <c r="AA10" s="1875" t="str">
        <f t="shared" si="0"/>
        <v>Производство тепловой энергии. Некомбинированная выработка; Передача. Тепловая энергия; Сбыт. Тепловая энергия</v>
      </c>
      <c r="AB10" s="1875" t="str">
        <f t="shared" si="0"/>
        <v>Производство тепловой энергии. Некомбинированная выработка; Передача. Тепловая энергия; Сбыт. Тепловая энергия</v>
      </c>
      <c r="AC10" s="1875" t="str">
        <f t="shared" si="0"/>
        <v>Производство тепловой энергии. Некомбинированная выработка; Передача. Тепловая энергия; Сбыт. Тепловая энергия</v>
      </c>
      <c r="AD10" s="3731" t="s">
        <v>385</v>
      </c>
      <c r="AZ10" s="1455">
        <v>11</v>
      </c>
    </row>
    <row r="11" spans="1:52" ht="11.45" customHeight="1">
      <c r="E11" s="612"/>
      <c r="F11" s="3945" t="s">
        <v>636</v>
      </c>
      <c r="G11" s="3946"/>
      <c r="H11" s="1475" t="str">
        <f t="shared" ref="H11:AC11" si="1">IF(H9="","",INDEX(DIFFERENTIATION_UNMERGE_AREA,MATCH(H9,DIFFERENTIATION_ID_DIFF,0)))</f>
        <v/>
      </c>
      <c r="I11" s="1475" t="str">
        <f t="shared" si="1"/>
        <v>Территория 1</v>
      </c>
      <c r="J11" s="1875" t="str">
        <f t="shared" si="1"/>
        <v>Территория 2</v>
      </c>
      <c r="K11" s="1875" t="str">
        <f t="shared" si="1"/>
        <v>Территория 3</v>
      </c>
      <c r="L11" s="1875" t="str">
        <f t="shared" si="1"/>
        <v>Территория 4</v>
      </c>
      <c r="M11" s="1875" t="str">
        <f t="shared" si="1"/>
        <v>Территория 5</v>
      </c>
      <c r="N11" s="1875" t="str">
        <f t="shared" si="1"/>
        <v>Территория 6</v>
      </c>
      <c r="O11" s="1875" t="str">
        <f t="shared" si="1"/>
        <v>Территория 6</v>
      </c>
      <c r="P11" s="1875" t="str">
        <f t="shared" si="1"/>
        <v>Территория 6</v>
      </c>
      <c r="Q11" s="1875" t="str">
        <f t="shared" si="1"/>
        <v>Территория 7</v>
      </c>
      <c r="R11" s="1875" t="str">
        <f t="shared" si="1"/>
        <v>Территория 8</v>
      </c>
      <c r="S11" s="1875" t="str">
        <f t="shared" si="1"/>
        <v>Территория 8</v>
      </c>
      <c r="T11" s="1875" t="str">
        <f t="shared" si="1"/>
        <v>Территория 8</v>
      </c>
      <c r="U11" s="1875" t="str">
        <f t="shared" si="1"/>
        <v>Территория 9</v>
      </c>
      <c r="V11" s="1875" t="str">
        <f t="shared" si="1"/>
        <v>Территория 10</v>
      </c>
      <c r="W11" s="1875" t="str">
        <f t="shared" si="1"/>
        <v>Территория 10</v>
      </c>
      <c r="X11" s="1875" t="str">
        <f t="shared" si="1"/>
        <v>Территория 11</v>
      </c>
      <c r="Y11" s="1875" t="str">
        <f t="shared" si="1"/>
        <v>Территория 12</v>
      </c>
      <c r="Z11" s="1875" t="str">
        <f t="shared" si="1"/>
        <v>Территория 13</v>
      </c>
      <c r="AA11" s="1875" t="str">
        <f t="shared" si="1"/>
        <v>Территория 13</v>
      </c>
      <c r="AB11" s="1875" t="str">
        <f t="shared" si="1"/>
        <v>Территория 13</v>
      </c>
      <c r="AC11" s="1875" t="str">
        <f t="shared" si="1"/>
        <v>Территория 13</v>
      </c>
      <c r="AD11" s="3731"/>
      <c r="AZ11" s="1455">
        <v>11</v>
      </c>
    </row>
    <row r="12" spans="1:52" ht="11.25" hidden="1" customHeight="1">
      <c r="E12" s="1478"/>
      <c r="F12" s="3966" t="s">
        <v>637</v>
      </c>
      <c r="G12" s="3967"/>
      <c r="H12" s="1479" t="str">
        <f t="shared" ref="H12:AC12" si="2">IF(H9="","",INDEX(DIFFERENTIATION_UNMERGE_SYSTEM,MATCH(H9,DIFFERENTIATION_ID_DIFF,0)))</f>
        <v/>
      </c>
      <c r="I12" s="1479" t="str">
        <f t="shared" si="2"/>
        <v>котельная г. Вязьма ул. Московская</v>
      </c>
      <c r="J12" s="1479" t="str">
        <f t="shared" si="2"/>
        <v>Вяземский филиал</v>
      </c>
      <c r="K12" s="1479" t="str">
        <f t="shared" si="2"/>
        <v>котельная с. Карманово, ул. Набережная, д. 18, стр. 3</v>
      </c>
      <c r="L12" s="1479" t="str">
        <f t="shared" si="2"/>
        <v>Рославльский филиал</v>
      </c>
      <c r="M12" s="1479" t="str">
        <f t="shared" si="2"/>
        <v>котельная г. Рославль, ул. Мичурина</v>
      </c>
      <c r="N12" s="1479" t="str">
        <f t="shared" si="2"/>
        <v>котельная д. Даньково</v>
      </c>
      <c r="O12" s="1479" t="str">
        <f t="shared" si="2"/>
        <v>котельная д. Пересна</v>
      </c>
      <c r="P12" s="1479" t="str">
        <f t="shared" si="2"/>
        <v>котельная г. Починок, ул. Садовая</v>
      </c>
      <c r="Q12" s="1479" t="str">
        <f t="shared" si="2"/>
        <v>Сафоновский филиал</v>
      </c>
      <c r="R12" s="1479" t="str">
        <f t="shared" si="2"/>
        <v>котельная г. Сафоново, ул. Советская</v>
      </c>
      <c r="S12" s="1479" t="str">
        <f t="shared" si="2"/>
        <v>котельная г. Сафоново, ул. Первомайская</v>
      </c>
      <c r="T12" s="1479" t="str">
        <f t="shared" si="2"/>
        <v>котельная с. Издешково</v>
      </c>
      <c r="U12" s="1479" t="str">
        <f t="shared" si="2"/>
        <v>котельная БМК Михайловское</v>
      </c>
      <c r="V12" s="1479" t="str">
        <f t="shared" si="2"/>
        <v>котельные пгт. Холм-Жирковское, ул. Кирова,ул. Советская</v>
      </c>
      <c r="W12" s="1479" t="str">
        <f t="shared" si="2"/>
        <v>котельная ст. Игоревская</v>
      </c>
      <c r="X12" s="1479" t="str">
        <f t="shared" si="2"/>
        <v>Ярцевский филиал</v>
      </c>
      <c r="Y12" s="1479" t="str">
        <f t="shared" si="2"/>
        <v>п. Красный</v>
      </c>
      <c r="Z12" s="1479" t="str">
        <f t="shared" si="2"/>
        <v>котельная д. Богородицкое</v>
      </c>
      <c r="AA12" s="1479" t="str">
        <f t="shared" si="2"/>
        <v>котельная д. Сметанино</v>
      </c>
      <c r="AB12" s="1479" t="str">
        <f t="shared" si="2"/>
        <v>котельная с. Талашкино</v>
      </c>
      <c r="AC12" s="1479" t="str">
        <f t="shared" si="2"/>
        <v>котельная д. Митино</v>
      </c>
      <c r="AD12" s="3731"/>
      <c r="AZ12" s="1455">
        <v>0</v>
      </c>
    </row>
    <row r="13" spans="1:52" ht="11.45" customHeight="1">
      <c r="E13" s="3947" t="s">
        <v>384</v>
      </c>
      <c r="F13" s="3948"/>
      <c r="G13" s="3948"/>
      <c r="H13" s="1472"/>
      <c r="I13" s="1472"/>
      <c r="J13" s="1873"/>
      <c r="K13" s="1873"/>
      <c r="L13" s="1873"/>
      <c r="M13" s="1873"/>
      <c r="N13" s="1873"/>
      <c r="O13" s="1873"/>
      <c r="P13" s="1873"/>
      <c r="Q13" s="1873"/>
      <c r="R13" s="1873"/>
      <c r="S13" s="1873"/>
      <c r="T13" s="1873"/>
      <c r="U13" s="1873"/>
      <c r="V13" s="1873"/>
      <c r="W13" s="1873"/>
      <c r="X13" s="1873"/>
      <c r="Y13" s="1873"/>
      <c r="Z13" s="1873"/>
      <c r="AA13" s="1873"/>
      <c r="AB13" s="1873"/>
      <c r="AC13" s="1873"/>
      <c r="AD13" s="3731"/>
      <c r="AZ13" s="1455">
        <v>11</v>
      </c>
    </row>
    <row r="14" spans="1:52" ht="24" customHeight="1">
      <c r="E14" s="1473" t="s">
        <v>75</v>
      </c>
      <c r="F14" s="1476" t="s">
        <v>386</v>
      </c>
      <c r="G14" s="1476" t="s">
        <v>638</v>
      </c>
      <c r="H14" s="1476" t="s">
        <v>387</v>
      </c>
      <c r="I14" s="1476" t="s">
        <v>387</v>
      </c>
      <c r="J14" s="1872" t="s">
        <v>387</v>
      </c>
      <c r="K14" s="1872" t="s">
        <v>387</v>
      </c>
      <c r="L14" s="1872" t="s">
        <v>387</v>
      </c>
      <c r="M14" s="1872" t="s">
        <v>387</v>
      </c>
      <c r="N14" s="1872" t="s">
        <v>387</v>
      </c>
      <c r="O14" s="1872" t="s">
        <v>387</v>
      </c>
      <c r="P14" s="1872" t="s">
        <v>387</v>
      </c>
      <c r="Q14" s="1872" t="s">
        <v>387</v>
      </c>
      <c r="R14" s="1872" t="s">
        <v>387</v>
      </c>
      <c r="S14" s="1872" t="s">
        <v>387</v>
      </c>
      <c r="T14" s="1872" t="s">
        <v>387</v>
      </c>
      <c r="U14" s="1872" t="s">
        <v>387</v>
      </c>
      <c r="V14" s="1872" t="s">
        <v>387</v>
      </c>
      <c r="W14" s="1872" t="s">
        <v>387</v>
      </c>
      <c r="X14" s="1872" t="s">
        <v>387</v>
      </c>
      <c r="Y14" s="1872" t="s">
        <v>387</v>
      </c>
      <c r="Z14" s="1872" t="s">
        <v>387</v>
      </c>
      <c r="AA14" s="1872" t="s">
        <v>387</v>
      </c>
      <c r="AB14" s="1872" t="s">
        <v>387</v>
      </c>
      <c r="AC14" s="1872" t="s">
        <v>387</v>
      </c>
      <c r="AD14" s="3731"/>
      <c r="AZ14" s="1455">
        <v>23</v>
      </c>
    </row>
    <row r="15" spans="1:52" ht="19.899999999999999" customHeight="1">
      <c r="D15" s="1462"/>
      <c r="E15" s="1454" t="s">
        <v>161</v>
      </c>
      <c r="F15" s="608" t="s">
        <v>854</v>
      </c>
      <c r="G15" s="1473" t="s">
        <v>630</v>
      </c>
      <c r="H15" s="481"/>
      <c r="I15" s="481"/>
      <c r="J15" s="481"/>
      <c r="K15" s="481"/>
      <c r="L15" s="481"/>
      <c r="M15" s="481"/>
      <c r="N15" s="481"/>
      <c r="O15" s="481"/>
      <c r="P15" s="481"/>
      <c r="Q15" s="481"/>
      <c r="R15" s="481"/>
      <c r="S15" s="481"/>
      <c r="T15" s="481"/>
      <c r="U15" s="481"/>
      <c r="V15" s="481"/>
      <c r="W15" s="481"/>
      <c r="X15" s="481"/>
      <c r="Y15" s="481"/>
      <c r="Z15" s="481"/>
      <c r="AA15" s="481"/>
      <c r="AB15" s="481"/>
      <c r="AC15" s="481"/>
      <c r="AD15" s="223" t="s">
        <v>855</v>
      </c>
      <c r="AE15" s="475" t="s">
        <v>703</v>
      </c>
      <c r="AZ15" s="1455">
        <v>19</v>
      </c>
    </row>
    <row r="16" spans="1:52" ht="24" customHeight="1">
      <c r="D16" s="1462"/>
      <c r="E16" s="1454" t="s">
        <v>89</v>
      </c>
      <c r="F16" s="1856" t="s">
        <v>856</v>
      </c>
      <c r="G16" s="1473" t="s">
        <v>630</v>
      </c>
      <c r="H16" s="482">
        <f t="shared" ref="H16:AC16" si="3">SUM(H17,H20:H27)</f>
        <v>0</v>
      </c>
      <c r="I16" s="482">
        <f t="shared" si="3"/>
        <v>0</v>
      </c>
      <c r="J16" s="482">
        <f t="shared" si="3"/>
        <v>0</v>
      </c>
      <c r="K16" s="482">
        <f t="shared" si="3"/>
        <v>0</v>
      </c>
      <c r="L16" s="482">
        <f t="shared" si="3"/>
        <v>0</v>
      </c>
      <c r="M16" s="482">
        <f t="shared" si="3"/>
        <v>0</v>
      </c>
      <c r="N16" s="482">
        <f t="shared" si="3"/>
        <v>0</v>
      </c>
      <c r="O16" s="482">
        <f t="shared" si="3"/>
        <v>0</v>
      </c>
      <c r="P16" s="482">
        <f t="shared" si="3"/>
        <v>0</v>
      </c>
      <c r="Q16" s="482">
        <f t="shared" si="3"/>
        <v>0</v>
      </c>
      <c r="R16" s="482">
        <f t="shared" si="3"/>
        <v>0</v>
      </c>
      <c r="S16" s="482">
        <f t="shared" si="3"/>
        <v>0</v>
      </c>
      <c r="T16" s="482">
        <f t="shared" si="3"/>
        <v>0</v>
      </c>
      <c r="U16" s="482">
        <f t="shared" si="3"/>
        <v>0</v>
      </c>
      <c r="V16" s="482">
        <f t="shared" si="3"/>
        <v>0</v>
      </c>
      <c r="W16" s="482">
        <f t="shared" si="3"/>
        <v>0</v>
      </c>
      <c r="X16" s="482">
        <f t="shared" si="3"/>
        <v>0</v>
      </c>
      <c r="Y16" s="482">
        <f t="shared" si="3"/>
        <v>0</v>
      </c>
      <c r="Z16" s="482">
        <f t="shared" si="3"/>
        <v>0</v>
      </c>
      <c r="AA16" s="482">
        <f t="shared" si="3"/>
        <v>0</v>
      </c>
      <c r="AB16" s="482">
        <f t="shared" si="3"/>
        <v>0</v>
      </c>
      <c r="AC16" s="482">
        <f t="shared" si="3"/>
        <v>0</v>
      </c>
      <c r="AD16" s="1853" t="s">
        <v>857</v>
      </c>
      <c r="AE16" s="475" t="s">
        <v>703</v>
      </c>
      <c r="AZ16" s="1455">
        <v>23</v>
      </c>
    </row>
    <row r="17" spans="1:52" ht="35.65" customHeight="1">
      <c r="D17" s="1462"/>
      <c r="E17" s="1480" t="s">
        <v>781</v>
      </c>
      <c r="F17" s="1482" t="s">
        <v>858</v>
      </c>
      <c r="G17" s="1470" t="s">
        <v>630</v>
      </c>
      <c r="H17" s="481"/>
      <c r="I17" s="481"/>
      <c r="J17" s="481"/>
      <c r="K17" s="481"/>
      <c r="L17" s="481"/>
      <c r="M17" s="481"/>
      <c r="N17" s="481"/>
      <c r="O17" s="481"/>
      <c r="P17" s="481"/>
      <c r="Q17" s="481"/>
      <c r="R17" s="481"/>
      <c r="S17" s="481"/>
      <c r="T17" s="481"/>
      <c r="U17" s="481"/>
      <c r="V17" s="481"/>
      <c r="W17" s="481"/>
      <c r="X17" s="481"/>
      <c r="Y17" s="481"/>
      <c r="Z17" s="481"/>
      <c r="AA17" s="481"/>
      <c r="AB17" s="481"/>
      <c r="AC17" s="481"/>
      <c r="AD17" s="223" t="s">
        <v>859</v>
      </c>
      <c r="AE17" s="475"/>
      <c r="AZ17" s="1455">
        <v>34</v>
      </c>
    </row>
    <row r="18" spans="1:52" ht="19.899999999999999" customHeight="1">
      <c r="D18" s="1462"/>
      <c r="E18" s="1480" t="s">
        <v>784</v>
      </c>
      <c r="F18" s="1483" t="s">
        <v>860</v>
      </c>
      <c r="G18" s="1470" t="s">
        <v>630</v>
      </c>
      <c r="H18" s="481"/>
      <c r="I18" s="481"/>
      <c r="J18" s="481"/>
      <c r="K18" s="481"/>
      <c r="L18" s="481"/>
      <c r="M18" s="481"/>
      <c r="N18" s="481"/>
      <c r="O18" s="481"/>
      <c r="P18" s="481"/>
      <c r="Q18" s="481"/>
      <c r="R18" s="481"/>
      <c r="S18" s="481"/>
      <c r="T18" s="481"/>
      <c r="U18" s="481"/>
      <c r="V18" s="481"/>
      <c r="W18" s="481"/>
      <c r="X18" s="481"/>
      <c r="Y18" s="481"/>
      <c r="Z18" s="481"/>
      <c r="AA18" s="481"/>
      <c r="AB18" s="481"/>
      <c r="AC18" s="481"/>
      <c r="AD18" s="223"/>
      <c r="AE18" s="475"/>
      <c r="AZ18" s="1455">
        <v>19</v>
      </c>
    </row>
    <row r="19" spans="1:52" ht="24" customHeight="1">
      <c r="D19" s="1462"/>
      <c r="E19" s="1480" t="s">
        <v>787</v>
      </c>
      <c r="F19" s="1483" t="s">
        <v>861</v>
      </c>
      <c r="G19" s="1470" t="s">
        <v>630</v>
      </c>
      <c r="H19" s="481"/>
      <c r="I19" s="481"/>
      <c r="J19" s="481"/>
      <c r="K19" s="481"/>
      <c r="L19" s="481"/>
      <c r="M19" s="481"/>
      <c r="N19" s="481"/>
      <c r="O19" s="481"/>
      <c r="P19" s="481"/>
      <c r="Q19" s="481"/>
      <c r="R19" s="481"/>
      <c r="S19" s="481"/>
      <c r="T19" s="481"/>
      <c r="U19" s="481"/>
      <c r="V19" s="481"/>
      <c r="W19" s="481"/>
      <c r="X19" s="481"/>
      <c r="Y19" s="481"/>
      <c r="Z19" s="481"/>
      <c r="AA19" s="481"/>
      <c r="AB19" s="481"/>
      <c r="AC19" s="481"/>
      <c r="AD19" s="223"/>
      <c r="AE19" s="475"/>
      <c r="AZ19" s="1455">
        <v>23</v>
      </c>
    </row>
    <row r="20" spans="1:52" ht="35.65" customHeight="1">
      <c r="D20" s="1462"/>
      <c r="E20" s="1480" t="s">
        <v>391</v>
      </c>
      <c r="F20" s="1482" t="s">
        <v>862</v>
      </c>
      <c r="G20" s="1470" t="s">
        <v>630</v>
      </c>
      <c r="H20" s="481"/>
      <c r="I20" s="481"/>
      <c r="J20" s="481"/>
      <c r="K20" s="481"/>
      <c r="L20" s="481"/>
      <c r="M20" s="481"/>
      <c r="N20" s="481"/>
      <c r="O20" s="481"/>
      <c r="P20" s="481"/>
      <c r="Q20" s="481"/>
      <c r="R20" s="481"/>
      <c r="S20" s="481"/>
      <c r="T20" s="481"/>
      <c r="U20" s="481"/>
      <c r="V20" s="481"/>
      <c r="W20" s="481"/>
      <c r="X20" s="481"/>
      <c r="Y20" s="481"/>
      <c r="Z20" s="481"/>
      <c r="AA20" s="481"/>
      <c r="AB20" s="481"/>
      <c r="AC20" s="481"/>
      <c r="AD20" s="223"/>
      <c r="AE20" s="475"/>
      <c r="AZ20" s="1455">
        <v>34</v>
      </c>
    </row>
    <row r="21" spans="1:52" ht="48.2" customHeight="1">
      <c r="D21" s="1462"/>
      <c r="E21" s="1480" t="s">
        <v>394</v>
      </c>
      <c r="F21" s="1482" t="s">
        <v>863</v>
      </c>
      <c r="G21" s="1470" t="s">
        <v>630</v>
      </c>
      <c r="H21" s="481"/>
      <c r="I21" s="481"/>
      <c r="J21" s="481"/>
      <c r="K21" s="481"/>
      <c r="L21" s="481"/>
      <c r="M21" s="481"/>
      <c r="N21" s="481"/>
      <c r="O21" s="481"/>
      <c r="P21" s="481"/>
      <c r="Q21" s="481"/>
      <c r="R21" s="481"/>
      <c r="S21" s="481"/>
      <c r="T21" s="481"/>
      <c r="U21" s="481"/>
      <c r="V21" s="481"/>
      <c r="W21" s="481"/>
      <c r="X21" s="481"/>
      <c r="Y21" s="481"/>
      <c r="Z21" s="481"/>
      <c r="AA21" s="481"/>
      <c r="AB21" s="481"/>
      <c r="AC21" s="481"/>
      <c r="AD21" s="223"/>
      <c r="AE21" s="475"/>
      <c r="AZ21" s="1455">
        <v>46</v>
      </c>
    </row>
    <row r="22" spans="1:52" ht="60" customHeight="1">
      <c r="D22" s="1462"/>
      <c r="E22" s="1480" t="s">
        <v>801</v>
      </c>
      <c r="F22" s="1482" t="s">
        <v>864</v>
      </c>
      <c r="G22" s="1470" t="s">
        <v>630</v>
      </c>
      <c r="H22" s="481"/>
      <c r="I22" s="481"/>
      <c r="J22" s="481"/>
      <c r="K22" s="481"/>
      <c r="L22" s="481"/>
      <c r="M22" s="481"/>
      <c r="N22" s="481"/>
      <c r="O22" s="481"/>
      <c r="P22" s="481"/>
      <c r="Q22" s="481"/>
      <c r="R22" s="481"/>
      <c r="S22" s="481"/>
      <c r="T22" s="481"/>
      <c r="U22" s="481"/>
      <c r="V22" s="481"/>
      <c r="W22" s="481"/>
      <c r="X22" s="481"/>
      <c r="Y22" s="481"/>
      <c r="Z22" s="481"/>
      <c r="AA22" s="481"/>
      <c r="AB22" s="481"/>
      <c r="AC22" s="481"/>
      <c r="AD22" s="223"/>
      <c r="AE22" s="475"/>
      <c r="AZ22" s="1455">
        <v>57</v>
      </c>
    </row>
    <row r="23" spans="1:52" ht="35.65" customHeight="1">
      <c r="D23" s="1462"/>
      <c r="E23" s="1480" t="s">
        <v>808</v>
      </c>
      <c r="F23" s="1482" t="s">
        <v>865</v>
      </c>
      <c r="G23" s="1470" t="s">
        <v>630</v>
      </c>
      <c r="H23" s="481"/>
      <c r="I23" s="481"/>
      <c r="J23" s="481"/>
      <c r="K23" s="481"/>
      <c r="L23" s="481"/>
      <c r="M23" s="481"/>
      <c r="N23" s="481"/>
      <c r="O23" s="481"/>
      <c r="P23" s="481"/>
      <c r="Q23" s="481"/>
      <c r="R23" s="481"/>
      <c r="S23" s="481"/>
      <c r="T23" s="481"/>
      <c r="U23" s="481"/>
      <c r="V23" s="481"/>
      <c r="W23" s="481"/>
      <c r="X23" s="481"/>
      <c r="Y23" s="481"/>
      <c r="Z23" s="481"/>
      <c r="AA23" s="481"/>
      <c r="AB23" s="481"/>
      <c r="AC23" s="481"/>
      <c r="AD23" s="223"/>
      <c r="AE23" s="475"/>
      <c r="AZ23" s="1455">
        <v>34</v>
      </c>
    </row>
    <row r="24" spans="1:52" ht="35.65" customHeight="1">
      <c r="D24" s="1462"/>
      <c r="E24" s="1480" t="s">
        <v>810</v>
      </c>
      <c r="F24" s="1482" t="s">
        <v>866</v>
      </c>
      <c r="G24" s="1470" t="s">
        <v>630</v>
      </c>
      <c r="H24" s="481"/>
      <c r="I24" s="481"/>
      <c r="J24" s="481"/>
      <c r="K24" s="481"/>
      <c r="L24" s="481"/>
      <c r="M24" s="481"/>
      <c r="N24" s="481"/>
      <c r="O24" s="481"/>
      <c r="P24" s="481"/>
      <c r="Q24" s="481"/>
      <c r="R24" s="481"/>
      <c r="S24" s="481"/>
      <c r="T24" s="481"/>
      <c r="U24" s="481"/>
      <c r="V24" s="481"/>
      <c r="W24" s="481"/>
      <c r="X24" s="481"/>
      <c r="Y24" s="481"/>
      <c r="Z24" s="481"/>
      <c r="AA24" s="481"/>
      <c r="AB24" s="481"/>
      <c r="AC24" s="481"/>
      <c r="AD24" s="223"/>
      <c r="AE24" s="475"/>
      <c r="AZ24" s="1455">
        <v>34</v>
      </c>
    </row>
    <row r="25" spans="1:52" ht="24" customHeight="1">
      <c r="D25" s="1462"/>
      <c r="E25" s="1480" t="s">
        <v>812</v>
      </c>
      <c r="F25" s="1482" t="s">
        <v>867</v>
      </c>
      <c r="G25" s="1470" t="s">
        <v>630</v>
      </c>
      <c r="H25" s="481"/>
      <c r="I25" s="481"/>
      <c r="J25" s="481"/>
      <c r="K25" s="481"/>
      <c r="L25" s="481"/>
      <c r="M25" s="481"/>
      <c r="N25" s="481"/>
      <c r="O25" s="481"/>
      <c r="P25" s="481"/>
      <c r="Q25" s="481"/>
      <c r="R25" s="481"/>
      <c r="S25" s="481"/>
      <c r="T25" s="481"/>
      <c r="U25" s="481"/>
      <c r="V25" s="481"/>
      <c r="W25" s="481"/>
      <c r="X25" s="481"/>
      <c r="Y25" s="481"/>
      <c r="Z25" s="481"/>
      <c r="AA25" s="481"/>
      <c r="AB25" s="481"/>
      <c r="AC25" s="481"/>
      <c r="AD25" s="223"/>
      <c r="AE25" s="475"/>
      <c r="AZ25" s="1455">
        <v>23</v>
      </c>
    </row>
    <row r="26" spans="1:52" ht="76.5" customHeight="1">
      <c r="D26" s="1462"/>
      <c r="E26" s="1480" t="s">
        <v>814</v>
      </c>
      <c r="F26" s="1482" t="s">
        <v>868</v>
      </c>
      <c r="G26" s="1470" t="s">
        <v>630</v>
      </c>
      <c r="H26" s="481"/>
      <c r="I26" s="481"/>
      <c r="J26" s="481"/>
      <c r="K26" s="481"/>
      <c r="L26" s="481"/>
      <c r="M26" s="481"/>
      <c r="N26" s="481"/>
      <c r="O26" s="481"/>
      <c r="P26" s="481"/>
      <c r="Q26" s="481"/>
      <c r="R26" s="481"/>
      <c r="S26" s="481"/>
      <c r="T26" s="481"/>
      <c r="U26" s="481"/>
      <c r="V26" s="481"/>
      <c r="W26" s="481"/>
      <c r="X26" s="481"/>
      <c r="Y26" s="481"/>
      <c r="Z26" s="481"/>
      <c r="AA26" s="481"/>
      <c r="AB26" s="481"/>
      <c r="AC26" s="481"/>
      <c r="AD26" s="223"/>
      <c r="AE26" s="475"/>
      <c r="AZ26" s="1455">
        <v>73</v>
      </c>
    </row>
    <row r="27" spans="1:52" s="1190" customFormat="1" ht="35.65" customHeight="1">
      <c r="A27" s="837"/>
      <c r="C27" s="1460"/>
      <c r="D27" s="1462"/>
      <c r="E27" s="1453" t="s">
        <v>818</v>
      </c>
      <c r="F27" s="1452" t="s">
        <v>869</v>
      </c>
      <c r="G27" s="1471" t="s">
        <v>630</v>
      </c>
      <c r="H27" s="493">
        <f t="shared" ref="H27:AC27" si="4">SUM(H28:H29)</f>
        <v>0</v>
      </c>
      <c r="I27" s="493">
        <f t="shared" si="4"/>
        <v>0</v>
      </c>
      <c r="J27" s="493">
        <f t="shared" si="4"/>
        <v>0</v>
      </c>
      <c r="K27" s="493">
        <f t="shared" si="4"/>
        <v>0</v>
      </c>
      <c r="L27" s="493">
        <f t="shared" si="4"/>
        <v>0</v>
      </c>
      <c r="M27" s="493">
        <f t="shared" si="4"/>
        <v>0</v>
      </c>
      <c r="N27" s="493">
        <f t="shared" si="4"/>
        <v>0</v>
      </c>
      <c r="O27" s="493">
        <f t="shared" si="4"/>
        <v>0</v>
      </c>
      <c r="P27" s="493">
        <f t="shared" si="4"/>
        <v>0</v>
      </c>
      <c r="Q27" s="493">
        <f t="shared" si="4"/>
        <v>0</v>
      </c>
      <c r="R27" s="493">
        <f t="shared" si="4"/>
        <v>0</v>
      </c>
      <c r="S27" s="493">
        <f t="shared" si="4"/>
        <v>0</v>
      </c>
      <c r="T27" s="493">
        <f t="shared" si="4"/>
        <v>0</v>
      </c>
      <c r="U27" s="493">
        <f t="shared" si="4"/>
        <v>0</v>
      </c>
      <c r="V27" s="493">
        <f t="shared" si="4"/>
        <v>0</v>
      </c>
      <c r="W27" s="493">
        <f t="shared" si="4"/>
        <v>0</v>
      </c>
      <c r="X27" s="493">
        <f t="shared" si="4"/>
        <v>0</v>
      </c>
      <c r="Y27" s="493">
        <f t="shared" si="4"/>
        <v>0</v>
      </c>
      <c r="Z27" s="493">
        <f t="shared" si="4"/>
        <v>0</v>
      </c>
      <c r="AA27" s="493">
        <f t="shared" si="4"/>
        <v>0</v>
      </c>
      <c r="AB27" s="493">
        <f t="shared" si="4"/>
        <v>0</v>
      </c>
      <c r="AC27" s="493">
        <f t="shared" si="4"/>
        <v>0</v>
      </c>
      <c r="AD27" s="223" t="s">
        <v>816</v>
      </c>
      <c r="AE27" s="475"/>
      <c r="AF27" s="1460"/>
      <c r="AG27" s="1460"/>
      <c r="AL27" s="1460"/>
      <c r="AO27" s="476"/>
      <c r="AU27" s="1456"/>
      <c r="AV27" s="1456"/>
      <c r="AW27" s="1456"/>
      <c r="AX27" s="1456"/>
      <c r="AY27" s="1456"/>
      <c r="AZ27" s="984">
        <v>34</v>
      </c>
    </row>
    <row r="28" spans="1:52" s="1465" customFormat="1" ht="1.1499999999999999" customHeight="1">
      <c r="A28" s="991"/>
      <c r="D28" s="478"/>
      <c r="E28" s="672" t="str">
        <f>E27&amp;".0"</f>
        <v>2.9.0</v>
      </c>
      <c r="F28" s="840"/>
      <c r="G28" s="479"/>
      <c r="H28" s="841"/>
      <c r="I28" s="841"/>
      <c r="J28" s="841"/>
      <c r="K28" s="841"/>
      <c r="L28" s="841"/>
      <c r="M28" s="841"/>
      <c r="N28" s="841"/>
      <c r="O28" s="841"/>
      <c r="P28" s="841"/>
      <c r="Q28" s="841"/>
      <c r="R28" s="841"/>
      <c r="S28" s="841"/>
      <c r="T28" s="841"/>
      <c r="U28" s="841"/>
      <c r="V28" s="841"/>
      <c r="W28" s="841"/>
      <c r="X28" s="841"/>
      <c r="Y28" s="841"/>
      <c r="Z28" s="841"/>
      <c r="AA28" s="841"/>
      <c r="AB28" s="841"/>
      <c r="AC28" s="841"/>
      <c r="AD28" s="842"/>
      <c r="AZ28" s="1460">
        <v>1</v>
      </c>
    </row>
    <row r="29" spans="1:52" s="1190" customFormat="1" ht="19.899999999999999" customHeight="1">
      <c r="A29" s="837"/>
      <c r="C29" s="1460"/>
      <c r="D29" s="1457"/>
      <c r="E29" s="486"/>
      <c r="F29" s="1481" t="s">
        <v>646</v>
      </c>
      <c r="G29" s="488"/>
      <c r="H29" s="489"/>
      <c r="I29" s="489"/>
      <c r="J29" s="1941"/>
      <c r="K29" s="1942"/>
      <c r="L29" s="1943"/>
      <c r="M29" s="1944"/>
      <c r="N29" s="1945"/>
      <c r="O29" s="1946"/>
      <c r="P29" s="1947"/>
      <c r="Q29" s="1948"/>
      <c r="R29" s="1949"/>
      <c r="S29" s="1950"/>
      <c r="T29" s="1951"/>
      <c r="U29" s="1952"/>
      <c r="V29" s="1953"/>
      <c r="W29" s="1954"/>
      <c r="X29" s="1955"/>
      <c r="Y29" s="1956"/>
      <c r="Z29" s="1957"/>
      <c r="AA29" s="1958"/>
      <c r="AB29" s="1959"/>
      <c r="AC29" s="2133"/>
      <c r="AD29" s="235" t="s">
        <v>817</v>
      </c>
      <c r="AE29" s="475"/>
      <c r="AF29" s="1460"/>
      <c r="AG29" s="1460"/>
      <c r="AL29" s="1460"/>
      <c r="AO29" s="476"/>
      <c r="AU29" s="1456"/>
      <c r="AV29" s="1456"/>
      <c r="AW29" s="1456"/>
      <c r="AX29" s="1456"/>
      <c r="AY29" s="1456"/>
      <c r="AZ29" s="984">
        <v>19</v>
      </c>
    </row>
    <row r="30" spans="1:52" ht="76.5" customHeight="1">
      <c r="D30" s="1847"/>
      <c r="E30" s="1480" t="s">
        <v>870</v>
      </c>
      <c r="F30" s="1855" t="s">
        <v>825</v>
      </c>
      <c r="G30" s="1846" t="s">
        <v>630</v>
      </c>
      <c r="H30" s="481"/>
      <c r="I30" s="481"/>
      <c r="J30" s="481"/>
      <c r="K30" s="481"/>
      <c r="L30" s="481"/>
      <c r="M30" s="481"/>
      <c r="N30" s="481"/>
      <c r="O30" s="481"/>
      <c r="P30" s="481"/>
      <c r="Q30" s="481"/>
      <c r="R30" s="481"/>
      <c r="S30" s="481"/>
      <c r="T30" s="481"/>
      <c r="U30" s="481"/>
      <c r="V30" s="481"/>
      <c r="W30" s="481"/>
      <c r="X30" s="481"/>
      <c r="Y30" s="481"/>
      <c r="Z30" s="481"/>
      <c r="AA30" s="481"/>
      <c r="AB30" s="481"/>
      <c r="AC30" s="481"/>
      <c r="AD30" s="1853" t="s">
        <v>871</v>
      </c>
      <c r="AE30" s="475"/>
      <c r="AZ30" s="1455">
        <v>73</v>
      </c>
    </row>
    <row r="31" spans="1:52" s="1190" customFormat="1" ht="24" customHeight="1">
      <c r="A31" s="837"/>
      <c r="C31" s="1460"/>
      <c r="D31" s="1462"/>
      <c r="E31" s="1480" t="s">
        <v>77</v>
      </c>
      <c r="F31" s="1477" t="s">
        <v>872</v>
      </c>
      <c r="G31" s="1470" t="s">
        <v>630</v>
      </c>
      <c r="H31" s="481"/>
      <c r="I31" s="481"/>
      <c r="J31" s="481"/>
      <c r="K31" s="481"/>
      <c r="L31" s="481"/>
      <c r="M31" s="481"/>
      <c r="N31" s="481"/>
      <c r="O31" s="481"/>
      <c r="P31" s="481"/>
      <c r="Q31" s="481"/>
      <c r="R31" s="481"/>
      <c r="S31" s="481"/>
      <c r="T31" s="481"/>
      <c r="U31" s="481"/>
      <c r="V31" s="481"/>
      <c r="W31" s="481"/>
      <c r="X31" s="481"/>
      <c r="Y31" s="481"/>
      <c r="Z31" s="481"/>
      <c r="AA31" s="481"/>
      <c r="AB31" s="481"/>
      <c r="AC31" s="481"/>
      <c r="AD31" s="223"/>
      <c r="AE31" s="475"/>
      <c r="AF31" s="1460"/>
      <c r="AG31" s="1460"/>
      <c r="AL31" s="1460"/>
      <c r="AO31" s="476"/>
      <c r="AU31" s="1456"/>
      <c r="AV31" s="1456"/>
      <c r="AW31" s="1456"/>
      <c r="AX31" s="1456"/>
      <c r="AY31" s="1456"/>
      <c r="AZ31" s="984">
        <v>23</v>
      </c>
    </row>
    <row r="32" spans="1:52" s="1190" customFormat="1" ht="35.65" customHeight="1">
      <c r="A32" s="837"/>
      <c r="C32" s="1460"/>
      <c r="D32" s="490"/>
      <c r="E32" s="1480" t="s">
        <v>78</v>
      </c>
      <c r="F32" s="1477" t="s">
        <v>873</v>
      </c>
      <c r="G32" s="1470" t="s">
        <v>630</v>
      </c>
      <c r="H32" s="481"/>
      <c r="I32" s="481"/>
      <c r="J32" s="481"/>
      <c r="K32" s="481"/>
      <c r="L32" s="481"/>
      <c r="M32" s="481"/>
      <c r="N32" s="481"/>
      <c r="O32" s="481"/>
      <c r="P32" s="481"/>
      <c r="Q32" s="481"/>
      <c r="R32" s="481"/>
      <c r="S32" s="481"/>
      <c r="T32" s="481"/>
      <c r="U32" s="481"/>
      <c r="V32" s="481"/>
      <c r="W32" s="481"/>
      <c r="X32" s="481"/>
      <c r="Y32" s="481"/>
      <c r="Z32" s="481"/>
      <c r="AA32" s="481"/>
      <c r="AB32" s="481"/>
      <c r="AC32" s="481"/>
      <c r="AD32" s="223" t="s">
        <v>874</v>
      </c>
      <c r="AE32" s="475"/>
      <c r="AF32" s="1460"/>
      <c r="AG32" s="1460"/>
      <c r="AL32" s="1460"/>
      <c r="AO32" s="476"/>
      <c r="AU32" s="1456"/>
      <c r="AV32" s="1456"/>
      <c r="AW32" s="1456"/>
      <c r="AX32" s="1456"/>
      <c r="AY32" s="1456"/>
      <c r="AZ32" s="984">
        <v>34</v>
      </c>
    </row>
    <row r="33" spans="1:52" s="1190" customFormat="1" ht="24" customHeight="1">
      <c r="A33" s="837"/>
      <c r="C33" s="1460"/>
      <c r="D33" s="1462"/>
      <c r="E33" s="1480" t="s">
        <v>832</v>
      </c>
      <c r="F33" s="594" t="s">
        <v>836</v>
      </c>
      <c r="G33" s="1470" t="s">
        <v>630</v>
      </c>
      <c r="H33" s="481"/>
      <c r="I33" s="481"/>
      <c r="J33" s="481"/>
      <c r="K33" s="481"/>
      <c r="L33" s="481"/>
      <c r="M33" s="481"/>
      <c r="N33" s="481"/>
      <c r="O33" s="481"/>
      <c r="P33" s="481"/>
      <c r="Q33" s="481"/>
      <c r="R33" s="481"/>
      <c r="S33" s="481"/>
      <c r="T33" s="481"/>
      <c r="U33" s="481"/>
      <c r="V33" s="481"/>
      <c r="W33" s="481"/>
      <c r="X33" s="481"/>
      <c r="Y33" s="481"/>
      <c r="Z33" s="481"/>
      <c r="AA33" s="481"/>
      <c r="AB33" s="481"/>
      <c r="AC33" s="481"/>
      <c r="AD33" s="223" t="s">
        <v>875</v>
      </c>
      <c r="AE33" s="475"/>
      <c r="AF33" s="1460"/>
      <c r="AG33" s="1460"/>
      <c r="AL33" s="1460"/>
      <c r="AO33" s="476"/>
      <c r="AU33" s="1456"/>
      <c r="AV33" s="1456"/>
      <c r="AW33" s="1456"/>
      <c r="AX33" s="1456"/>
      <c r="AY33" s="1456"/>
      <c r="AZ33" s="984">
        <v>23</v>
      </c>
    </row>
    <row r="34" spans="1:52" s="1190" customFormat="1" ht="24" customHeight="1">
      <c r="A34" s="837"/>
      <c r="C34" s="1460"/>
      <c r="D34" s="1462"/>
      <c r="E34" s="1480" t="s">
        <v>876</v>
      </c>
      <c r="F34" s="594" t="s">
        <v>877</v>
      </c>
      <c r="G34" s="1470" t="s">
        <v>630</v>
      </c>
      <c r="H34" s="481"/>
      <c r="I34" s="481"/>
      <c r="J34" s="481"/>
      <c r="K34" s="481"/>
      <c r="L34" s="481"/>
      <c r="M34" s="481"/>
      <c r="N34" s="481"/>
      <c r="O34" s="481"/>
      <c r="P34" s="481"/>
      <c r="Q34" s="481"/>
      <c r="R34" s="481"/>
      <c r="S34" s="481"/>
      <c r="T34" s="481"/>
      <c r="U34" s="481"/>
      <c r="V34" s="481"/>
      <c r="W34" s="481"/>
      <c r="X34" s="481"/>
      <c r="Y34" s="481"/>
      <c r="Z34" s="481"/>
      <c r="AA34" s="481"/>
      <c r="AB34" s="481"/>
      <c r="AC34" s="481"/>
      <c r="AD34" s="223" t="s">
        <v>878</v>
      </c>
      <c r="AE34" s="475"/>
      <c r="AF34" s="1460"/>
      <c r="AG34" s="1460"/>
      <c r="AL34" s="1460"/>
      <c r="AO34" s="476"/>
      <c r="AU34" s="1456"/>
      <c r="AV34" s="1456"/>
      <c r="AW34" s="1456"/>
      <c r="AX34" s="1456"/>
      <c r="AY34" s="1456"/>
      <c r="AZ34" s="984">
        <v>23</v>
      </c>
    </row>
    <row r="35" spans="1:52" s="1190" customFormat="1" ht="24" customHeight="1">
      <c r="A35" s="837"/>
      <c r="C35" s="1460"/>
      <c r="D35" s="1462"/>
      <c r="E35" s="1480" t="s">
        <v>879</v>
      </c>
      <c r="F35" s="594" t="s">
        <v>842</v>
      </c>
      <c r="G35" s="1470" t="s">
        <v>630</v>
      </c>
      <c r="H35" s="481"/>
      <c r="I35" s="481"/>
      <c r="J35" s="481"/>
      <c r="K35" s="481"/>
      <c r="L35" s="481"/>
      <c r="M35" s="481"/>
      <c r="N35" s="481"/>
      <c r="O35" s="481"/>
      <c r="P35" s="481"/>
      <c r="Q35" s="481"/>
      <c r="R35" s="481"/>
      <c r="S35" s="481"/>
      <c r="T35" s="481"/>
      <c r="U35" s="481"/>
      <c r="V35" s="481"/>
      <c r="W35" s="481"/>
      <c r="X35" s="481"/>
      <c r="Y35" s="481"/>
      <c r="Z35" s="481"/>
      <c r="AA35" s="481"/>
      <c r="AB35" s="481"/>
      <c r="AC35" s="481"/>
      <c r="AD35" s="223" t="s">
        <v>880</v>
      </c>
      <c r="AE35" s="475"/>
      <c r="AF35" s="1460"/>
      <c r="AG35" s="1460"/>
      <c r="AL35" s="1460"/>
      <c r="AO35" s="476"/>
      <c r="AU35" s="1456"/>
      <c r="AV35" s="1456"/>
      <c r="AW35" s="1456"/>
      <c r="AX35" s="1456"/>
      <c r="AY35" s="1456"/>
      <c r="AZ35" s="984">
        <v>23</v>
      </c>
    </row>
    <row r="36" spans="1:52" s="1190" customFormat="1" ht="35.65" customHeight="1">
      <c r="A36" s="837"/>
      <c r="C36" s="1460" t="s">
        <v>648</v>
      </c>
      <c r="D36" s="1462"/>
      <c r="E36" s="1480" t="s">
        <v>115</v>
      </c>
      <c r="F36" s="1477" t="s">
        <v>702</v>
      </c>
      <c r="G36" s="1473" t="s">
        <v>390</v>
      </c>
      <c r="H36" s="334"/>
      <c r="I36" s="334"/>
      <c r="J36" s="688"/>
      <c r="K36" s="688"/>
      <c r="L36" s="688"/>
      <c r="M36" s="688"/>
      <c r="N36" s="688"/>
      <c r="O36" s="688"/>
      <c r="P36" s="688"/>
      <c r="Q36" s="688"/>
      <c r="R36" s="688"/>
      <c r="S36" s="688"/>
      <c r="T36" s="688"/>
      <c r="U36" s="688"/>
      <c r="V36" s="688"/>
      <c r="W36" s="688"/>
      <c r="X36" s="688"/>
      <c r="Y36" s="688"/>
      <c r="Z36" s="688"/>
      <c r="AA36" s="688"/>
      <c r="AB36" s="688"/>
      <c r="AC36" s="688"/>
      <c r="AD36" s="223" t="s">
        <v>881</v>
      </c>
      <c r="AE36" s="475"/>
      <c r="AF36" s="1460"/>
      <c r="AG36" s="1460"/>
      <c r="AL36" s="1460"/>
      <c r="AO36" s="476"/>
      <c r="AU36" s="1456"/>
      <c r="AV36" s="1456"/>
      <c r="AW36" s="1456"/>
      <c r="AX36" s="1456"/>
      <c r="AY36" s="1456"/>
      <c r="AZ36" s="984">
        <v>34</v>
      </c>
    </row>
    <row r="37" spans="1:52" s="1190" customFormat="1" ht="35.65" customHeight="1">
      <c r="A37" s="837"/>
      <c r="C37" s="1460"/>
      <c r="D37" s="1462"/>
      <c r="E37" s="1480" t="s">
        <v>79</v>
      </c>
      <c r="F37" s="1477" t="s">
        <v>882</v>
      </c>
      <c r="G37" s="1470" t="s">
        <v>847</v>
      </c>
      <c r="H37" s="1854"/>
      <c r="I37" s="1854"/>
      <c r="J37" s="1854"/>
      <c r="K37" s="1854"/>
      <c r="L37" s="1854"/>
      <c r="M37" s="1854"/>
      <c r="N37" s="1854"/>
      <c r="O37" s="1854"/>
      <c r="P37" s="1854"/>
      <c r="Q37" s="1854"/>
      <c r="R37" s="1854"/>
      <c r="S37" s="1854"/>
      <c r="T37" s="1854"/>
      <c r="U37" s="1854"/>
      <c r="V37" s="1854"/>
      <c r="W37" s="1854"/>
      <c r="X37" s="1854"/>
      <c r="Y37" s="1854"/>
      <c r="Z37" s="1854"/>
      <c r="AA37" s="1854"/>
      <c r="AB37" s="1854"/>
      <c r="AC37" s="1854"/>
      <c r="AD37" s="223" t="s">
        <v>848</v>
      </c>
      <c r="AE37" s="475"/>
      <c r="AF37" s="1460"/>
      <c r="AG37" s="1460"/>
      <c r="AL37" s="1460"/>
      <c r="AO37" s="476"/>
      <c r="AU37" s="1456"/>
      <c r="AV37" s="1456"/>
      <c r="AW37" s="1456"/>
      <c r="AX37" s="1456"/>
      <c r="AY37" s="1456"/>
      <c r="AZ37" s="984">
        <v>34</v>
      </c>
    </row>
    <row r="38" spans="1:52" s="1190" customFormat="1" ht="33.75" customHeight="1">
      <c r="A38" s="837"/>
      <c r="C38" s="1460"/>
      <c r="D38" s="1847"/>
      <c r="E38" s="1480" t="s">
        <v>725</v>
      </c>
      <c r="F38" s="1855" t="s">
        <v>883</v>
      </c>
      <c r="G38" s="1846" t="s">
        <v>847</v>
      </c>
      <c r="H38" s="477"/>
      <c r="I38" s="477"/>
      <c r="J38" s="477"/>
      <c r="K38" s="477"/>
      <c r="L38" s="477"/>
      <c r="M38" s="477"/>
      <c r="N38" s="477"/>
      <c r="O38" s="477"/>
      <c r="P38" s="477"/>
      <c r="Q38" s="477"/>
      <c r="R38" s="477"/>
      <c r="S38" s="477"/>
      <c r="T38" s="477"/>
      <c r="U38" s="477"/>
      <c r="V38" s="477"/>
      <c r="W38" s="477"/>
      <c r="X38" s="477"/>
      <c r="Y38" s="477"/>
      <c r="Z38" s="477"/>
      <c r="AA38" s="477"/>
      <c r="AB38" s="477"/>
      <c r="AC38" s="477"/>
      <c r="AD38" s="1853" t="s">
        <v>884</v>
      </c>
      <c r="AE38" s="475"/>
      <c r="AF38" s="1460"/>
      <c r="AG38" s="1460"/>
      <c r="AL38" s="1460"/>
      <c r="AO38" s="476"/>
      <c r="AU38" s="1456"/>
      <c r="AV38" s="1456"/>
      <c r="AW38" s="1456"/>
      <c r="AX38" s="1456"/>
      <c r="AY38" s="1456"/>
    </row>
    <row r="39" spans="1:52" s="1190" customFormat="1" ht="33.75" customHeight="1">
      <c r="A39" s="837"/>
      <c r="C39" s="1460"/>
      <c r="D39" s="1847"/>
      <c r="E39" s="1480" t="s">
        <v>729</v>
      </c>
      <c r="F39" s="1855" t="s">
        <v>885</v>
      </c>
      <c r="G39" s="1846" t="s">
        <v>847</v>
      </c>
      <c r="H39" s="477"/>
      <c r="I39" s="477"/>
      <c r="J39" s="477"/>
      <c r="K39" s="477"/>
      <c r="L39" s="477"/>
      <c r="M39" s="477"/>
      <c r="N39" s="477"/>
      <c r="O39" s="477"/>
      <c r="P39" s="477"/>
      <c r="Q39" s="477"/>
      <c r="R39" s="477"/>
      <c r="S39" s="477"/>
      <c r="T39" s="477"/>
      <c r="U39" s="477"/>
      <c r="V39" s="477"/>
      <c r="W39" s="477"/>
      <c r="X39" s="477"/>
      <c r="Y39" s="477"/>
      <c r="Z39" s="477"/>
      <c r="AA39" s="477"/>
      <c r="AB39" s="477"/>
      <c r="AC39" s="477"/>
      <c r="AD39" s="1853" t="s">
        <v>886</v>
      </c>
      <c r="AE39" s="475"/>
      <c r="AF39" s="1460"/>
      <c r="AG39" s="1460"/>
      <c r="AL39" s="1460"/>
      <c r="AO39" s="476"/>
      <c r="AU39" s="1456"/>
      <c r="AV39" s="1456"/>
      <c r="AW39" s="1456"/>
      <c r="AX39" s="1456"/>
      <c r="AY39" s="1456"/>
    </row>
    <row r="40" spans="1:52" s="1190" customFormat="1" ht="24" customHeight="1">
      <c r="A40" s="837"/>
      <c r="C40" s="1460"/>
      <c r="D40" s="1462"/>
      <c r="E40" s="1480" t="s">
        <v>80</v>
      </c>
      <c r="F40" s="1477" t="s">
        <v>887</v>
      </c>
      <c r="G40" s="1470" t="s">
        <v>850</v>
      </c>
      <c r="H40" s="1854"/>
      <c r="I40" s="1854"/>
      <c r="J40" s="1854"/>
      <c r="K40" s="1854"/>
      <c r="L40" s="1854"/>
      <c r="M40" s="1854"/>
      <c r="N40" s="1854"/>
      <c r="O40" s="1854"/>
      <c r="P40" s="1854"/>
      <c r="Q40" s="1854"/>
      <c r="R40" s="1854"/>
      <c r="S40" s="1854"/>
      <c r="T40" s="1854"/>
      <c r="U40" s="1854"/>
      <c r="V40" s="1854"/>
      <c r="W40" s="1854"/>
      <c r="X40" s="1854"/>
      <c r="Y40" s="1854"/>
      <c r="Z40" s="1854"/>
      <c r="AA40" s="1854"/>
      <c r="AB40" s="1854"/>
      <c r="AC40" s="1854"/>
      <c r="AD40" s="223" t="s">
        <v>851</v>
      </c>
      <c r="AE40" s="475"/>
      <c r="AF40" s="1460"/>
      <c r="AG40" s="1460"/>
      <c r="AL40" s="1460"/>
      <c r="AO40" s="476"/>
      <c r="AU40" s="1456"/>
      <c r="AV40" s="1456"/>
      <c r="AW40" s="1456"/>
      <c r="AX40" s="1456"/>
      <c r="AY40" s="1456"/>
      <c r="AZ40" s="984">
        <v>23</v>
      </c>
    </row>
    <row r="41" spans="1:52" s="1190" customFormat="1" ht="24" customHeight="1">
      <c r="A41" s="837"/>
      <c r="C41" s="1460"/>
      <c r="D41" s="1847"/>
      <c r="E41" s="1480" t="s">
        <v>888</v>
      </c>
      <c r="F41" s="1855" t="s">
        <v>889</v>
      </c>
      <c r="G41" s="1846" t="s">
        <v>850</v>
      </c>
      <c r="H41" s="477"/>
      <c r="I41" s="477"/>
      <c r="J41" s="477"/>
      <c r="K41" s="477"/>
      <c r="L41" s="477"/>
      <c r="M41" s="477"/>
      <c r="N41" s="477"/>
      <c r="O41" s="477"/>
      <c r="P41" s="477"/>
      <c r="Q41" s="477"/>
      <c r="R41" s="477"/>
      <c r="S41" s="477"/>
      <c r="T41" s="477"/>
      <c r="U41" s="477"/>
      <c r="V41" s="477"/>
      <c r="W41" s="477"/>
      <c r="X41" s="477"/>
      <c r="Y41" s="477"/>
      <c r="Z41" s="477"/>
      <c r="AA41" s="477"/>
      <c r="AB41" s="477"/>
      <c r="AC41" s="477"/>
      <c r="AD41" s="1853" t="s">
        <v>890</v>
      </c>
      <c r="AE41" s="475"/>
      <c r="AF41" s="1460"/>
      <c r="AG41" s="1460"/>
      <c r="AL41" s="1460"/>
      <c r="AO41" s="476"/>
      <c r="AU41" s="1456"/>
      <c r="AV41" s="1456"/>
      <c r="AW41" s="1456"/>
      <c r="AX41" s="1456"/>
      <c r="AY41" s="1456"/>
      <c r="AZ41" s="1190">
        <v>23</v>
      </c>
    </row>
    <row r="42" spans="1:52" s="1190" customFormat="1" ht="24" customHeight="1">
      <c r="A42" s="837"/>
      <c r="C42" s="1460"/>
      <c r="D42" s="1847"/>
      <c r="E42" s="1480" t="s">
        <v>891</v>
      </c>
      <c r="F42" s="1855" t="s">
        <v>892</v>
      </c>
      <c r="G42" s="1846" t="s">
        <v>850</v>
      </c>
      <c r="H42" s="477"/>
      <c r="I42" s="477"/>
      <c r="J42" s="477"/>
      <c r="K42" s="477"/>
      <c r="L42" s="477"/>
      <c r="M42" s="477"/>
      <c r="N42" s="477"/>
      <c r="O42" s="477"/>
      <c r="P42" s="477"/>
      <c r="Q42" s="477"/>
      <c r="R42" s="477"/>
      <c r="S42" s="477"/>
      <c r="T42" s="477"/>
      <c r="U42" s="477"/>
      <c r="V42" s="477"/>
      <c r="W42" s="477"/>
      <c r="X42" s="477"/>
      <c r="Y42" s="477"/>
      <c r="Z42" s="477"/>
      <c r="AA42" s="477"/>
      <c r="AB42" s="477"/>
      <c r="AC42" s="477"/>
      <c r="AD42" s="1853" t="s">
        <v>893</v>
      </c>
      <c r="AE42" s="475"/>
      <c r="AF42" s="1460"/>
      <c r="AG42" s="1460"/>
      <c r="AL42" s="1460"/>
      <c r="AO42" s="476"/>
      <c r="AU42" s="1456"/>
      <c r="AV42" s="1456"/>
      <c r="AW42" s="1456"/>
      <c r="AX42" s="1456"/>
      <c r="AY42" s="1456"/>
      <c r="AZ42" s="1190">
        <v>23</v>
      </c>
    </row>
    <row r="43" spans="1:52" ht="11.45" customHeight="1">
      <c r="D43" s="1462"/>
      <c r="AZ43" s="1455">
        <v>11</v>
      </c>
    </row>
    <row r="44" spans="1:52" ht="27.4" customHeight="1">
      <c r="D44" s="1462"/>
      <c r="E44" s="1077" t="s">
        <v>894</v>
      </c>
      <c r="F44" s="3859" t="s">
        <v>895</v>
      </c>
      <c r="G44" s="3859"/>
      <c r="H44" s="302"/>
      <c r="I44" s="302"/>
      <c r="J44" s="1502"/>
      <c r="K44" s="1502"/>
      <c r="L44" s="1502"/>
      <c r="M44" s="1502"/>
      <c r="N44" s="1502"/>
      <c r="O44" s="1502"/>
      <c r="P44" s="1502"/>
      <c r="Q44" s="1502"/>
      <c r="R44" s="1502"/>
      <c r="S44" s="1502"/>
      <c r="T44" s="1502"/>
      <c r="U44" s="1502"/>
      <c r="V44" s="1502"/>
      <c r="W44" s="1502"/>
      <c r="X44" s="1502"/>
      <c r="Y44" s="1502"/>
      <c r="Z44" s="1502"/>
      <c r="AA44" s="1502"/>
      <c r="AB44" s="1502"/>
      <c r="AC44" s="1502"/>
      <c r="AD44" s="302"/>
      <c r="AZ44" s="1455">
        <v>26</v>
      </c>
    </row>
    <row r="45" spans="1:52" s="1464" customFormat="1" ht="39.75" customHeight="1">
      <c r="A45" s="837"/>
      <c r="B45" s="1460"/>
      <c r="C45" s="1460"/>
      <c r="D45" s="284"/>
      <c r="F45" s="3859" t="s">
        <v>896</v>
      </c>
      <c r="G45" s="3859"/>
      <c r="H45" s="302"/>
      <c r="I45" s="302"/>
      <c r="J45" s="1502"/>
      <c r="K45" s="1502"/>
      <c r="L45" s="1502"/>
      <c r="M45" s="1502"/>
      <c r="N45" s="1502"/>
      <c r="O45" s="1502"/>
      <c r="P45" s="1502"/>
      <c r="Q45" s="1502"/>
      <c r="R45" s="1502"/>
      <c r="S45" s="1502"/>
      <c r="T45" s="1502"/>
      <c r="U45" s="1502"/>
      <c r="V45" s="1502"/>
      <c r="W45" s="1502"/>
      <c r="X45" s="1502"/>
      <c r="Y45" s="1502"/>
      <c r="Z45" s="1502"/>
      <c r="AA45" s="1502"/>
      <c r="AB45" s="1502"/>
      <c r="AC45" s="1502"/>
      <c r="AD45" s="302"/>
      <c r="AE45" s="984"/>
      <c r="AF45" s="1460"/>
      <c r="AG45" s="1460"/>
      <c r="AH45" s="984"/>
      <c r="AI45" s="984"/>
      <c r="AJ45" s="984"/>
      <c r="AK45" s="984"/>
      <c r="AL45" s="1460"/>
      <c r="AM45" s="984"/>
      <c r="AN45" s="984"/>
      <c r="AO45" s="476"/>
      <c r="AP45" s="984"/>
      <c r="AQ45" s="984"/>
      <c r="AR45" s="984"/>
      <c r="AS45" s="984"/>
      <c r="AT45" s="984"/>
      <c r="AU45" s="1456"/>
      <c r="AV45" s="485"/>
      <c r="AW45" s="485"/>
      <c r="AX45" s="485"/>
      <c r="AY45" s="485"/>
      <c r="AZ45" s="1464">
        <v>38</v>
      </c>
    </row>
    <row r="46" spans="1:52" s="1464" customFormat="1" ht="11.45" customHeight="1">
      <c r="A46" s="837"/>
      <c r="B46" s="1460"/>
      <c r="C46" s="1460"/>
      <c r="D46" s="284"/>
      <c r="AE46" s="984"/>
      <c r="AF46" s="1460"/>
      <c r="AG46" s="1460"/>
      <c r="AH46" s="984"/>
      <c r="AI46" s="984"/>
      <c r="AJ46" s="984"/>
      <c r="AK46" s="984"/>
      <c r="AL46" s="1460"/>
      <c r="AM46" s="984"/>
      <c r="AN46" s="984"/>
      <c r="AO46" s="476"/>
      <c r="AP46" s="984"/>
      <c r="AQ46" s="984"/>
      <c r="AR46" s="984"/>
      <c r="AS46" s="984"/>
      <c r="AT46" s="984"/>
      <c r="AU46" s="1456"/>
      <c r="AV46" s="485"/>
      <c r="AW46" s="485"/>
      <c r="AX46" s="485"/>
      <c r="AY46" s="485"/>
      <c r="AZ46" s="1464">
        <v>11</v>
      </c>
    </row>
    <row r="47" spans="1:52" s="1464" customFormat="1" ht="11.45" customHeight="1">
      <c r="A47" s="837"/>
      <c r="B47" s="1460"/>
      <c r="C47" s="1460"/>
      <c r="D47" s="284"/>
      <c r="AE47" s="984"/>
      <c r="AF47" s="1460"/>
      <c r="AG47" s="1460"/>
      <c r="AH47" s="984"/>
      <c r="AI47" s="984"/>
      <c r="AJ47" s="984"/>
      <c r="AK47" s="984"/>
      <c r="AL47" s="1460"/>
      <c r="AM47" s="984"/>
      <c r="AN47" s="984"/>
      <c r="AO47" s="476"/>
      <c r="AP47" s="984"/>
      <c r="AQ47" s="984"/>
      <c r="AR47" s="984"/>
      <c r="AS47" s="984"/>
      <c r="AT47" s="984"/>
      <c r="AU47" s="1456"/>
      <c r="AV47" s="485"/>
      <c r="AW47" s="485"/>
      <c r="AX47" s="485"/>
      <c r="AY47" s="485"/>
      <c r="AZ47" s="1464">
        <v>11</v>
      </c>
    </row>
    <row r="48" spans="1:52" s="1464" customFormat="1" ht="11.45" customHeight="1">
      <c r="A48" s="837"/>
      <c r="B48" s="1460"/>
      <c r="C48" s="1460"/>
      <c r="D48" s="284"/>
      <c r="H48" s="485"/>
      <c r="I48" s="485"/>
      <c r="J48" s="536"/>
      <c r="K48" s="536"/>
      <c r="L48" s="536"/>
      <c r="M48" s="536"/>
      <c r="N48" s="536"/>
      <c r="O48" s="536"/>
      <c r="P48" s="536"/>
      <c r="Q48" s="536"/>
      <c r="R48" s="536"/>
      <c r="S48" s="536"/>
      <c r="T48" s="536"/>
      <c r="U48" s="536"/>
      <c r="V48" s="536"/>
      <c r="W48" s="536"/>
      <c r="X48" s="536"/>
      <c r="Y48" s="536"/>
      <c r="Z48" s="536"/>
      <c r="AA48" s="536"/>
      <c r="AB48" s="536"/>
      <c r="AC48" s="536"/>
      <c r="AE48" s="984"/>
      <c r="AF48" s="1460"/>
      <c r="AG48" s="1460"/>
      <c r="AH48" s="984"/>
      <c r="AI48" s="984"/>
      <c r="AJ48" s="984"/>
      <c r="AK48" s="984"/>
      <c r="AL48" s="1460"/>
      <c r="AM48" s="984"/>
      <c r="AN48" s="984"/>
      <c r="AO48" s="476"/>
      <c r="AP48" s="984"/>
      <c r="AQ48" s="984"/>
      <c r="AR48" s="984"/>
      <c r="AS48" s="984"/>
      <c r="AT48" s="984"/>
      <c r="AU48" s="1456"/>
      <c r="AV48" s="485"/>
      <c r="AW48" s="485"/>
      <c r="AX48" s="485"/>
      <c r="AY48" s="485"/>
      <c r="AZ48" s="1464">
        <v>11</v>
      </c>
    </row>
    <row r="49" spans="1:52" s="1464" customFormat="1" ht="11.45" customHeight="1">
      <c r="A49" s="837"/>
      <c r="B49" s="1460"/>
      <c r="C49" s="1460"/>
      <c r="D49" s="284"/>
      <c r="AE49" s="984"/>
      <c r="AF49" s="1460"/>
      <c r="AG49" s="1460"/>
      <c r="AH49" s="984"/>
      <c r="AI49" s="984"/>
      <c r="AJ49" s="984"/>
      <c r="AK49" s="984"/>
      <c r="AL49" s="1460"/>
      <c r="AM49" s="984"/>
      <c r="AN49" s="984"/>
      <c r="AO49" s="476"/>
      <c r="AP49" s="984"/>
      <c r="AQ49" s="984"/>
      <c r="AR49" s="984"/>
      <c r="AS49" s="984"/>
      <c r="AT49" s="984"/>
      <c r="AU49" s="1456"/>
      <c r="AV49" s="485"/>
      <c r="AW49" s="485"/>
      <c r="AX49" s="485"/>
      <c r="AY49" s="485"/>
      <c r="AZ49" s="1464">
        <v>11</v>
      </c>
    </row>
    <row r="50" spans="1:52" s="1464" customFormat="1" ht="11.45" customHeight="1">
      <c r="A50" s="837"/>
      <c r="B50" s="1460"/>
      <c r="C50" s="1460"/>
      <c r="D50" s="284"/>
      <c r="AE50" s="984"/>
      <c r="AF50" s="1460"/>
      <c r="AG50" s="1460"/>
      <c r="AH50" s="984"/>
      <c r="AI50" s="984"/>
      <c r="AJ50" s="984"/>
      <c r="AK50" s="984"/>
      <c r="AL50" s="1460"/>
      <c r="AM50" s="984"/>
      <c r="AN50" s="984"/>
      <c r="AO50" s="476"/>
      <c r="AP50" s="984"/>
      <c r="AQ50" s="984"/>
      <c r="AR50" s="984"/>
      <c r="AS50" s="984"/>
      <c r="AT50" s="984"/>
      <c r="AU50" s="1456"/>
      <c r="AV50" s="485"/>
      <c r="AW50" s="485"/>
      <c r="AX50" s="485"/>
      <c r="AY50" s="485"/>
      <c r="AZ50" s="1464">
        <v>11</v>
      </c>
    </row>
    <row r="51" spans="1:52" s="1464" customFormat="1" ht="11.45" customHeight="1">
      <c r="A51" s="837"/>
      <c r="B51" s="1460"/>
      <c r="C51" s="1460"/>
      <c r="D51" s="284"/>
      <c r="AE51" s="984"/>
      <c r="AF51" s="1460"/>
      <c r="AG51" s="1460"/>
      <c r="AH51" s="984"/>
      <c r="AI51" s="984"/>
      <c r="AJ51" s="984"/>
      <c r="AK51" s="984"/>
      <c r="AL51" s="1460"/>
      <c r="AM51" s="984"/>
      <c r="AN51" s="984"/>
      <c r="AO51" s="476"/>
      <c r="AP51" s="984"/>
      <c r="AQ51" s="984"/>
      <c r="AR51" s="984"/>
      <c r="AS51" s="984"/>
      <c r="AT51" s="984"/>
      <c r="AU51" s="1456"/>
      <c r="AV51" s="485"/>
      <c r="AW51" s="485"/>
      <c r="AX51" s="485"/>
      <c r="AY51" s="485"/>
      <c r="AZ51" s="1464">
        <v>11</v>
      </c>
    </row>
    <row r="52" spans="1:52" s="1464" customFormat="1" ht="11.45" customHeight="1">
      <c r="A52" s="837"/>
      <c r="B52" s="1460"/>
      <c r="C52" s="1460"/>
      <c r="D52" s="284"/>
      <c r="AE52" s="984"/>
      <c r="AF52" s="1460"/>
      <c r="AG52" s="1460"/>
      <c r="AH52" s="984"/>
      <c r="AI52" s="984"/>
      <c r="AJ52" s="984"/>
      <c r="AK52" s="984"/>
      <c r="AL52" s="1460"/>
      <c r="AM52" s="984"/>
      <c r="AN52" s="984"/>
      <c r="AO52" s="476"/>
      <c r="AP52" s="984"/>
      <c r="AQ52" s="984"/>
      <c r="AR52" s="984"/>
      <c r="AS52" s="984"/>
      <c r="AT52" s="984"/>
      <c r="AU52" s="1456"/>
      <c r="AV52" s="485"/>
      <c r="AW52" s="485"/>
      <c r="AX52" s="485"/>
      <c r="AY52" s="485"/>
      <c r="AZ52" s="1464">
        <v>11</v>
      </c>
    </row>
    <row r="53" spans="1:52" s="1464" customFormat="1" ht="11.45" customHeight="1">
      <c r="A53" s="837"/>
      <c r="B53" s="1460"/>
      <c r="C53" s="1460"/>
      <c r="D53" s="284"/>
      <c r="AE53" s="984"/>
      <c r="AF53" s="1460"/>
      <c r="AG53" s="1460"/>
      <c r="AH53" s="984"/>
      <c r="AI53" s="984"/>
      <c r="AJ53" s="984"/>
      <c r="AK53" s="984"/>
      <c r="AL53" s="1460"/>
      <c r="AM53" s="984"/>
      <c r="AN53" s="984"/>
      <c r="AO53" s="476"/>
      <c r="AP53" s="984"/>
      <c r="AQ53" s="984"/>
      <c r="AR53" s="984"/>
      <c r="AS53" s="984"/>
      <c r="AT53" s="984"/>
      <c r="AU53" s="1456"/>
      <c r="AV53" s="485"/>
      <c r="AW53" s="485"/>
      <c r="AX53" s="485"/>
      <c r="AY53" s="485"/>
      <c r="AZ53" s="1464">
        <v>11</v>
      </c>
    </row>
    <row r="54" spans="1:52" s="1464" customFormat="1" ht="11.45" customHeight="1">
      <c r="A54" s="837"/>
      <c r="B54" s="1460"/>
      <c r="C54" s="1460"/>
      <c r="D54" s="284"/>
      <c r="AE54" s="984"/>
      <c r="AF54" s="1460"/>
      <c r="AG54" s="1460"/>
      <c r="AH54" s="984"/>
      <c r="AI54" s="984"/>
      <c r="AJ54" s="984"/>
      <c r="AK54" s="984"/>
      <c r="AL54" s="1460"/>
      <c r="AM54" s="984"/>
      <c r="AN54" s="984"/>
      <c r="AO54" s="476"/>
      <c r="AP54" s="984"/>
      <c r="AQ54" s="984"/>
      <c r="AR54" s="984"/>
      <c r="AS54" s="984"/>
      <c r="AT54" s="984"/>
      <c r="AU54" s="1456"/>
      <c r="AV54" s="485"/>
      <c r="AW54" s="485"/>
      <c r="AX54" s="485"/>
      <c r="AY54" s="485"/>
      <c r="AZ54" s="1464">
        <v>11</v>
      </c>
    </row>
    <row r="55" spans="1:52" s="1464" customFormat="1" ht="11.45" customHeight="1">
      <c r="A55" s="837"/>
      <c r="B55" s="1460"/>
      <c r="C55" s="1460"/>
      <c r="D55" s="284"/>
      <c r="AE55" s="984"/>
      <c r="AF55" s="1460"/>
      <c r="AG55" s="1460"/>
      <c r="AH55" s="984"/>
      <c r="AI55" s="984"/>
      <c r="AJ55" s="984"/>
      <c r="AK55" s="984"/>
      <c r="AL55" s="1460"/>
      <c r="AM55" s="984"/>
      <c r="AN55" s="984"/>
      <c r="AO55" s="476"/>
      <c r="AP55" s="984"/>
      <c r="AQ55" s="984"/>
      <c r="AR55" s="984"/>
      <c r="AS55" s="984"/>
      <c r="AT55" s="984"/>
      <c r="AU55" s="1456"/>
      <c r="AV55" s="485"/>
      <c r="AW55" s="485"/>
      <c r="AX55" s="485"/>
      <c r="AY55" s="485"/>
      <c r="AZ55" s="1464">
        <v>11</v>
      </c>
    </row>
    <row r="56" spans="1:52" s="1464" customFormat="1" ht="11.45" customHeight="1">
      <c r="A56" s="837"/>
      <c r="B56" s="1460"/>
      <c r="C56" s="1460"/>
      <c r="D56" s="284"/>
      <c r="AE56" s="984"/>
      <c r="AF56" s="1460"/>
      <c r="AG56" s="1460"/>
      <c r="AH56" s="984"/>
      <c r="AI56" s="984"/>
      <c r="AJ56" s="984"/>
      <c r="AK56" s="984"/>
      <c r="AL56" s="1460"/>
      <c r="AM56" s="984"/>
      <c r="AN56" s="984"/>
      <c r="AO56" s="476"/>
      <c r="AP56" s="984"/>
      <c r="AQ56" s="984"/>
      <c r="AR56" s="984"/>
      <c r="AS56" s="984"/>
      <c r="AT56" s="984"/>
      <c r="AU56" s="1456"/>
      <c r="AV56" s="485"/>
      <c r="AW56" s="485"/>
      <c r="AX56" s="485"/>
      <c r="AY56" s="485"/>
      <c r="AZ56" s="1464">
        <v>11</v>
      </c>
    </row>
    <row r="57" spans="1:52" s="1464" customFormat="1" ht="11.45" customHeight="1">
      <c r="A57" s="837"/>
      <c r="B57" s="1460"/>
      <c r="C57" s="1460"/>
      <c r="D57" s="284"/>
      <c r="AE57" s="984"/>
      <c r="AF57" s="1460"/>
      <c r="AG57" s="1460"/>
      <c r="AH57" s="984"/>
      <c r="AI57" s="984"/>
      <c r="AJ57" s="984"/>
      <c r="AK57" s="984"/>
      <c r="AL57" s="1460"/>
      <c r="AM57" s="984"/>
      <c r="AN57" s="984"/>
      <c r="AO57" s="476"/>
      <c r="AP57" s="984"/>
      <c r="AQ57" s="984"/>
      <c r="AR57" s="984"/>
      <c r="AS57" s="984"/>
      <c r="AT57" s="984"/>
      <c r="AU57" s="1456"/>
      <c r="AV57" s="485"/>
      <c r="AW57" s="485"/>
      <c r="AX57" s="485"/>
      <c r="AY57" s="485"/>
      <c r="AZ57" s="1464">
        <v>11</v>
      </c>
    </row>
    <row r="58" spans="1:52" s="1464" customFormat="1" ht="11.45" customHeight="1">
      <c r="A58" s="837"/>
      <c r="B58" s="1460"/>
      <c r="C58" s="1460"/>
      <c r="D58" s="284"/>
      <c r="AE58" s="984"/>
      <c r="AF58" s="1460"/>
      <c r="AG58" s="1460"/>
      <c r="AH58" s="984"/>
      <c r="AI58" s="984"/>
      <c r="AJ58" s="984"/>
      <c r="AK58" s="984"/>
      <c r="AL58" s="1460"/>
      <c r="AM58" s="984"/>
      <c r="AN58" s="984"/>
      <c r="AO58" s="476"/>
      <c r="AP58" s="984"/>
      <c r="AQ58" s="984"/>
      <c r="AR58" s="984"/>
      <c r="AS58" s="984"/>
      <c r="AT58" s="984"/>
      <c r="AU58" s="1456"/>
      <c r="AV58" s="485"/>
      <c r="AW58" s="485"/>
      <c r="AX58" s="485"/>
      <c r="AY58" s="485"/>
      <c r="AZ58" s="1464">
        <v>11</v>
      </c>
    </row>
    <row r="59" spans="1:52" s="1464" customFormat="1" ht="11.45" customHeight="1">
      <c r="A59" s="837"/>
      <c r="B59" s="1460"/>
      <c r="C59" s="1460"/>
      <c r="D59" s="284"/>
      <c r="AE59" s="984"/>
      <c r="AF59" s="1460"/>
      <c r="AG59" s="1460"/>
      <c r="AH59" s="984"/>
      <c r="AI59" s="984"/>
      <c r="AJ59" s="984"/>
      <c r="AK59" s="984"/>
      <c r="AL59" s="1460"/>
      <c r="AM59" s="984"/>
      <c r="AN59" s="984"/>
      <c r="AO59" s="476"/>
      <c r="AP59" s="984"/>
      <c r="AQ59" s="984"/>
      <c r="AR59" s="984"/>
      <c r="AS59" s="984"/>
      <c r="AT59" s="984"/>
      <c r="AU59" s="1456"/>
      <c r="AV59" s="485"/>
      <c r="AW59" s="485"/>
      <c r="AX59" s="485"/>
      <c r="AY59" s="485"/>
      <c r="AZ59" s="1464">
        <v>11</v>
      </c>
    </row>
    <row r="60" spans="1:52" s="1464" customFormat="1" ht="11.45" customHeight="1">
      <c r="A60" s="837"/>
      <c r="B60" s="1460"/>
      <c r="C60" s="1460"/>
      <c r="D60" s="284"/>
      <c r="AE60" s="984"/>
      <c r="AF60" s="1460"/>
      <c r="AG60" s="1460"/>
      <c r="AH60" s="984"/>
      <c r="AI60" s="984"/>
      <c r="AJ60" s="984"/>
      <c r="AK60" s="984"/>
      <c r="AL60" s="1460"/>
      <c r="AM60" s="984"/>
      <c r="AN60" s="984"/>
      <c r="AO60" s="476"/>
      <c r="AP60" s="984"/>
      <c r="AQ60" s="984"/>
      <c r="AR60" s="984"/>
      <c r="AS60" s="984"/>
      <c r="AT60" s="984"/>
      <c r="AU60" s="1456"/>
      <c r="AV60" s="485"/>
      <c r="AW60" s="485"/>
      <c r="AX60" s="485"/>
      <c r="AY60" s="485"/>
      <c r="AZ60" s="1464">
        <v>11</v>
      </c>
    </row>
    <row r="61" spans="1:52" s="1464" customFormat="1" ht="11.45" customHeight="1">
      <c r="A61" s="837"/>
      <c r="B61" s="1460"/>
      <c r="C61" s="1460"/>
      <c r="D61" s="284"/>
      <c r="AE61" s="984"/>
      <c r="AF61" s="1460"/>
      <c r="AG61" s="1460"/>
      <c r="AH61" s="984"/>
      <c r="AI61" s="984"/>
      <c r="AJ61" s="984"/>
      <c r="AK61" s="984"/>
      <c r="AL61" s="1460"/>
      <c r="AM61" s="984"/>
      <c r="AN61" s="984"/>
      <c r="AO61" s="476"/>
      <c r="AP61" s="984"/>
      <c r="AQ61" s="984"/>
      <c r="AR61" s="984"/>
      <c r="AS61" s="984"/>
      <c r="AT61" s="984"/>
      <c r="AU61" s="1456"/>
      <c r="AV61" s="485"/>
      <c r="AW61" s="485"/>
      <c r="AX61" s="485"/>
      <c r="AY61" s="485"/>
      <c r="AZ61" s="1464">
        <v>11</v>
      </c>
    </row>
    <row r="62" spans="1:52" s="1464" customFormat="1" ht="11.45" customHeight="1">
      <c r="A62" s="837"/>
      <c r="B62" s="1460"/>
      <c r="C62" s="1460"/>
      <c r="D62" s="284"/>
      <c r="AE62" s="984"/>
      <c r="AF62" s="1460"/>
      <c r="AG62" s="1460"/>
      <c r="AH62" s="984"/>
      <c r="AI62" s="984"/>
      <c r="AJ62" s="984"/>
      <c r="AK62" s="984"/>
      <c r="AL62" s="1460"/>
      <c r="AM62" s="984"/>
      <c r="AN62" s="984"/>
      <c r="AO62" s="476"/>
      <c r="AP62" s="984"/>
      <c r="AQ62" s="984"/>
      <c r="AR62" s="984"/>
      <c r="AS62" s="984"/>
      <c r="AT62" s="984"/>
      <c r="AU62" s="1456"/>
      <c r="AV62" s="485"/>
      <c r="AW62" s="485"/>
      <c r="AX62" s="485"/>
      <c r="AY62" s="485"/>
      <c r="AZ62" s="1464">
        <v>11</v>
      </c>
    </row>
    <row r="63" spans="1:52" s="1464" customFormat="1" ht="11.45" customHeight="1">
      <c r="A63" s="837"/>
      <c r="B63" s="1460"/>
      <c r="C63" s="1460"/>
      <c r="D63" s="284"/>
      <c r="AE63" s="984"/>
      <c r="AF63" s="1460"/>
      <c r="AG63" s="1460"/>
      <c r="AH63" s="984"/>
      <c r="AI63" s="984"/>
      <c r="AJ63" s="984"/>
      <c r="AK63" s="984"/>
      <c r="AL63" s="1460"/>
      <c r="AM63" s="984"/>
      <c r="AN63" s="984"/>
      <c r="AO63" s="476"/>
      <c r="AP63" s="984"/>
      <c r="AQ63" s="984"/>
      <c r="AR63" s="984"/>
      <c r="AS63" s="984"/>
      <c r="AT63" s="984"/>
      <c r="AU63" s="1456"/>
      <c r="AV63" s="485"/>
      <c r="AW63" s="485"/>
      <c r="AX63" s="485"/>
      <c r="AY63" s="485"/>
      <c r="AZ63" s="1464">
        <v>11</v>
      </c>
    </row>
    <row r="64" spans="1:52" s="1464" customFormat="1" ht="11.45" customHeight="1">
      <c r="A64" s="837"/>
      <c r="B64" s="1460"/>
      <c r="C64" s="1460"/>
      <c r="D64" s="284"/>
      <c r="AE64" s="984"/>
      <c r="AF64" s="1460"/>
      <c r="AG64" s="1460"/>
      <c r="AH64" s="984"/>
      <c r="AI64" s="984"/>
      <c r="AJ64" s="984"/>
      <c r="AK64" s="984"/>
      <c r="AL64" s="1460"/>
      <c r="AM64" s="984"/>
      <c r="AN64" s="984"/>
      <c r="AO64" s="476"/>
      <c r="AP64" s="984"/>
      <c r="AQ64" s="984"/>
      <c r="AR64" s="984"/>
      <c r="AS64" s="984"/>
      <c r="AT64" s="984"/>
      <c r="AU64" s="1456"/>
      <c r="AV64" s="485"/>
      <c r="AW64" s="485"/>
      <c r="AX64" s="485"/>
      <c r="AY64" s="485"/>
      <c r="AZ64" s="1464">
        <v>11</v>
      </c>
    </row>
    <row r="65" spans="1:52" s="1464" customFormat="1" ht="11.45" customHeight="1">
      <c r="A65" s="837"/>
      <c r="B65" s="1460"/>
      <c r="C65" s="1460"/>
      <c r="D65" s="284"/>
      <c r="AE65" s="984"/>
      <c r="AF65" s="1460"/>
      <c r="AG65" s="1460"/>
      <c r="AH65" s="984"/>
      <c r="AI65" s="984"/>
      <c r="AJ65" s="984"/>
      <c r="AK65" s="984"/>
      <c r="AL65" s="1460"/>
      <c r="AM65" s="984"/>
      <c r="AN65" s="984"/>
      <c r="AO65" s="476"/>
      <c r="AP65" s="984"/>
      <c r="AQ65" s="984"/>
      <c r="AR65" s="984"/>
      <c r="AS65" s="984"/>
      <c r="AT65" s="984"/>
      <c r="AU65" s="1456"/>
      <c r="AV65" s="485"/>
      <c r="AW65" s="485"/>
      <c r="AX65" s="485"/>
      <c r="AY65" s="485"/>
      <c r="AZ65" s="1464">
        <v>11</v>
      </c>
    </row>
    <row r="66" spans="1:52" s="1464" customFormat="1" ht="11.45" customHeight="1">
      <c r="A66" s="837"/>
      <c r="B66" s="1460"/>
      <c r="C66" s="1460"/>
      <c r="D66" s="284"/>
      <c r="AE66" s="984"/>
      <c r="AF66" s="1460"/>
      <c r="AG66" s="1460"/>
      <c r="AH66" s="984"/>
      <c r="AI66" s="984"/>
      <c r="AJ66" s="984"/>
      <c r="AK66" s="984"/>
      <c r="AL66" s="1460"/>
      <c r="AM66" s="984"/>
      <c r="AN66" s="984"/>
      <c r="AO66" s="476"/>
      <c r="AP66" s="984"/>
      <c r="AQ66" s="984"/>
      <c r="AR66" s="984"/>
      <c r="AS66" s="984"/>
      <c r="AT66" s="984"/>
      <c r="AU66" s="1456"/>
      <c r="AV66" s="485"/>
      <c r="AW66" s="485"/>
      <c r="AX66" s="485"/>
      <c r="AY66" s="485"/>
      <c r="AZ66" s="1464">
        <v>11</v>
      </c>
    </row>
    <row r="67" spans="1:52" s="1464" customFormat="1" ht="11.45" customHeight="1">
      <c r="A67" s="837"/>
      <c r="B67" s="1460"/>
      <c r="C67" s="1460"/>
      <c r="D67" s="284"/>
      <c r="AE67" s="984"/>
      <c r="AF67" s="1460"/>
      <c r="AG67" s="1460"/>
      <c r="AH67" s="984"/>
      <c r="AI67" s="984"/>
      <c r="AJ67" s="984"/>
      <c r="AK67" s="984"/>
      <c r="AL67" s="1460"/>
      <c r="AM67" s="984"/>
      <c r="AN67" s="984"/>
      <c r="AO67" s="476"/>
      <c r="AP67" s="984"/>
      <c r="AQ67" s="984"/>
      <c r="AR67" s="984"/>
      <c r="AS67" s="984"/>
      <c r="AT67" s="984"/>
      <c r="AU67" s="1456"/>
      <c r="AV67" s="485"/>
      <c r="AW67" s="485"/>
      <c r="AX67" s="485"/>
      <c r="AY67" s="485"/>
      <c r="AZ67" s="1464">
        <v>11</v>
      </c>
    </row>
    <row r="68" spans="1:52" s="1464" customFormat="1" ht="11.45" customHeight="1">
      <c r="A68" s="837"/>
      <c r="B68" s="1460"/>
      <c r="C68" s="1460"/>
      <c r="D68" s="284"/>
      <c r="AE68" s="984"/>
      <c r="AF68" s="1460"/>
      <c r="AG68" s="1460"/>
      <c r="AH68" s="984"/>
      <c r="AI68" s="984"/>
      <c r="AJ68" s="984"/>
      <c r="AK68" s="984"/>
      <c r="AL68" s="1460"/>
      <c r="AM68" s="984"/>
      <c r="AN68" s="984"/>
      <c r="AO68" s="476"/>
      <c r="AP68" s="984"/>
      <c r="AQ68" s="984"/>
      <c r="AR68" s="984"/>
      <c r="AS68" s="984"/>
      <c r="AT68" s="984"/>
      <c r="AU68" s="1456"/>
      <c r="AV68" s="485"/>
      <c r="AW68" s="485"/>
      <c r="AX68" s="485"/>
      <c r="AY68" s="485"/>
      <c r="AZ68" s="1464">
        <v>11</v>
      </c>
    </row>
    <row r="69" spans="1:52" s="1464" customFormat="1" ht="11.45" customHeight="1">
      <c r="A69" s="837"/>
      <c r="B69" s="1460"/>
      <c r="C69" s="1460"/>
      <c r="D69" s="284"/>
      <c r="AE69" s="984"/>
      <c r="AF69" s="1460"/>
      <c r="AG69" s="1460"/>
      <c r="AH69" s="984"/>
      <c r="AI69" s="984"/>
      <c r="AJ69" s="984"/>
      <c r="AK69" s="984"/>
      <c r="AL69" s="1460"/>
      <c r="AM69" s="984"/>
      <c r="AN69" s="984"/>
      <c r="AO69" s="476"/>
      <c r="AP69" s="984"/>
      <c r="AQ69" s="984"/>
      <c r="AR69" s="984"/>
      <c r="AS69" s="984"/>
      <c r="AT69" s="984"/>
      <c r="AU69" s="1456"/>
      <c r="AV69" s="485"/>
      <c r="AW69" s="485"/>
      <c r="AX69" s="485"/>
      <c r="AY69" s="485"/>
      <c r="AZ69" s="1464">
        <v>11</v>
      </c>
    </row>
    <row r="70" spans="1:52" s="1464" customFormat="1" ht="11.45" customHeight="1">
      <c r="A70" s="837"/>
      <c r="B70" s="1460"/>
      <c r="C70" s="1460"/>
      <c r="D70" s="284"/>
      <c r="AE70" s="984"/>
      <c r="AF70" s="1460"/>
      <c r="AG70" s="1460"/>
      <c r="AH70" s="984"/>
      <c r="AI70" s="984"/>
      <c r="AJ70" s="984"/>
      <c r="AK70" s="984"/>
      <c r="AL70" s="1460"/>
      <c r="AM70" s="984"/>
      <c r="AN70" s="984"/>
      <c r="AO70" s="476"/>
      <c r="AP70" s="984"/>
      <c r="AQ70" s="984"/>
      <c r="AR70" s="984"/>
      <c r="AS70" s="984"/>
      <c r="AT70" s="984"/>
      <c r="AU70" s="1456"/>
      <c r="AV70" s="485"/>
      <c r="AW70" s="485"/>
      <c r="AX70" s="485"/>
      <c r="AY70" s="485"/>
      <c r="AZ70" s="1464">
        <v>11</v>
      </c>
    </row>
    <row r="71" spans="1:52" s="1464" customFormat="1" ht="11.45" customHeight="1">
      <c r="A71" s="837"/>
      <c r="B71" s="1460"/>
      <c r="C71" s="1460"/>
      <c r="D71" s="284"/>
      <c r="AE71" s="984"/>
      <c r="AF71" s="1460"/>
      <c r="AG71" s="1460"/>
      <c r="AH71" s="984"/>
      <c r="AI71" s="984"/>
      <c r="AJ71" s="984"/>
      <c r="AK71" s="984"/>
      <c r="AL71" s="1460"/>
      <c r="AM71" s="984"/>
      <c r="AN71" s="984"/>
      <c r="AO71" s="476"/>
      <c r="AP71" s="984"/>
      <c r="AQ71" s="984"/>
      <c r="AR71" s="984"/>
      <c r="AS71" s="984"/>
      <c r="AT71" s="984"/>
      <c r="AU71" s="1456"/>
      <c r="AV71" s="485"/>
      <c r="AW71" s="485"/>
      <c r="AX71" s="485"/>
      <c r="AY71" s="485"/>
      <c r="AZ71" s="1464">
        <v>11</v>
      </c>
    </row>
    <row r="72" spans="1:52" s="1464" customFormat="1" ht="11.45" customHeight="1">
      <c r="A72" s="837"/>
      <c r="B72" s="1460"/>
      <c r="C72" s="1460"/>
      <c r="D72" s="284"/>
      <c r="AE72" s="984"/>
      <c r="AF72" s="1460"/>
      <c r="AG72" s="1460"/>
      <c r="AH72" s="984"/>
      <c r="AI72" s="984"/>
      <c r="AJ72" s="984"/>
      <c r="AK72" s="984"/>
      <c r="AL72" s="1460"/>
      <c r="AM72" s="984"/>
      <c r="AN72" s="984"/>
      <c r="AO72" s="476"/>
      <c r="AP72" s="984"/>
      <c r="AQ72" s="984"/>
      <c r="AR72" s="984"/>
      <c r="AS72" s="984"/>
      <c r="AT72" s="984"/>
      <c r="AU72" s="1456"/>
      <c r="AV72" s="485"/>
      <c r="AW72" s="485"/>
      <c r="AX72" s="485"/>
      <c r="AY72" s="485"/>
      <c r="AZ72" s="1464">
        <v>11</v>
      </c>
    </row>
    <row r="73" spans="1:52" s="1464" customFormat="1" ht="11.45" customHeight="1">
      <c r="A73" s="837"/>
      <c r="B73" s="1460"/>
      <c r="C73" s="1460"/>
      <c r="D73" s="284"/>
      <c r="AE73" s="984"/>
      <c r="AF73" s="1460"/>
      <c r="AG73" s="1460"/>
      <c r="AH73" s="984"/>
      <c r="AI73" s="984"/>
      <c r="AJ73" s="984"/>
      <c r="AK73" s="984"/>
      <c r="AL73" s="1460"/>
      <c r="AM73" s="984"/>
      <c r="AN73" s="984"/>
      <c r="AO73" s="476"/>
      <c r="AP73" s="984"/>
      <c r="AQ73" s="984"/>
      <c r="AR73" s="984"/>
      <c r="AS73" s="984"/>
      <c r="AT73" s="984"/>
      <c r="AU73" s="1456"/>
      <c r="AV73" s="485"/>
      <c r="AW73" s="485"/>
      <c r="AX73" s="485"/>
      <c r="AY73" s="485"/>
      <c r="AZ73" s="1464">
        <v>11</v>
      </c>
    </row>
    <row r="74" spans="1:52" s="1464" customFormat="1" ht="11.45" customHeight="1">
      <c r="A74" s="837"/>
      <c r="B74" s="1460"/>
      <c r="C74" s="1460"/>
      <c r="D74" s="284"/>
      <c r="AE74" s="984"/>
      <c r="AF74" s="1460"/>
      <c r="AG74" s="1460"/>
      <c r="AH74" s="984"/>
      <c r="AI74" s="984"/>
      <c r="AJ74" s="984"/>
      <c r="AK74" s="984"/>
      <c r="AL74" s="1460"/>
      <c r="AM74" s="984"/>
      <c r="AN74" s="984"/>
      <c r="AO74" s="476"/>
      <c r="AP74" s="984"/>
      <c r="AQ74" s="984"/>
      <c r="AR74" s="984"/>
      <c r="AS74" s="984"/>
      <c r="AT74" s="984"/>
      <c r="AU74" s="1456"/>
      <c r="AV74" s="485"/>
      <c r="AW74" s="485"/>
      <c r="AX74" s="485"/>
      <c r="AY74" s="485"/>
      <c r="AZ74" s="1464">
        <v>11</v>
      </c>
    </row>
    <row r="75" spans="1:52" s="1464" customFormat="1" ht="11.45" customHeight="1">
      <c r="A75" s="837"/>
      <c r="B75" s="1460"/>
      <c r="C75" s="1460"/>
      <c r="D75" s="284"/>
      <c r="AE75" s="984"/>
      <c r="AF75" s="1460"/>
      <c r="AG75" s="1460"/>
      <c r="AH75" s="984"/>
      <c r="AI75" s="984"/>
      <c r="AJ75" s="984"/>
      <c r="AK75" s="984"/>
      <c r="AL75" s="1460"/>
      <c r="AM75" s="984"/>
      <c r="AN75" s="984"/>
      <c r="AO75" s="476"/>
      <c r="AP75" s="984"/>
      <c r="AQ75" s="984"/>
      <c r="AR75" s="984"/>
      <c r="AS75" s="984"/>
      <c r="AT75" s="984"/>
      <c r="AU75" s="1456"/>
      <c r="AV75" s="485"/>
      <c r="AW75" s="485"/>
      <c r="AX75" s="485"/>
      <c r="AY75" s="485"/>
      <c r="AZ75" s="1464">
        <v>11</v>
      </c>
    </row>
    <row r="76" spans="1:52" s="1464" customFormat="1" ht="11.45" customHeight="1">
      <c r="A76" s="837"/>
      <c r="B76" s="1460"/>
      <c r="C76" s="1460"/>
      <c r="D76" s="284"/>
      <c r="AE76" s="984"/>
      <c r="AF76" s="1460"/>
      <c r="AG76" s="1460"/>
      <c r="AH76" s="984"/>
      <c r="AI76" s="984"/>
      <c r="AJ76" s="984"/>
      <c r="AK76" s="984"/>
      <c r="AL76" s="1460"/>
      <c r="AM76" s="984"/>
      <c r="AN76" s="984"/>
      <c r="AO76" s="476"/>
      <c r="AP76" s="984"/>
      <c r="AQ76" s="984"/>
      <c r="AR76" s="984"/>
      <c r="AS76" s="984"/>
      <c r="AT76" s="984"/>
      <c r="AU76" s="1456"/>
      <c r="AV76" s="485"/>
      <c r="AW76" s="485"/>
      <c r="AX76" s="485"/>
      <c r="AY76" s="485"/>
      <c r="AZ76" s="1464">
        <v>11</v>
      </c>
    </row>
    <row r="77" spans="1:52" s="1464" customFormat="1" ht="11.45" customHeight="1">
      <c r="A77" s="837"/>
      <c r="B77" s="1460"/>
      <c r="C77" s="1460"/>
      <c r="D77" s="284"/>
      <c r="AE77" s="984"/>
      <c r="AF77" s="1460"/>
      <c r="AG77" s="1460"/>
      <c r="AH77" s="984"/>
      <c r="AI77" s="984"/>
      <c r="AJ77" s="984"/>
      <c r="AK77" s="984"/>
      <c r="AL77" s="1460"/>
      <c r="AM77" s="984"/>
      <c r="AN77" s="984"/>
      <c r="AO77" s="476"/>
      <c r="AP77" s="984"/>
      <c r="AQ77" s="984"/>
      <c r="AR77" s="984"/>
      <c r="AS77" s="984"/>
      <c r="AT77" s="984"/>
      <c r="AU77" s="1456"/>
      <c r="AV77" s="485"/>
      <c r="AW77" s="485"/>
      <c r="AX77" s="485"/>
      <c r="AY77" s="485"/>
      <c r="AZ77" s="1464">
        <v>11</v>
      </c>
    </row>
    <row r="78" spans="1:52" s="1464" customFormat="1" ht="11.45" customHeight="1">
      <c r="A78" s="837"/>
      <c r="B78" s="1460"/>
      <c r="C78" s="1460"/>
      <c r="D78" s="284"/>
      <c r="AE78" s="984"/>
      <c r="AF78" s="1460"/>
      <c r="AG78" s="1460"/>
      <c r="AH78" s="984"/>
      <c r="AI78" s="984"/>
      <c r="AJ78" s="984"/>
      <c r="AK78" s="984"/>
      <c r="AL78" s="1460"/>
      <c r="AM78" s="984"/>
      <c r="AN78" s="984"/>
      <c r="AO78" s="476"/>
      <c r="AP78" s="984"/>
      <c r="AQ78" s="984"/>
      <c r="AR78" s="984"/>
      <c r="AS78" s="984"/>
      <c r="AT78" s="984"/>
      <c r="AU78" s="1456"/>
      <c r="AV78" s="485"/>
      <c r="AW78" s="485"/>
      <c r="AX78" s="485"/>
      <c r="AY78" s="485"/>
      <c r="AZ78" s="1464">
        <v>11</v>
      </c>
    </row>
    <row r="79" spans="1:52" s="1464" customFormat="1" ht="11.45" customHeight="1">
      <c r="A79" s="837"/>
      <c r="B79" s="1460"/>
      <c r="C79" s="1460"/>
      <c r="D79" s="284"/>
      <c r="AE79" s="984"/>
      <c r="AF79" s="1460"/>
      <c r="AG79" s="1460"/>
      <c r="AH79" s="984"/>
      <c r="AI79" s="984"/>
      <c r="AJ79" s="984"/>
      <c r="AK79" s="984"/>
      <c r="AL79" s="1460"/>
      <c r="AM79" s="984"/>
      <c r="AN79" s="984"/>
      <c r="AO79" s="476"/>
      <c r="AP79" s="984"/>
      <c r="AQ79" s="984"/>
      <c r="AR79" s="984"/>
      <c r="AS79" s="984"/>
      <c r="AT79" s="984"/>
      <c r="AU79" s="1456"/>
      <c r="AV79" s="485"/>
      <c r="AW79" s="485"/>
      <c r="AX79" s="485"/>
      <c r="AY79" s="485"/>
      <c r="AZ79" s="1464">
        <v>11</v>
      </c>
    </row>
    <row r="80" spans="1:52" s="1464" customFormat="1" ht="11.45" customHeight="1">
      <c r="A80" s="837"/>
      <c r="B80" s="1460"/>
      <c r="C80" s="1460"/>
      <c r="D80" s="284"/>
      <c r="AE80" s="984"/>
      <c r="AF80" s="1460"/>
      <c r="AG80" s="1460"/>
      <c r="AH80" s="984"/>
      <c r="AI80" s="984"/>
      <c r="AJ80" s="984"/>
      <c r="AK80" s="984"/>
      <c r="AL80" s="1460"/>
      <c r="AM80" s="984"/>
      <c r="AN80" s="984"/>
      <c r="AO80" s="476"/>
      <c r="AP80" s="984"/>
      <c r="AQ80" s="984"/>
      <c r="AR80" s="984"/>
      <c r="AS80" s="984"/>
      <c r="AT80" s="984"/>
      <c r="AU80" s="1456"/>
      <c r="AV80" s="485"/>
      <c r="AW80" s="485"/>
      <c r="AX80" s="485"/>
      <c r="AY80" s="485"/>
      <c r="AZ80" s="1464">
        <v>11</v>
      </c>
    </row>
    <row r="81" spans="1:52" s="1464" customFormat="1" ht="11.45" customHeight="1">
      <c r="A81" s="837"/>
      <c r="B81" s="1460"/>
      <c r="C81" s="1460"/>
      <c r="D81" s="284"/>
      <c r="AE81" s="984"/>
      <c r="AF81" s="1460"/>
      <c r="AG81" s="1460"/>
      <c r="AH81" s="984"/>
      <c r="AI81" s="984"/>
      <c r="AJ81" s="984"/>
      <c r="AK81" s="984"/>
      <c r="AL81" s="1460"/>
      <c r="AM81" s="984"/>
      <c r="AN81" s="984"/>
      <c r="AO81" s="476"/>
      <c r="AP81" s="984"/>
      <c r="AQ81" s="984"/>
      <c r="AR81" s="984"/>
      <c r="AS81" s="984"/>
      <c r="AT81" s="984"/>
      <c r="AU81" s="1456"/>
      <c r="AV81" s="485"/>
      <c r="AW81" s="485"/>
      <c r="AX81" s="485"/>
      <c r="AY81" s="485"/>
      <c r="AZ81" s="1464">
        <v>11</v>
      </c>
    </row>
    <row r="82" spans="1:52" s="1464" customFormat="1" ht="11.45" customHeight="1">
      <c r="A82" s="837"/>
      <c r="B82" s="1460"/>
      <c r="C82" s="1460"/>
      <c r="D82" s="284"/>
      <c r="AE82" s="984"/>
      <c r="AF82" s="1460"/>
      <c r="AG82" s="1460"/>
      <c r="AH82" s="984"/>
      <c r="AI82" s="984"/>
      <c r="AJ82" s="984"/>
      <c r="AK82" s="984"/>
      <c r="AL82" s="1460"/>
      <c r="AM82" s="984"/>
      <c r="AN82" s="984"/>
      <c r="AO82" s="476"/>
      <c r="AP82" s="984"/>
      <c r="AQ82" s="984"/>
      <c r="AR82" s="984"/>
      <c r="AS82" s="984"/>
      <c r="AT82" s="984"/>
      <c r="AU82" s="1456"/>
      <c r="AV82" s="485"/>
      <c r="AW82" s="485"/>
      <c r="AX82" s="485"/>
      <c r="AY82" s="485"/>
      <c r="AZ82" s="1464">
        <v>11</v>
      </c>
    </row>
    <row r="83" spans="1:52" s="1464" customFormat="1" ht="11.45" customHeight="1">
      <c r="A83" s="837"/>
      <c r="B83" s="1460"/>
      <c r="C83" s="1460"/>
      <c r="D83" s="284"/>
      <c r="AE83" s="984"/>
      <c r="AF83" s="1460"/>
      <c r="AG83" s="1460"/>
      <c r="AH83" s="984"/>
      <c r="AI83" s="984"/>
      <c r="AJ83" s="984"/>
      <c r="AK83" s="984"/>
      <c r="AL83" s="1460"/>
      <c r="AM83" s="984"/>
      <c r="AN83" s="984"/>
      <c r="AO83" s="476"/>
      <c r="AP83" s="984"/>
      <c r="AQ83" s="984"/>
      <c r="AR83" s="984"/>
      <c r="AS83" s="984"/>
      <c r="AT83" s="984"/>
      <c r="AU83" s="1456"/>
      <c r="AV83" s="485"/>
      <c r="AW83" s="485"/>
      <c r="AX83" s="485"/>
      <c r="AY83" s="485"/>
      <c r="AZ83" s="1464">
        <v>11</v>
      </c>
    </row>
    <row r="84" spans="1:52" s="1464" customFormat="1" ht="11.45" customHeight="1">
      <c r="A84" s="837"/>
      <c r="B84" s="1460"/>
      <c r="C84" s="1460"/>
      <c r="D84" s="284"/>
      <c r="AE84" s="984"/>
      <c r="AF84" s="1460"/>
      <c r="AG84" s="1460"/>
      <c r="AH84" s="984"/>
      <c r="AI84" s="984"/>
      <c r="AJ84" s="984"/>
      <c r="AK84" s="984"/>
      <c r="AL84" s="1460"/>
      <c r="AM84" s="984"/>
      <c r="AN84" s="984"/>
      <c r="AO84" s="476"/>
      <c r="AP84" s="984"/>
      <c r="AQ84" s="984"/>
      <c r="AR84" s="984"/>
      <c r="AS84" s="984"/>
      <c r="AT84" s="984"/>
      <c r="AU84" s="1456"/>
      <c r="AV84" s="485"/>
      <c r="AW84" s="485"/>
      <c r="AX84" s="485"/>
      <c r="AY84" s="485"/>
      <c r="AZ84" s="1464">
        <v>11</v>
      </c>
    </row>
    <row r="85" spans="1:52" s="1464" customFormat="1" ht="11.45" customHeight="1">
      <c r="A85" s="837"/>
      <c r="B85" s="1460"/>
      <c r="C85" s="1460"/>
      <c r="D85" s="284"/>
      <c r="AE85" s="984"/>
      <c r="AF85" s="1460"/>
      <c r="AG85" s="1460"/>
      <c r="AH85" s="984"/>
      <c r="AI85" s="984"/>
      <c r="AJ85" s="984"/>
      <c r="AK85" s="984"/>
      <c r="AL85" s="1460"/>
      <c r="AM85" s="984"/>
      <c r="AN85" s="984"/>
      <c r="AO85" s="476"/>
      <c r="AP85" s="984"/>
      <c r="AQ85" s="984"/>
      <c r="AR85" s="984"/>
      <c r="AS85" s="984"/>
      <c r="AT85" s="984"/>
      <c r="AU85" s="1456"/>
      <c r="AV85" s="485"/>
      <c r="AW85" s="485"/>
      <c r="AX85" s="485"/>
      <c r="AY85" s="485"/>
      <c r="AZ85" s="1464">
        <v>11</v>
      </c>
    </row>
    <row r="86" spans="1:52" s="1464" customFormat="1" ht="11.45" customHeight="1">
      <c r="A86" s="837"/>
      <c r="B86" s="1460"/>
      <c r="C86" s="1460"/>
      <c r="D86" s="284"/>
      <c r="AE86" s="984"/>
      <c r="AF86" s="1460"/>
      <c r="AG86" s="1460"/>
      <c r="AH86" s="984"/>
      <c r="AI86" s="984"/>
      <c r="AJ86" s="984"/>
      <c r="AK86" s="984"/>
      <c r="AL86" s="1460"/>
      <c r="AM86" s="984"/>
      <c r="AN86" s="984"/>
      <c r="AO86" s="476"/>
      <c r="AP86" s="984"/>
      <c r="AQ86" s="984"/>
      <c r="AR86" s="984"/>
      <c r="AS86" s="984"/>
      <c r="AT86" s="984"/>
      <c r="AU86" s="1456"/>
      <c r="AV86" s="485"/>
      <c r="AW86" s="485"/>
      <c r="AX86" s="485"/>
      <c r="AY86" s="485"/>
      <c r="AZ86" s="1464">
        <v>11</v>
      </c>
    </row>
    <row r="87" spans="1:52" s="1464" customFormat="1" ht="11.45" customHeight="1">
      <c r="A87" s="837"/>
      <c r="B87" s="1460"/>
      <c r="C87" s="1460"/>
      <c r="D87" s="284"/>
      <c r="AE87" s="984"/>
      <c r="AF87" s="1460"/>
      <c r="AG87" s="1460"/>
      <c r="AH87" s="984"/>
      <c r="AI87" s="984"/>
      <c r="AJ87" s="984"/>
      <c r="AK87" s="984"/>
      <c r="AL87" s="1460"/>
      <c r="AM87" s="984"/>
      <c r="AN87" s="984"/>
      <c r="AO87" s="476"/>
      <c r="AP87" s="984"/>
      <c r="AQ87" s="984"/>
      <c r="AR87" s="984"/>
      <c r="AS87" s="984"/>
      <c r="AT87" s="984"/>
      <c r="AU87" s="1456"/>
      <c r="AV87" s="485"/>
      <c r="AW87" s="485"/>
      <c r="AX87" s="485"/>
      <c r="AY87" s="485"/>
      <c r="AZ87" s="1464">
        <v>11</v>
      </c>
    </row>
    <row r="88" spans="1:52" s="1464" customFormat="1" ht="11.45" customHeight="1">
      <c r="A88" s="837"/>
      <c r="B88" s="1460"/>
      <c r="C88" s="1460"/>
      <c r="D88" s="284"/>
      <c r="AE88" s="984"/>
      <c r="AF88" s="1460"/>
      <c r="AG88" s="1460"/>
      <c r="AH88" s="984"/>
      <c r="AI88" s="984"/>
      <c r="AJ88" s="984"/>
      <c r="AK88" s="984"/>
      <c r="AL88" s="1460"/>
      <c r="AM88" s="984"/>
      <c r="AN88" s="984"/>
      <c r="AO88" s="476"/>
      <c r="AP88" s="984"/>
      <c r="AQ88" s="984"/>
      <c r="AR88" s="984"/>
      <c r="AS88" s="984"/>
      <c r="AT88" s="984"/>
      <c r="AU88" s="1456"/>
      <c r="AV88" s="485"/>
      <c r="AW88" s="485"/>
      <c r="AX88" s="485"/>
      <c r="AY88" s="485"/>
      <c r="AZ88" s="1464">
        <v>11</v>
      </c>
    </row>
    <row r="89" spans="1:52" s="1464" customFormat="1" ht="11.45" customHeight="1">
      <c r="A89" s="837"/>
      <c r="B89" s="1460"/>
      <c r="C89" s="1460"/>
      <c r="D89" s="284"/>
      <c r="AE89" s="984"/>
      <c r="AF89" s="1460"/>
      <c r="AG89" s="1460"/>
      <c r="AH89" s="984"/>
      <c r="AI89" s="984"/>
      <c r="AJ89" s="984"/>
      <c r="AK89" s="984"/>
      <c r="AL89" s="1460"/>
      <c r="AM89" s="984"/>
      <c r="AN89" s="984"/>
      <c r="AO89" s="476"/>
      <c r="AP89" s="984"/>
      <c r="AQ89" s="984"/>
      <c r="AR89" s="984"/>
      <c r="AS89" s="984"/>
      <c r="AT89" s="984"/>
      <c r="AU89" s="1456"/>
      <c r="AV89" s="485"/>
      <c r="AW89" s="485"/>
      <c r="AX89" s="485"/>
      <c r="AY89" s="485"/>
      <c r="AZ89" s="1464">
        <v>11</v>
      </c>
    </row>
    <row r="90" spans="1:52" s="1464" customFormat="1" ht="11.45" customHeight="1">
      <c r="A90" s="837"/>
      <c r="B90" s="1460"/>
      <c r="C90" s="1460"/>
      <c r="D90" s="284"/>
      <c r="AE90" s="984"/>
      <c r="AF90" s="1460"/>
      <c r="AG90" s="1460"/>
      <c r="AH90" s="984"/>
      <c r="AI90" s="984"/>
      <c r="AJ90" s="984"/>
      <c r="AK90" s="984"/>
      <c r="AL90" s="1460"/>
      <c r="AM90" s="984"/>
      <c r="AN90" s="984"/>
      <c r="AO90" s="476"/>
      <c r="AP90" s="984"/>
      <c r="AQ90" s="984"/>
      <c r="AR90" s="984"/>
      <c r="AS90" s="984"/>
      <c r="AT90" s="984"/>
      <c r="AU90" s="1456"/>
      <c r="AV90" s="485"/>
      <c r="AW90" s="485"/>
      <c r="AX90" s="485"/>
      <c r="AY90" s="485"/>
      <c r="AZ90" s="1464">
        <v>11</v>
      </c>
    </row>
    <row r="91" spans="1:52" s="1464" customFormat="1" ht="11.45" customHeight="1">
      <c r="A91" s="837"/>
      <c r="B91" s="1460"/>
      <c r="C91" s="1460"/>
      <c r="D91" s="284"/>
      <c r="AE91" s="984"/>
      <c r="AF91" s="1460"/>
      <c r="AG91" s="1460"/>
      <c r="AH91" s="984"/>
      <c r="AI91" s="984"/>
      <c r="AJ91" s="984"/>
      <c r="AK91" s="984"/>
      <c r="AL91" s="1460"/>
      <c r="AM91" s="984"/>
      <c r="AN91" s="984"/>
      <c r="AO91" s="476"/>
      <c r="AP91" s="984"/>
      <c r="AQ91" s="984"/>
      <c r="AR91" s="984"/>
      <c r="AS91" s="984"/>
      <c r="AT91" s="984"/>
      <c r="AU91" s="1456"/>
      <c r="AV91" s="485"/>
      <c r="AW91" s="485"/>
      <c r="AX91" s="485"/>
      <c r="AY91" s="485"/>
      <c r="AZ91" s="1464">
        <v>11</v>
      </c>
    </row>
    <row r="92" spans="1:52" s="1464" customFormat="1" ht="11.45" customHeight="1">
      <c r="A92" s="837"/>
      <c r="B92" s="1460"/>
      <c r="C92" s="1460"/>
      <c r="D92" s="284"/>
      <c r="AE92" s="984"/>
      <c r="AF92" s="1460"/>
      <c r="AG92" s="1460"/>
      <c r="AH92" s="984"/>
      <c r="AI92" s="984"/>
      <c r="AJ92" s="984"/>
      <c r="AK92" s="984"/>
      <c r="AL92" s="1460"/>
      <c r="AM92" s="984"/>
      <c r="AN92" s="984"/>
      <c r="AO92" s="476"/>
      <c r="AP92" s="984"/>
      <c r="AQ92" s="984"/>
      <c r="AR92" s="984"/>
      <c r="AS92" s="984"/>
      <c r="AT92" s="984"/>
      <c r="AU92" s="1456"/>
      <c r="AV92" s="485"/>
      <c r="AW92" s="485"/>
      <c r="AX92" s="485"/>
      <c r="AY92" s="485"/>
      <c r="AZ92" s="1464">
        <v>11</v>
      </c>
    </row>
    <row r="93" spans="1:52" s="1464" customFormat="1" ht="11.45" customHeight="1">
      <c r="A93" s="837"/>
      <c r="B93" s="1460"/>
      <c r="C93" s="1460"/>
      <c r="D93" s="284"/>
      <c r="AE93" s="984"/>
      <c r="AF93" s="1460"/>
      <c r="AG93" s="1460"/>
      <c r="AH93" s="984"/>
      <c r="AI93" s="984"/>
      <c r="AJ93" s="984"/>
      <c r="AK93" s="984"/>
      <c r="AL93" s="1460"/>
      <c r="AM93" s="984"/>
      <c r="AN93" s="984"/>
      <c r="AO93" s="476"/>
      <c r="AP93" s="984"/>
      <c r="AQ93" s="984"/>
      <c r="AR93" s="984"/>
      <c r="AS93" s="984"/>
      <c r="AT93" s="984"/>
      <c r="AU93" s="1456"/>
      <c r="AV93" s="485"/>
      <c r="AW93" s="485"/>
      <c r="AX93" s="485"/>
      <c r="AY93" s="485"/>
      <c r="AZ93" s="1464">
        <v>11</v>
      </c>
    </row>
    <row r="94" spans="1:52" s="1464" customFormat="1" ht="11.45" customHeight="1">
      <c r="A94" s="837"/>
      <c r="B94" s="1460"/>
      <c r="C94" s="1460"/>
      <c r="D94" s="284"/>
      <c r="AE94" s="984"/>
      <c r="AF94" s="1460"/>
      <c r="AG94" s="1460"/>
      <c r="AH94" s="984"/>
      <c r="AI94" s="984"/>
      <c r="AJ94" s="984"/>
      <c r="AK94" s="984"/>
      <c r="AL94" s="1460"/>
      <c r="AM94" s="984"/>
      <c r="AN94" s="984"/>
      <c r="AO94" s="476"/>
      <c r="AP94" s="984"/>
      <c r="AQ94" s="984"/>
      <c r="AR94" s="984"/>
      <c r="AS94" s="984"/>
      <c r="AT94" s="984"/>
      <c r="AU94" s="1456"/>
      <c r="AV94" s="485"/>
      <c r="AW94" s="485"/>
      <c r="AX94" s="485"/>
      <c r="AY94" s="485"/>
      <c r="AZ94" s="1464">
        <v>11</v>
      </c>
    </row>
    <row r="95" spans="1:52" s="1464" customFormat="1" ht="11.45" customHeight="1">
      <c r="A95" s="837"/>
      <c r="B95" s="1460"/>
      <c r="C95" s="1460"/>
      <c r="D95" s="284"/>
      <c r="AE95" s="984"/>
      <c r="AF95" s="1460"/>
      <c r="AG95" s="1460"/>
      <c r="AH95" s="984"/>
      <c r="AI95" s="984"/>
      <c r="AJ95" s="984"/>
      <c r="AK95" s="984"/>
      <c r="AL95" s="1460"/>
      <c r="AM95" s="984"/>
      <c r="AN95" s="984"/>
      <c r="AO95" s="476"/>
      <c r="AP95" s="984"/>
      <c r="AQ95" s="984"/>
      <c r="AR95" s="984"/>
      <c r="AS95" s="984"/>
      <c r="AT95" s="984"/>
      <c r="AU95" s="1456"/>
      <c r="AV95" s="485"/>
      <c r="AW95" s="485"/>
      <c r="AX95" s="485"/>
      <c r="AY95" s="485"/>
      <c r="AZ95" s="1464">
        <v>11</v>
      </c>
    </row>
    <row r="96" spans="1:52" s="1464" customFormat="1" ht="11.45" customHeight="1">
      <c r="A96" s="837"/>
      <c r="B96" s="1460"/>
      <c r="C96" s="1460"/>
      <c r="D96" s="284"/>
      <c r="AE96" s="984"/>
      <c r="AF96" s="1460"/>
      <c r="AG96" s="1460"/>
      <c r="AH96" s="984"/>
      <c r="AI96" s="984"/>
      <c r="AJ96" s="984"/>
      <c r="AK96" s="984"/>
      <c r="AL96" s="1460"/>
      <c r="AM96" s="984"/>
      <c r="AN96" s="984"/>
      <c r="AO96" s="476"/>
      <c r="AP96" s="984"/>
      <c r="AQ96" s="984"/>
      <c r="AR96" s="984"/>
      <c r="AS96" s="984"/>
      <c r="AT96" s="984"/>
      <c r="AU96" s="1456"/>
      <c r="AV96" s="485"/>
      <c r="AW96" s="485"/>
      <c r="AX96" s="485"/>
      <c r="AY96" s="485"/>
      <c r="AZ96" s="1464">
        <v>11</v>
      </c>
    </row>
    <row r="97" spans="1:52" s="1464" customFormat="1" ht="11.45" customHeight="1">
      <c r="A97" s="837"/>
      <c r="B97" s="1460"/>
      <c r="C97" s="1460"/>
      <c r="D97" s="284"/>
      <c r="AE97" s="984"/>
      <c r="AF97" s="1460"/>
      <c r="AG97" s="1460"/>
      <c r="AH97" s="984"/>
      <c r="AI97" s="984"/>
      <c r="AJ97" s="984"/>
      <c r="AK97" s="984"/>
      <c r="AL97" s="1460"/>
      <c r="AM97" s="984"/>
      <c r="AN97" s="984"/>
      <c r="AO97" s="476"/>
      <c r="AP97" s="984"/>
      <c r="AQ97" s="984"/>
      <c r="AR97" s="984"/>
      <c r="AS97" s="984"/>
      <c r="AT97" s="984"/>
      <c r="AU97" s="1456"/>
      <c r="AV97" s="485"/>
      <c r="AW97" s="485"/>
      <c r="AX97" s="485"/>
      <c r="AY97" s="485"/>
      <c r="AZ97" s="1464">
        <v>11</v>
      </c>
    </row>
    <row r="98" spans="1:52" s="1464" customFormat="1" ht="11.45" customHeight="1">
      <c r="A98" s="837"/>
      <c r="B98" s="1460"/>
      <c r="C98" s="1460"/>
      <c r="D98" s="284"/>
      <c r="AE98" s="984"/>
      <c r="AF98" s="1460"/>
      <c r="AG98" s="1460"/>
      <c r="AH98" s="984"/>
      <c r="AI98" s="984"/>
      <c r="AJ98" s="984"/>
      <c r="AK98" s="984"/>
      <c r="AL98" s="1460"/>
      <c r="AM98" s="984"/>
      <c r="AN98" s="984"/>
      <c r="AO98" s="476"/>
      <c r="AP98" s="984"/>
      <c r="AQ98" s="984"/>
      <c r="AR98" s="984"/>
      <c r="AS98" s="984"/>
      <c r="AT98" s="984"/>
      <c r="AU98" s="1456"/>
      <c r="AV98" s="485"/>
      <c r="AW98" s="485"/>
      <c r="AX98" s="485"/>
      <c r="AY98" s="485"/>
      <c r="AZ98" s="1464">
        <v>11</v>
      </c>
    </row>
    <row r="99" spans="1:52" s="1464" customFormat="1" ht="11.45" customHeight="1">
      <c r="A99" s="837"/>
      <c r="B99" s="1460"/>
      <c r="C99" s="1460"/>
      <c r="D99" s="284"/>
      <c r="AE99" s="984"/>
      <c r="AF99" s="1460"/>
      <c r="AG99" s="1460"/>
      <c r="AH99" s="984"/>
      <c r="AI99" s="984"/>
      <c r="AJ99" s="984"/>
      <c r="AK99" s="984"/>
      <c r="AL99" s="1460"/>
      <c r="AM99" s="984"/>
      <c r="AN99" s="984"/>
      <c r="AO99" s="476"/>
      <c r="AP99" s="984"/>
      <c r="AQ99" s="984"/>
      <c r="AR99" s="984"/>
      <c r="AS99" s="984"/>
      <c r="AT99" s="984"/>
      <c r="AU99" s="1456"/>
      <c r="AV99" s="485"/>
      <c r="AW99" s="485"/>
      <c r="AX99" s="485"/>
      <c r="AY99" s="485"/>
      <c r="AZ99" s="1464">
        <v>11</v>
      </c>
    </row>
    <row r="100" spans="1:52" s="1464" customFormat="1" ht="11.45" customHeight="1">
      <c r="A100" s="837"/>
      <c r="B100" s="1460"/>
      <c r="C100" s="1460"/>
      <c r="D100" s="284"/>
      <c r="AE100" s="984"/>
      <c r="AF100" s="1460"/>
      <c r="AG100" s="1460"/>
      <c r="AH100" s="984"/>
      <c r="AI100" s="984"/>
      <c r="AJ100" s="984"/>
      <c r="AK100" s="984"/>
      <c r="AL100" s="1460"/>
      <c r="AM100" s="984"/>
      <c r="AN100" s="984"/>
      <c r="AO100" s="476"/>
      <c r="AP100" s="984"/>
      <c r="AQ100" s="984"/>
      <c r="AR100" s="984"/>
      <c r="AS100" s="984"/>
      <c r="AT100" s="984"/>
      <c r="AU100" s="1456"/>
      <c r="AV100" s="485"/>
      <c r="AW100" s="485"/>
      <c r="AX100" s="485"/>
      <c r="AY100" s="485"/>
      <c r="AZ100" s="1464">
        <v>11</v>
      </c>
    </row>
    <row r="101" spans="1:52" s="1464" customFormat="1" ht="11.45" customHeight="1">
      <c r="A101" s="837"/>
      <c r="B101" s="1460"/>
      <c r="C101" s="1460"/>
      <c r="D101" s="284"/>
      <c r="AE101" s="984"/>
      <c r="AF101" s="1460"/>
      <c r="AG101" s="1460"/>
      <c r="AH101" s="984"/>
      <c r="AI101" s="984"/>
      <c r="AJ101" s="984"/>
      <c r="AK101" s="984"/>
      <c r="AL101" s="1460"/>
      <c r="AM101" s="984"/>
      <c r="AN101" s="984"/>
      <c r="AO101" s="476"/>
      <c r="AP101" s="984"/>
      <c r="AQ101" s="984"/>
      <c r="AR101" s="984"/>
      <c r="AS101" s="984"/>
      <c r="AT101" s="984"/>
      <c r="AU101" s="1456"/>
      <c r="AV101" s="485"/>
      <c r="AW101" s="485"/>
      <c r="AX101" s="485"/>
      <c r="AY101" s="485"/>
      <c r="AZ101" s="1464">
        <v>11</v>
      </c>
    </row>
    <row r="102" spans="1:52" s="1464" customFormat="1" ht="11.45" customHeight="1">
      <c r="A102" s="837"/>
      <c r="B102" s="1460"/>
      <c r="C102" s="1460"/>
      <c r="D102" s="284"/>
      <c r="AE102" s="984"/>
      <c r="AF102" s="1460"/>
      <c r="AG102" s="1460"/>
      <c r="AH102" s="984"/>
      <c r="AI102" s="984"/>
      <c r="AJ102" s="984"/>
      <c r="AK102" s="984"/>
      <c r="AL102" s="1460"/>
      <c r="AM102" s="984"/>
      <c r="AN102" s="984"/>
      <c r="AO102" s="476"/>
      <c r="AP102" s="984"/>
      <c r="AQ102" s="984"/>
      <c r="AR102" s="984"/>
      <c r="AS102" s="984"/>
      <c r="AT102" s="984"/>
      <c r="AU102" s="1456"/>
      <c r="AV102" s="485"/>
      <c r="AW102" s="485"/>
      <c r="AX102" s="485"/>
      <c r="AY102" s="485"/>
      <c r="AZ102" s="1464">
        <v>11</v>
      </c>
    </row>
    <row r="103" spans="1:52" s="1464" customFormat="1" ht="11.45" customHeight="1">
      <c r="A103" s="837"/>
      <c r="B103" s="1460"/>
      <c r="C103" s="1460"/>
      <c r="D103" s="284"/>
      <c r="AE103" s="984"/>
      <c r="AF103" s="1460"/>
      <c r="AG103" s="1460"/>
      <c r="AH103" s="984"/>
      <c r="AI103" s="984"/>
      <c r="AJ103" s="984"/>
      <c r="AK103" s="984"/>
      <c r="AL103" s="1460"/>
      <c r="AM103" s="984"/>
      <c r="AN103" s="984"/>
      <c r="AO103" s="476"/>
      <c r="AP103" s="984"/>
      <c r="AQ103" s="984"/>
      <c r="AR103" s="984"/>
      <c r="AS103" s="984"/>
      <c r="AT103" s="984"/>
      <c r="AU103" s="1456"/>
      <c r="AV103" s="485"/>
      <c r="AW103" s="485"/>
      <c r="AX103" s="485"/>
      <c r="AY103" s="485"/>
      <c r="AZ103" s="1464">
        <v>11</v>
      </c>
    </row>
    <row r="104" spans="1:52" s="1464" customFormat="1" ht="11.45" customHeight="1">
      <c r="A104" s="837"/>
      <c r="B104" s="1460"/>
      <c r="C104" s="1460"/>
      <c r="D104" s="284"/>
      <c r="AE104" s="984"/>
      <c r="AF104" s="1460"/>
      <c r="AG104" s="1460"/>
      <c r="AH104" s="984"/>
      <c r="AI104" s="984"/>
      <c r="AJ104" s="984"/>
      <c r="AK104" s="984"/>
      <c r="AL104" s="1460"/>
      <c r="AM104" s="984"/>
      <c r="AN104" s="984"/>
      <c r="AO104" s="476"/>
      <c r="AP104" s="984"/>
      <c r="AQ104" s="984"/>
      <c r="AR104" s="984"/>
      <c r="AS104" s="984"/>
      <c r="AT104" s="984"/>
      <c r="AU104" s="1456"/>
      <c r="AV104" s="485"/>
      <c r="AW104" s="485"/>
      <c r="AX104" s="485"/>
      <c r="AY104" s="485"/>
      <c r="AZ104" s="1464">
        <v>11</v>
      </c>
    </row>
    <row r="105" spans="1:52" s="1464" customFormat="1" ht="11.45" customHeight="1">
      <c r="A105" s="837"/>
      <c r="B105" s="1460"/>
      <c r="C105" s="1460"/>
      <c r="D105" s="284"/>
      <c r="AE105" s="984"/>
      <c r="AF105" s="1460"/>
      <c r="AG105" s="1460"/>
      <c r="AH105" s="984"/>
      <c r="AI105" s="984"/>
      <c r="AJ105" s="984"/>
      <c r="AK105" s="984"/>
      <c r="AL105" s="1460"/>
      <c r="AM105" s="984"/>
      <c r="AN105" s="984"/>
      <c r="AO105" s="476"/>
      <c r="AP105" s="984"/>
      <c r="AQ105" s="984"/>
      <c r="AR105" s="984"/>
      <c r="AS105" s="984"/>
      <c r="AT105" s="984"/>
      <c r="AU105" s="1456"/>
      <c r="AV105" s="485"/>
      <c r="AW105" s="485"/>
      <c r="AX105" s="485"/>
      <c r="AY105" s="485"/>
      <c r="AZ105" s="1464">
        <v>11</v>
      </c>
    </row>
    <row r="106" spans="1:52" s="1464" customFormat="1" ht="11.45" customHeight="1">
      <c r="A106" s="837"/>
      <c r="B106" s="1460"/>
      <c r="C106" s="1460"/>
      <c r="D106" s="284"/>
      <c r="AE106" s="984"/>
      <c r="AF106" s="1460"/>
      <c r="AG106" s="1460"/>
      <c r="AH106" s="984"/>
      <c r="AI106" s="984"/>
      <c r="AJ106" s="984"/>
      <c r="AK106" s="984"/>
      <c r="AL106" s="1460"/>
      <c r="AM106" s="984"/>
      <c r="AN106" s="984"/>
      <c r="AO106" s="476"/>
      <c r="AP106" s="984"/>
      <c r="AQ106" s="984"/>
      <c r="AR106" s="984"/>
      <c r="AS106" s="984"/>
      <c r="AT106" s="984"/>
      <c r="AU106" s="1456"/>
      <c r="AV106" s="485"/>
      <c r="AW106" s="485"/>
      <c r="AX106" s="485"/>
      <c r="AY106" s="485"/>
      <c r="AZ106" s="1464">
        <v>11</v>
      </c>
    </row>
    <row r="107" spans="1:52" s="1464" customFormat="1" ht="11.45" customHeight="1">
      <c r="A107" s="837"/>
      <c r="B107" s="1460"/>
      <c r="C107" s="1460"/>
      <c r="D107" s="284"/>
      <c r="AE107" s="984"/>
      <c r="AF107" s="1460"/>
      <c r="AG107" s="1460"/>
      <c r="AH107" s="984"/>
      <c r="AI107" s="984"/>
      <c r="AJ107" s="984"/>
      <c r="AK107" s="984"/>
      <c r="AL107" s="1460"/>
      <c r="AM107" s="984"/>
      <c r="AN107" s="984"/>
      <c r="AO107" s="476"/>
      <c r="AP107" s="984"/>
      <c r="AQ107" s="984"/>
      <c r="AR107" s="984"/>
      <c r="AS107" s="984"/>
      <c r="AT107" s="984"/>
      <c r="AU107" s="1456"/>
      <c r="AV107" s="485"/>
      <c r="AW107" s="485"/>
      <c r="AX107" s="485"/>
      <c r="AY107" s="485"/>
      <c r="AZ107" s="1464">
        <v>11</v>
      </c>
    </row>
    <row r="108" spans="1:52" s="1464" customFormat="1" ht="11.45" customHeight="1">
      <c r="A108" s="837"/>
      <c r="B108" s="1460"/>
      <c r="C108" s="1460"/>
      <c r="D108" s="284"/>
      <c r="AE108" s="984"/>
      <c r="AF108" s="1460"/>
      <c r="AG108" s="1460"/>
      <c r="AH108" s="984"/>
      <c r="AI108" s="984"/>
      <c r="AJ108" s="984"/>
      <c r="AK108" s="984"/>
      <c r="AL108" s="1460"/>
      <c r="AM108" s="984"/>
      <c r="AN108" s="984"/>
      <c r="AO108" s="476"/>
      <c r="AP108" s="984"/>
      <c r="AQ108" s="984"/>
      <c r="AR108" s="984"/>
      <c r="AS108" s="984"/>
      <c r="AT108" s="984"/>
      <c r="AU108" s="1456"/>
      <c r="AV108" s="485"/>
      <c r="AW108" s="485"/>
      <c r="AX108" s="485"/>
      <c r="AY108" s="485"/>
      <c r="AZ108" s="1464">
        <v>11</v>
      </c>
    </row>
    <row r="109" spans="1:52" s="1464" customFormat="1" ht="11.45" customHeight="1">
      <c r="A109" s="837"/>
      <c r="B109" s="1460"/>
      <c r="C109" s="1460"/>
      <c r="D109" s="284"/>
      <c r="AE109" s="984"/>
      <c r="AF109" s="1460"/>
      <c r="AG109" s="1460"/>
      <c r="AH109" s="984"/>
      <c r="AI109" s="984"/>
      <c r="AJ109" s="984"/>
      <c r="AK109" s="984"/>
      <c r="AL109" s="1460"/>
      <c r="AM109" s="984"/>
      <c r="AN109" s="984"/>
      <c r="AO109" s="476"/>
      <c r="AP109" s="984"/>
      <c r="AQ109" s="984"/>
      <c r="AR109" s="984"/>
      <c r="AS109" s="984"/>
      <c r="AT109" s="984"/>
      <c r="AU109" s="1456"/>
      <c r="AV109" s="485"/>
      <c r="AW109" s="485"/>
      <c r="AX109" s="485"/>
      <c r="AY109" s="485"/>
      <c r="AZ109" s="1464">
        <v>11</v>
      </c>
    </row>
    <row r="110" spans="1:52" s="1464" customFormat="1" ht="11.45" customHeight="1">
      <c r="A110" s="837"/>
      <c r="B110" s="1460"/>
      <c r="C110" s="1460"/>
      <c r="D110" s="284"/>
      <c r="AE110" s="984"/>
      <c r="AF110" s="1460"/>
      <c r="AG110" s="1460"/>
      <c r="AH110" s="984"/>
      <c r="AI110" s="984"/>
      <c r="AJ110" s="984"/>
      <c r="AK110" s="984"/>
      <c r="AL110" s="1460"/>
      <c r="AM110" s="984"/>
      <c r="AN110" s="984"/>
      <c r="AO110" s="476"/>
      <c r="AP110" s="984"/>
      <c r="AQ110" s="984"/>
      <c r="AR110" s="984"/>
      <c r="AS110" s="984"/>
      <c r="AT110" s="984"/>
      <c r="AU110" s="1456"/>
      <c r="AV110" s="485"/>
      <c r="AW110" s="485"/>
      <c r="AX110" s="485"/>
      <c r="AY110" s="485"/>
      <c r="AZ110" s="1464">
        <v>11</v>
      </c>
    </row>
    <row r="111" spans="1:52" s="1464" customFormat="1" ht="11.45" customHeight="1">
      <c r="A111" s="837"/>
      <c r="B111" s="1460"/>
      <c r="C111" s="1460"/>
      <c r="D111" s="284"/>
      <c r="AE111" s="984"/>
      <c r="AF111" s="1460"/>
      <c r="AG111" s="1460"/>
      <c r="AH111" s="984"/>
      <c r="AI111" s="984"/>
      <c r="AJ111" s="984"/>
      <c r="AK111" s="984"/>
      <c r="AL111" s="1460"/>
      <c r="AM111" s="984"/>
      <c r="AN111" s="984"/>
      <c r="AO111" s="476"/>
      <c r="AP111" s="984"/>
      <c r="AQ111" s="984"/>
      <c r="AR111" s="984"/>
      <c r="AS111" s="984"/>
      <c r="AT111" s="984"/>
      <c r="AU111" s="1456"/>
      <c r="AV111" s="485"/>
      <c r="AW111" s="485"/>
      <c r="AX111" s="485"/>
      <c r="AY111" s="485"/>
      <c r="AZ111" s="1464">
        <v>11</v>
      </c>
    </row>
    <row r="112" spans="1:52" s="1464" customFormat="1" ht="11.45" customHeight="1">
      <c r="A112" s="837"/>
      <c r="B112" s="1460"/>
      <c r="C112" s="1460"/>
      <c r="D112" s="284"/>
      <c r="AE112" s="984"/>
      <c r="AF112" s="1460"/>
      <c r="AG112" s="1460"/>
      <c r="AH112" s="984"/>
      <c r="AI112" s="984"/>
      <c r="AJ112" s="984"/>
      <c r="AK112" s="984"/>
      <c r="AL112" s="1460"/>
      <c r="AM112" s="984"/>
      <c r="AN112" s="984"/>
      <c r="AO112" s="476"/>
      <c r="AP112" s="984"/>
      <c r="AQ112" s="984"/>
      <c r="AR112" s="984"/>
      <c r="AS112" s="984"/>
      <c r="AT112" s="984"/>
      <c r="AU112" s="1456"/>
      <c r="AV112" s="485"/>
      <c r="AW112" s="485"/>
      <c r="AX112" s="485"/>
      <c r="AY112" s="485"/>
      <c r="AZ112" s="1464">
        <v>11</v>
      </c>
    </row>
    <row r="113" spans="1:52" s="1464" customFormat="1" ht="11.45" customHeight="1">
      <c r="A113" s="837"/>
      <c r="B113" s="1460"/>
      <c r="C113" s="1460"/>
      <c r="D113" s="284"/>
      <c r="AE113" s="984"/>
      <c r="AF113" s="1460"/>
      <c r="AG113" s="1460"/>
      <c r="AH113" s="984"/>
      <c r="AI113" s="984"/>
      <c r="AJ113" s="984"/>
      <c r="AK113" s="984"/>
      <c r="AL113" s="1460"/>
      <c r="AM113" s="984"/>
      <c r="AN113" s="984"/>
      <c r="AO113" s="476"/>
      <c r="AP113" s="984"/>
      <c r="AQ113" s="984"/>
      <c r="AR113" s="984"/>
      <c r="AS113" s="984"/>
      <c r="AT113" s="984"/>
      <c r="AU113" s="1456"/>
      <c r="AV113" s="485"/>
      <c r="AW113" s="485"/>
      <c r="AX113" s="485"/>
      <c r="AY113" s="485"/>
      <c r="AZ113" s="1464">
        <v>11</v>
      </c>
    </row>
    <row r="114" spans="1:52" s="1464" customFormat="1" ht="11.45" customHeight="1">
      <c r="A114" s="837"/>
      <c r="B114" s="1460"/>
      <c r="C114" s="1460"/>
      <c r="D114" s="284"/>
      <c r="AE114" s="984"/>
      <c r="AF114" s="1460"/>
      <c r="AG114" s="1460"/>
      <c r="AH114" s="984"/>
      <c r="AI114" s="984"/>
      <c r="AJ114" s="984"/>
      <c r="AK114" s="984"/>
      <c r="AL114" s="1460"/>
      <c r="AM114" s="984"/>
      <c r="AN114" s="984"/>
      <c r="AO114" s="476"/>
      <c r="AP114" s="984"/>
      <c r="AQ114" s="984"/>
      <c r="AR114" s="984"/>
      <c r="AS114" s="984"/>
      <c r="AT114" s="984"/>
      <c r="AU114" s="1456"/>
      <c r="AV114" s="485"/>
      <c r="AW114" s="485"/>
      <c r="AX114" s="485"/>
      <c r="AY114" s="485"/>
      <c r="AZ114" s="1464">
        <v>11</v>
      </c>
    </row>
    <row r="115" spans="1:52" s="1464" customFormat="1" ht="11.45" customHeight="1">
      <c r="A115" s="837"/>
      <c r="B115" s="1460"/>
      <c r="C115" s="1460"/>
      <c r="D115" s="284"/>
      <c r="AE115" s="984"/>
      <c r="AF115" s="1460"/>
      <c r="AG115" s="1460"/>
      <c r="AH115" s="984"/>
      <c r="AI115" s="984"/>
      <c r="AJ115" s="984"/>
      <c r="AK115" s="984"/>
      <c r="AL115" s="1460"/>
      <c r="AM115" s="984"/>
      <c r="AN115" s="984"/>
      <c r="AO115" s="476"/>
      <c r="AP115" s="984"/>
      <c r="AQ115" s="984"/>
      <c r="AR115" s="984"/>
      <c r="AS115" s="984"/>
      <c r="AT115" s="984"/>
      <c r="AU115" s="1456"/>
      <c r="AV115" s="485"/>
      <c r="AW115" s="485"/>
      <c r="AX115" s="485"/>
      <c r="AY115" s="485"/>
      <c r="AZ115" s="1464">
        <v>11</v>
      </c>
    </row>
    <row r="116" spans="1:52" s="1464" customFormat="1" ht="11.45" customHeight="1">
      <c r="A116" s="837"/>
      <c r="B116" s="1460"/>
      <c r="C116" s="1460"/>
      <c r="D116" s="284"/>
      <c r="AE116" s="984"/>
      <c r="AF116" s="1460"/>
      <c r="AG116" s="1460"/>
      <c r="AH116" s="984"/>
      <c r="AI116" s="984"/>
      <c r="AJ116" s="984"/>
      <c r="AK116" s="984"/>
      <c r="AL116" s="1460"/>
      <c r="AM116" s="984"/>
      <c r="AN116" s="984"/>
      <c r="AO116" s="476"/>
      <c r="AP116" s="984"/>
      <c r="AQ116" s="984"/>
      <c r="AR116" s="984"/>
      <c r="AS116" s="984"/>
      <c r="AT116" s="984"/>
      <c r="AU116" s="1456"/>
      <c r="AV116" s="485"/>
      <c r="AW116" s="485"/>
      <c r="AX116" s="485"/>
      <c r="AY116" s="485"/>
      <c r="AZ116" s="1464">
        <v>11</v>
      </c>
    </row>
    <row r="117" spans="1:52" s="1464" customFormat="1" ht="11.45" customHeight="1">
      <c r="A117" s="837"/>
      <c r="B117" s="1460"/>
      <c r="C117" s="1460"/>
      <c r="D117" s="284"/>
      <c r="AE117" s="984"/>
      <c r="AF117" s="1460"/>
      <c r="AG117" s="1460"/>
      <c r="AH117" s="984"/>
      <c r="AI117" s="984"/>
      <c r="AJ117" s="984"/>
      <c r="AK117" s="984"/>
      <c r="AL117" s="1460"/>
      <c r="AM117" s="984"/>
      <c r="AN117" s="984"/>
      <c r="AO117" s="476"/>
      <c r="AP117" s="984"/>
      <c r="AQ117" s="984"/>
      <c r="AR117" s="984"/>
      <c r="AS117" s="984"/>
      <c r="AT117" s="984"/>
      <c r="AU117" s="1456"/>
      <c r="AV117" s="485"/>
      <c r="AW117" s="485"/>
      <c r="AX117" s="485"/>
      <c r="AY117" s="485"/>
      <c r="AZ117" s="1464">
        <v>11</v>
      </c>
    </row>
    <row r="118" spans="1:52" s="1464" customFormat="1" ht="11.45" customHeight="1">
      <c r="A118" s="837"/>
      <c r="B118" s="1460"/>
      <c r="C118" s="1460"/>
      <c r="D118" s="284"/>
      <c r="AE118" s="984"/>
      <c r="AF118" s="1460"/>
      <c r="AG118" s="1460"/>
      <c r="AH118" s="984"/>
      <c r="AI118" s="984"/>
      <c r="AJ118" s="984"/>
      <c r="AK118" s="984"/>
      <c r="AL118" s="1460"/>
      <c r="AM118" s="984"/>
      <c r="AN118" s="984"/>
      <c r="AO118" s="476"/>
      <c r="AP118" s="984"/>
      <c r="AQ118" s="984"/>
      <c r="AR118" s="984"/>
      <c r="AS118" s="984"/>
      <c r="AT118" s="984"/>
      <c r="AU118" s="1456"/>
      <c r="AV118" s="485"/>
      <c r="AW118" s="485"/>
      <c r="AX118" s="485"/>
      <c r="AY118" s="485"/>
      <c r="AZ118" s="1464">
        <v>11</v>
      </c>
    </row>
    <row r="119" spans="1:52" s="1464" customFormat="1" ht="11.45" customHeight="1">
      <c r="A119" s="837"/>
      <c r="B119" s="1460"/>
      <c r="C119" s="1460"/>
      <c r="D119" s="284"/>
      <c r="AE119" s="984"/>
      <c r="AF119" s="1460"/>
      <c r="AG119" s="1460"/>
      <c r="AH119" s="984"/>
      <c r="AI119" s="984"/>
      <c r="AJ119" s="984"/>
      <c r="AK119" s="984"/>
      <c r="AL119" s="1460"/>
      <c r="AM119" s="984"/>
      <c r="AN119" s="984"/>
      <c r="AO119" s="476"/>
      <c r="AP119" s="984"/>
      <c r="AQ119" s="984"/>
      <c r="AR119" s="984"/>
      <c r="AS119" s="984"/>
      <c r="AT119" s="984"/>
      <c r="AU119" s="1456"/>
      <c r="AV119" s="485"/>
      <c r="AW119" s="485"/>
      <c r="AX119" s="485"/>
      <c r="AY119" s="485"/>
      <c r="AZ119" s="1464">
        <v>11</v>
      </c>
    </row>
    <row r="120" spans="1:52" s="1464" customFormat="1" ht="11.45" customHeight="1">
      <c r="A120" s="837"/>
      <c r="B120" s="1460"/>
      <c r="C120" s="1460"/>
      <c r="D120" s="284"/>
      <c r="AE120" s="984"/>
      <c r="AF120" s="1460"/>
      <c r="AG120" s="1460"/>
      <c r="AH120" s="984"/>
      <c r="AI120" s="984"/>
      <c r="AJ120" s="984"/>
      <c r="AK120" s="984"/>
      <c r="AL120" s="1460"/>
      <c r="AM120" s="984"/>
      <c r="AN120" s="984"/>
      <c r="AO120" s="476"/>
      <c r="AP120" s="984"/>
      <c r="AQ120" s="984"/>
      <c r="AR120" s="984"/>
      <c r="AS120" s="984"/>
      <c r="AT120" s="984"/>
      <c r="AU120" s="1456"/>
      <c r="AV120" s="485"/>
      <c r="AW120" s="485"/>
      <c r="AX120" s="485"/>
      <c r="AY120" s="485"/>
      <c r="AZ120" s="1464">
        <v>11</v>
      </c>
    </row>
    <row r="121" spans="1:52" s="1464" customFormat="1" ht="11.45" customHeight="1">
      <c r="A121" s="837"/>
      <c r="B121" s="1460"/>
      <c r="C121" s="1460"/>
      <c r="D121" s="284"/>
      <c r="AE121" s="984"/>
      <c r="AF121" s="1460"/>
      <c r="AG121" s="1460"/>
      <c r="AH121" s="984"/>
      <c r="AI121" s="984"/>
      <c r="AJ121" s="984"/>
      <c r="AK121" s="984"/>
      <c r="AL121" s="1460"/>
      <c r="AM121" s="984"/>
      <c r="AN121" s="984"/>
      <c r="AO121" s="476"/>
      <c r="AP121" s="984"/>
      <c r="AQ121" s="984"/>
      <c r="AR121" s="984"/>
      <c r="AS121" s="984"/>
      <c r="AT121" s="984"/>
      <c r="AU121" s="1456"/>
      <c r="AV121" s="485"/>
      <c r="AW121" s="485"/>
      <c r="AX121" s="485"/>
      <c r="AY121" s="485"/>
      <c r="AZ121" s="1464">
        <v>11</v>
      </c>
    </row>
    <row r="122" spans="1:52" s="1464" customFormat="1" ht="11.45" customHeight="1">
      <c r="A122" s="837"/>
      <c r="B122" s="1460"/>
      <c r="C122" s="1460"/>
      <c r="D122" s="284"/>
      <c r="AE122" s="984"/>
      <c r="AF122" s="1460"/>
      <c r="AG122" s="1460"/>
      <c r="AH122" s="984"/>
      <c r="AI122" s="984"/>
      <c r="AJ122" s="984"/>
      <c r="AK122" s="984"/>
      <c r="AL122" s="1460"/>
      <c r="AM122" s="984"/>
      <c r="AN122" s="984"/>
      <c r="AO122" s="476"/>
      <c r="AP122" s="984"/>
      <c r="AQ122" s="984"/>
      <c r="AR122" s="984"/>
      <c r="AS122" s="984"/>
      <c r="AT122" s="984"/>
      <c r="AU122" s="1456"/>
      <c r="AV122" s="485"/>
      <c r="AW122" s="485"/>
      <c r="AX122" s="485"/>
      <c r="AY122" s="485"/>
      <c r="AZ122" s="1464">
        <v>11</v>
      </c>
    </row>
    <row r="123" spans="1:52" s="1464" customFormat="1" ht="11.45" customHeight="1">
      <c r="A123" s="837"/>
      <c r="B123" s="1460"/>
      <c r="C123" s="1460"/>
      <c r="D123" s="284"/>
      <c r="AE123" s="984"/>
      <c r="AF123" s="1460"/>
      <c r="AG123" s="1460"/>
      <c r="AH123" s="984"/>
      <c r="AI123" s="984"/>
      <c r="AJ123" s="984"/>
      <c r="AK123" s="984"/>
      <c r="AL123" s="1460"/>
      <c r="AM123" s="984"/>
      <c r="AN123" s="984"/>
      <c r="AO123" s="476"/>
      <c r="AP123" s="984"/>
      <c r="AQ123" s="984"/>
      <c r="AR123" s="984"/>
      <c r="AS123" s="984"/>
      <c r="AT123" s="984"/>
      <c r="AU123" s="1456"/>
      <c r="AV123" s="485"/>
      <c r="AW123" s="485"/>
      <c r="AX123" s="485"/>
      <c r="AY123" s="485"/>
      <c r="AZ123" s="1464">
        <v>11</v>
      </c>
    </row>
    <row r="124" spans="1:52" s="1464" customFormat="1" ht="11.45" customHeight="1">
      <c r="A124" s="837"/>
      <c r="B124" s="1460"/>
      <c r="C124" s="1460"/>
      <c r="D124" s="284"/>
      <c r="AE124" s="984"/>
      <c r="AF124" s="1460"/>
      <c r="AG124" s="1460"/>
      <c r="AH124" s="984"/>
      <c r="AI124" s="984"/>
      <c r="AJ124" s="984"/>
      <c r="AK124" s="984"/>
      <c r="AL124" s="1460"/>
      <c r="AM124" s="984"/>
      <c r="AN124" s="984"/>
      <c r="AO124" s="476"/>
      <c r="AP124" s="984"/>
      <c r="AQ124" s="984"/>
      <c r="AR124" s="984"/>
      <c r="AS124" s="984"/>
      <c r="AT124" s="984"/>
      <c r="AU124" s="1456"/>
      <c r="AV124" s="485"/>
      <c r="AW124" s="485"/>
      <c r="AX124" s="485"/>
      <c r="AY124" s="485"/>
      <c r="AZ124" s="1464">
        <v>11</v>
      </c>
    </row>
    <row r="125" spans="1:52" s="1464" customFormat="1" ht="11.45" customHeight="1">
      <c r="A125" s="837"/>
      <c r="B125" s="1460"/>
      <c r="C125" s="1460"/>
      <c r="D125" s="284"/>
      <c r="AE125" s="984"/>
      <c r="AF125" s="1460"/>
      <c r="AG125" s="1460"/>
      <c r="AH125" s="984"/>
      <c r="AI125" s="984"/>
      <c r="AJ125" s="984"/>
      <c r="AK125" s="984"/>
      <c r="AL125" s="1460"/>
      <c r="AM125" s="984"/>
      <c r="AN125" s="984"/>
      <c r="AO125" s="476"/>
      <c r="AP125" s="984"/>
      <c r="AQ125" s="984"/>
      <c r="AR125" s="984"/>
      <c r="AS125" s="984"/>
      <c r="AT125" s="984"/>
      <c r="AU125" s="1456"/>
      <c r="AV125" s="485"/>
      <c r="AW125" s="485"/>
      <c r="AX125" s="485"/>
      <c r="AY125" s="485"/>
      <c r="AZ125" s="1464">
        <v>11</v>
      </c>
    </row>
    <row r="126" spans="1:52" s="1464" customFormat="1" ht="11.45" customHeight="1">
      <c r="A126" s="837"/>
      <c r="B126" s="1460"/>
      <c r="C126" s="1460"/>
      <c r="D126" s="284"/>
      <c r="AE126" s="984"/>
      <c r="AF126" s="1460"/>
      <c r="AG126" s="1460"/>
      <c r="AH126" s="984"/>
      <c r="AI126" s="984"/>
      <c r="AJ126" s="984"/>
      <c r="AK126" s="984"/>
      <c r="AL126" s="1460"/>
      <c r="AM126" s="984"/>
      <c r="AN126" s="984"/>
      <c r="AO126" s="476"/>
      <c r="AP126" s="984"/>
      <c r="AQ126" s="984"/>
      <c r="AR126" s="984"/>
      <c r="AS126" s="984"/>
      <c r="AT126" s="984"/>
      <c r="AU126" s="1456"/>
      <c r="AV126" s="485"/>
      <c r="AW126" s="485"/>
      <c r="AX126" s="485"/>
      <c r="AY126" s="485"/>
      <c r="AZ126" s="1464">
        <v>11</v>
      </c>
    </row>
    <row r="127" spans="1:52" s="1464" customFormat="1" ht="11.45" customHeight="1">
      <c r="A127" s="837"/>
      <c r="B127" s="1460"/>
      <c r="C127" s="1460"/>
      <c r="D127" s="284"/>
      <c r="AE127" s="984"/>
      <c r="AF127" s="1460"/>
      <c r="AG127" s="1460"/>
      <c r="AH127" s="984"/>
      <c r="AI127" s="984"/>
      <c r="AJ127" s="984"/>
      <c r="AK127" s="984"/>
      <c r="AL127" s="1460"/>
      <c r="AM127" s="984"/>
      <c r="AN127" s="984"/>
      <c r="AO127" s="476"/>
      <c r="AP127" s="984"/>
      <c r="AQ127" s="984"/>
      <c r="AR127" s="984"/>
      <c r="AS127" s="984"/>
      <c r="AT127" s="984"/>
      <c r="AU127" s="1456"/>
      <c r="AV127" s="485"/>
      <c r="AW127" s="485"/>
      <c r="AX127" s="485"/>
      <c r="AY127" s="485"/>
      <c r="AZ127" s="1464">
        <v>11</v>
      </c>
    </row>
    <row r="128" spans="1:52" s="1464" customFormat="1" ht="11.45" customHeight="1">
      <c r="A128" s="837"/>
      <c r="B128" s="1460"/>
      <c r="C128" s="1460"/>
      <c r="D128" s="284"/>
      <c r="AE128" s="984"/>
      <c r="AF128" s="1460"/>
      <c r="AG128" s="1460"/>
      <c r="AH128" s="984"/>
      <c r="AI128" s="984"/>
      <c r="AJ128" s="984"/>
      <c r="AK128" s="984"/>
      <c r="AL128" s="1460"/>
      <c r="AM128" s="984"/>
      <c r="AN128" s="984"/>
      <c r="AO128" s="476"/>
      <c r="AP128" s="984"/>
      <c r="AQ128" s="984"/>
      <c r="AR128" s="984"/>
      <c r="AS128" s="984"/>
      <c r="AT128" s="984"/>
      <c r="AU128" s="1456"/>
      <c r="AV128" s="485"/>
      <c r="AW128" s="485"/>
      <c r="AX128" s="485"/>
      <c r="AY128" s="485"/>
      <c r="AZ128" s="1464">
        <v>11</v>
      </c>
    </row>
    <row r="129" spans="1:52" s="1464" customFormat="1" ht="11.45" customHeight="1">
      <c r="A129" s="837"/>
      <c r="B129" s="1460"/>
      <c r="C129" s="1460"/>
      <c r="D129" s="284"/>
      <c r="AE129" s="984"/>
      <c r="AF129" s="1460"/>
      <c r="AG129" s="1460"/>
      <c r="AH129" s="984"/>
      <c r="AI129" s="984"/>
      <c r="AJ129" s="984"/>
      <c r="AK129" s="984"/>
      <c r="AL129" s="1460"/>
      <c r="AM129" s="984"/>
      <c r="AN129" s="984"/>
      <c r="AO129" s="476"/>
      <c r="AP129" s="984"/>
      <c r="AQ129" s="984"/>
      <c r="AR129" s="984"/>
      <c r="AS129" s="984"/>
      <c r="AT129" s="984"/>
      <c r="AU129" s="1456"/>
      <c r="AV129" s="485"/>
      <c r="AW129" s="485"/>
      <c r="AX129" s="485"/>
      <c r="AY129" s="485"/>
      <c r="AZ129" s="1464">
        <v>11</v>
      </c>
    </row>
    <row r="130" spans="1:52" s="1464" customFormat="1" ht="11.45" customHeight="1">
      <c r="A130" s="837"/>
      <c r="B130" s="1460"/>
      <c r="C130" s="1460"/>
      <c r="D130" s="284"/>
      <c r="AE130" s="984"/>
      <c r="AF130" s="1460"/>
      <c r="AG130" s="1460"/>
      <c r="AH130" s="984"/>
      <c r="AI130" s="984"/>
      <c r="AJ130" s="984"/>
      <c r="AK130" s="984"/>
      <c r="AL130" s="1460"/>
      <c r="AM130" s="984"/>
      <c r="AN130" s="984"/>
      <c r="AO130" s="476"/>
      <c r="AP130" s="984"/>
      <c r="AQ130" s="984"/>
      <c r="AR130" s="984"/>
      <c r="AS130" s="984"/>
      <c r="AT130" s="984"/>
      <c r="AU130" s="1456"/>
      <c r="AV130" s="485"/>
      <c r="AW130" s="485"/>
      <c r="AX130" s="485"/>
      <c r="AY130" s="485"/>
      <c r="AZ130" s="1464">
        <v>11</v>
      </c>
    </row>
    <row r="131" spans="1:52" s="1464" customFormat="1" ht="11.45" customHeight="1">
      <c r="A131" s="837"/>
      <c r="B131" s="1460"/>
      <c r="C131" s="1460"/>
      <c r="D131" s="284"/>
      <c r="AE131" s="984"/>
      <c r="AF131" s="1460"/>
      <c r="AG131" s="1460"/>
      <c r="AH131" s="984"/>
      <c r="AI131" s="984"/>
      <c r="AJ131" s="984"/>
      <c r="AK131" s="984"/>
      <c r="AL131" s="1460"/>
      <c r="AM131" s="984"/>
      <c r="AN131" s="984"/>
      <c r="AO131" s="476"/>
      <c r="AP131" s="984"/>
      <c r="AQ131" s="984"/>
      <c r="AR131" s="984"/>
      <c r="AS131" s="984"/>
      <c r="AT131" s="984"/>
      <c r="AU131" s="1456"/>
      <c r="AV131" s="485"/>
      <c r="AW131" s="485"/>
      <c r="AX131" s="485"/>
      <c r="AY131" s="485"/>
      <c r="AZ131" s="1464">
        <v>11</v>
      </c>
    </row>
    <row r="132" spans="1:52" s="1464" customFormat="1" ht="11.45" customHeight="1">
      <c r="A132" s="837"/>
      <c r="B132" s="1460"/>
      <c r="C132" s="1460"/>
      <c r="D132" s="284"/>
      <c r="AE132" s="984"/>
      <c r="AF132" s="1460"/>
      <c r="AG132" s="1460"/>
      <c r="AH132" s="984"/>
      <c r="AI132" s="984"/>
      <c r="AJ132" s="984"/>
      <c r="AK132" s="984"/>
      <c r="AL132" s="1460"/>
      <c r="AM132" s="984"/>
      <c r="AN132" s="984"/>
      <c r="AO132" s="476"/>
      <c r="AP132" s="984"/>
      <c r="AQ132" s="984"/>
      <c r="AR132" s="984"/>
      <c r="AS132" s="984"/>
      <c r="AT132" s="984"/>
      <c r="AU132" s="1456"/>
      <c r="AV132" s="485"/>
      <c r="AW132" s="485"/>
      <c r="AX132" s="485"/>
      <c r="AY132" s="485"/>
      <c r="AZ132" s="1464">
        <v>11</v>
      </c>
    </row>
    <row r="133" spans="1:52" s="1464" customFormat="1" ht="11.45" customHeight="1">
      <c r="A133" s="837"/>
      <c r="B133" s="1460"/>
      <c r="C133" s="1460"/>
      <c r="D133" s="284"/>
      <c r="AE133" s="984"/>
      <c r="AF133" s="1460"/>
      <c r="AG133" s="1460"/>
      <c r="AH133" s="984"/>
      <c r="AI133" s="984"/>
      <c r="AJ133" s="984"/>
      <c r="AK133" s="984"/>
      <c r="AL133" s="1460"/>
      <c r="AM133" s="984"/>
      <c r="AN133" s="984"/>
      <c r="AO133" s="476"/>
      <c r="AP133" s="984"/>
      <c r="AQ133" s="984"/>
      <c r="AR133" s="984"/>
      <c r="AS133" s="984"/>
      <c r="AT133" s="984"/>
      <c r="AU133" s="1456"/>
      <c r="AV133" s="485"/>
      <c r="AW133" s="485"/>
      <c r="AX133" s="485"/>
      <c r="AY133" s="485"/>
      <c r="AZ133" s="1464">
        <v>11</v>
      </c>
    </row>
    <row r="134" spans="1:52" s="1464" customFormat="1" ht="11.45" customHeight="1">
      <c r="A134" s="837"/>
      <c r="B134" s="1460"/>
      <c r="C134" s="1460"/>
      <c r="D134" s="284"/>
      <c r="AE134" s="984"/>
      <c r="AF134" s="1460"/>
      <c r="AG134" s="1460"/>
      <c r="AH134" s="984"/>
      <c r="AI134" s="984"/>
      <c r="AJ134" s="984"/>
      <c r="AK134" s="984"/>
      <c r="AL134" s="1460"/>
      <c r="AM134" s="984"/>
      <c r="AN134" s="984"/>
      <c r="AO134" s="476"/>
      <c r="AP134" s="984"/>
      <c r="AQ134" s="984"/>
      <c r="AR134" s="984"/>
      <c r="AS134" s="984"/>
      <c r="AT134" s="984"/>
      <c r="AU134" s="1456"/>
      <c r="AV134" s="485"/>
      <c r="AW134" s="485"/>
      <c r="AX134" s="485"/>
      <c r="AY134" s="485"/>
      <c r="AZ134" s="1464">
        <v>11</v>
      </c>
    </row>
    <row r="135" spans="1:52" s="1464" customFormat="1" ht="11.45" customHeight="1">
      <c r="A135" s="837"/>
      <c r="B135" s="1460"/>
      <c r="C135" s="1460"/>
      <c r="D135" s="284"/>
      <c r="AE135" s="984"/>
      <c r="AF135" s="1460"/>
      <c r="AG135" s="1460"/>
      <c r="AH135" s="984"/>
      <c r="AI135" s="984"/>
      <c r="AJ135" s="984"/>
      <c r="AK135" s="984"/>
      <c r="AL135" s="1460"/>
      <c r="AM135" s="984"/>
      <c r="AN135" s="984"/>
      <c r="AO135" s="476"/>
      <c r="AP135" s="984"/>
      <c r="AQ135" s="984"/>
      <c r="AR135" s="984"/>
      <c r="AS135" s="984"/>
      <c r="AT135" s="984"/>
      <c r="AU135" s="1456"/>
      <c r="AV135" s="485"/>
      <c r="AW135" s="485"/>
      <c r="AX135" s="485"/>
      <c r="AY135" s="485"/>
      <c r="AZ135" s="1464">
        <v>11</v>
      </c>
    </row>
    <row r="136" spans="1:52" s="1464" customFormat="1" ht="11.45" customHeight="1">
      <c r="A136" s="837"/>
      <c r="B136" s="1460"/>
      <c r="C136" s="1460"/>
      <c r="D136" s="284"/>
      <c r="AE136" s="984"/>
      <c r="AF136" s="1460"/>
      <c r="AG136" s="1460"/>
      <c r="AH136" s="984"/>
      <c r="AI136" s="984"/>
      <c r="AJ136" s="984"/>
      <c r="AK136" s="984"/>
      <c r="AL136" s="1460"/>
      <c r="AM136" s="984"/>
      <c r="AN136" s="984"/>
      <c r="AO136" s="476"/>
      <c r="AP136" s="984"/>
      <c r="AQ136" s="984"/>
      <c r="AR136" s="984"/>
      <c r="AS136" s="984"/>
      <c r="AT136" s="984"/>
      <c r="AU136" s="1456"/>
      <c r="AV136" s="485"/>
      <c r="AW136" s="485"/>
      <c r="AX136" s="485"/>
      <c r="AY136" s="485"/>
      <c r="AZ136" s="1464">
        <v>11</v>
      </c>
    </row>
    <row r="137" spans="1:52" s="1464" customFormat="1" ht="11.45" customHeight="1">
      <c r="A137" s="837"/>
      <c r="B137" s="1460"/>
      <c r="C137" s="1460"/>
      <c r="D137" s="284"/>
      <c r="AE137" s="984"/>
      <c r="AF137" s="1460"/>
      <c r="AG137" s="1460"/>
      <c r="AH137" s="984"/>
      <c r="AI137" s="984"/>
      <c r="AJ137" s="984"/>
      <c r="AK137" s="984"/>
      <c r="AL137" s="1460"/>
      <c r="AM137" s="984"/>
      <c r="AN137" s="984"/>
      <c r="AO137" s="476"/>
      <c r="AP137" s="984"/>
      <c r="AQ137" s="984"/>
      <c r="AR137" s="984"/>
      <c r="AS137" s="984"/>
      <c r="AT137" s="984"/>
      <c r="AU137" s="1456"/>
      <c r="AV137" s="485"/>
      <c r="AW137" s="485"/>
      <c r="AX137" s="485"/>
      <c r="AY137" s="485"/>
      <c r="AZ137" s="1464">
        <v>11</v>
      </c>
    </row>
    <row r="138" spans="1:52" s="1464" customFormat="1" ht="11.45" customHeight="1">
      <c r="A138" s="837"/>
      <c r="B138" s="1460"/>
      <c r="C138" s="1460"/>
      <c r="D138" s="284"/>
      <c r="AE138" s="984"/>
      <c r="AF138" s="1460"/>
      <c r="AG138" s="1460"/>
      <c r="AH138" s="984"/>
      <c r="AI138" s="984"/>
      <c r="AJ138" s="984"/>
      <c r="AK138" s="984"/>
      <c r="AL138" s="1460"/>
      <c r="AM138" s="984"/>
      <c r="AN138" s="984"/>
      <c r="AO138" s="476"/>
      <c r="AP138" s="984"/>
      <c r="AQ138" s="984"/>
      <c r="AR138" s="984"/>
      <c r="AS138" s="984"/>
      <c r="AT138" s="984"/>
      <c r="AU138" s="1456"/>
      <c r="AV138" s="485"/>
      <c r="AW138" s="485"/>
      <c r="AX138" s="485"/>
      <c r="AY138" s="485"/>
      <c r="AZ138" s="1464">
        <v>11</v>
      </c>
    </row>
    <row r="139" spans="1:52" s="1464" customFormat="1" ht="11.45" customHeight="1">
      <c r="A139" s="837"/>
      <c r="B139" s="1460"/>
      <c r="C139" s="1460"/>
      <c r="D139" s="284"/>
      <c r="AE139" s="984"/>
      <c r="AF139" s="1460"/>
      <c r="AG139" s="1460"/>
      <c r="AH139" s="984"/>
      <c r="AI139" s="984"/>
      <c r="AJ139" s="984"/>
      <c r="AK139" s="984"/>
      <c r="AL139" s="1460"/>
      <c r="AM139" s="984"/>
      <c r="AN139" s="984"/>
      <c r="AO139" s="476"/>
      <c r="AP139" s="984"/>
      <c r="AQ139" s="984"/>
      <c r="AR139" s="984"/>
      <c r="AS139" s="984"/>
      <c r="AT139" s="984"/>
      <c r="AU139" s="1456"/>
      <c r="AV139" s="485"/>
      <c r="AW139" s="485"/>
      <c r="AX139" s="485"/>
      <c r="AY139" s="485"/>
      <c r="AZ139" s="1464">
        <v>11</v>
      </c>
    </row>
    <row r="140" spans="1:52" s="1464" customFormat="1" ht="11.45" customHeight="1">
      <c r="A140" s="837"/>
      <c r="B140" s="1460"/>
      <c r="C140" s="1460"/>
      <c r="D140" s="284"/>
      <c r="AE140" s="984"/>
      <c r="AF140" s="1460"/>
      <c r="AG140" s="1460"/>
      <c r="AH140" s="984"/>
      <c r="AI140" s="984"/>
      <c r="AJ140" s="984"/>
      <c r="AK140" s="984"/>
      <c r="AL140" s="1460"/>
      <c r="AM140" s="984"/>
      <c r="AN140" s="984"/>
      <c r="AO140" s="476"/>
      <c r="AP140" s="984"/>
      <c r="AQ140" s="984"/>
      <c r="AR140" s="984"/>
      <c r="AS140" s="984"/>
      <c r="AT140" s="984"/>
      <c r="AU140" s="1456"/>
      <c r="AV140" s="485"/>
      <c r="AW140" s="485"/>
      <c r="AX140" s="485"/>
      <c r="AY140" s="485"/>
      <c r="AZ140" s="1464">
        <v>11</v>
      </c>
    </row>
    <row r="141" spans="1:52" s="1464" customFormat="1" ht="11.45" customHeight="1">
      <c r="A141" s="837"/>
      <c r="B141" s="1460"/>
      <c r="C141" s="1460"/>
      <c r="D141" s="284"/>
      <c r="AE141" s="984"/>
      <c r="AF141" s="1460"/>
      <c r="AG141" s="1460"/>
      <c r="AH141" s="984"/>
      <c r="AI141" s="984"/>
      <c r="AJ141" s="984"/>
      <c r="AK141" s="984"/>
      <c r="AL141" s="1460"/>
      <c r="AM141" s="984"/>
      <c r="AN141" s="984"/>
      <c r="AO141" s="476"/>
      <c r="AP141" s="984"/>
      <c r="AQ141" s="984"/>
      <c r="AR141" s="984"/>
      <c r="AS141" s="984"/>
      <c r="AT141" s="984"/>
      <c r="AU141" s="1456"/>
      <c r="AV141" s="485"/>
      <c r="AW141" s="485"/>
      <c r="AX141" s="485"/>
      <c r="AY141" s="485"/>
      <c r="AZ141" s="1464">
        <v>11</v>
      </c>
    </row>
    <row r="142" spans="1:52" s="1464" customFormat="1" ht="11.45" customHeight="1">
      <c r="A142" s="837"/>
      <c r="B142" s="1460"/>
      <c r="C142" s="1460"/>
      <c r="D142" s="284"/>
      <c r="AE142" s="984"/>
      <c r="AF142" s="1460"/>
      <c r="AG142" s="1460"/>
      <c r="AH142" s="984"/>
      <c r="AI142" s="984"/>
      <c r="AJ142" s="984"/>
      <c r="AK142" s="984"/>
      <c r="AL142" s="1460"/>
      <c r="AM142" s="984"/>
      <c r="AN142" s="984"/>
      <c r="AO142" s="476"/>
      <c r="AP142" s="984"/>
      <c r="AQ142" s="984"/>
      <c r="AR142" s="984"/>
      <c r="AS142" s="984"/>
      <c r="AT142" s="984"/>
      <c r="AU142" s="1456"/>
      <c r="AV142" s="485"/>
      <c r="AW142" s="485"/>
      <c r="AX142" s="485"/>
      <c r="AY142" s="485"/>
      <c r="AZ142" s="1464">
        <v>11</v>
      </c>
    </row>
    <row r="143" spans="1:52" s="1464" customFormat="1" ht="11.45" customHeight="1">
      <c r="A143" s="837"/>
      <c r="B143" s="1460"/>
      <c r="C143" s="1460"/>
      <c r="D143" s="284"/>
      <c r="AE143" s="984"/>
      <c r="AF143" s="1460"/>
      <c r="AG143" s="1460"/>
      <c r="AH143" s="984"/>
      <c r="AI143" s="984"/>
      <c r="AJ143" s="984"/>
      <c r="AK143" s="984"/>
      <c r="AL143" s="1460"/>
      <c r="AM143" s="984"/>
      <c r="AN143" s="984"/>
      <c r="AO143" s="476"/>
      <c r="AP143" s="984"/>
      <c r="AQ143" s="984"/>
      <c r="AR143" s="984"/>
      <c r="AS143" s="984"/>
      <c r="AT143" s="984"/>
      <c r="AU143" s="1456"/>
      <c r="AV143" s="485"/>
      <c r="AW143" s="485"/>
      <c r="AX143" s="485"/>
      <c r="AY143" s="485"/>
      <c r="AZ143" s="1464">
        <v>11</v>
      </c>
    </row>
    <row r="144" spans="1:52" s="1464" customFormat="1" ht="11.45" customHeight="1">
      <c r="A144" s="837"/>
      <c r="B144" s="1460"/>
      <c r="C144" s="1460"/>
      <c r="D144" s="284"/>
      <c r="AE144" s="984"/>
      <c r="AF144" s="1460"/>
      <c r="AG144" s="1460"/>
      <c r="AH144" s="984"/>
      <c r="AI144" s="984"/>
      <c r="AJ144" s="984"/>
      <c r="AK144" s="984"/>
      <c r="AL144" s="1460"/>
      <c r="AM144" s="984"/>
      <c r="AN144" s="984"/>
      <c r="AO144" s="476"/>
      <c r="AP144" s="984"/>
      <c r="AQ144" s="984"/>
      <c r="AR144" s="984"/>
      <c r="AS144" s="984"/>
      <c r="AT144" s="984"/>
      <c r="AU144" s="1456"/>
      <c r="AV144" s="485"/>
      <c r="AW144" s="485"/>
      <c r="AX144" s="485"/>
      <c r="AY144" s="485"/>
      <c r="AZ144" s="1464">
        <v>11</v>
      </c>
    </row>
    <row r="145" spans="1:52" s="1464" customFormat="1" ht="11.45" customHeight="1">
      <c r="A145" s="837"/>
      <c r="B145" s="1460"/>
      <c r="C145" s="1460"/>
      <c r="D145" s="284"/>
      <c r="AE145" s="984"/>
      <c r="AF145" s="1460"/>
      <c r="AG145" s="1460"/>
      <c r="AH145" s="984"/>
      <c r="AI145" s="984"/>
      <c r="AJ145" s="984"/>
      <c r="AK145" s="984"/>
      <c r="AL145" s="1460"/>
      <c r="AM145" s="984"/>
      <c r="AN145" s="984"/>
      <c r="AO145" s="476"/>
      <c r="AP145" s="984"/>
      <c r="AQ145" s="984"/>
      <c r="AR145" s="984"/>
      <c r="AS145" s="984"/>
      <c r="AT145" s="984"/>
      <c r="AU145" s="1456"/>
      <c r="AV145" s="485"/>
      <c r="AW145" s="485"/>
      <c r="AX145" s="485"/>
      <c r="AY145" s="485"/>
      <c r="AZ145" s="1464">
        <v>11</v>
      </c>
    </row>
    <row r="146" spans="1:52" s="1464" customFormat="1" ht="11.45" customHeight="1">
      <c r="A146" s="837"/>
      <c r="B146" s="1460"/>
      <c r="C146" s="1460"/>
      <c r="D146" s="284"/>
      <c r="AE146" s="984"/>
      <c r="AF146" s="1460"/>
      <c r="AG146" s="1460"/>
      <c r="AH146" s="984"/>
      <c r="AI146" s="984"/>
      <c r="AJ146" s="984"/>
      <c r="AK146" s="984"/>
      <c r="AL146" s="1460"/>
      <c r="AM146" s="984"/>
      <c r="AN146" s="984"/>
      <c r="AO146" s="476"/>
      <c r="AP146" s="984"/>
      <c r="AQ146" s="984"/>
      <c r="AR146" s="984"/>
      <c r="AS146" s="984"/>
      <c r="AT146" s="984"/>
      <c r="AU146" s="1456"/>
      <c r="AV146" s="485"/>
      <c r="AW146" s="485"/>
      <c r="AX146" s="485"/>
      <c r="AY146" s="485"/>
      <c r="AZ146" s="1464">
        <v>11</v>
      </c>
    </row>
    <row r="147" spans="1:52" s="1464" customFormat="1" ht="11.45" customHeight="1">
      <c r="A147" s="837"/>
      <c r="B147" s="1460"/>
      <c r="C147" s="1460"/>
      <c r="D147" s="284"/>
      <c r="AE147" s="984"/>
      <c r="AF147" s="1460"/>
      <c r="AG147" s="1460"/>
      <c r="AH147" s="984"/>
      <c r="AI147" s="984"/>
      <c r="AJ147" s="984"/>
      <c r="AK147" s="984"/>
      <c r="AL147" s="1460"/>
      <c r="AM147" s="984"/>
      <c r="AN147" s="984"/>
      <c r="AO147" s="476"/>
      <c r="AP147" s="984"/>
      <c r="AQ147" s="984"/>
      <c r="AR147" s="984"/>
      <c r="AS147" s="984"/>
      <c r="AT147" s="984"/>
      <c r="AU147" s="1456"/>
      <c r="AV147" s="485"/>
      <c r="AW147" s="485"/>
      <c r="AX147" s="485"/>
      <c r="AY147" s="485"/>
      <c r="AZ147" s="1464">
        <v>11</v>
      </c>
    </row>
    <row r="148" spans="1:52" s="1464" customFormat="1" ht="11.45" customHeight="1">
      <c r="A148" s="837"/>
      <c r="B148" s="1460"/>
      <c r="C148" s="1460"/>
      <c r="D148" s="284"/>
      <c r="AE148" s="984"/>
      <c r="AF148" s="1460"/>
      <c r="AG148" s="1460"/>
      <c r="AH148" s="984"/>
      <c r="AI148" s="984"/>
      <c r="AJ148" s="984"/>
      <c r="AK148" s="984"/>
      <c r="AL148" s="1460"/>
      <c r="AM148" s="984"/>
      <c r="AN148" s="984"/>
      <c r="AO148" s="476"/>
      <c r="AP148" s="984"/>
      <c r="AQ148" s="984"/>
      <c r="AR148" s="984"/>
      <c r="AS148" s="984"/>
      <c r="AT148" s="984"/>
      <c r="AU148" s="1456"/>
      <c r="AV148" s="485"/>
      <c r="AW148" s="485"/>
      <c r="AX148" s="485"/>
      <c r="AY148" s="485"/>
      <c r="AZ148" s="1464">
        <v>11</v>
      </c>
    </row>
    <row r="149" spans="1:52" s="1464" customFormat="1" ht="11.45" customHeight="1">
      <c r="A149" s="837"/>
      <c r="B149" s="1460"/>
      <c r="C149" s="1460"/>
      <c r="D149" s="284"/>
      <c r="AE149" s="984"/>
      <c r="AF149" s="1460"/>
      <c r="AG149" s="1460"/>
      <c r="AH149" s="984"/>
      <c r="AI149" s="984"/>
      <c r="AJ149" s="984"/>
      <c r="AK149" s="984"/>
      <c r="AL149" s="1460"/>
      <c r="AM149" s="984"/>
      <c r="AN149" s="984"/>
      <c r="AO149" s="476"/>
      <c r="AP149" s="984"/>
      <c r="AQ149" s="984"/>
      <c r="AR149" s="984"/>
      <c r="AS149" s="984"/>
      <c r="AT149" s="984"/>
      <c r="AU149" s="1456"/>
      <c r="AV149" s="485"/>
      <c r="AW149" s="485"/>
      <c r="AX149" s="485"/>
      <c r="AY149" s="485"/>
      <c r="AZ149" s="1464">
        <v>11</v>
      </c>
    </row>
    <row r="150" spans="1:52" s="1464" customFormat="1" ht="11.45" customHeight="1">
      <c r="A150" s="837"/>
      <c r="B150" s="1460"/>
      <c r="C150" s="1460"/>
      <c r="D150" s="284"/>
      <c r="AE150" s="984"/>
      <c r="AF150" s="1460"/>
      <c r="AG150" s="1460"/>
      <c r="AH150" s="984"/>
      <c r="AI150" s="984"/>
      <c r="AJ150" s="984"/>
      <c r="AK150" s="984"/>
      <c r="AL150" s="1460"/>
      <c r="AM150" s="984"/>
      <c r="AN150" s="984"/>
      <c r="AO150" s="476"/>
      <c r="AP150" s="984"/>
      <c r="AQ150" s="984"/>
      <c r="AR150" s="984"/>
      <c r="AS150" s="984"/>
      <c r="AT150" s="984"/>
      <c r="AU150" s="1456"/>
      <c r="AV150" s="485"/>
      <c r="AW150" s="485"/>
      <c r="AX150" s="485"/>
      <c r="AY150" s="485"/>
      <c r="AZ150" s="1464">
        <v>11</v>
      </c>
    </row>
    <row r="151" spans="1:52" s="1464" customFormat="1" ht="11.45" customHeight="1">
      <c r="A151" s="837"/>
      <c r="B151" s="1460"/>
      <c r="C151" s="1460"/>
      <c r="D151" s="284"/>
      <c r="AE151" s="984"/>
      <c r="AF151" s="1460"/>
      <c r="AG151" s="1460"/>
      <c r="AH151" s="984"/>
      <c r="AI151" s="984"/>
      <c r="AJ151" s="984"/>
      <c r="AK151" s="984"/>
      <c r="AL151" s="1460"/>
      <c r="AM151" s="984"/>
      <c r="AN151" s="984"/>
      <c r="AO151" s="476"/>
      <c r="AP151" s="984"/>
      <c r="AQ151" s="984"/>
      <c r="AR151" s="984"/>
      <c r="AS151" s="984"/>
      <c r="AT151" s="984"/>
      <c r="AU151" s="1456"/>
      <c r="AV151" s="485"/>
      <c r="AW151" s="485"/>
      <c r="AX151" s="485"/>
      <c r="AY151" s="485"/>
      <c r="AZ151" s="1464">
        <v>11</v>
      </c>
    </row>
    <row r="152" spans="1:52" s="1464" customFormat="1" ht="11.45" customHeight="1">
      <c r="A152" s="837"/>
      <c r="B152" s="1460"/>
      <c r="C152" s="1460"/>
      <c r="D152" s="284"/>
      <c r="AE152" s="984"/>
      <c r="AF152" s="1460"/>
      <c r="AG152" s="1460"/>
      <c r="AH152" s="984"/>
      <c r="AI152" s="984"/>
      <c r="AJ152" s="984"/>
      <c r="AK152" s="984"/>
      <c r="AL152" s="1460"/>
      <c r="AM152" s="984"/>
      <c r="AN152" s="984"/>
      <c r="AO152" s="476"/>
      <c r="AP152" s="984"/>
      <c r="AQ152" s="984"/>
      <c r="AR152" s="984"/>
      <c r="AS152" s="984"/>
      <c r="AT152" s="984"/>
      <c r="AU152" s="1456"/>
      <c r="AV152" s="485"/>
      <c r="AW152" s="485"/>
      <c r="AX152" s="485"/>
      <c r="AY152" s="485"/>
      <c r="AZ152" s="1464">
        <v>11</v>
      </c>
    </row>
    <row r="153" spans="1:52" s="1464" customFormat="1" ht="11.45" customHeight="1">
      <c r="A153" s="837"/>
      <c r="B153" s="1460"/>
      <c r="C153" s="1460"/>
      <c r="D153" s="284"/>
      <c r="AE153" s="984"/>
      <c r="AF153" s="1460"/>
      <c r="AG153" s="1460"/>
      <c r="AH153" s="984"/>
      <c r="AI153" s="984"/>
      <c r="AJ153" s="984"/>
      <c r="AK153" s="984"/>
      <c r="AL153" s="1460"/>
      <c r="AM153" s="984"/>
      <c r="AN153" s="984"/>
      <c r="AO153" s="476"/>
      <c r="AP153" s="984"/>
      <c r="AQ153" s="984"/>
      <c r="AR153" s="984"/>
      <c r="AS153" s="984"/>
      <c r="AT153" s="984"/>
      <c r="AU153" s="1456"/>
      <c r="AV153" s="485"/>
      <c r="AW153" s="485"/>
      <c r="AX153" s="485"/>
      <c r="AY153" s="485"/>
      <c r="AZ153" s="1464">
        <v>11</v>
      </c>
    </row>
    <row r="154" spans="1:52" s="1464" customFormat="1" ht="11.45" customHeight="1">
      <c r="A154" s="837"/>
      <c r="B154" s="1460"/>
      <c r="C154" s="1460"/>
      <c r="D154" s="284"/>
      <c r="AE154" s="984"/>
      <c r="AF154" s="1460"/>
      <c r="AG154" s="1460"/>
      <c r="AH154" s="984"/>
      <c r="AI154" s="984"/>
      <c r="AJ154" s="984"/>
      <c r="AK154" s="984"/>
      <c r="AL154" s="1460"/>
      <c r="AM154" s="984"/>
      <c r="AN154" s="984"/>
      <c r="AO154" s="476"/>
      <c r="AP154" s="984"/>
      <c r="AQ154" s="984"/>
      <c r="AR154" s="984"/>
      <c r="AS154" s="984"/>
      <c r="AT154" s="984"/>
      <c r="AU154" s="1456"/>
      <c r="AV154" s="485"/>
      <c r="AW154" s="485"/>
      <c r="AX154" s="485"/>
      <c r="AY154" s="485"/>
      <c r="AZ154" s="1464">
        <v>11</v>
      </c>
    </row>
    <row r="155" spans="1:52" s="1464" customFormat="1" ht="11.45" customHeight="1">
      <c r="A155" s="837"/>
      <c r="B155" s="1460"/>
      <c r="C155" s="1460"/>
      <c r="D155" s="284"/>
      <c r="AE155" s="984"/>
      <c r="AF155" s="1460"/>
      <c r="AG155" s="1460"/>
      <c r="AH155" s="984"/>
      <c r="AI155" s="984"/>
      <c r="AJ155" s="984"/>
      <c r="AK155" s="984"/>
      <c r="AL155" s="1460"/>
      <c r="AM155" s="984"/>
      <c r="AN155" s="984"/>
      <c r="AO155" s="476"/>
      <c r="AP155" s="984"/>
      <c r="AQ155" s="984"/>
      <c r="AR155" s="984"/>
      <c r="AS155" s="984"/>
      <c r="AT155" s="984"/>
      <c r="AU155" s="1456"/>
      <c r="AV155" s="485"/>
      <c r="AW155" s="485"/>
      <c r="AX155" s="485"/>
      <c r="AY155" s="485"/>
      <c r="AZ155" s="1464">
        <v>11</v>
      </c>
    </row>
    <row r="156" spans="1:52" s="1464" customFormat="1" ht="11.45" customHeight="1">
      <c r="A156" s="837"/>
      <c r="B156" s="1460"/>
      <c r="C156" s="1460"/>
      <c r="D156" s="284"/>
      <c r="AE156" s="984"/>
      <c r="AF156" s="1460"/>
      <c r="AG156" s="1460"/>
      <c r="AH156" s="984"/>
      <c r="AI156" s="984"/>
      <c r="AJ156" s="984"/>
      <c r="AK156" s="984"/>
      <c r="AL156" s="1460"/>
      <c r="AM156" s="984"/>
      <c r="AN156" s="984"/>
      <c r="AO156" s="476"/>
      <c r="AP156" s="984"/>
      <c r="AQ156" s="984"/>
      <c r="AR156" s="984"/>
      <c r="AS156" s="984"/>
      <c r="AT156" s="984"/>
      <c r="AU156" s="1456"/>
      <c r="AV156" s="485"/>
      <c r="AW156" s="485"/>
      <c r="AX156" s="485"/>
      <c r="AY156" s="485"/>
      <c r="AZ156" s="1464">
        <v>11</v>
      </c>
    </row>
    <row r="157" spans="1:52" s="1464" customFormat="1" ht="11.45" customHeight="1">
      <c r="A157" s="837"/>
      <c r="B157" s="1460"/>
      <c r="C157" s="1460"/>
      <c r="D157" s="284"/>
      <c r="AE157" s="984"/>
      <c r="AF157" s="1460"/>
      <c r="AG157" s="1460"/>
      <c r="AH157" s="984"/>
      <c r="AI157" s="984"/>
      <c r="AJ157" s="984"/>
      <c r="AK157" s="984"/>
      <c r="AL157" s="1460"/>
      <c r="AM157" s="984"/>
      <c r="AN157" s="984"/>
      <c r="AO157" s="476"/>
      <c r="AP157" s="984"/>
      <c r="AQ157" s="984"/>
      <c r="AR157" s="984"/>
      <c r="AS157" s="984"/>
      <c r="AT157" s="984"/>
      <c r="AU157" s="1456"/>
      <c r="AV157" s="485"/>
      <c r="AW157" s="485"/>
      <c r="AX157" s="485"/>
      <c r="AY157" s="485"/>
      <c r="AZ157" s="1464">
        <v>11</v>
      </c>
    </row>
    <row r="158" spans="1:52" s="1464" customFormat="1" ht="11.45" customHeight="1">
      <c r="A158" s="837"/>
      <c r="B158" s="1460"/>
      <c r="C158" s="1460"/>
      <c r="D158" s="284"/>
      <c r="AE158" s="984"/>
      <c r="AF158" s="1460"/>
      <c r="AG158" s="1460"/>
      <c r="AH158" s="984"/>
      <c r="AI158" s="984"/>
      <c r="AJ158" s="984"/>
      <c r="AK158" s="984"/>
      <c r="AL158" s="1460"/>
      <c r="AM158" s="984"/>
      <c r="AN158" s="984"/>
      <c r="AO158" s="476"/>
      <c r="AP158" s="984"/>
      <c r="AQ158" s="984"/>
      <c r="AR158" s="984"/>
      <c r="AS158" s="984"/>
      <c r="AT158" s="984"/>
      <c r="AU158" s="1456"/>
      <c r="AV158" s="485"/>
      <c r="AW158" s="485"/>
      <c r="AX158" s="485"/>
      <c r="AY158" s="485"/>
      <c r="AZ158" s="1464">
        <v>11</v>
      </c>
    </row>
    <row r="159" spans="1:52" s="1464" customFormat="1" ht="11.45" customHeight="1">
      <c r="A159" s="837"/>
      <c r="B159" s="1460"/>
      <c r="C159" s="1460"/>
      <c r="D159" s="284"/>
      <c r="AE159" s="984"/>
      <c r="AF159" s="1460"/>
      <c r="AG159" s="1460"/>
      <c r="AH159" s="984"/>
      <c r="AI159" s="984"/>
      <c r="AJ159" s="984"/>
      <c r="AK159" s="984"/>
      <c r="AL159" s="1460"/>
      <c r="AM159" s="984"/>
      <c r="AN159" s="984"/>
      <c r="AO159" s="476"/>
      <c r="AP159" s="984"/>
      <c r="AQ159" s="984"/>
      <c r="AR159" s="984"/>
      <c r="AS159" s="984"/>
      <c r="AT159" s="984"/>
      <c r="AU159" s="1456"/>
      <c r="AV159" s="485"/>
      <c r="AW159" s="485"/>
      <c r="AX159" s="485"/>
      <c r="AY159" s="485"/>
      <c r="AZ159" s="1464">
        <v>11</v>
      </c>
    </row>
    <row r="160" spans="1:52" s="1464" customFormat="1" ht="11.45" customHeight="1">
      <c r="A160" s="837"/>
      <c r="B160" s="1460"/>
      <c r="C160" s="1460"/>
      <c r="D160" s="284"/>
      <c r="AE160" s="984"/>
      <c r="AF160" s="1460"/>
      <c r="AG160" s="1460"/>
      <c r="AH160" s="984"/>
      <c r="AI160" s="984"/>
      <c r="AJ160" s="984"/>
      <c r="AK160" s="984"/>
      <c r="AL160" s="1460"/>
      <c r="AM160" s="984"/>
      <c r="AN160" s="984"/>
      <c r="AO160" s="476"/>
      <c r="AP160" s="984"/>
      <c r="AQ160" s="984"/>
      <c r="AR160" s="984"/>
      <c r="AS160" s="984"/>
      <c r="AT160" s="984"/>
      <c r="AU160" s="1456"/>
      <c r="AV160" s="485"/>
      <c r="AW160" s="485"/>
      <c r="AX160" s="485"/>
      <c r="AY160" s="485"/>
      <c r="AZ160" s="1464">
        <v>11</v>
      </c>
    </row>
    <row r="161" spans="1:52" s="1464" customFormat="1" ht="11.45" customHeight="1">
      <c r="A161" s="837"/>
      <c r="B161" s="1460"/>
      <c r="C161" s="1460"/>
      <c r="D161" s="284"/>
      <c r="AE161" s="984"/>
      <c r="AF161" s="1460"/>
      <c r="AG161" s="1460"/>
      <c r="AH161" s="984"/>
      <c r="AI161" s="984"/>
      <c r="AJ161" s="984"/>
      <c r="AK161" s="984"/>
      <c r="AL161" s="1460"/>
      <c r="AM161" s="984"/>
      <c r="AN161" s="984"/>
      <c r="AO161" s="476"/>
      <c r="AP161" s="984"/>
      <c r="AQ161" s="984"/>
      <c r="AR161" s="984"/>
      <c r="AS161" s="984"/>
      <c r="AT161" s="984"/>
      <c r="AU161" s="1456"/>
      <c r="AV161" s="485"/>
      <c r="AW161" s="485"/>
      <c r="AX161" s="485"/>
      <c r="AY161" s="485"/>
      <c r="AZ161" s="1464">
        <v>11</v>
      </c>
    </row>
    <row r="162" spans="1:52" s="1464" customFormat="1" ht="11.45" customHeight="1">
      <c r="A162" s="837"/>
      <c r="B162" s="1460"/>
      <c r="C162" s="1460"/>
      <c r="D162" s="284"/>
      <c r="AE162" s="984"/>
      <c r="AF162" s="1460"/>
      <c r="AG162" s="1460"/>
      <c r="AH162" s="984"/>
      <c r="AI162" s="984"/>
      <c r="AJ162" s="984"/>
      <c r="AK162" s="984"/>
      <c r="AL162" s="1460"/>
      <c r="AM162" s="984"/>
      <c r="AN162" s="984"/>
      <c r="AO162" s="476"/>
      <c r="AP162" s="984"/>
      <c r="AQ162" s="984"/>
      <c r="AR162" s="984"/>
      <c r="AS162" s="984"/>
      <c r="AT162" s="984"/>
      <c r="AU162" s="1456"/>
      <c r="AV162" s="485"/>
      <c r="AW162" s="485"/>
      <c r="AX162" s="485"/>
      <c r="AY162" s="485"/>
      <c r="AZ162" s="1464">
        <v>11</v>
      </c>
    </row>
    <row r="163" spans="1:52" s="1464" customFormat="1" ht="11.45" customHeight="1">
      <c r="A163" s="837"/>
      <c r="B163" s="1460"/>
      <c r="C163" s="1460"/>
      <c r="D163" s="284"/>
      <c r="AE163" s="984"/>
      <c r="AF163" s="1460"/>
      <c r="AG163" s="1460"/>
      <c r="AH163" s="984"/>
      <c r="AI163" s="984"/>
      <c r="AJ163" s="984"/>
      <c r="AK163" s="984"/>
      <c r="AL163" s="1460"/>
      <c r="AM163" s="984"/>
      <c r="AN163" s="984"/>
      <c r="AO163" s="476"/>
      <c r="AP163" s="984"/>
      <c r="AQ163" s="984"/>
      <c r="AR163" s="984"/>
      <c r="AS163" s="984"/>
      <c r="AT163" s="984"/>
      <c r="AU163" s="1456"/>
      <c r="AV163" s="485"/>
      <c r="AW163" s="485"/>
      <c r="AX163" s="485"/>
      <c r="AY163" s="485"/>
      <c r="AZ163" s="1464">
        <v>11</v>
      </c>
    </row>
    <row r="164" spans="1:52" s="1464" customFormat="1" ht="11.45" customHeight="1">
      <c r="A164" s="837"/>
      <c r="B164" s="1460"/>
      <c r="C164" s="1460"/>
      <c r="D164" s="284"/>
      <c r="AE164" s="984"/>
      <c r="AF164" s="1460"/>
      <c r="AG164" s="1460"/>
      <c r="AH164" s="984"/>
      <c r="AI164" s="984"/>
      <c r="AJ164" s="984"/>
      <c r="AK164" s="984"/>
      <c r="AL164" s="1460"/>
      <c r="AM164" s="984"/>
      <c r="AN164" s="984"/>
      <c r="AO164" s="476"/>
      <c r="AP164" s="984"/>
      <c r="AQ164" s="984"/>
      <c r="AR164" s="984"/>
      <c r="AS164" s="984"/>
      <c r="AT164" s="984"/>
      <c r="AU164" s="1456"/>
      <c r="AV164" s="485"/>
      <c r="AW164" s="485"/>
      <c r="AX164" s="485"/>
      <c r="AY164" s="485"/>
      <c r="AZ164" s="1464">
        <v>11</v>
      </c>
    </row>
    <row r="165" spans="1:52" s="1464" customFormat="1" ht="11.45" customHeight="1">
      <c r="A165" s="837"/>
      <c r="B165" s="1460"/>
      <c r="C165" s="1460"/>
      <c r="D165" s="284"/>
      <c r="AE165" s="984"/>
      <c r="AF165" s="1460"/>
      <c r="AG165" s="1460"/>
      <c r="AH165" s="984"/>
      <c r="AI165" s="984"/>
      <c r="AJ165" s="984"/>
      <c r="AK165" s="984"/>
      <c r="AL165" s="1460"/>
      <c r="AM165" s="984"/>
      <c r="AN165" s="984"/>
      <c r="AO165" s="476"/>
      <c r="AP165" s="984"/>
      <c r="AQ165" s="984"/>
      <c r="AR165" s="984"/>
      <c r="AS165" s="984"/>
      <c r="AT165" s="984"/>
      <c r="AU165" s="1456"/>
      <c r="AV165" s="485"/>
      <c r="AW165" s="485"/>
      <c r="AX165" s="485"/>
      <c r="AY165" s="485"/>
      <c r="AZ165" s="1464">
        <v>11</v>
      </c>
    </row>
    <row r="166" spans="1:52" s="1464" customFormat="1" ht="11.45" customHeight="1">
      <c r="A166" s="837"/>
      <c r="B166" s="1460"/>
      <c r="C166" s="1460"/>
      <c r="D166" s="284"/>
      <c r="AE166" s="984"/>
      <c r="AF166" s="1460"/>
      <c r="AG166" s="1460"/>
      <c r="AH166" s="984"/>
      <c r="AI166" s="984"/>
      <c r="AJ166" s="984"/>
      <c r="AK166" s="984"/>
      <c r="AL166" s="1460"/>
      <c r="AM166" s="984"/>
      <c r="AN166" s="984"/>
      <c r="AO166" s="476"/>
      <c r="AP166" s="984"/>
      <c r="AQ166" s="984"/>
      <c r="AR166" s="984"/>
      <c r="AS166" s="984"/>
      <c r="AT166" s="984"/>
      <c r="AU166" s="1456"/>
      <c r="AV166" s="485"/>
      <c r="AW166" s="485"/>
      <c r="AX166" s="485"/>
      <c r="AY166" s="485"/>
      <c r="AZ166" s="1464">
        <v>11</v>
      </c>
    </row>
    <row r="167" spans="1:52" s="1464" customFormat="1" ht="11.45" customHeight="1">
      <c r="A167" s="837"/>
      <c r="B167" s="1460"/>
      <c r="C167" s="1460"/>
      <c r="D167" s="284"/>
      <c r="AE167" s="984"/>
      <c r="AF167" s="1460"/>
      <c r="AG167" s="1460"/>
      <c r="AH167" s="984"/>
      <c r="AI167" s="984"/>
      <c r="AJ167" s="984"/>
      <c r="AK167" s="984"/>
      <c r="AL167" s="1460"/>
      <c r="AM167" s="984"/>
      <c r="AN167" s="984"/>
      <c r="AO167" s="476"/>
      <c r="AP167" s="984"/>
      <c r="AQ167" s="984"/>
      <c r="AR167" s="984"/>
      <c r="AS167" s="984"/>
      <c r="AT167" s="984"/>
      <c r="AU167" s="1456"/>
      <c r="AV167" s="485"/>
      <c r="AW167" s="485"/>
      <c r="AX167" s="485"/>
      <c r="AY167" s="485"/>
      <c r="AZ167" s="1464">
        <v>11</v>
      </c>
    </row>
    <row r="168" spans="1:52" s="1464" customFormat="1" ht="11.45" customHeight="1">
      <c r="A168" s="837"/>
      <c r="B168" s="1460"/>
      <c r="C168" s="1460"/>
      <c r="D168" s="284"/>
      <c r="AE168" s="984"/>
      <c r="AF168" s="1460"/>
      <c r="AG168" s="1460"/>
      <c r="AH168" s="984"/>
      <c r="AI168" s="984"/>
      <c r="AJ168" s="984"/>
      <c r="AK168" s="984"/>
      <c r="AL168" s="1460"/>
      <c r="AM168" s="984"/>
      <c r="AN168" s="984"/>
      <c r="AO168" s="476"/>
      <c r="AP168" s="984"/>
      <c r="AQ168" s="984"/>
      <c r="AR168" s="984"/>
      <c r="AS168" s="984"/>
      <c r="AT168" s="984"/>
      <c r="AU168" s="1456"/>
      <c r="AV168" s="485"/>
      <c r="AW168" s="485"/>
      <c r="AX168" s="485"/>
      <c r="AY168" s="485"/>
      <c r="AZ168" s="1464">
        <v>11</v>
      </c>
    </row>
    <row r="169" spans="1:52" s="1464" customFormat="1" ht="11.45" customHeight="1">
      <c r="A169" s="837"/>
      <c r="B169" s="1460"/>
      <c r="C169" s="1460"/>
      <c r="D169" s="284"/>
      <c r="AE169" s="984"/>
      <c r="AF169" s="1460"/>
      <c r="AG169" s="1460"/>
      <c r="AH169" s="984"/>
      <c r="AI169" s="984"/>
      <c r="AJ169" s="984"/>
      <c r="AK169" s="984"/>
      <c r="AL169" s="1460"/>
      <c r="AM169" s="984"/>
      <c r="AN169" s="984"/>
      <c r="AO169" s="476"/>
      <c r="AP169" s="984"/>
      <c r="AQ169" s="984"/>
      <c r="AR169" s="984"/>
      <c r="AS169" s="984"/>
      <c r="AT169" s="984"/>
      <c r="AU169" s="1456"/>
      <c r="AV169" s="485"/>
      <c r="AW169" s="485"/>
      <c r="AX169" s="485"/>
      <c r="AY169" s="485"/>
      <c r="AZ169" s="1464">
        <v>11</v>
      </c>
    </row>
    <row r="170" spans="1:52" s="1464" customFormat="1" ht="11.45" customHeight="1">
      <c r="A170" s="837"/>
      <c r="B170" s="1460"/>
      <c r="C170" s="1460"/>
      <c r="D170" s="284"/>
      <c r="AE170" s="984"/>
      <c r="AF170" s="1460"/>
      <c r="AG170" s="1460"/>
      <c r="AH170" s="984"/>
      <c r="AI170" s="984"/>
      <c r="AJ170" s="984"/>
      <c r="AK170" s="984"/>
      <c r="AL170" s="1460"/>
      <c r="AM170" s="984"/>
      <c r="AN170" s="984"/>
      <c r="AO170" s="476"/>
      <c r="AP170" s="984"/>
      <c r="AQ170" s="984"/>
      <c r="AR170" s="984"/>
      <c r="AS170" s="984"/>
      <c r="AT170" s="984"/>
      <c r="AU170" s="1456"/>
      <c r="AV170" s="485"/>
      <c r="AW170" s="485"/>
      <c r="AX170" s="485"/>
      <c r="AY170" s="485"/>
      <c r="AZ170" s="1464">
        <v>11</v>
      </c>
    </row>
    <row r="171" spans="1:52" s="1464" customFormat="1" ht="11.45" customHeight="1">
      <c r="A171" s="837"/>
      <c r="B171" s="1460"/>
      <c r="C171" s="1460"/>
      <c r="D171" s="284"/>
      <c r="AE171" s="984"/>
      <c r="AF171" s="1460"/>
      <c r="AG171" s="1460"/>
      <c r="AH171" s="984"/>
      <c r="AI171" s="984"/>
      <c r="AJ171" s="984"/>
      <c r="AK171" s="984"/>
      <c r="AL171" s="1460"/>
      <c r="AM171" s="984"/>
      <c r="AN171" s="984"/>
      <c r="AO171" s="476"/>
      <c r="AP171" s="984"/>
      <c r="AQ171" s="984"/>
      <c r="AR171" s="984"/>
      <c r="AS171" s="984"/>
      <c r="AT171" s="984"/>
      <c r="AU171" s="1456"/>
      <c r="AV171" s="485"/>
      <c r="AW171" s="485"/>
      <c r="AX171" s="485"/>
      <c r="AY171" s="485"/>
      <c r="AZ171" s="1464">
        <v>11</v>
      </c>
    </row>
    <row r="172" spans="1:52" s="1464" customFormat="1" ht="11.45" customHeight="1">
      <c r="A172" s="837"/>
      <c r="B172" s="1460"/>
      <c r="C172" s="1460"/>
      <c r="D172" s="284"/>
      <c r="AE172" s="984"/>
      <c r="AF172" s="1460"/>
      <c r="AG172" s="1460"/>
      <c r="AH172" s="984"/>
      <c r="AI172" s="984"/>
      <c r="AJ172" s="984"/>
      <c r="AK172" s="984"/>
      <c r="AL172" s="1460"/>
      <c r="AM172" s="984"/>
      <c r="AN172" s="984"/>
      <c r="AO172" s="476"/>
      <c r="AP172" s="984"/>
      <c r="AQ172" s="984"/>
      <c r="AR172" s="984"/>
      <c r="AS172" s="984"/>
      <c r="AT172" s="984"/>
      <c r="AU172" s="1456"/>
      <c r="AV172" s="485"/>
      <c r="AW172" s="485"/>
      <c r="AX172" s="485"/>
      <c r="AY172" s="485"/>
      <c r="AZ172" s="1464">
        <v>11</v>
      </c>
    </row>
    <row r="173" spans="1:52" s="1464" customFormat="1" ht="11.45" customHeight="1">
      <c r="A173" s="837"/>
      <c r="B173" s="1460"/>
      <c r="C173" s="1460"/>
      <c r="D173" s="284"/>
      <c r="AE173" s="984"/>
      <c r="AF173" s="1460"/>
      <c r="AG173" s="1460"/>
      <c r="AH173" s="984"/>
      <c r="AI173" s="984"/>
      <c r="AJ173" s="984"/>
      <c r="AK173" s="984"/>
      <c r="AL173" s="1460"/>
      <c r="AM173" s="984"/>
      <c r="AN173" s="984"/>
      <c r="AO173" s="476"/>
      <c r="AP173" s="984"/>
      <c r="AQ173" s="984"/>
      <c r="AR173" s="984"/>
      <c r="AS173" s="984"/>
      <c r="AT173" s="984"/>
      <c r="AU173" s="1456"/>
      <c r="AV173" s="485"/>
      <c r="AW173" s="485"/>
      <c r="AX173" s="485"/>
      <c r="AY173" s="485"/>
      <c r="AZ173" s="1464">
        <v>11</v>
      </c>
    </row>
    <row r="174" spans="1:52" s="1464" customFormat="1" ht="11.45" customHeight="1">
      <c r="A174" s="837"/>
      <c r="B174" s="1460"/>
      <c r="C174" s="1460"/>
      <c r="D174" s="284"/>
      <c r="AE174" s="984"/>
      <c r="AF174" s="1460"/>
      <c r="AG174" s="1460"/>
      <c r="AH174" s="984"/>
      <c r="AI174" s="984"/>
      <c r="AJ174" s="984"/>
      <c r="AK174" s="984"/>
      <c r="AL174" s="1460"/>
      <c r="AM174" s="984"/>
      <c r="AN174" s="984"/>
      <c r="AO174" s="476"/>
      <c r="AP174" s="984"/>
      <c r="AQ174" s="984"/>
      <c r="AR174" s="984"/>
      <c r="AS174" s="984"/>
      <c r="AT174" s="984"/>
      <c r="AU174" s="1456"/>
      <c r="AV174" s="485"/>
      <c r="AW174" s="485"/>
      <c r="AX174" s="485"/>
      <c r="AY174" s="485"/>
      <c r="AZ174" s="1464">
        <v>11</v>
      </c>
    </row>
    <row r="175" spans="1:52" s="1464" customFormat="1" ht="11.45" customHeight="1">
      <c r="A175" s="837"/>
      <c r="B175" s="1460"/>
      <c r="C175" s="1460"/>
      <c r="D175" s="284"/>
      <c r="AE175" s="984"/>
      <c r="AF175" s="1460"/>
      <c r="AG175" s="1460"/>
      <c r="AH175" s="984"/>
      <c r="AI175" s="984"/>
      <c r="AJ175" s="984"/>
      <c r="AK175" s="984"/>
      <c r="AL175" s="1460"/>
      <c r="AM175" s="984"/>
      <c r="AN175" s="984"/>
      <c r="AO175" s="476"/>
      <c r="AP175" s="984"/>
      <c r="AQ175" s="984"/>
      <c r="AR175" s="984"/>
      <c r="AS175" s="984"/>
      <c r="AT175" s="984"/>
      <c r="AU175" s="1456"/>
      <c r="AV175" s="485"/>
      <c r="AW175" s="485"/>
      <c r="AX175" s="485"/>
      <c r="AY175" s="485"/>
      <c r="AZ175" s="1464">
        <v>11</v>
      </c>
    </row>
    <row r="176" spans="1:52" s="1464" customFormat="1" ht="11.45" customHeight="1">
      <c r="A176" s="837"/>
      <c r="B176" s="1460"/>
      <c r="C176" s="1460"/>
      <c r="D176" s="284"/>
      <c r="AE176" s="984"/>
      <c r="AF176" s="1460"/>
      <c r="AG176" s="1460"/>
      <c r="AH176" s="984"/>
      <c r="AI176" s="984"/>
      <c r="AJ176" s="984"/>
      <c r="AK176" s="984"/>
      <c r="AL176" s="1460"/>
      <c r="AM176" s="984"/>
      <c r="AN176" s="984"/>
      <c r="AO176" s="476"/>
      <c r="AP176" s="984"/>
      <c r="AQ176" s="984"/>
      <c r="AR176" s="984"/>
      <c r="AS176" s="984"/>
      <c r="AT176" s="984"/>
      <c r="AU176" s="1456"/>
      <c r="AV176" s="485"/>
      <c r="AW176" s="485"/>
      <c r="AX176" s="485"/>
      <c r="AY176" s="485"/>
      <c r="AZ176" s="1464">
        <v>11</v>
      </c>
    </row>
    <row r="177" spans="1:52" s="1464" customFormat="1" ht="11.45" customHeight="1">
      <c r="A177" s="837"/>
      <c r="B177" s="1460"/>
      <c r="C177" s="1460"/>
      <c r="D177" s="284"/>
      <c r="AE177" s="984"/>
      <c r="AF177" s="1460"/>
      <c r="AG177" s="1460"/>
      <c r="AH177" s="984"/>
      <c r="AI177" s="984"/>
      <c r="AJ177" s="984"/>
      <c r="AK177" s="984"/>
      <c r="AL177" s="1460"/>
      <c r="AM177" s="984"/>
      <c r="AN177" s="984"/>
      <c r="AO177" s="476"/>
      <c r="AP177" s="984"/>
      <c r="AQ177" s="984"/>
      <c r="AR177" s="984"/>
      <c r="AS177" s="984"/>
      <c r="AT177" s="984"/>
      <c r="AU177" s="1456"/>
      <c r="AV177" s="485"/>
      <c r="AW177" s="485"/>
      <c r="AX177" s="485"/>
      <c r="AY177" s="485"/>
      <c r="AZ177" s="1464">
        <v>11</v>
      </c>
    </row>
    <row r="178" spans="1:52" s="1464" customFormat="1" ht="11.45" customHeight="1">
      <c r="A178" s="837"/>
      <c r="B178" s="1460"/>
      <c r="C178" s="1460"/>
      <c r="D178" s="284"/>
      <c r="AE178" s="984"/>
      <c r="AF178" s="1460"/>
      <c r="AG178" s="1460"/>
      <c r="AH178" s="984"/>
      <c r="AI178" s="984"/>
      <c r="AJ178" s="984"/>
      <c r="AK178" s="984"/>
      <c r="AL178" s="1460"/>
      <c r="AM178" s="984"/>
      <c r="AN178" s="984"/>
      <c r="AO178" s="476"/>
      <c r="AP178" s="984"/>
      <c r="AQ178" s="984"/>
      <c r="AR178" s="984"/>
      <c r="AS178" s="984"/>
      <c r="AT178" s="984"/>
      <c r="AU178" s="1456"/>
      <c r="AV178" s="485"/>
      <c r="AW178" s="485"/>
      <c r="AX178" s="485"/>
      <c r="AY178" s="485"/>
      <c r="AZ178" s="1464">
        <v>11</v>
      </c>
    </row>
    <row r="179" spans="1:52" s="1464" customFormat="1" ht="11.45" customHeight="1">
      <c r="A179" s="837"/>
      <c r="B179" s="1460"/>
      <c r="C179" s="1460"/>
      <c r="D179" s="284"/>
      <c r="AE179" s="984"/>
      <c r="AF179" s="1460"/>
      <c r="AG179" s="1460"/>
      <c r="AH179" s="984"/>
      <c r="AI179" s="984"/>
      <c r="AJ179" s="984"/>
      <c r="AK179" s="984"/>
      <c r="AL179" s="1460"/>
      <c r="AM179" s="984"/>
      <c r="AN179" s="984"/>
      <c r="AO179" s="476"/>
      <c r="AP179" s="984"/>
      <c r="AQ179" s="984"/>
      <c r="AR179" s="984"/>
      <c r="AS179" s="984"/>
      <c r="AT179" s="984"/>
      <c r="AU179" s="1456"/>
      <c r="AV179" s="485"/>
      <c r="AW179" s="485"/>
      <c r="AX179" s="485"/>
      <c r="AY179" s="485"/>
      <c r="AZ179" s="1464">
        <v>11</v>
      </c>
    </row>
    <row r="180" spans="1:52" s="1464" customFormat="1" ht="11.45" customHeight="1">
      <c r="A180" s="837"/>
      <c r="B180" s="1460"/>
      <c r="C180" s="1460"/>
      <c r="D180" s="284"/>
      <c r="AE180" s="984"/>
      <c r="AF180" s="1460"/>
      <c r="AG180" s="1460"/>
      <c r="AH180" s="984"/>
      <c r="AI180" s="984"/>
      <c r="AJ180" s="984"/>
      <c r="AK180" s="984"/>
      <c r="AL180" s="1460"/>
      <c r="AM180" s="984"/>
      <c r="AN180" s="984"/>
      <c r="AO180" s="476"/>
      <c r="AP180" s="984"/>
      <c r="AQ180" s="984"/>
      <c r="AR180" s="984"/>
      <c r="AS180" s="984"/>
      <c r="AT180" s="984"/>
      <c r="AU180" s="1456"/>
      <c r="AV180" s="485"/>
      <c r="AW180" s="485"/>
      <c r="AX180" s="485"/>
      <c r="AY180" s="485"/>
      <c r="AZ180" s="1464">
        <v>11</v>
      </c>
    </row>
    <row r="181" spans="1:52" s="1464" customFormat="1" ht="11.45" customHeight="1">
      <c r="A181" s="837"/>
      <c r="B181" s="1460"/>
      <c r="C181" s="1460"/>
      <c r="D181" s="284"/>
      <c r="AE181" s="984"/>
      <c r="AF181" s="1460"/>
      <c r="AG181" s="1460"/>
      <c r="AH181" s="984"/>
      <c r="AI181" s="984"/>
      <c r="AJ181" s="984"/>
      <c r="AK181" s="984"/>
      <c r="AL181" s="1460"/>
      <c r="AM181" s="984"/>
      <c r="AN181" s="984"/>
      <c r="AO181" s="476"/>
      <c r="AP181" s="984"/>
      <c r="AQ181" s="984"/>
      <c r="AR181" s="984"/>
      <c r="AS181" s="984"/>
      <c r="AT181" s="984"/>
      <c r="AU181" s="1456"/>
      <c r="AV181" s="485"/>
      <c r="AW181" s="485"/>
      <c r="AX181" s="485"/>
      <c r="AY181" s="485"/>
      <c r="AZ181" s="1464">
        <v>11</v>
      </c>
    </row>
    <row r="182" spans="1:52" s="1464" customFormat="1" ht="11.45" customHeight="1">
      <c r="A182" s="837"/>
      <c r="B182" s="1460"/>
      <c r="C182" s="1460"/>
      <c r="D182" s="284"/>
      <c r="AE182" s="984"/>
      <c r="AF182" s="1460"/>
      <c r="AG182" s="1460"/>
      <c r="AH182" s="984"/>
      <c r="AI182" s="984"/>
      <c r="AJ182" s="984"/>
      <c r="AK182" s="984"/>
      <c r="AL182" s="1460"/>
      <c r="AM182" s="984"/>
      <c r="AN182" s="984"/>
      <c r="AO182" s="476"/>
      <c r="AP182" s="984"/>
      <c r="AQ182" s="984"/>
      <c r="AR182" s="984"/>
      <c r="AS182" s="984"/>
      <c r="AT182" s="984"/>
      <c r="AU182" s="1456"/>
      <c r="AV182" s="485"/>
      <c r="AW182" s="485"/>
      <c r="AX182" s="485"/>
      <c r="AY182" s="485"/>
      <c r="AZ182" s="1464">
        <v>11</v>
      </c>
    </row>
    <row r="183" spans="1:52" s="1464" customFormat="1" ht="11.45" customHeight="1">
      <c r="A183" s="837"/>
      <c r="B183" s="1460"/>
      <c r="C183" s="1460"/>
      <c r="D183" s="284"/>
      <c r="AE183" s="984"/>
      <c r="AF183" s="1460"/>
      <c r="AG183" s="1460"/>
      <c r="AH183" s="984"/>
      <c r="AI183" s="984"/>
      <c r="AJ183" s="984"/>
      <c r="AK183" s="984"/>
      <c r="AL183" s="1460"/>
      <c r="AM183" s="984"/>
      <c r="AN183" s="984"/>
      <c r="AO183" s="476"/>
      <c r="AP183" s="984"/>
      <c r="AQ183" s="984"/>
      <c r="AR183" s="984"/>
      <c r="AS183" s="984"/>
      <c r="AT183" s="984"/>
      <c r="AU183" s="1456"/>
      <c r="AV183" s="485"/>
      <c r="AW183" s="485"/>
      <c r="AX183" s="485"/>
      <c r="AY183" s="485"/>
      <c r="AZ183" s="1464">
        <v>11</v>
      </c>
    </row>
    <row r="184" spans="1:52" s="1464" customFormat="1" ht="11.45" customHeight="1">
      <c r="A184" s="837"/>
      <c r="B184" s="1460"/>
      <c r="C184" s="1460"/>
      <c r="D184" s="284"/>
      <c r="AE184" s="984"/>
      <c r="AF184" s="1460"/>
      <c r="AG184" s="1460"/>
      <c r="AH184" s="984"/>
      <c r="AI184" s="984"/>
      <c r="AJ184" s="984"/>
      <c r="AK184" s="984"/>
      <c r="AL184" s="1460"/>
      <c r="AM184" s="984"/>
      <c r="AN184" s="984"/>
      <c r="AO184" s="476"/>
      <c r="AP184" s="984"/>
      <c r="AQ184" s="984"/>
      <c r="AR184" s="984"/>
      <c r="AS184" s="984"/>
      <c r="AT184" s="984"/>
      <c r="AU184" s="1456"/>
      <c r="AV184" s="485"/>
      <c r="AW184" s="485"/>
      <c r="AX184" s="485"/>
      <c r="AY184" s="485"/>
      <c r="AZ184" s="1464">
        <v>11</v>
      </c>
    </row>
    <row r="185" spans="1:52" s="1464" customFormat="1" ht="11.45" customHeight="1">
      <c r="A185" s="837"/>
      <c r="B185" s="1460"/>
      <c r="C185" s="1460"/>
      <c r="D185" s="284"/>
      <c r="AE185" s="984"/>
      <c r="AF185" s="1460"/>
      <c r="AG185" s="1460"/>
      <c r="AH185" s="984"/>
      <c r="AI185" s="984"/>
      <c r="AJ185" s="984"/>
      <c r="AK185" s="984"/>
      <c r="AL185" s="1460"/>
      <c r="AM185" s="984"/>
      <c r="AN185" s="984"/>
      <c r="AO185" s="476"/>
      <c r="AP185" s="984"/>
      <c r="AQ185" s="984"/>
      <c r="AR185" s="984"/>
      <c r="AS185" s="984"/>
      <c r="AT185" s="984"/>
      <c r="AU185" s="1456"/>
      <c r="AV185" s="485"/>
      <c r="AW185" s="485"/>
      <c r="AX185" s="485"/>
      <c r="AY185" s="485"/>
      <c r="AZ185" s="1464">
        <v>11</v>
      </c>
    </row>
    <row r="186" spans="1:52" s="1464" customFormat="1" ht="11.45" customHeight="1">
      <c r="A186" s="837"/>
      <c r="B186" s="1460"/>
      <c r="C186" s="1460"/>
      <c r="D186" s="284"/>
      <c r="AE186" s="984"/>
      <c r="AF186" s="1460"/>
      <c r="AG186" s="1460"/>
      <c r="AH186" s="984"/>
      <c r="AI186" s="984"/>
      <c r="AJ186" s="984"/>
      <c r="AK186" s="984"/>
      <c r="AL186" s="1460"/>
      <c r="AM186" s="984"/>
      <c r="AN186" s="984"/>
      <c r="AO186" s="476"/>
      <c r="AP186" s="984"/>
      <c r="AQ186" s="984"/>
      <c r="AR186" s="984"/>
      <c r="AS186" s="984"/>
      <c r="AT186" s="984"/>
      <c r="AU186" s="1456"/>
      <c r="AV186" s="485"/>
      <c r="AW186" s="485"/>
      <c r="AX186" s="485"/>
      <c r="AY186" s="485"/>
      <c r="AZ186" s="1464">
        <v>11</v>
      </c>
    </row>
    <row r="187" spans="1:52" s="1464" customFormat="1" ht="11.45" customHeight="1">
      <c r="A187" s="837"/>
      <c r="B187" s="1460"/>
      <c r="C187" s="1460"/>
      <c r="D187" s="284"/>
      <c r="AE187" s="984"/>
      <c r="AF187" s="1460"/>
      <c r="AG187" s="1460"/>
      <c r="AH187" s="984"/>
      <c r="AI187" s="984"/>
      <c r="AJ187" s="984"/>
      <c r="AK187" s="984"/>
      <c r="AL187" s="1460"/>
      <c r="AM187" s="984"/>
      <c r="AN187" s="984"/>
      <c r="AO187" s="476"/>
      <c r="AP187" s="984"/>
      <c r="AQ187" s="984"/>
      <c r="AR187" s="984"/>
      <c r="AS187" s="984"/>
      <c r="AT187" s="984"/>
      <c r="AU187" s="1456"/>
      <c r="AV187" s="485"/>
      <c r="AW187" s="485"/>
      <c r="AX187" s="485"/>
      <c r="AY187" s="485"/>
      <c r="AZ187" s="1464">
        <v>11</v>
      </c>
    </row>
    <row r="188" spans="1:52" s="1464" customFormat="1" ht="11.45" customHeight="1">
      <c r="A188" s="837"/>
      <c r="B188" s="1460"/>
      <c r="C188" s="1460"/>
      <c r="D188" s="284"/>
      <c r="AE188" s="984"/>
      <c r="AF188" s="1460"/>
      <c r="AG188" s="1460"/>
      <c r="AH188" s="984"/>
      <c r="AI188" s="984"/>
      <c r="AJ188" s="984"/>
      <c r="AK188" s="984"/>
      <c r="AL188" s="1460"/>
      <c r="AM188" s="984"/>
      <c r="AN188" s="984"/>
      <c r="AO188" s="476"/>
      <c r="AP188" s="984"/>
      <c r="AQ188" s="984"/>
      <c r="AR188" s="984"/>
      <c r="AS188" s="984"/>
      <c r="AT188" s="984"/>
      <c r="AU188" s="1456"/>
      <c r="AV188" s="485"/>
      <c r="AW188" s="485"/>
      <c r="AX188" s="485"/>
      <c r="AY188" s="485"/>
      <c r="AZ188" s="1464">
        <v>11</v>
      </c>
    </row>
    <row r="189" spans="1:52" s="1464" customFormat="1" ht="11.45" customHeight="1">
      <c r="A189" s="837"/>
      <c r="B189" s="1460"/>
      <c r="C189" s="1460"/>
      <c r="D189" s="284"/>
      <c r="AE189" s="984"/>
      <c r="AF189" s="1460"/>
      <c r="AG189" s="1460"/>
      <c r="AH189" s="984"/>
      <c r="AI189" s="984"/>
      <c r="AJ189" s="984"/>
      <c r="AK189" s="984"/>
      <c r="AL189" s="1460"/>
      <c r="AM189" s="984"/>
      <c r="AN189" s="984"/>
      <c r="AO189" s="476"/>
      <c r="AP189" s="984"/>
      <c r="AQ189" s="984"/>
      <c r="AR189" s="984"/>
      <c r="AS189" s="984"/>
      <c r="AT189" s="984"/>
      <c r="AU189" s="1456"/>
      <c r="AV189" s="485"/>
      <c r="AW189" s="485"/>
      <c r="AX189" s="485"/>
      <c r="AY189" s="485"/>
      <c r="AZ189" s="1464">
        <v>11</v>
      </c>
    </row>
    <row r="190" spans="1:52" s="1464" customFormat="1" ht="11.45" customHeight="1">
      <c r="A190" s="837"/>
      <c r="B190" s="1460"/>
      <c r="C190" s="1460"/>
      <c r="D190" s="284"/>
      <c r="AE190" s="984"/>
      <c r="AF190" s="1460"/>
      <c r="AG190" s="1460"/>
      <c r="AH190" s="984"/>
      <c r="AI190" s="984"/>
      <c r="AJ190" s="984"/>
      <c r="AK190" s="984"/>
      <c r="AL190" s="1460"/>
      <c r="AM190" s="984"/>
      <c r="AN190" s="984"/>
      <c r="AO190" s="476"/>
      <c r="AP190" s="984"/>
      <c r="AQ190" s="984"/>
      <c r="AR190" s="984"/>
      <c r="AS190" s="984"/>
      <c r="AT190" s="984"/>
      <c r="AU190" s="1456"/>
      <c r="AV190" s="485"/>
      <c r="AW190" s="485"/>
      <c r="AX190" s="485"/>
      <c r="AY190" s="485"/>
      <c r="AZ190" s="1464">
        <v>11</v>
      </c>
    </row>
    <row r="191" spans="1:52" s="1464" customFormat="1" ht="11.45" customHeight="1">
      <c r="A191" s="837"/>
      <c r="B191" s="1460"/>
      <c r="C191" s="1460"/>
      <c r="D191" s="284"/>
      <c r="AE191" s="984"/>
      <c r="AF191" s="1460"/>
      <c r="AG191" s="1460"/>
      <c r="AH191" s="984"/>
      <c r="AI191" s="984"/>
      <c r="AJ191" s="984"/>
      <c r="AK191" s="984"/>
      <c r="AL191" s="1460"/>
      <c r="AM191" s="984"/>
      <c r="AN191" s="984"/>
      <c r="AO191" s="476"/>
      <c r="AP191" s="984"/>
      <c r="AQ191" s="984"/>
      <c r="AR191" s="984"/>
      <c r="AS191" s="984"/>
      <c r="AT191" s="984"/>
      <c r="AU191" s="1456"/>
      <c r="AV191" s="485"/>
      <c r="AW191" s="485"/>
      <c r="AX191" s="485"/>
      <c r="AY191" s="485"/>
      <c r="AZ191" s="1464">
        <v>11</v>
      </c>
    </row>
    <row r="192" spans="1:52" s="1464" customFormat="1" ht="11.45" customHeight="1">
      <c r="A192" s="837"/>
      <c r="B192" s="1460"/>
      <c r="C192" s="1460"/>
      <c r="D192" s="284"/>
      <c r="AE192" s="984"/>
      <c r="AF192" s="1460"/>
      <c r="AG192" s="1460"/>
      <c r="AH192" s="984"/>
      <c r="AI192" s="984"/>
      <c r="AJ192" s="984"/>
      <c r="AK192" s="984"/>
      <c r="AL192" s="1460"/>
      <c r="AM192" s="984"/>
      <c r="AN192" s="984"/>
      <c r="AO192" s="476"/>
      <c r="AP192" s="984"/>
      <c r="AQ192" s="984"/>
      <c r="AR192" s="984"/>
      <c r="AS192" s="984"/>
      <c r="AT192" s="984"/>
      <c r="AU192" s="1456"/>
      <c r="AV192" s="485"/>
      <c r="AW192" s="485"/>
      <c r="AX192" s="485"/>
      <c r="AY192" s="485"/>
      <c r="AZ192" s="1464">
        <v>11</v>
      </c>
    </row>
    <row r="193" spans="1:52" s="1464" customFormat="1" ht="11.45" customHeight="1">
      <c r="A193" s="837"/>
      <c r="B193" s="1460"/>
      <c r="C193" s="1460"/>
      <c r="D193" s="284"/>
      <c r="AE193" s="984"/>
      <c r="AF193" s="1460"/>
      <c r="AG193" s="1460"/>
      <c r="AH193" s="984"/>
      <c r="AI193" s="984"/>
      <c r="AJ193" s="984"/>
      <c r="AK193" s="984"/>
      <c r="AL193" s="1460"/>
      <c r="AM193" s="984"/>
      <c r="AN193" s="984"/>
      <c r="AO193" s="476"/>
      <c r="AP193" s="984"/>
      <c r="AQ193" s="984"/>
      <c r="AR193" s="984"/>
      <c r="AS193" s="984"/>
      <c r="AT193" s="984"/>
      <c r="AU193" s="1456"/>
      <c r="AV193" s="485"/>
      <c r="AW193" s="485"/>
      <c r="AX193" s="485"/>
      <c r="AY193" s="485"/>
      <c r="AZ193" s="1464">
        <v>11</v>
      </c>
    </row>
    <row r="194" spans="1:52" s="1464" customFormat="1" ht="11.45" customHeight="1">
      <c r="A194" s="837"/>
      <c r="B194" s="1460"/>
      <c r="C194" s="1460"/>
      <c r="D194" s="284"/>
      <c r="AE194" s="984"/>
      <c r="AF194" s="1460"/>
      <c r="AG194" s="1460"/>
      <c r="AH194" s="984"/>
      <c r="AI194" s="984"/>
      <c r="AJ194" s="984"/>
      <c r="AK194" s="984"/>
      <c r="AL194" s="1460"/>
      <c r="AM194" s="984"/>
      <c r="AN194" s="984"/>
      <c r="AO194" s="476"/>
      <c r="AP194" s="984"/>
      <c r="AQ194" s="984"/>
      <c r="AR194" s="984"/>
      <c r="AS194" s="984"/>
      <c r="AT194" s="984"/>
      <c r="AU194" s="1456"/>
      <c r="AV194" s="485"/>
      <c r="AW194" s="485"/>
      <c r="AX194" s="485"/>
      <c r="AY194" s="485"/>
      <c r="AZ194" s="1464">
        <v>11</v>
      </c>
    </row>
    <row r="195" spans="1:52" s="1464" customFormat="1" ht="11.45" customHeight="1">
      <c r="A195" s="837"/>
      <c r="B195" s="1460"/>
      <c r="C195" s="1460"/>
      <c r="D195" s="284"/>
      <c r="AE195" s="984"/>
      <c r="AF195" s="1460"/>
      <c r="AG195" s="1460"/>
      <c r="AH195" s="984"/>
      <c r="AI195" s="984"/>
      <c r="AJ195" s="984"/>
      <c r="AK195" s="984"/>
      <c r="AL195" s="1460"/>
      <c r="AM195" s="984"/>
      <c r="AN195" s="984"/>
      <c r="AO195" s="476"/>
      <c r="AP195" s="984"/>
      <c r="AQ195" s="984"/>
      <c r="AR195" s="984"/>
      <c r="AS195" s="984"/>
      <c r="AT195" s="984"/>
      <c r="AU195" s="1456"/>
      <c r="AV195" s="485"/>
      <c r="AW195" s="485"/>
      <c r="AX195" s="485"/>
      <c r="AY195" s="485"/>
      <c r="AZ195" s="1464">
        <v>11</v>
      </c>
    </row>
    <row r="196" spans="1:52" s="1464" customFormat="1" ht="11.45" customHeight="1">
      <c r="A196" s="837"/>
      <c r="B196" s="1460"/>
      <c r="C196" s="1460"/>
      <c r="D196" s="284"/>
      <c r="AE196" s="984"/>
      <c r="AF196" s="1460"/>
      <c r="AG196" s="1460"/>
      <c r="AH196" s="984"/>
      <c r="AI196" s="984"/>
      <c r="AJ196" s="984"/>
      <c r="AK196" s="984"/>
      <c r="AL196" s="1460"/>
      <c r="AM196" s="984"/>
      <c r="AN196" s="984"/>
      <c r="AO196" s="476"/>
      <c r="AP196" s="984"/>
      <c r="AQ196" s="984"/>
      <c r="AR196" s="984"/>
      <c r="AS196" s="984"/>
      <c r="AT196" s="984"/>
      <c r="AU196" s="1456"/>
      <c r="AV196" s="485"/>
      <c r="AW196" s="485"/>
      <c r="AX196" s="485"/>
      <c r="AY196" s="485"/>
      <c r="AZ196" s="1464">
        <v>11</v>
      </c>
    </row>
    <row r="197" spans="1:52" s="1464" customFormat="1" ht="11.45" customHeight="1">
      <c r="A197" s="837"/>
      <c r="B197" s="1460"/>
      <c r="C197" s="1460"/>
      <c r="D197" s="284"/>
      <c r="AE197" s="984"/>
      <c r="AF197" s="1460"/>
      <c r="AG197" s="1460"/>
      <c r="AH197" s="984"/>
      <c r="AI197" s="984"/>
      <c r="AJ197" s="984"/>
      <c r="AK197" s="984"/>
      <c r="AL197" s="1460"/>
      <c r="AM197" s="984"/>
      <c r="AN197" s="984"/>
      <c r="AO197" s="476"/>
      <c r="AP197" s="984"/>
      <c r="AQ197" s="984"/>
      <c r="AR197" s="984"/>
      <c r="AS197" s="984"/>
      <c r="AT197" s="984"/>
      <c r="AU197" s="1456"/>
      <c r="AV197" s="485"/>
      <c r="AW197" s="485"/>
      <c r="AX197" s="485"/>
      <c r="AY197" s="485"/>
      <c r="AZ197" s="1464">
        <v>11</v>
      </c>
    </row>
    <row r="198" spans="1:52" s="1464" customFormat="1" ht="11.45" customHeight="1">
      <c r="A198" s="837"/>
      <c r="B198" s="1460"/>
      <c r="C198" s="1460"/>
      <c r="D198" s="284"/>
      <c r="AE198" s="984"/>
      <c r="AF198" s="1460"/>
      <c r="AG198" s="1460"/>
      <c r="AH198" s="984"/>
      <c r="AI198" s="984"/>
      <c r="AJ198" s="984"/>
      <c r="AK198" s="984"/>
      <c r="AL198" s="1460"/>
      <c r="AM198" s="984"/>
      <c r="AN198" s="984"/>
      <c r="AO198" s="476"/>
      <c r="AP198" s="984"/>
      <c r="AQ198" s="984"/>
      <c r="AR198" s="984"/>
      <c r="AS198" s="984"/>
      <c r="AT198" s="984"/>
      <c r="AU198" s="1456"/>
      <c r="AV198" s="485"/>
      <c r="AW198" s="485"/>
      <c r="AX198" s="485"/>
      <c r="AY198" s="485"/>
      <c r="AZ198" s="1464">
        <v>11</v>
      </c>
    </row>
    <row r="199" spans="1:52" s="1464" customFormat="1" ht="11.45" customHeight="1">
      <c r="A199" s="837"/>
      <c r="B199" s="1460"/>
      <c r="C199" s="1460"/>
      <c r="D199" s="284"/>
      <c r="AE199" s="984"/>
      <c r="AF199" s="1460"/>
      <c r="AG199" s="1460"/>
      <c r="AH199" s="984"/>
      <c r="AI199" s="984"/>
      <c r="AJ199" s="984"/>
      <c r="AK199" s="984"/>
      <c r="AL199" s="1460"/>
      <c r="AM199" s="984"/>
      <c r="AN199" s="984"/>
      <c r="AO199" s="476"/>
      <c r="AP199" s="984"/>
      <c r="AQ199" s="984"/>
      <c r="AR199" s="984"/>
      <c r="AS199" s="984"/>
      <c r="AT199" s="984"/>
      <c r="AU199" s="1456"/>
      <c r="AV199" s="485"/>
      <c r="AW199" s="485"/>
      <c r="AX199" s="485"/>
      <c r="AY199" s="485"/>
      <c r="AZ199" s="1464">
        <v>11</v>
      </c>
    </row>
    <row r="200" spans="1:52" s="1464" customFormat="1" ht="11.45" customHeight="1">
      <c r="A200" s="837"/>
      <c r="B200" s="1460"/>
      <c r="C200" s="1460"/>
      <c r="D200" s="284"/>
      <c r="AE200" s="984"/>
      <c r="AF200" s="1460"/>
      <c r="AG200" s="1460"/>
      <c r="AH200" s="984"/>
      <c r="AI200" s="984"/>
      <c r="AJ200" s="984"/>
      <c r="AK200" s="984"/>
      <c r="AL200" s="1460"/>
      <c r="AM200" s="984"/>
      <c r="AN200" s="984"/>
      <c r="AO200" s="476"/>
      <c r="AP200" s="984"/>
      <c r="AQ200" s="984"/>
      <c r="AR200" s="984"/>
      <c r="AS200" s="984"/>
      <c r="AT200" s="984"/>
      <c r="AU200" s="1456"/>
      <c r="AV200" s="485"/>
      <c r="AW200" s="485"/>
      <c r="AX200" s="485"/>
      <c r="AY200" s="485"/>
      <c r="AZ200" s="1464">
        <v>11</v>
      </c>
    </row>
    <row r="201" spans="1:52" ht="11.45" customHeight="1">
      <c r="AZ201" s="1455">
        <v>11</v>
      </c>
    </row>
    <row r="202" spans="1:52" ht="11.45" customHeight="1">
      <c r="AZ202" s="1455">
        <v>11</v>
      </c>
    </row>
    <row r="203" spans="1:52" ht="11.45" customHeight="1">
      <c r="AZ203" s="1455">
        <v>11</v>
      </c>
    </row>
    <row r="204" spans="1:52" ht="11.45" customHeight="1">
      <c r="A204" s="839"/>
      <c r="B204" s="1455"/>
      <c r="D204" s="1455"/>
      <c r="AE204" s="1455"/>
      <c r="AH204" s="1455"/>
      <c r="AI204" s="1455"/>
      <c r="AJ204" s="1455"/>
      <c r="AK204" s="1455"/>
      <c r="AM204" s="1455"/>
      <c r="AN204" s="1455"/>
      <c r="AO204" s="1455"/>
      <c r="AP204" s="1455"/>
      <c r="AQ204" s="1455"/>
      <c r="AR204" s="1455"/>
      <c r="AS204" s="1455"/>
      <c r="AT204" s="1455"/>
      <c r="AU204" s="1455"/>
      <c r="AV204" s="1455"/>
      <c r="AW204" s="1455"/>
      <c r="AX204" s="1455"/>
      <c r="AY204" s="1455"/>
      <c r="AZ204" s="1455">
        <v>11</v>
      </c>
    </row>
    <row r="205" spans="1:52" ht="11.45" customHeight="1">
      <c r="A205" s="839"/>
      <c r="B205" s="1455"/>
      <c r="D205" s="1455"/>
      <c r="AE205" s="1455"/>
      <c r="AH205" s="1455"/>
      <c r="AI205" s="1455"/>
      <c r="AJ205" s="1455"/>
      <c r="AK205" s="1455"/>
      <c r="AM205" s="1455"/>
      <c r="AN205" s="1455"/>
      <c r="AO205" s="1455"/>
      <c r="AP205" s="1455"/>
      <c r="AQ205" s="1455"/>
      <c r="AR205" s="1455"/>
      <c r="AS205" s="1455"/>
      <c r="AT205" s="1455"/>
      <c r="AU205" s="1455"/>
      <c r="AV205" s="1455"/>
      <c r="AW205" s="1455"/>
      <c r="AX205" s="1455"/>
      <c r="AY205" s="1455"/>
      <c r="AZ205" s="1455">
        <v>11</v>
      </c>
    </row>
    <row r="206" spans="1:52" ht="11.45" customHeight="1">
      <c r="A206" s="839"/>
      <c r="B206" s="1455"/>
      <c r="D206" s="1455"/>
      <c r="AE206" s="1455"/>
      <c r="AH206" s="1455"/>
      <c r="AI206" s="1455"/>
      <c r="AJ206" s="1455"/>
      <c r="AK206" s="1455"/>
      <c r="AM206" s="1455"/>
      <c r="AN206" s="1455"/>
      <c r="AO206" s="1455"/>
      <c r="AP206" s="1455"/>
      <c r="AQ206" s="1455"/>
      <c r="AR206" s="1455"/>
      <c r="AS206" s="1455"/>
      <c r="AT206" s="1455"/>
      <c r="AU206" s="1455"/>
      <c r="AV206" s="1455"/>
      <c r="AW206" s="1455"/>
      <c r="AX206" s="1455"/>
      <c r="AY206" s="1455"/>
      <c r="AZ206" s="1455">
        <v>11</v>
      </c>
    </row>
    <row r="207" spans="1:52" ht="11.45" customHeight="1">
      <c r="A207" s="839"/>
      <c r="B207" s="1455"/>
      <c r="D207" s="1455"/>
      <c r="AE207" s="1455"/>
      <c r="AH207" s="1455"/>
      <c r="AI207" s="1455"/>
      <c r="AJ207" s="1455"/>
      <c r="AK207" s="1455"/>
      <c r="AM207" s="1455"/>
      <c r="AN207" s="1455"/>
      <c r="AO207" s="1455"/>
      <c r="AP207" s="1455"/>
      <c r="AQ207" s="1455"/>
      <c r="AR207" s="1455"/>
      <c r="AS207" s="1455"/>
      <c r="AT207" s="1455"/>
      <c r="AU207" s="1455"/>
      <c r="AV207" s="1455"/>
      <c r="AW207" s="1455"/>
      <c r="AX207" s="1455"/>
      <c r="AY207" s="1455"/>
      <c r="AZ207" s="1455">
        <v>11</v>
      </c>
    </row>
    <row r="208" spans="1:52" ht="11.45" customHeight="1">
      <c r="A208" s="839"/>
      <c r="B208" s="1455"/>
      <c r="D208" s="1455"/>
      <c r="AE208" s="1455"/>
      <c r="AH208" s="1455"/>
      <c r="AI208" s="1455"/>
      <c r="AJ208" s="1455"/>
      <c r="AK208" s="1455"/>
      <c r="AM208" s="1455"/>
      <c r="AN208" s="1455"/>
      <c r="AO208" s="1455"/>
      <c r="AP208" s="1455"/>
      <c r="AQ208" s="1455"/>
      <c r="AR208" s="1455"/>
      <c r="AS208" s="1455"/>
      <c r="AT208" s="1455"/>
      <c r="AU208" s="1455"/>
      <c r="AV208" s="1455"/>
      <c r="AW208" s="1455"/>
      <c r="AX208" s="1455"/>
      <c r="AY208" s="1455"/>
      <c r="AZ208" s="1455">
        <v>11</v>
      </c>
    </row>
    <row r="209" spans="1:52" ht="11.45" customHeight="1">
      <c r="A209" s="839"/>
      <c r="B209" s="1455"/>
      <c r="D209" s="1455"/>
      <c r="AE209" s="1455"/>
      <c r="AH209" s="1455"/>
      <c r="AI209" s="1455"/>
      <c r="AJ209" s="1455"/>
      <c r="AK209" s="1455"/>
      <c r="AM209" s="1455"/>
      <c r="AN209" s="1455"/>
      <c r="AO209" s="1455"/>
      <c r="AP209" s="1455"/>
      <c r="AQ209" s="1455"/>
      <c r="AR209" s="1455"/>
      <c r="AS209" s="1455"/>
      <c r="AT209" s="1455"/>
      <c r="AU209" s="1455"/>
      <c r="AV209" s="1455"/>
      <c r="AW209" s="1455"/>
      <c r="AX209" s="1455"/>
      <c r="AY209" s="1455"/>
      <c r="AZ209" s="1455">
        <v>11</v>
      </c>
    </row>
    <row r="210" spans="1:52" ht="11.45" customHeight="1">
      <c r="A210" s="839"/>
      <c r="B210" s="1455"/>
      <c r="D210" s="1455"/>
      <c r="AE210" s="1455"/>
      <c r="AH210" s="1455"/>
      <c r="AI210" s="1455"/>
      <c r="AJ210" s="1455"/>
      <c r="AK210" s="1455"/>
      <c r="AM210" s="1455"/>
      <c r="AN210" s="1455"/>
      <c r="AO210" s="1455"/>
      <c r="AP210" s="1455"/>
      <c r="AQ210" s="1455"/>
      <c r="AR210" s="1455"/>
      <c r="AS210" s="1455"/>
      <c r="AT210" s="1455"/>
      <c r="AU210" s="1455"/>
      <c r="AV210" s="1455"/>
      <c r="AW210" s="1455"/>
      <c r="AX210" s="1455"/>
      <c r="AY210" s="1455"/>
      <c r="AZ210" s="1455">
        <v>11</v>
      </c>
    </row>
    <row r="211" spans="1:52" ht="11.45" customHeight="1">
      <c r="A211" s="839"/>
      <c r="B211" s="1455"/>
      <c r="D211" s="1455"/>
      <c r="AE211" s="1455"/>
      <c r="AH211" s="1455"/>
      <c r="AI211" s="1455"/>
      <c r="AJ211" s="1455"/>
      <c r="AK211" s="1455"/>
      <c r="AM211" s="1455"/>
      <c r="AN211" s="1455"/>
      <c r="AO211" s="1455"/>
      <c r="AP211" s="1455"/>
      <c r="AQ211" s="1455"/>
      <c r="AR211" s="1455"/>
      <c r="AS211" s="1455"/>
      <c r="AT211" s="1455"/>
      <c r="AU211" s="1455"/>
      <c r="AV211" s="1455"/>
      <c r="AW211" s="1455"/>
      <c r="AX211" s="1455"/>
      <c r="AY211" s="1455"/>
      <c r="AZ211" s="1455">
        <v>11</v>
      </c>
    </row>
    <row r="212" spans="1:52" ht="11.45" customHeight="1">
      <c r="A212" s="839"/>
      <c r="B212" s="1455"/>
      <c r="D212" s="1455"/>
      <c r="AE212" s="1455"/>
      <c r="AH212" s="1455"/>
      <c r="AI212" s="1455"/>
      <c r="AJ212" s="1455"/>
      <c r="AK212" s="1455"/>
      <c r="AM212" s="1455"/>
      <c r="AN212" s="1455"/>
      <c r="AO212" s="1455"/>
      <c r="AP212" s="1455"/>
      <c r="AQ212" s="1455"/>
      <c r="AR212" s="1455"/>
      <c r="AS212" s="1455"/>
      <c r="AT212" s="1455"/>
      <c r="AU212" s="1455"/>
      <c r="AV212" s="1455"/>
      <c r="AW212" s="1455"/>
      <c r="AX212" s="1455"/>
      <c r="AY212" s="1455"/>
      <c r="AZ212" s="1455">
        <v>11</v>
      </c>
    </row>
    <row r="213" spans="1:52" ht="11.45" customHeight="1">
      <c r="A213" s="839"/>
      <c r="B213" s="1455"/>
      <c r="D213" s="1455"/>
      <c r="AE213" s="1455"/>
      <c r="AH213" s="1455"/>
      <c r="AI213" s="1455"/>
      <c r="AJ213" s="1455"/>
      <c r="AK213" s="1455"/>
      <c r="AM213" s="1455"/>
      <c r="AN213" s="1455"/>
      <c r="AO213" s="1455"/>
      <c r="AP213" s="1455"/>
      <c r="AQ213" s="1455"/>
      <c r="AR213" s="1455"/>
      <c r="AS213" s="1455"/>
      <c r="AT213" s="1455"/>
      <c r="AU213" s="1455"/>
      <c r="AV213" s="1455"/>
      <c r="AW213" s="1455"/>
      <c r="AX213" s="1455"/>
      <c r="AY213" s="1455"/>
      <c r="AZ213" s="1455">
        <v>11</v>
      </c>
    </row>
    <row r="214" spans="1:52" ht="11.45" customHeight="1">
      <c r="A214" s="839"/>
      <c r="B214" s="1455"/>
      <c r="D214" s="1455"/>
      <c r="AE214" s="1455"/>
      <c r="AH214" s="1455"/>
      <c r="AI214" s="1455"/>
      <c r="AJ214" s="1455"/>
      <c r="AK214" s="1455"/>
      <c r="AM214" s="1455"/>
      <c r="AN214" s="1455"/>
      <c r="AO214" s="1455"/>
      <c r="AP214" s="1455"/>
      <c r="AQ214" s="1455"/>
      <c r="AR214" s="1455"/>
      <c r="AS214" s="1455"/>
      <c r="AT214" s="1455"/>
      <c r="AU214" s="1455"/>
      <c r="AV214" s="1455"/>
      <c r="AW214" s="1455"/>
      <c r="AX214" s="1455"/>
      <c r="AY214" s="1455"/>
      <c r="AZ214" s="1455">
        <v>11</v>
      </c>
    </row>
    <row r="215" spans="1:52" ht="11.25" hidden="1" customHeight="1">
      <c r="A215" s="837" t="s">
        <v>69</v>
      </c>
      <c r="B215" s="984">
        <v>0</v>
      </c>
      <c r="C215" s="1460">
        <v>0</v>
      </c>
      <c r="D215" s="1459">
        <v>3</v>
      </c>
      <c r="E215" s="1455">
        <v>7</v>
      </c>
      <c r="F215" s="1455">
        <v>54</v>
      </c>
      <c r="G215" s="1455">
        <v>10</v>
      </c>
      <c r="H215" s="1455">
        <v>0</v>
      </c>
      <c r="I215" s="1455">
        <v>40</v>
      </c>
      <c r="J215" s="1459">
        <v>0</v>
      </c>
      <c r="K215" s="1459">
        <v>0</v>
      </c>
      <c r="L215" s="1459">
        <v>0</v>
      </c>
      <c r="M215" s="1459">
        <v>0</v>
      </c>
      <c r="N215" s="1459">
        <v>0</v>
      </c>
      <c r="O215" s="1459">
        <v>0</v>
      </c>
      <c r="P215" s="1459">
        <v>0</v>
      </c>
      <c r="Q215" s="1459">
        <v>0</v>
      </c>
      <c r="R215" s="1459">
        <v>0</v>
      </c>
      <c r="S215" s="1459">
        <v>0</v>
      </c>
      <c r="T215" s="1459">
        <v>0</v>
      </c>
      <c r="U215" s="1459">
        <v>0</v>
      </c>
      <c r="V215" s="1459">
        <v>0</v>
      </c>
      <c r="W215" s="1459">
        <v>0</v>
      </c>
      <c r="X215" s="1459">
        <v>0</v>
      </c>
      <c r="Y215" s="1459">
        <v>0</v>
      </c>
      <c r="Z215" s="1459">
        <v>0</v>
      </c>
      <c r="AA215" s="1459">
        <v>0</v>
      </c>
      <c r="AB215" s="1459">
        <v>0</v>
      </c>
      <c r="AC215" s="1459">
        <v>0</v>
      </c>
      <c r="AD215" s="1455">
        <v>102</v>
      </c>
      <c r="AE215" s="984">
        <v>9</v>
      </c>
      <c r="AF215" s="1460">
        <v>5</v>
      </c>
      <c r="AG215" s="1460">
        <v>3</v>
      </c>
      <c r="AH215" s="984">
        <v>3</v>
      </c>
      <c r="AI215" s="984">
        <v>3</v>
      </c>
      <c r="AJ215" s="984">
        <v>3</v>
      </c>
      <c r="AK215" s="984">
        <v>3</v>
      </c>
      <c r="AL215" s="1460">
        <v>10</v>
      </c>
      <c r="AM215" s="984">
        <v>34</v>
      </c>
      <c r="AN215" s="984">
        <v>9</v>
      </c>
      <c r="AO215" s="476">
        <v>8</v>
      </c>
      <c r="AP215" s="984">
        <v>8</v>
      </c>
      <c r="AQ215" s="984">
        <v>8</v>
      </c>
      <c r="AR215" s="984">
        <v>8</v>
      </c>
      <c r="AS215" s="984">
        <v>8</v>
      </c>
      <c r="AT215" s="984">
        <v>8</v>
      </c>
      <c r="AU215" s="1456">
        <v>8</v>
      </c>
      <c r="AV215" s="1456">
        <v>8</v>
      </c>
      <c r="AW215" s="1456">
        <v>8</v>
      </c>
      <c r="AX215" s="1456">
        <v>8</v>
      </c>
      <c r="AY215" s="1456">
        <v>8</v>
      </c>
      <c r="AZ215" s="1455">
        <v>11</v>
      </c>
    </row>
  </sheetData>
  <sheetProtection formatColumns="0" formatRows="0" insertRows="0" deleteColumns="0" deleteRows="0" sort="0" autoFilter="0"/>
  <mergeCells count="9">
    <mergeCell ref="F45:G45"/>
    <mergeCell ref="E6:I6"/>
    <mergeCell ref="E7:I7"/>
    <mergeCell ref="F10:G10"/>
    <mergeCell ref="AD10:AD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AC35">
      <formula1>-9.99999999999999E+37</formula1>
      <formula2>9.99999999999999E+37</formula2>
    </dataValidation>
    <dataValidation type="decimal" allowBlank="1" showErrorMessage="1" errorTitle="Ошибка" error="Допускается ввод только действительных чисел!" sqref="H31:AC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AC36">
      <formula1>900</formula1>
    </dataValidation>
    <dataValidation type="decimal" allowBlank="1" showErrorMessage="1" errorTitle="Ошибка" error="Допускается ввод только неотрицательных чисел!" sqref="H32:AC32 H2:AC2 H15:AC15 H17:AC27 H30:AC30 H41:AC42 H38:AC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AC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BJ40"/>
  <sheetViews>
    <sheetView showGridLines="0" zoomScale="90" workbookViewId="0">
      <pane xSplit="8" ySplit="31" topLeftCell="AW32" activePane="bottomRight" state="frozen"/>
      <selection pane="topRight" activeCell="I1" sqref="I1"/>
      <selection pane="bottomLeft" activeCell="A32" sqref="A32"/>
      <selection pane="bottomRight" activeCell="AW25" sqref="AW25"/>
    </sheetView>
  </sheetViews>
  <sheetFormatPr defaultColWidth="10.5703125" defaultRowHeight="15" customHeight="1"/>
  <cols>
    <col min="1" max="1" width="9.140625" style="1456" hidden="1" customWidth="1"/>
    <col min="2" max="2" width="9.140625" style="1459" hidden="1" customWidth="1"/>
    <col min="3" max="3" width="4" style="587" customWidth="1"/>
    <col min="4" max="4" width="6" style="1459" customWidth="1"/>
    <col min="5" max="5" width="36" style="1459" customWidth="1"/>
    <col min="6" max="6" width="9" style="1459" customWidth="1"/>
    <col min="7" max="7" width="25.7109375" style="1459" hidden="1" customWidth="1"/>
    <col min="8" max="8" width="33.7109375" style="1459" hidden="1" customWidth="1"/>
    <col min="9" max="9" width="25.7109375" style="1459" customWidth="1"/>
    <col min="10" max="10" width="33" style="1459" customWidth="1"/>
    <col min="11" max="11" width="25.7109375" style="1459" customWidth="1"/>
    <col min="12" max="12" width="33.7109375" style="1459" customWidth="1"/>
    <col min="13" max="13" width="25.7109375" style="1459" customWidth="1"/>
    <col min="14" max="14" width="33.7109375" style="1459" customWidth="1"/>
    <col min="15" max="15" width="25.7109375" style="1459" customWidth="1"/>
    <col min="16" max="16" width="33.7109375" style="1459" customWidth="1"/>
    <col min="17" max="17" width="25.7109375" style="1459" customWidth="1"/>
    <col min="18" max="18" width="33.7109375" style="1459" customWidth="1"/>
    <col min="19" max="19" width="25.7109375" style="1459" customWidth="1"/>
    <col min="20" max="20" width="33.7109375" style="1459" customWidth="1"/>
    <col min="21" max="21" width="25.7109375" style="1459" customWidth="1"/>
    <col min="22" max="22" width="33.7109375" style="1459" customWidth="1"/>
    <col min="23" max="23" width="25.7109375" style="1459" customWidth="1"/>
    <col min="24" max="24" width="33.7109375" style="1459" customWidth="1"/>
    <col min="25" max="25" width="25.7109375" style="1459" customWidth="1"/>
    <col min="26" max="26" width="33.7109375" style="1459" customWidth="1"/>
    <col min="27" max="27" width="25.7109375" style="1459" customWidth="1"/>
    <col min="28" max="28" width="33.7109375" style="1459" customWidth="1"/>
    <col min="29" max="29" width="25.7109375" style="1459" customWidth="1"/>
    <col min="30" max="30" width="33.7109375" style="1459" customWidth="1"/>
    <col min="31" max="31" width="25.7109375" style="1459" customWidth="1"/>
    <col min="32" max="32" width="33.7109375" style="1459" customWidth="1"/>
    <col min="33" max="33" width="25.7109375" style="1459" customWidth="1"/>
    <col min="34" max="34" width="33.7109375" style="1459" customWidth="1"/>
    <col min="35" max="35" width="25.7109375" style="1459" customWidth="1"/>
    <col min="36" max="36" width="33.7109375" style="1459" customWidth="1"/>
    <col min="37" max="37" width="25.7109375" style="1459" customWidth="1"/>
    <col min="38" max="38" width="33.7109375" style="1459" customWidth="1"/>
    <col min="39" max="39" width="25.7109375" style="1459" customWidth="1"/>
    <col min="40" max="40" width="33.7109375" style="1459" customWidth="1"/>
    <col min="41" max="41" width="25.7109375" style="1459" customWidth="1"/>
    <col min="42" max="42" width="33.7109375" style="1459" customWidth="1"/>
    <col min="43" max="43" width="25.7109375" style="1459" customWidth="1"/>
    <col min="44" max="44" width="33.7109375" style="1459" customWidth="1"/>
    <col min="45" max="45" width="25.7109375" style="1459" customWidth="1"/>
    <col min="46" max="46" width="33.7109375" style="1459" customWidth="1"/>
    <col min="47" max="47" width="25.7109375" style="1459" customWidth="1"/>
    <col min="48" max="48" width="33.7109375" style="1459" customWidth="1"/>
    <col min="49" max="49" width="25.7109375" style="1459" customWidth="1"/>
    <col min="50" max="50" width="33.7109375" style="1459" customWidth="1"/>
    <col min="51" max="51" width="93" style="1190" customWidth="1"/>
    <col min="52" max="60" width="10" style="1459" customWidth="1"/>
    <col min="61" max="61" width="10" style="579" customWidth="1"/>
    <col min="62" max="62" width="10.5703125" style="1459" hidden="1"/>
  </cols>
  <sheetData>
    <row r="1" spans="1:62" s="1190" customFormat="1" ht="22.5" hidden="1" customHeight="1">
      <c r="C1" s="576"/>
      <c r="G1" s="350">
        <v>4</v>
      </c>
      <c r="I1" s="350">
        <v>4</v>
      </c>
      <c r="K1" s="1190">
        <v>4</v>
      </c>
      <c r="M1" s="1190">
        <v>4</v>
      </c>
      <c r="O1" s="1190">
        <v>4</v>
      </c>
      <c r="Q1" s="1190">
        <v>4</v>
      </c>
      <c r="S1" s="1190">
        <v>4</v>
      </c>
      <c r="U1" s="1190">
        <v>4</v>
      </c>
      <c r="W1" s="1190">
        <v>4</v>
      </c>
      <c r="Y1" s="1190">
        <v>4</v>
      </c>
      <c r="AA1" s="1190">
        <v>4</v>
      </c>
      <c r="AC1" s="1190">
        <v>4</v>
      </c>
      <c r="AE1" s="1190">
        <v>4</v>
      </c>
      <c r="AG1" s="1190">
        <v>4</v>
      </c>
      <c r="AI1" s="1190">
        <v>4</v>
      </c>
      <c r="AK1" s="1190">
        <v>4</v>
      </c>
      <c r="AM1" s="1190">
        <v>4</v>
      </c>
      <c r="AO1" s="1190">
        <v>4</v>
      </c>
      <c r="AQ1" s="1190">
        <v>4</v>
      </c>
      <c r="AS1" s="1190">
        <v>4</v>
      </c>
      <c r="AU1" s="1190">
        <v>4</v>
      </c>
      <c r="AW1" s="1190">
        <v>4</v>
      </c>
      <c r="BI1" s="353"/>
      <c r="BJ1" s="350" t="s">
        <v>1</v>
      </c>
    </row>
    <row r="2" spans="1:62" s="1190" customFormat="1" ht="15" hidden="1" customHeight="1">
      <c r="C2" s="576"/>
      <c r="BI2" s="353"/>
      <c r="BJ2" s="350">
        <v>0</v>
      </c>
    </row>
    <row r="3" spans="1:62" ht="22.5" hidden="1" customHeight="1">
      <c r="A3" s="438"/>
      <c r="B3" s="3968"/>
      <c r="C3" s="3969" t="s">
        <v>90</v>
      </c>
      <c r="D3" s="593" t="str">
        <f>B3&amp;".1"</f>
        <v>.1</v>
      </c>
      <c r="E3" s="594" t="s">
        <v>930</v>
      </c>
      <c r="F3" s="595" t="s">
        <v>390</v>
      </c>
      <c r="G3" s="590"/>
      <c r="H3" s="334"/>
      <c r="I3" s="590"/>
      <c r="J3" s="334"/>
      <c r="K3" s="1871"/>
      <c r="L3" s="688"/>
      <c r="M3" s="1871"/>
      <c r="N3" s="688"/>
      <c r="O3" s="1871"/>
      <c r="P3" s="688"/>
      <c r="Q3" s="1871"/>
      <c r="R3" s="688"/>
      <c r="S3" s="1871"/>
      <c r="T3" s="688"/>
      <c r="U3" s="1871"/>
      <c r="V3" s="688"/>
      <c r="W3" s="1871"/>
      <c r="X3" s="688"/>
      <c r="Y3" s="1871"/>
      <c r="Z3" s="688"/>
      <c r="AA3" s="1871"/>
      <c r="AB3" s="688"/>
      <c r="AC3" s="1871"/>
      <c r="AD3" s="688"/>
      <c r="AE3" s="1871"/>
      <c r="AF3" s="688"/>
      <c r="AG3" s="1871"/>
      <c r="AH3" s="688"/>
      <c r="AI3" s="1871"/>
      <c r="AJ3" s="688"/>
      <c r="AK3" s="1871"/>
      <c r="AL3" s="688"/>
      <c r="AM3" s="1871"/>
      <c r="AN3" s="688"/>
      <c r="AO3" s="1871"/>
      <c r="AP3" s="688"/>
      <c r="AQ3" s="1871"/>
      <c r="AR3" s="688"/>
      <c r="AS3" s="1871"/>
      <c r="AT3" s="688"/>
      <c r="AU3" s="1871"/>
      <c r="AV3" s="688"/>
      <c r="AW3" s="1871"/>
      <c r="AX3" s="688"/>
      <c r="AY3" s="223" t="s">
        <v>931</v>
      </c>
      <c r="BJ3" s="438">
        <v>0</v>
      </c>
    </row>
    <row r="4" spans="1:62" ht="15" hidden="1" customHeight="1">
      <c r="A4" s="438"/>
      <c r="B4" s="3968"/>
      <c r="C4" s="3969"/>
      <c r="D4" s="593" t="str">
        <f>B3&amp;".2"</f>
        <v>.2</v>
      </c>
      <c r="E4" s="594" t="s">
        <v>932</v>
      </c>
      <c r="F4" s="595" t="s">
        <v>390</v>
      </c>
      <c r="G4" s="1525" t="s">
        <v>9</v>
      </c>
      <c r="H4" s="334"/>
      <c r="I4" s="1525" t="s">
        <v>9</v>
      </c>
      <c r="J4" s="334"/>
      <c r="K4" s="1525" t="s">
        <v>9</v>
      </c>
      <c r="L4" s="688"/>
      <c r="M4" s="1525" t="s">
        <v>9</v>
      </c>
      <c r="N4" s="688"/>
      <c r="O4" s="1525" t="s">
        <v>9</v>
      </c>
      <c r="P4" s="688"/>
      <c r="Q4" s="1525" t="s">
        <v>9</v>
      </c>
      <c r="R4" s="688"/>
      <c r="S4" s="1525" t="s">
        <v>9</v>
      </c>
      <c r="T4" s="688"/>
      <c r="U4" s="1525" t="s">
        <v>9</v>
      </c>
      <c r="V4" s="688"/>
      <c r="W4" s="1525" t="s">
        <v>9</v>
      </c>
      <c r="X4" s="688"/>
      <c r="Y4" s="1525" t="s">
        <v>9</v>
      </c>
      <c r="Z4" s="688"/>
      <c r="AA4" s="1525" t="s">
        <v>9</v>
      </c>
      <c r="AB4" s="688"/>
      <c r="AC4" s="1525" t="s">
        <v>9</v>
      </c>
      <c r="AD4" s="688"/>
      <c r="AE4" s="1525" t="s">
        <v>9</v>
      </c>
      <c r="AF4" s="688"/>
      <c r="AG4" s="1525" t="s">
        <v>9</v>
      </c>
      <c r="AH4" s="688"/>
      <c r="AI4" s="1525" t="s">
        <v>9</v>
      </c>
      <c r="AJ4" s="688"/>
      <c r="AK4" s="1525" t="s">
        <v>9</v>
      </c>
      <c r="AL4" s="688"/>
      <c r="AM4" s="1525" t="s">
        <v>9</v>
      </c>
      <c r="AN4" s="688"/>
      <c r="AO4" s="1525" t="s">
        <v>9</v>
      </c>
      <c r="AP4" s="688"/>
      <c r="AQ4" s="1525" t="s">
        <v>9</v>
      </c>
      <c r="AR4" s="688"/>
      <c r="AS4" s="1525" t="s">
        <v>9</v>
      </c>
      <c r="AT4" s="688"/>
      <c r="AU4" s="1525" t="s">
        <v>9</v>
      </c>
      <c r="AV4" s="688"/>
      <c r="AW4" s="1525" t="s">
        <v>9</v>
      </c>
      <c r="AX4" s="688"/>
      <c r="AY4" s="223" t="s">
        <v>933</v>
      </c>
      <c r="BJ4" s="438">
        <v>0</v>
      </c>
    </row>
    <row r="5" spans="1:62" s="1190" customFormat="1" ht="15" hidden="1" customHeight="1">
      <c r="C5" s="576"/>
      <c r="BI5" s="353"/>
      <c r="BJ5" s="350">
        <v>0</v>
      </c>
    </row>
    <row r="6" spans="1:62" ht="22.5" hidden="1" customHeight="1">
      <c r="A6" s="438"/>
      <c r="B6" s="3968"/>
      <c r="C6" s="3969" t="s">
        <v>90</v>
      </c>
      <c r="D6" s="593" t="str">
        <f>B6&amp;".1"</f>
        <v>.1</v>
      </c>
      <c r="E6" s="594" t="s">
        <v>934</v>
      </c>
      <c r="F6" s="595" t="s">
        <v>390</v>
      </c>
      <c r="G6" s="590"/>
      <c r="H6" s="334"/>
      <c r="I6" s="590"/>
      <c r="J6" s="334"/>
      <c r="K6" s="1871"/>
      <c r="L6" s="688"/>
      <c r="M6" s="1871"/>
      <c r="N6" s="688"/>
      <c r="O6" s="1871"/>
      <c r="P6" s="688"/>
      <c r="Q6" s="1871"/>
      <c r="R6" s="688"/>
      <c r="S6" s="1871"/>
      <c r="T6" s="688"/>
      <c r="U6" s="1871"/>
      <c r="V6" s="688"/>
      <c r="W6" s="1871"/>
      <c r="X6" s="688"/>
      <c r="Y6" s="1871"/>
      <c r="Z6" s="688"/>
      <c r="AA6" s="1871"/>
      <c r="AB6" s="688"/>
      <c r="AC6" s="1871"/>
      <c r="AD6" s="688"/>
      <c r="AE6" s="1871"/>
      <c r="AF6" s="688"/>
      <c r="AG6" s="1871"/>
      <c r="AH6" s="688"/>
      <c r="AI6" s="1871"/>
      <c r="AJ6" s="688"/>
      <c r="AK6" s="1871"/>
      <c r="AL6" s="688"/>
      <c r="AM6" s="1871"/>
      <c r="AN6" s="688"/>
      <c r="AO6" s="1871"/>
      <c r="AP6" s="688"/>
      <c r="AQ6" s="1871"/>
      <c r="AR6" s="688"/>
      <c r="AS6" s="1871"/>
      <c r="AT6" s="688"/>
      <c r="AU6" s="1871"/>
      <c r="AV6" s="688"/>
      <c r="AW6" s="1871"/>
      <c r="AX6" s="688"/>
      <c r="AY6" s="223" t="s">
        <v>935</v>
      </c>
      <c r="BJ6" s="438">
        <v>0</v>
      </c>
    </row>
    <row r="7" spans="1:62" ht="15" hidden="1" customHeight="1">
      <c r="A7" s="438"/>
      <c r="B7" s="3968"/>
      <c r="C7" s="3969"/>
      <c r="D7" s="593" t="str">
        <f>B6&amp;".2"</f>
        <v>.2</v>
      </c>
      <c r="E7" s="594" t="s">
        <v>932</v>
      </c>
      <c r="F7" s="595" t="s">
        <v>390</v>
      </c>
      <c r="G7" s="1525" t="s">
        <v>9</v>
      </c>
      <c r="H7" s="334"/>
      <c r="I7" s="1525" t="s">
        <v>9</v>
      </c>
      <c r="J7" s="334"/>
      <c r="K7" s="1525" t="s">
        <v>9</v>
      </c>
      <c r="L7" s="688"/>
      <c r="M7" s="1525" t="s">
        <v>9</v>
      </c>
      <c r="N7" s="688"/>
      <c r="O7" s="1525" t="s">
        <v>9</v>
      </c>
      <c r="P7" s="688"/>
      <c r="Q7" s="1525" t="s">
        <v>9</v>
      </c>
      <c r="R7" s="688"/>
      <c r="S7" s="1525" t="s">
        <v>9</v>
      </c>
      <c r="T7" s="688"/>
      <c r="U7" s="1525" t="s">
        <v>9</v>
      </c>
      <c r="V7" s="688"/>
      <c r="W7" s="1525" t="s">
        <v>9</v>
      </c>
      <c r="X7" s="688"/>
      <c r="Y7" s="1525" t="s">
        <v>9</v>
      </c>
      <c r="Z7" s="688"/>
      <c r="AA7" s="1525" t="s">
        <v>9</v>
      </c>
      <c r="AB7" s="688"/>
      <c r="AC7" s="1525" t="s">
        <v>9</v>
      </c>
      <c r="AD7" s="688"/>
      <c r="AE7" s="1525" t="s">
        <v>9</v>
      </c>
      <c r="AF7" s="688"/>
      <c r="AG7" s="1525" t="s">
        <v>9</v>
      </c>
      <c r="AH7" s="688"/>
      <c r="AI7" s="1525" t="s">
        <v>9</v>
      </c>
      <c r="AJ7" s="688"/>
      <c r="AK7" s="1525" t="s">
        <v>9</v>
      </c>
      <c r="AL7" s="688"/>
      <c r="AM7" s="1525" t="s">
        <v>9</v>
      </c>
      <c r="AN7" s="688"/>
      <c r="AO7" s="1525" t="s">
        <v>9</v>
      </c>
      <c r="AP7" s="688"/>
      <c r="AQ7" s="1525" t="s">
        <v>9</v>
      </c>
      <c r="AR7" s="688"/>
      <c r="AS7" s="1525" t="s">
        <v>9</v>
      </c>
      <c r="AT7" s="688"/>
      <c r="AU7" s="1525" t="s">
        <v>9</v>
      </c>
      <c r="AV7" s="688"/>
      <c r="AW7" s="1525" t="s">
        <v>9</v>
      </c>
      <c r="AX7" s="688"/>
      <c r="AY7" s="223" t="s">
        <v>933</v>
      </c>
      <c r="BJ7" s="438">
        <v>0</v>
      </c>
    </row>
    <row r="8" spans="1:62" s="1190" customFormat="1" ht="15" hidden="1" customHeight="1">
      <c r="C8" s="576"/>
      <c r="BI8" s="353"/>
      <c r="BJ8" s="350">
        <v>0</v>
      </c>
    </row>
    <row r="9" spans="1:62" ht="22.5" hidden="1" customHeight="1">
      <c r="A9" s="438"/>
      <c r="B9" s="3968"/>
      <c r="C9" s="3969" t="s">
        <v>90</v>
      </c>
      <c r="D9" s="593" t="str">
        <f>B9&amp;".1"</f>
        <v>.1</v>
      </c>
      <c r="E9" s="594" t="s">
        <v>936</v>
      </c>
      <c r="F9" s="595" t="s">
        <v>390</v>
      </c>
      <c r="G9" s="601" t="s">
        <v>9</v>
      </c>
      <c r="H9" s="334" t="s">
        <v>9</v>
      </c>
      <c r="I9" s="601" t="s">
        <v>9</v>
      </c>
      <c r="J9" s="334" t="s">
        <v>9</v>
      </c>
      <c r="K9" s="731" t="s">
        <v>9</v>
      </c>
      <c r="L9" s="688" t="s">
        <v>9</v>
      </c>
      <c r="M9" s="731" t="s">
        <v>9</v>
      </c>
      <c r="N9" s="688" t="s">
        <v>9</v>
      </c>
      <c r="O9" s="731" t="s">
        <v>9</v>
      </c>
      <c r="P9" s="688" t="s">
        <v>9</v>
      </c>
      <c r="Q9" s="731" t="s">
        <v>9</v>
      </c>
      <c r="R9" s="688" t="s">
        <v>9</v>
      </c>
      <c r="S9" s="731" t="s">
        <v>9</v>
      </c>
      <c r="T9" s="688" t="s">
        <v>9</v>
      </c>
      <c r="U9" s="731" t="s">
        <v>9</v>
      </c>
      <c r="V9" s="688" t="s">
        <v>9</v>
      </c>
      <c r="W9" s="731" t="s">
        <v>9</v>
      </c>
      <c r="X9" s="688" t="s">
        <v>9</v>
      </c>
      <c r="Y9" s="731" t="s">
        <v>9</v>
      </c>
      <c r="Z9" s="688" t="s">
        <v>9</v>
      </c>
      <c r="AA9" s="731" t="s">
        <v>9</v>
      </c>
      <c r="AB9" s="688" t="s">
        <v>9</v>
      </c>
      <c r="AC9" s="731" t="s">
        <v>9</v>
      </c>
      <c r="AD9" s="688" t="s">
        <v>9</v>
      </c>
      <c r="AE9" s="731" t="s">
        <v>9</v>
      </c>
      <c r="AF9" s="688" t="s">
        <v>9</v>
      </c>
      <c r="AG9" s="731" t="s">
        <v>9</v>
      </c>
      <c r="AH9" s="688" t="s">
        <v>9</v>
      </c>
      <c r="AI9" s="731" t="s">
        <v>9</v>
      </c>
      <c r="AJ9" s="688" t="s">
        <v>9</v>
      </c>
      <c r="AK9" s="731" t="s">
        <v>9</v>
      </c>
      <c r="AL9" s="688" t="s">
        <v>9</v>
      </c>
      <c r="AM9" s="731" t="s">
        <v>9</v>
      </c>
      <c r="AN9" s="688" t="s">
        <v>9</v>
      </c>
      <c r="AO9" s="731" t="s">
        <v>9</v>
      </c>
      <c r="AP9" s="688" t="s">
        <v>9</v>
      </c>
      <c r="AQ9" s="731" t="s">
        <v>9</v>
      </c>
      <c r="AR9" s="688" t="s">
        <v>9</v>
      </c>
      <c r="AS9" s="731" t="s">
        <v>9</v>
      </c>
      <c r="AT9" s="688" t="s">
        <v>9</v>
      </c>
      <c r="AU9" s="731" t="s">
        <v>9</v>
      </c>
      <c r="AV9" s="688" t="s">
        <v>9</v>
      </c>
      <c r="AW9" s="731" t="s">
        <v>9</v>
      </c>
      <c r="AX9" s="688" t="s">
        <v>9</v>
      </c>
      <c r="AY9" s="223"/>
      <c r="BJ9" s="438">
        <v>0</v>
      </c>
    </row>
    <row r="10" spans="1:62" ht="15" hidden="1" customHeight="1">
      <c r="A10" s="438"/>
      <c r="B10" s="3968"/>
      <c r="C10" s="3969"/>
      <c r="D10" s="593" t="str">
        <f>B9&amp;".2"</f>
        <v>.2</v>
      </c>
      <c r="E10" s="594" t="s">
        <v>937</v>
      </c>
      <c r="F10" s="595" t="s">
        <v>390</v>
      </c>
      <c r="G10" s="1519" t="s">
        <v>9</v>
      </c>
      <c r="H10" s="334" t="s">
        <v>9</v>
      </c>
      <c r="I10" s="1519" t="s">
        <v>9</v>
      </c>
      <c r="J10" s="334" t="s">
        <v>9</v>
      </c>
      <c r="K10" s="1519" t="s">
        <v>9</v>
      </c>
      <c r="L10" s="688" t="s">
        <v>9</v>
      </c>
      <c r="M10" s="1519" t="s">
        <v>9</v>
      </c>
      <c r="N10" s="688" t="s">
        <v>9</v>
      </c>
      <c r="O10" s="1519" t="s">
        <v>9</v>
      </c>
      <c r="P10" s="688" t="s">
        <v>9</v>
      </c>
      <c r="Q10" s="1519" t="s">
        <v>9</v>
      </c>
      <c r="R10" s="688" t="s">
        <v>9</v>
      </c>
      <c r="S10" s="1519" t="s">
        <v>9</v>
      </c>
      <c r="T10" s="688" t="s">
        <v>9</v>
      </c>
      <c r="U10" s="1519" t="s">
        <v>9</v>
      </c>
      <c r="V10" s="688" t="s">
        <v>9</v>
      </c>
      <c r="W10" s="1519" t="s">
        <v>9</v>
      </c>
      <c r="X10" s="688" t="s">
        <v>9</v>
      </c>
      <c r="Y10" s="1519" t="s">
        <v>9</v>
      </c>
      <c r="Z10" s="688" t="s">
        <v>9</v>
      </c>
      <c r="AA10" s="1519" t="s">
        <v>9</v>
      </c>
      <c r="AB10" s="688" t="s">
        <v>9</v>
      </c>
      <c r="AC10" s="1519" t="s">
        <v>9</v>
      </c>
      <c r="AD10" s="688" t="s">
        <v>9</v>
      </c>
      <c r="AE10" s="1519" t="s">
        <v>9</v>
      </c>
      <c r="AF10" s="688" t="s">
        <v>9</v>
      </c>
      <c r="AG10" s="1519" t="s">
        <v>9</v>
      </c>
      <c r="AH10" s="688" t="s">
        <v>9</v>
      </c>
      <c r="AI10" s="1519" t="s">
        <v>9</v>
      </c>
      <c r="AJ10" s="688" t="s">
        <v>9</v>
      </c>
      <c r="AK10" s="1519" t="s">
        <v>9</v>
      </c>
      <c r="AL10" s="688" t="s">
        <v>9</v>
      </c>
      <c r="AM10" s="1519" t="s">
        <v>9</v>
      </c>
      <c r="AN10" s="688" t="s">
        <v>9</v>
      </c>
      <c r="AO10" s="1519" t="s">
        <v>9</v>
      </c>
      <c r="AP10" s="688" t="s">
        <v>9</v>
      </c>
      <c r="AQ10" s="1519" t="s">
        <v>9</v>
      </c>
      <c r="AR10" s="688" t="s">
        <v>9</v>
      </c>
      <c r="AS10" s="1519" t="s">
        <v>9</v>
      </c>
      <c r="AT10" s="688" t="s">
        <v>9</v>
      </c>
      <c r="AU10" s="1519" t="s">
        <v>9</v>
      </c>
      <c r="AV10" s="688" t="s">
        <v>9</v>
      </c>
      <c r="AW10" s="1519" t="s">
        <v>9</v>
      </c>
      <c r="AX10" s="688" t="s">
        <v>9</v>
      </c>
      <c r="AY10" s="223" t="s">
        <v>938</v>
      </c>
      <c r="BJ10" s="438">
        <v>0</v>
      </c>
    </row>
    <row r="11" spans="1:62" ht="15" hidden="1" customHeight="1">
      <c r="A11" s="438"/>
      <c r="B11" s="3968"/>
      <c r="C11" s="3969"/>
      <c r="D11" s="593" t="str">
        <f>B9&amp;".3"</f>
        <v>.3</v>
      </c>
      <c r="E11" s="594" t="s">
        <v>939</v>
      </c>
      <c r="F11" s="595" t="s">
        <v>390</v>
      </c>
      <c r="G11" s="1519" t="s">
        <v>9</v>
      </c>
      <c r="H11" s="334" t="s">
        <v>9</v>
      </c>
      <c r="I11" s="1519" t="s">
        <v>9</v>
      </c>
      <c r="J11" s="334" t="s">
        <v>9</v>
      </c>
      <c r="K11" s="1519" t="s">
        <v>9</v>
      </c>
      <c r="L11" s="688" t="s">
        <v>9</v>
      </c>
      <c r="M11" s="1519" t="s">
        <v>9</v>
      </c>
      <c r="N11" s="688" t="s">
        <v>9</v>
      </c>
      <c r="O11" s="1519" t="s">
        <v>9</v>
      </c>
      <c r="P11" s="688" t="s">
        <v>9</v>
      </c>
      <c r="Q11" s="1519" t="s">
        <v>9</v>
      </c>
      <c r="R11" s="688" t="s">
        <v>9</v>
      </c>
      <c r="S11" s="1519" t="s">
        <v>9</v>
      </c>
      <c r="T11" s="688" t="s">
        <v>9</v>
      </c>
      <c r="U11" s="1519" t="s">
        <v>9</v>
      </c>
      <c r="V11" s="688" t="s">
        <v>9</v>
      </c>
      <c r="W11" s="1519" t="s">
        <v>9</v>
      </c>
      <c r="X11" s="688" t="s">
        <v>9</v>
      </c>
      <c r="Y11" s="1519" t="s">
        <v>9</v>
      </c>
      <c r="Z11" s="688" t="s">
        <v>9</v>
      </c>
      <c r="AA11" s="1519" t="s">
        <v>9</v>
      </c>
      <c r="AB11" s="688" t="s">
        <v>9</v>
      </c>
      <c r="AC11" s="1519" t="s">
        <v>9</v>
      </c>
      <c r="AD11" s="688" t="s">
        <v>9</v>
      </c>
      <c r="AE11" s="1519" t="s">
        <v>9</v>
      </c>
      <c r="AF11" s="688" t="s">
        <v>9</v>
      </c>
      <c r="AG11" s="1519" t="s">
        <v>9</v>
      </c>
      <c r="AH11" s="688" t="s">
        <v>9</v>
      </c>
      <c r="AI11" s="1519" t="s">
        <v>9</v>
      </c>
      <c r="AJ11" s="688" t="s">
        <v>9</v>
      </c>
      <c r="AK11" s="1519" t="s">
        <v>9</v>
      </c>
      <c r="AL11" s="688" t="s">
        <v>9</v>
      </c>
      <c r="AM11" s="1519" t="s">
        <v>9</v>
      </c>
      <c r="AN11" s="688" t="s">
        <v>9</v>
      </c>
      <c r="AO11" s="1519" t="s">
        <v>9</v>
      </c>
      <c r="AP11" s="688" t="s">
        <v>9</v>
      </c>
      <c r="AQ11" s="1519" t="s">
        <v>9</v>
      </c>
      <c r="AR11" s="688" t="s">
        <v>9</v>
      </c>
      <c r="AS11" s="1519" t="s">
        <v>9</v>
      </c>
      <c r="AT11" s="688" t="s">
        <v>9</v>
      </c>
      <c r="AU11" s="1519" t="s">
        <v>9</v>
      </c>
      <c r="AV11" s="688" t="s">
        <v>9</v>
      </c>
      <c r="AW11" s="1519" t="s">
        <v>9</v>
      </c>
      <c r="AX11" s="688" t="s">
        <v>9</v>
      </c>
      <c r="AY11" s="223" t="s">
        <v>940</v>
      </c>
      <c r="BJ11" s="438">
        <v>0</v>
      </c>
    </row>
    <row r="12" spans="1:62" s="1190" customFormat="1" ht="15" hidden="1" customHeight="1">
      <c r="C12" s="576"/>
      <c r="BI12" s="353"/>
      <c r="BJ12" s="350">
        <v>0</v>
      </c>
    </row>
    <row r="13" spans="1:62" ht="33.75" hidden="1" customHeight="1">
      <c r="A13" s="438"/>
      <c r="B13" s="3968"/>
      <c r="C13" s="3969" t="s">
        <v>90</v>
      </c>
      <c r="D13" s="593" t="str">
        <f>B13&amp;".1"</f>
        <v>.1</v>
      </c>
      <c r="E13" s="594" t="s">
        <v>941</v>
      </c>
      <c r="F13" s="595" t="s">
        <v>390</v>
      </c>
      <c r="G13" s="601" t="s">
        <v>9</v>
      </c>
      <c r="H13" s="334" t="s">
        <v>9</v>
      </c>
      <c r="I13" s="601" t="s">
        <v>9</v>
      </c>
      <c r="J13" s="334" t="s">
        <v>9</v>
      </c>
      <c r="K13" s="731" t="s">
        <v>9</v>
      </c>
      <c r="L13" s="688" t="s">
        <v>9</v>
      </c>
      <c r="M13" s="731" t="s">
        <v>9</v>
      </c>
      <c r="N13" s="688" t="s">
        <v>9</v>
      </c>
      <c r="O13" s="731" t="s">
        <v>9</v>
      </c>
      <c r="P13" s="688" t="s">
        <v>9</v>
      </c>
      <c r="Q13" s="731" t="s">
        <v>9</v>
      </c>
      <c r="R13" s="688" t="s">
        <v>9</v>
      </c>
      <c r="S13" s="731" t="s">
        <v>9</v>
      </c>
      <c r="T13" s="688" t="s">
        <v>9</v>
      </c>
      <c r="U13" s="731" t="s">
        <v>9</v>
      </c>
      <c r="V13" s="688" t="s">
        <v>9</v>
      </c>
      <c r="W13" s="731" t="s">
        <v>9</v>
      </c>
      <c r="X13" s="688" t="s">
        <v>9</v>
      </c>
      <c r="Y13" s="731" t="s">
        <v>9</v>
      </c>
      <c r="Z13" s="688" t="s">
        <v>9</v>
      </c>
      <c r="AA13" s="731" t="s">
        <v>9</v>
      </c>
      <c r="AB13" s="688" t="s">
        <v>9</v>
      </c>
      <c r="AC13" s="731" t="s">
        <v>9</v>
      </c>
      <c r="AD13" s="688" t="s">
        <v>9</v>
      </c>
      <c r="AE13" s="731" t="s">
        <v>9</v>
      </c>
      <c r="AF13" s="688" t="s">
        <v>9</v>
      </c>
      <c r="AG13" s="731" t="s">
        <v>9</v>
      </c>
      <c r="AH13" s="688" t="s">
        <v>9</v>
      </c>
      <c r="AI13" s="731" t="s">
        <v>9</v>
      </c>
      <c r="AJ13" s="688" t="s">
        <v>9</v>
      </c>
      <c r="AK13" s="731" t="s">
        <v>9</v>
      </c>
      <c r="AL13" s="688" t="s">
        <v>9</v>
      </c>
      <c r="AM13" s="731" t="s">
        <v>9</v>
      </c>
      <c r="AN13" s="688" t="s">
        <v>9</v>
      </c>
      <c r="AO13" s="731" t="s">
        <v>9</v>
      </c>
      <c r="AP13" s="688" t="s">
        <v>9</v>
      </c>
      <c r="AQ13" s="731" t="s">
        <v>9</v>
      </c>
      <c r="AR13" s="688" t="s">
        <v>9</v>
      </c>
      <c r="AS13" s="731" t="s">
        <v>9</v>
      </c>
      <c r="AT13" s="688" t="s">
        <v>9</v>
      </c>
      <c r="AU13" s="731" t="s">
        <v>9</v>
      </c>
      <c r="AV13" s="688" t="s">
        <v>9</v>
      </c>
      <c r="AW13" s="731" t="s">
        <v>9</v>
      </c>
      <c r="AX13" s="688" t="s">
        <v>9</v>
      </c>
      <c r="AY13" s="223" t="s">
        <v>942</v>
      </c>
      <c r="BJ13" s="438">
        <v>0</v>
      </c>
    </row>
    <row r="14" spans="1:62" ht="15" hidden="1" customHeight="1">
      <c r="B14" s="3968"/>
      <c r="C14" s="3969"/>
      <c r="D14" s="593" t="str">
        <f>B13&amp;".2"</f>
        <v>.2</v>
      </c>
      <c r="E14" s="594" t="s">
        <v>943</v>
      </c>
      <c r="F14" s="595" t="s">
        <v>390</v>
      </c>
      <c r="G14" s="1519" t="s">
        <v>9</v>
      </c>
      <c r="H14" s="334" t="s">
        <v>9</v>
      </c>
      <c r="I14" s="1519" t="s">
        <v>9</v>
      </c>
      <c r="J14" s="334" t="s">
        <v>9</v>
      </c>
      <c r="K14" s="1519" t="s">
        <v>9</v>
      </c>
      <c r="L14" s="688" t="s">
        <v>9</v>
      </c>
      <c r="M14" s="1519" t="s">
        <v>9</v>
      </c>
      <c r="N14" s="688" t="s">
        <v>9</v>
      </c>
      <c r="O14" s="1519" t="s">
        <v>9</v>
      </c>
      <c r="P14" s="688" t="s">
        <v>9</v>
      </c>
      <c r="Q14" s="1519" t="s">
        <v>9</v>
      </c>
      <c r="R14" s="688" t="s">
        <v>9</v>
      </c>
      <c r="S14" s="1519" t="s">
        <v>9</v>
      </c>
      <c r="T14" s="688" t="s">
        <v>9</v>
      </c>
      <c r="U14" s="1519" t="s">
        <v>9</v>
      </c>
      <c r="V14" s="688" t="s">
        <v>9</v>
      </c>
      <c r="W14" s="1519" t="s">
        <v>9</v>
      </c>
      <c r="X14" s="688" t="s">
        <v>9</v>
      </c>
      <c r="Y14" s="1519" t="s">
        <v>9</v>
      </c>
      <c r="Z14" s="688" t="s">
        <v>9</v>
      </c>
      <c r="AA14" s="1519" t="s">
        <v>9</v>
      </c>
      <c r="AB14" s="688" t="s">
        <v>9</v>
      </c>
      <c r="AC14" s="1519" t="s">
        <v>9</v>
      </c>
      <c r="AD14" s="688" t="s">
        <v>9</v>
      </c>
      <c r="AE14" s="1519" t="s">
        <v>9</v>
      </c>
      <c r="AF14" s="688" t="s">
        <v>9</v>
      </c>
      <c r="AG14" s="1519" t="s">
        <v>9</v>
      </c>
      <c r="AH14" s="688" t="s">
        <v>9</v>
      </c>
      <c r="AI14" s="1519" t="s">
        <v>9</v>
      </c>
      <c r="AJ14" s="688" t="s">
        <v>9</v>
      </c>
      <c r="AK14" s="1519" t="s">
        <v>9</v>
      </c>
      <c r="AL14" s="688" t="s">
        <v>9</v>
      </c>
      <c r="AM14" s="1519" t="s">
        <v>9</v>
      </c>
      <c r="AN14" s="688" t="s">
        <v>9</v>
      </c>
      <c r="AO14" s="1519" t="s">
        <v>9</v>
      </c>
      <c r="AP14" s="688" t="s">
        <v>9</v>
      </c>
      <c r="AQ14" s="1519" t="s">
        <v>9</v>
      </c>
      <c r="AR14" s="688" t="s">
        <v>9</v>
      </c>
      <c r="AS14" s="1519" t="s">
        <v>9</v>
      </c>
      <c r="AT14" s="688" t="s">
        <v>9</v>
      </c>
      <c r="AU14" s="1519" t="s">
        <v>9</v>
      </c>
      <c r="AV14" s="688" t="s">
        <v>9</v>
      </c>
      <c r="AW14" s="1519" t="s">
        <v>9</v>
      </c>
      <c r="AX14" s="688" t="s">
        <v>9</v>
      </c>
      <c r="AY14" s="223" t="s">
        <v>944</v>
      </c>
      <c r="BJ14" s="438">
        <v>0</v>
      </c>
    </row>
    <row r="15" spans="1:62" s="1190" customFormat="1" ht="15" hidden="1" customHeight="1">
      <c r="C15" s="576"/>
      <c r="BI15" s="353"/>
      <c r="BJ15" s="350">
        <v>0</v>
      </c>
    </row>
    <row r="16" spans="1:62" s="1190" customFormat="1" ht="15" hidden="1" customHeight="1">
      <c r="C16" s="576"/>
      <c r="BI16" s="353"/>
      <c r="BJ16" s="350">
        <v>0</v>
      </c>
    </row>
    <row r="17" spans="1:62" s="1190" customFormat="1" ht="15" hidden="1" customHeight="1">
      <c r="C17" s="576"/>
      <c r="BI17" s="353"/>
      <c r="BJ17" s="350">
        <v>0</v>
      </c>
    </row>
    <row r="18" spans="1:62" s="1190" customFormat="1" ht="15" hidden="1" customHeight="1">
      <c r="C18" s="576"/>
      <c r="BI18" s="353"/>
      <c r="BJ18" s="350">
        <v>0</v>
      </c>
    </row>
    <row r="19" spans="1:62" s="1190" customFormat="1" ht="15" hidden="1" customHeight="1">
      <c r="C19" s="576"/>
      <c r="BI19" s="353"/>
      <c r="BJ19" s="350">
        <v>0</v>
      </c>
    </row>
    <row r="20" spans="1:62" s="1190" customFormat="1" ht="15" hidden="1" customHeight="1">
      <c r="C20" s="576"/>
      <c r="BI20" s="353"/>
      <c r="BJ20" s="350">
        <v>0</v>
      </c>
    </row>
    <row r="21" spans="1:62" ht="15.75" customHeight="1">
      <c r="C21" s="110"/>
      <c r="D21" s="442"/>
      <c r="E21" s="442"/>
      <c r="F21" s="442"/>
      <c r="G21" s="442"/>
      <c r="H21" s="442"/>
      <c r="I21" s="442"/>
      <c r="J21" s="442"/>
      <c r="BJ21" s="438">
        <v>15</v>
      </c>
    </row>
    <row r="22" spans="1:62" ht="23.25" customHeight="1">
      <c r="C22" s="110"/>
      <c r="D22" s="38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3841"/>
      <c r="F22" s="3841"/>
      <c r="G22" s="3841"/>
      <c r="H22" s="3841"/>
      <c r="I22" s="3841"/>
      <c r="J22" s="580"/>
      <c r="K22" s="1865"/>
      <c r="L22" s="1865"/>
      <c r="M22" s="1865"/>
      <c r="N22" s="1865"/>
      <c r="O22" s="1865"/>
      <c r="P22" s="1865"/>
      <c r="Q22" s="1865"/>
      <c r="R22" s="1865"/>
      <c r="S22" s="1865"/>
      <c r="T22" s="1865"/>
      <c r="U22" s="1865"/>
      <c r="V22" s="1865"/>
      <c r="W22" s="1865"/>
      <c r="X22" s="1865"/>
      <c r="Y22" s="1865"/>
      <c r="Z22" s="1865"/>
      <c r="AA22" s="1865"/>
      <c r="AB22" s="1865"/>
      <c r="AC22" s="1865"/>
      <c r="AD22" s="1865"/>
      <c r="AE22" s="1865"/>
      <c r="AF22" s="1865"/>
      <c r="AG22" s="1865"/>
      <c r="AH22" s="1865"/>
      <c r="AI22" s="1865"/>
      <c r="AJ22" s="1865"/>
      <c r="AK22" s="1865"/>
      <c r="AL22" s="1865"/>
      <c r="AM22" s="1865"/>
      <c r="AN22" s="1865"/>
      <c r="AO22" s="1865"/>
      <c r="AP22" s="1865"/>
      <c r="AQ22" s="1865"/>
      <c r="AR22" s="1865"/>
      <c r="AS22" s="1865"/>
      <c r="AT22" s="1865"/>
      <c r="AU22" s="1865"/>
      <c r="AV22" s="1865"/>
      <c r="AW22" s="1865"/>
      <c r="AX22" s="1865"/>
      <c r="AY22" s="469"/>
      <c r="BJ22" s="438">
        <v>22</v>
      </c>
    </row>
    <row r="23" spans="1:62" ht="15.75" customHeight="1">
      <c r="C23" s="110"/>
      <c r="D23" s="3814" t="str">
        <f>IF(org=0,"Не определено",org)</f>
        <v>ООО "Смоленскрегионтеплоэнерго"</v>
      </c>
      <c r="E23" s="3814"/>
      <c r="F23" s="3814"/>
      <c r="G23" s="3814"/>
      <c r="H23" s="3814"/>
      <c r="I23" s="3814"/>
      <c r="J23" s="580"/>
      <c r="K23" s="1866"/>
      <c r="L23" s="1866"/>
      <c r="M23" s="1866"/>
      <c r="N23" s="1866"/>
      <c r="O23" s="1866"/>
      <c r="P23" s="1866"/>
      <c r="Q23" s="1866"/>
      <c r="R23" s="1866"/>
      <c r="S23" s="1866"/>
      <c r="T23" s="1866"/>
      <c r="U23" s="1866"/>
      <c r="V23" s="1866"/>
      <c r="W23" s="1866"/>
      <c r="X23" s="1866"/>
      <c r="Y23" s="1866"/>
      <c r="Z23" s="1866"/>
      <c r="AA23" s="1866"/>
      <c r="AB23" s="1866"/>
      <c r="AC23" s="1866"/>
      <c r="AD23" s="1866"/>
      <c r="AE23" s="1866"/>
      <c r="AF23" s="1866"/>
      <c r="AG23" s="1866"/>
      <c r="AH23" s="1866"/>
      <c r="AI23" s="1866"/>
      <c r="AJ23" s="1866"/>
      <c r="AK23" s="1866"/>
      <c r="AL23" s="1866"/>
      <c r="AM23" s="1866"/>
      <c r="AN23" s="1866"/>
      <c r="AO23" s="1866"/>
      <c r="AP23" s="1866"/>
      <c r="AQ23" s="1866"/>
      <c r="AR23" s="1866"/>
      <c r="AS23" s="1866"/>
      <c r="AT23" s="1866"/>
      <c r="AU23" s="1866"/>
      <c r="AV23" s="1866"/>
      <c r="AW23" s="1866"/>
      <c r="AX23" s="1866"/>
      <c r="AY23" s="469"/>
      <c r="BJ23" s="438">
        <v>15</v>
      </c>
    </row>
    <row r="24" spans="1:62" ht="15.75" customHeight="1">
      <c r="C24" s="110"/>
      <c r="D24" s="442"/>
      <c r="E24" s="442"/>
      <c r="F24" s="442"/>
      <c r="G24" s="469">
        <v>22</v>
      </c>
      <c r="H24" s="628"/>
      <c r="I24" s="469">
        <v>22</v>
      </c>
      <c r="J24" s="628"/>
      <c r="K24" s="1190" t="s">
        <v>9</v>
      </c>
      <c r="L24" s="628"/>
      <c r="M24" s="1190" t="s">
        <v>9</v>
      </c>
      <c r="N24" s="628"/>
      <c r="O24" s="1190" t="s">
        <v>9</v>
      </c>
      <c r="P24" s="628"/>
      <c r="Q24" s="1190" t="s">
        <v>9</v>
      </c>
      <c r="R24" s="628"/>
      <c r="S24" s="1190" t="s">
        <v>9</v>
      </c>
      <c r="T24" s="628"/>
      <c r="U24" s="1190" t="s">
        <v>9</v>
      </c>
      <c r="V24" s="628"/>
      <c r="W24" s="1190" t="s">
        <v>9</v>
      </c>
      <c r="X24" s="628"/>
      <c r="Y24" s="1190" t="s">
        <v>9</v>
      </c>
      <c r="Z24" s="628"/>
      <c r="AA24" s="1190" t="s">
        <v>9</v>
      </c>
      <c r="AB24" s="628"/>
      <c r="AC24" s="1190" t="s">
        <v>9</v>
      </c>
      <c r="AD24" s="628"/>
      <c r="AE24" s="1190" t="s">
        <v>9</v>
      </c>
      <c r="AF24" s="628"/>
      <c r="AG24" s="1190" t="s">
        <v>9</v>
      </c>
      <c r="AH24" s="628"/>
      <c r="AI24" s="1190" t="s">
        <v>9</v>
      </c>
      <c r="AJ24" s="628"/>
      <c r="AK24" s="1190" t="s">
        <v>9</v>
      </c>
      <c r="AL24" s="628"/>
      <c r="AM24" s="1190" t="s">
        <v>9</v>
      </c>
      <c r="AN24" s="628"/>
      <c r="AO24" s="1190" t="s">
        <v>9</v>
      </c>
      <c r="AP24" s="628"/>
      <c r="AQ24" s="1190" t="s">
        <v>9</v>
      </c>
      <c r="AR24" s="628"/>
      <c r="AS24" s="1190" t="s">
        <v>9</v>
      </c>
      <c r="AT24" s="628"/>
      <c r="AU24" s="1190" t="s">
        <v>9</v>
      </c>
      <c r="AV24" s="628"/>
      <c r="AW24" s="1190" t="s">
        <v>9</v>
      </c>
      <c r="AX24" s="628"/>
      <c r="BJ24" s="438">
        <v>15</v>
      </c>
    </row>
    <row r="25" spans="1:62" s="1459" customFormat="1" ht="1.1499999999999999" customHeight="1">
      <c r="A25" s="633"/>
      <c r="C25" s="110"/>
      <c r="D25" s="442"/>
      <c r="E25" s="442"/>
      <c r="F25" s="442"/>
      <c r="G25" s="469"/>
      <c r="H25" s="628"/>
      <c r="I25" s="469" t="s">
        <v>167</v>
      </c>
      <c r="J25" s="628"/>
      <c r="K25" s="1190" t="s">
        <v>172</v>
      </c>
      <c r="L25" s="628"/>
      <c r="M25" s="1190" t="s">
        <v>174</v>
      </c>
      <c r="N25" s="628"/>
      <c r="O25" s="1190" t="s">
        <v>176</v>
      </c>
      <c r="P25" s="628"/>
      <c r="Q25" s="1190" t="s">
        <v>178</v>
      </c>
      <c r="R25" s="628"/>
      <c r="S25" s="1190" t="s">
        <v>180</v>
      </c>
      <c r="T25" s="628"/>
      <c r="U25" s="1190" t="s">
        <v>182</v>
      </c>
      <c r="V25" s="628"/>
      <c r="W25" s="1190" t="s">
        <v>184</v>
      </c>
      <c r="X25" s="628"/>
      <c r="Y25" s="1190" t="s">
        <v>186</v>
      </c>
      <c r="Z25" s="628"/>
      <c r="AA25" s="1190" t="s">
        <v>188</v>
      </c>
      <c r="AB25" s="628"/>
      <c r="AC25" s="1190" t="s">
        <v>190</v>
      </c>
      <c r="AD25" s="628"/>
      <c r="AE25" s="1190" t="s">
        <v>192</v>
      </c>
      <c r="AF25" s="628"/>
      <c r="AG25" s="1190" t="s">
        <v>194</v>
      </c>
      <c r="AH25" s="628"/>
      <c r="AI25" s="1190" t="s">
        <v>196</v>
      </c>
      <c r="AJ25" s="628"/>
      <c r="AK25" s="1190" t="s">
        <v>198</v>
      </c>
      <c r="AL25" s="628"/>
      <c r="AM25" s="1190" t="s">
        <v>200</v>
      </c>
      <c r="AN25" s="628"/>
      <c r="AO25" s="1190" t="s">
        <v>202</v>
      </c>
      <c r="AP25" s="628"/>
      <c r="AQ25" s="1190" t="s">
        <v>204</v>
      </c>
      <c r="AR25" s="628"/>
      <c r="AS25" s="1190" t="s">
        <v>206</v>
      </c>
      <c r="AT25" s="628"/>
      <c r="AU25" s="1190" t="s">
        <v>208</v>
      </c>
      <c r="AV25" s="628"/>
      <c r="AW25" s="1190" t="s">
        <v>210</v>
      </c>
      <c r="AX25" s="628"/>
      <c r="AY25" s="350"/>
      <c r="BI25" s="579"/>
      <c r="BJ25" s="632">
        <v>1</v>
      </c>
    </row>
    <row r="26" spans="1:62" ht="15.75" customHeight="1">
      <c r="C26" s="110"/>
      <c r="D26" s="612"/>
      <c r="E26" s="3945" t="s">
        <v>157</v>
      </c>
      <c r="F26" s="3946"/>
      <c r="G26" s="3970" t="str">
        <f>IF(G25="","",INDEX(DIFFERENTIATION_UNMERGE_VD,MATCH(G25,DIFFERENTIATION_ID_DIFF,0)))</f>
        <v/>
      </c>
      <c r="H26" s="3971"/>
      <c r="I26" s="3970"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3971"/>
      <c r="K26" s="3970" t="str">
        <f>IF(K25="","",INDEX(DIFFERENTIATION_UNMERGE_VD,MATCH(K25,DIFFERENTIATION_ID_DIFF,0)))</f>
        <v>Производство тепловой энергии. Некомбинированная выработка; Передача. Тепловая энергия; Сбыт. Тепловая энергия</v>
      </c>
      <c r="L26" s="3971"/>
      <c r="M26" s="3970" t="str">
        <f>IF(M25="","",INDEX(DIFFERENTIATION_UNMERGE_VD,MATCH(M25,DIFFERENTIATION_ID_DIFF,0)))</f>
        <v>Производство тепловой энергии. Некомбинированная выработка; Передача. Тепловая энергия; Сбыт. Тепловая энергия</v>
      </c>
      <c r="N26" s="3971"/>
      <c r="O26" s="3970" t="str">
        <f>IF(O25="","",INDEX(DIFFERENTIATION_UNMERGE_VD,MATCH(O25,DIFFERENTIATION_ID_DIFF,0)))</f>
        <v>Производство тепловой энергии. Некомбинированная выработка; Передача. Тепловая энергия; Сбыт. Тепловая энергия</v>
      </c>
      <c r="P26" s="3971"/>
      <c r="Q26" s="3970" t="str">
        <f>IF(Q25="","",INDEX(DIFFERENTIATION_UNMERGE_VD,MATCH(Q25,DIFFERENTIATION_ID_DIFF,0)))</f>
        <v>Производство тепловой энергии. Некомбинированная выработка; Передача. Тепловая энергия; Сбыт. Тепловая энергия</v>
      </c>
      <c r="R26" s="3971"/>
      <c r="S26" s="3970" t="str">
        <f>IF(S25="","",INDEX(DIFFERENTIATION_UNMERGE_VD,MATCH(S25,DIFFERENTIATION_ID_DIFF,0)))</f>
        <v>Производство тепловой энергии. Некомбинированная выработка; Передача. Тепловая энергия; Сбыт. Тепловая энергия</v>
      </c>
      <c r="T26" s="3971"/>
      <c r="U26" s="3970" t="str">
        <f>IF(U25="","",INDEX(DIFFERENTIATION_UNMERGE_VD,MATCH(U25,DIFFERENTIATION_ID_DIFF,0)))</f>
        <v>Производство тепловой энергии. Некомбинированная выработка; Передача. Тепловая энергия; Сбыт. Тепловая энергия</v>
      </c>
      <c r="V26" s="3971"/>
      <c r="W26" s="3970" t="str">
        <f>IF(W25="","",INDEX(DIFFERENTIATION_UNMERGE_VD,MATCH(W25,DIFFERENTIATION_ID_DIFF,0)))</f>
        <v>Производство тепловой энергии. Некомбинированная выработка; Передача. Тепловая энергия; Сбыт. Тепловая энергия</v>
      </c>
      <c r="X26" s="3971"/>
      <c r="Y26" s="3970" t="str">
        <f>IF(Y25="","",INDEX(DIFFERENTIATION_UNMERGE_VD,MATCH(Y25,DIFFERENTIATION_ID_DIFF,0)))</f>
        <v>Производство тепловой энергии. Некомбинированная выработка; Передача. Тепловая энергия; Сбыт. Тепловая энергия</v>
      </c>
      <c r="Z26" s="3971"/>
      <c r="AA26" s="3970" t="str">
        <f>IF(AA25="","",INDEX(DIFFERENTIATION_UNMERGE_VD,MATCH(AA25,DIFFERENTIATION_ID_DIFF,0)))</f>
        <v>Производство тепловой энергии. Некомбинированная выработка; Передача. Тепловая энергия; Сбыт. Тепловая энергия</v>
      </c>
      <c r="AB26" s="3971"/>
      <c r="AC26" s="3970" t="str">
        <f>IF(AC25="","",INDEX(DIFFERENTIATION_UNMERGE_VD,MATCH(AC25,DIFFERENTIATION_ID_DIFF,0)))</f>
        <v>Производство тепловой энергии. Некомбинированная выработка; Передача. Тепловая энергия; Сбыт. Тепловая энергия</v>
      </c>
      <c r="AD26" s="3971"/>
      <c r="AE26" s="3970" t="str">
        <f>IF(AE25="","",INDEX(DIFFERENTIATION_UNMERGE_VD,MATCH(AE25,DIFFERENTIATION_ID_DIFF,0)))</f>
        <v>Производство тепловой энергии. Некомбинированная выработка; Передача. Тепловая энергия; Сбыт. Тепловая энергия</v>
      </c>
      <c r="AF26" s="3971"/>
      <c r="AG26" s="3970" t="str">
        <f>IF(AG25="","",INDEX(DIFFERENTIATION_UNMERGE_VD,MATCH(AG25,DIFFERENTIATION_ID_DIFF,0)))</f>
        <v>Производство тепловой энергии. Некомбинированная выработка; Передача. Тепловая энергия; Сбыт. Тепловая энергия</v>
      </c>
      <c r="AH26" s="3971"/>
      <c r="AI26" s="3970" t="str">
        <f>IF(AI25="","",INDEX(DIFFERENTIATION_UNMERGE_VD,MATCH(AI25,DIFFERENTIATION_ID_DIFF,0)))</f>
        <v>Производство тепловой энергии. Некомбинированная выработка; Передача. Тепловая энергия; Сбыт. Тепловая энергия</v>
      </c>
      <c r="AJ26" s="3971"/>
      <c r="AK26" s="3970" t="str">
        <f>IF(AK25="","",INDEX(DIFFERENTIATION_UNMERGE_VD,MATCH(AK25,DIFFERENTIATION_ID_DIFF,0)))</f>
        <v>Производство тепловой энергии. Некомбинированная выработка; Передача. Тепловая энергия; Сбыт. Тепловая энергия</v>
      </c>
      <c r="AL26" s="3971"/>
      <c r="AM26" s="3970" t="str">
        <f>IF(AM25="","",INDEX(DIFFERENTIATION_UNMERGE_VD,MATCH(AM25,DIFFERENTIATION_ID_DIFF,0)))</f>
        <v>Производство тепловой энергии. Некомбинированная выработка; Передача. Тепловая энергия; Сбыт. Тепловая энергия</v>
      </c>
      <c r="AN26" s="3971"/>
      <c r="AO26" s="3970" t="str">
        <f>IF(AO25="","",INDEX(DIFFERENTIATION_UNMERGE_VD,MATCH(AO25,DIFFERENTIATION_ID_DIFF,0)))</f>
        <v>Производство тепловой энергии. Некомбинированная выработка; Передача. Тепловая энергия; Сбыт. Тепловая энергия</v>
      </c>
      <c r="AP26" s="3971"/>
      <c r="AQ26" s="3970" t="str">
        <f>IF(AQ25="","",INDEX(DIFFERENTIATION_UNMERGE_VD,MATCH(AQ25,DIFFERENTIATION_ID_DIFF,0)))</f>
        <v>Производство тепловой энергии. Некомбинированная выработка; Передача. Тепловая энергия; Сбыт. Тепловая энергия</v>
      </c>
      <c r="AR26" s="3971"/>
      <c r="AS26" s="3970" t="str">
        <f>IF(AS25="","",INDEX(DIFFERENTIATION_UNMERGE_VD,MATCH(AS25,DIFFERENTIATION_ID_DIFF,0)))</f>
        <v>Производство тепловой энергии. Некомбинированная выработка; Передача. Тепловая энергия; Сбыт. Тепловая энергия</v>
      </c>
      <c r="AT26" s="3971"/>
      <c r="AU26" s="3970" t="str">
        <f>IF(AU25="","",INDEX(DIFFERENTIATION_UNMERGE_VD,MATCH(AU25,DIFFERENTIATION_ID_DIFF,0)))</f>
        <v>Производство тепловой энергии. Некомбинированная выработка; Передача. Тепловая энергия; Сбыт. Тепловая энергия</v>
      </c>
      <c r="AV26" s="3971"/>
      <c r="AW26" s="3970" t="str">
        <f>IF(AW25="","",INDEX(DIFFERENTIATION_UNMERGE_VD,MATCH(AW25,DIFFERENTIATION_ID_DIFF,0)))</f>
        <v>Производство тепловой энергии. Некомбинированная выработка; Передача. Тепловая энергия; Сбыт. Тепловая энергия</v>
      </c>
      <c r="AX26" s="3971"/>
      <c r="AY26" s="3792" t="s">
        <v>385</v>
      </c>
      <c r="BJ26" s="438">
        <v>15</v>
      </c>
    </row>
    <row r="27" spans="1:62" s="1459" customFormat="1" ht="15.75" customHeight="1">
      <c r="A27" s="633"/>
      <c r="C27" s="110"/>
      <c r="D27" s="612"/>
      <c r="E27" s="3945" t="s">
        <v>636</v>
      </c>
      <c r="F27" s="3946"/>
      <c r="G27" s="3970" t="str">
        <f>IF(G25="","",INDEX(DIFFERENTIATION_UNMERGE_AREA,MATCH(G25,DIFFERENTIATION_ID_DIFF,0)))</f>
        <v/>
      </c>
      <c r="H27" s="3971"/>
      <c r="I27" s="3970" t="str">
        <f>IF(I25="","",INDEX(DIFFERENTIATION_UNMERGE_AREA,MATCH(I25,DIFFERENTIATION_ID_DIFF,0)))</f>
        <v>Территория 1</v>
      </c>
      <c r="J27" s="3971"/>
      <c r="K27" s="3970" t="str">
        <f>IF(K25="","",INDEX(DIFFERENTIATION_UNMERGE_AREA,MATCH(K25,DIFFERENTIATION_ID_DIFF,0)))</f>
        <v>Территория 2</v>
      </c>
      <c r="L27" s="3971"/>
      <c r="M27" s="3970" t="str">
        <f>IF(M25="","",INDEX(DIFFERENTIATION_UNMERGE_AREA,MATCH(M25,DIFFERENTIATION_ID_DIFF,0)))</f>
        <v>Территория 3</v>
      </c>
      <c r="N27" s="3971"/>
      <c r="O27" s="3970" t="str">
        <f>IF(O25="","",INDEX(DIFFERENTIATION_UNMERGE_AREA,MATCH(O25,DIFFERENTIATION_ID_DIFF,0)))</f>
        <v>Территория 4</v>
      </c>
      <c r="P27" s="3971"/>
      <c r="Q27" s="3970" t="str">
        <f>IF(Q25="","",INDEX(DIFFERENTIATION_UNMERGE_AREA,MATCH(Q25,DIFFERENTIATION_ID_DIFF,0)))</f>
        <v>Территория 5</v>
      </c>
      <c r="R27" s="3971"/>
      <c r="S27" s="3970" t="str">
        <f>IF(S25="","",INDEX(DIFFERENTIATION_UNMERGE_AREA,MATCH(S25,DIFFERENTIATION_ID_DIFF,0)))</f>
        <v>Территория 6</v>
      </c>
      <c r="T27" s="3971"/>
      <c r="U27" s="3970" t="str">
        <f>IF(U25="","",INDEX(DIFFERENTIATION_UNMERGE_AREA,MATCH(U25,DIFFERENTIATION_ID_DIFF,0)))</f>
        <v>Территория 6</v>
      </c>
      <c r="V27" s="3971"/>
      <c r="W27" s="3970" t="str">
        <f>IF(W25="","",INDEX(DIFFERENTIATION_UNMERGE_AREA,MATCH(W25,DIFFERENTIATION_ID_DIFF,0)))</f>
        <v>Территория 6</v>
      </c>
      <c r="X27" s="3971"/>
      <c r="Y27" s="3970" t="str">
        <f>IF(Y25="","",INDEX(DIFFERENTIATION_UNMERGE_AREA,MATCH(Y25,DIFFERENTIATION_ID_DIFF,0)))</f>
        <v>Территория 7</v>
      </c>
      <c r="Z27" s="3971"/>
      <c r="AA27" s="3970" t="str">
        <f>IF(AA25="","",INDEX(DIFFERENTIATION_UNMERGE_AREA,MATCH(AA25,DIFFERENTIATION_ID_DIFF,0)))</f>
        <v>Территория 8</v>
      </c>
      <c r="AB27" s="3971"/>
      <c r="AC27" s="3970" t="str">
        <f>IF(AC25="","",INDEX(DIFFERENTIATION_UNMERGE_AREA,MATCH(AC25,DIFFERENTIATION_ID_DIFF,0)))</f>
        <v>Территория 8</v>
      </c>
      <c r="AD27" s="3971"/>
      <c r="AE27" s="3970" t="str">
        <f>IF(AE25="","",INDEX(DIFFERENTIATION_UNMERGE_AREA,MATCH(AE25,DIFFERENTIATION_ID_DIFF,0)))</f>
        <v>Территория 8</v>
      </c>
      <c r="AF27" s="3971"/>
      <c r="AG27" s="3970" t="str">
        <f>IF(AG25="","",INDEX(DIFFERENTIATION_UNMERGE_AREA,MATCH(AG25,DIFFERENTIATION_ID_DIFF,0)))</f>
        <v>Территория 9</v>
      </c>
      <c r="AH27" s="3971"/>
      <c r="AI27" s="3970" t="str">
        <f>IF(AI25="","",INDEX(DIFFERENTIATION_UNMERGE_AREA,MATCH(AI25,DIFFERENTIATION_ID_DIFF,0)))</f>
        <v>Территория 10</v>
      </c>
      <c r="AJ27" s="3971"/>
      <c r="AK27" s="3970" t="str">
        <f>IF(AK25="","",INDEX(DIFFERENTIATION_UNMERGE_AREA,MATCH(AK25,DIFFERENTIATION_ID_DIFF,0)))</f>
        <v>Территория 10</v>
      </c>
      <c r="AL27" s="3971"/>
      <c r="AM27" s="3970" t="str">
        <f>IF(AM25="","",INDEX(DIFFERENTIATION_UNMERGE_AREA,MATCH(AM25,DIFFERENTIATION_ID_DIFF,0)))</f>
        <v>Территория 11</v>
      </c>
      <c r="AN27" s="3971"/>
      <c r="AO27" s="3970" t="str">
        <f>IF(AO25="","",INDEX(DIFFERENTIATION_UNMERGE_AREA,MATCH(AO25,DIFFERENTIATION_ID_DIFF,0)))</f>
        <v>Территория 12</v>
      </c>
      <c r="AP27" s="3971"/>
      <c r="AQ27" s="3970" t="str">
        <f>IF(AQ25="","",INDEX(DIFFERENTIATION_UNMERGE_AREA,MATCH(AQ25,DIFFERENTIATION_ID_DIFF,0)))</f>
        <v>Территория 13</v>
      </c>
      <c r="AR27" s="3971"/>
      <c r="AS27" s="3970" t="str">
        <f>IF(AS25="","",INDEX(DIFFERENTIATION_UNMERGE_AREA,MATCH(AS25,DIFFERENTIATION_ID_DIFF,0)))</f>
        <v>Территория 13</v>
      </c>
      <c r="AT27" s="3971"/>
      <c r="AU27" s="3970" t="str">
        <f>IF(AU25="","",INDEX(DIFFERENTIATION_UNMERGE_AREA,MATCH(AU25,DIFFERENTIATION_ID_DIFF,0)))</f>
        <v>Территория 13</v>
      </c>
      <c r="AV27" s="3971"/>
      <c r="AW27" s="3970" t="str">
        <f>IF(AW25="","",INDEX(DIFFERENTIATION_UNMERGE_AREA,MATCH(AW25,DIFFERENTIATION_ID_DIFF,0)))</f>
        <v>Территория 13</v>
      </c>
      <c r="AX27" s="3971"/>
      <c r="AY27" s="3796"/>
      <c r="BI27" s="579"/>
      <c r="BJ27" s="632">
        <v>15</v>
      </c>
    </row>
    <row r="28" spans="1:62" s="1459" customFormat="1" ht="15.75" customHeight="1">
      <c r="A28" s="633"/>
      <c r="C28" s="110"/>
      <c r="D28" s="612"/>
      <c r="E28" s="3945" t="s">
        <v>637</v>
      </c>
      <c r="F28" s="3946"/>
      <c r="G28" s="3970" t="str">
        <f>IF(G25="","",INDEX(DIFFERENTIATION_UNMERGE_SYSTEM,MATCH(G25,DIFFERENTIATION_ID_DIFF,0)))</f>
        <v/>
      </c>
      <c r="H28" s="3971"/>
      <c r="I28" s="3970" t="str">
        <f>IF(I25="","",INDEX(DIFFERENTIATION_UNMERGE_SYSTEM,MATCH(I25,DIFFERENTIATION_ID_DIFF,0)))</f>
        <v>котельная г. Вязьма ул. Московская</v>
      </c>
      <c r="J28" s="3971"/>
      <c r="K28" s="3970" t="str">
        <f>IF(K25="","",INDEX(DIFFERENTIATION_UNMERGE_SYSTEM,MATCH(K25,DIFFERENTIATION_ID_DIFF,0)))</f>
        <v>Вяземский филиал</v>
      </c>
      <c r="L28" s="3971"/>
      <c r="M28" s="3970" t="str">
        <f>IF(M25="","",INDEX(DIFFERENTIATION_UNMERGE_SYSTEM,MATCH(M25,DIFFERENTIATION_ID_DIFF,0)))</f>
        <v>котельная с. Карманово, ул. Набережная, д. 18, стр. 3</v>
      </c>
      <c r="N28" s="3971"/>
      <c r="O28" s="3970" t="str">
        <f>IF(O25="","",INDEX(DIFFERENTIATION_UNMERGE_SYSTEM,MATCH(O25,DIFFERENTIATION_ID_DIFF,0)))</f>
        <v>Рославльский филиал</v>
      </c>
      <c r="P28" s="3971"/>
      <c r="Q28" s="3970" t="str">
        <f>IF(Q25="","",INDEX(DIFFERENTIATION_UNMERGE_SYSTEM,MATCH(Q25,DIFFERENTIATION_ID_DIFF,0)))</f>
        <v>котельная г. Рославль, ул. Мичурина</v>
      </c>
      <c r="R28" s="3971"/>
      <c r="S28" s="3970" t="str">
        <f>IF(S25="","",INDEX(DIFFERENTIATION_UNMERGE_SYSTEM,MATCH(S25,DIFFERENTIATION_ID_DIFF,0)))</f>
        <v>котельная д. Даньково</v>
      </c>
      <c r="T28" s="3971"/>
      <c r="U28" s="3970" t="str">
        <f>IF(U25="","",INDEX(DIFFERENTIATION_UNMERGE_SYSTEM,MATCH(U25,DIFFERENTIATION_ID_DIFF,0)))</f>
        <v>котельная д. Пересна</v>
      </c>
      <c r="V28" s="3971"/>
      <c r="W28" s="3970" t="str">
        <f>IF(W25="","",INDEX(DIFFERENTIATION_UNMERGE_SYSTEM,MATCH(W25,DIFFERENTIATION_ID_DIFF,0)))</f>
        <v>котельная г. Починок, ул. Садовая</v>
      </c>
      <c r="X28" s="3971"/>
      <c r="Y28" s="3970" t="str">
        <f>IF(Y25="","",INDEX(DIFFERENTIATION_UNMERGE_SYSTEM,MATCH(Y25,DIFFERENTIATION_ID_DIFF,0)))</f>
        <v>Сафоновский филиал</v>
      </c>
      <c r="Z28" s="3971"/>
      <c r="AA28" s="3970" t="str">
        <f>IF(AA25="","",INDEX(DIFFERENTIATION_UNMERGE_SYSTEM,MATCH(AA25,DIFFERENTIATION_ID_DIFF,0)))</f>
        <v>котельная г. Сафоново, ул. Советская</v>
      </c>
      <c r="AB28" s="3971"/>
      <c r="AC28" s="3970" t="str">
        <f>IF(AC25="","",INDEX(DIFFERENTIATION_UNMERGE_SYSTEM,MATCH(AC25,DIFFERENTIATION_ID_DIFF,0)))</f>
        <v>котельная г. Сафоново, ул. Первомайская</v>
      </c>
      <c r="AD28" s="3971"/>
      <c r="AE28" s="3970" t="str">
        <f>IF(AE25="","",INDEX(DIFFERENTIATION_UNMERGE_SYSTEM,MATCH(AE25,DIFFERENTIATION_ID_DIFF,0)))</f>
        <v>котельная с. Издешково</v>
      </c>
      <c r="AF28" s="3971"/>
      <c r="AG28" s="3970" t="str">
        <f>IF(AG25="","",INDEX(DIFFERENTIATION_UNMERGE_SYSTEM,MATCH(AG25,DIFFERENTIATION_ID_DIFF,0)))</f>
        <v>котельная БМК Михайловское</v>
      </c>
      <c r="AH28" s="3971"/>
      <c r="AI28" s="3970" t="str">
        <f>IF(AI25="","",INDEX(DIFFERENTIATION_UNMERGE_SYSTEM,MATCH(AI25,DIFFERENTIATION_ID_DIFF,0)))</f>
        <v>котельные пгт. Холм-Жирковское, ул. Кирова,ул. Советская</v>
      </c>
      <c r="AJ28" s="3971"/>
      <c r="AK28" s="3970" t="str">
        <f>IF(AK25="","",INDEX(DIFFERENTIATION_UNMERGE_SYSTEM,MATCH(AK25,DIFFERENTIATION_ID_DIFF,0)))</f>
        <v>котельная ст. Игоревская</v>
      </c>
      <c r="AL28" s="3971"/>
      <c r="AM28" s="3970" t="str">
        <f>IF(AM25="","",INDEX(DIFFERENTIATION_UNMERGE_SYSTEM,MATCH(AM25,DIFFERENTIATION_ID_DIFF,0)))</f>
        <v>Ярцевский филиал</v>
      </c>
      <c r="AN28" s="3971"/>
      <c r="AO28" s="3970" t="str">
        <f>IF(AO25="","",INDEX(DIFFERENTIATION_UNMERGE_SYSTEM,MATCH(AO25,DIFFERENTIATION_ID_DIFF,0)))</f>
        <v>п. Красный</v>
      </c>
      <c r="AP28" s="3971"/>
      <c r="AQ28" s="3970" t="str">
        <f>IF(AQ25="","",INDEX(DIFFERENTIATION_UNMERGE_SYSTEM,MATCH(AQ25,DIFFERENTIATION_ID_DIFF,0)))</f>
        <v>котельная д. Богородицкое</v>
      </c>
      <c r="AR28" s="3971"/>
      <c r="AS28" s="3970" t="str">
        <f>IF(AS25="","",INDEX(DIFFERENTIATION_UNMERGE_SYSTEM,MATCH(AS25,DIFFERENTIATION_ID_DIFF,0)))</f>
        <v>котельная д. Сметанино</v>
      </c>
      <c r="AT28" s="3971"/>
      <c r="AU28" s="3970" t="str">
        <f>IF(AU25="","",INDEX(DIFFERENTIATION_UNMERGE_SYSTEM,MATCH(AU25,DIFFERENTIATION_ID_DIFF,0)))</f>
        <v>котельная с. Талашкино</v>
      </c>
      <c r="AV28" s="3971"/>
      <c r="AW28" s="3970" t="str">
        <f>IF(AW25="","",INDEX(DIFFERENTIATION_UNMERGE_SYSTEM,MATCH(AW25,DIFFERENTIATION_ID_DIFF,0)))</f>
        <v>котельная д. Митино</v>
      </c>
      <c r="AX28" s="3971"/>
      <c r="AY28" s="3796"/>
      <c r="BI28" s="579"/>
      <c r="BJ28" s="632">
        <v>15</v>
      </c>
    </row>
    <row r="29" spans="1:62" s="1459" customFormat="1" ht="15.75" customHeight="1">
      <c r="A29" s="633"/>
      <c r="C29" s="110"/>
      <c r="D29" s="3947" t="s">
        <v>384</v>
      </c>
      <c r="E29" s="3948"/>
      <c r="F29" s="3948"/>
      <c r="G29" s="756"/>
      <c r="H29" s="756"/>
      <c r="I29" s="756"/>
      <c r="J29" s="757"/>
      <c r="K29" s="1873"/>
      <c r="L29" s="1873"/>
      <c r="M29" s="1873"/>
      <c r="N29" s="1873"/>
      <c r="O29" s="1873"/>
      <c r="P29" s="1873"/>
      <c r="Q29" s="1873"/>
      <c r="R29" s="1873"/>
      <c r="S29" s="1873"/>
      <c r="T29" s="1873"/>
      <c r="U29" s="1873"/>
      <c r="V29" s="1873"/>
      <c r="W29" s="1873"/>
      <c r="X29" s="1873"/>
      <c r="Y29" s="1873"/>
      <c r="Z29" s="1873"/>
      <c r="AA29" s="1873"/>
      <c r="AB29" s="1873"/>
      <c r="AC29" s="1873"/>
      <c r="AD29" s="1873"/>
      <c r="AE29" s="1873"/>
      <c r="AF29" s="1873"/>
      <c r="AG29" s="1873"/>
      <c r="AH29" s="1873"/>
      <c r="AI29" s="1873"/>
      <c r="AJ29" s="1873"/>
      <c r="AK29" s="1873"/>
      <c r="AL29" s="1873"/>
      <c r="AM29" s="1873"/>
      <c r="AN29" s="1873"/>
      <c r="AO29" s="1873"/>
      <c r="AP29" s="1873"/>
      <c r="AQ29" s="1873"/>
      <c r="AR29" s="1873"/>
      <c r="AS29" s="1873"/>
      <c r="AT29" s="1873"/>
      <c r="AU29" s="1873"/>
      <c r="AV29" s="1873"/>
      <c r="AW29" s="1873"/>
      <c r="AX29" s="1873"/>
      <c r="AY29" s="3796"/>
      <c r="BI29" s="579"/>
      <c r="BJ29" s="632">
        <v>15</v>
      </c>
    </row>
    <row r="30" spans="1:62" ht="35.65" customHeight="1">
      <c r="C30" s="110"/>
      <c r="D30" s="635" t="s">
        <v>75</v>
      </c>
      <c r="E30" s="634" t="s">
        <v>386</v>
      </c>
      <c r="F30" s="634" t="s">
        <v>638</v>
      </c>
      <c r="G30" s="678" t="s">
        <v>387</v>
      </c>
      <c r="H30" s="677" t="s">
        <v>474</v>
      </c>
      <c r="I30" s="588" t="s">
        <v>387</v>
      </c>
      <c r="J30" s="398" t="s">
        <v>474</v>
      </c>
      <c r="K30" s="1868" t="s">
        <v>387</v>
      </c>
      <c r="L30" s="1872" t="s">
        <v>474</v>
      </c>
      <c r="M30" s="1868" t="s">
        <v>387</v>
      </c>
      <c r="N30" s="1872" t="s">
        <v>474</v>
      </c>
      <c r="O30" s="1868" t="s">
        <v>387</v>
      </c>
      <c r="P30" s="1872" t="s">
        <v>474</v>
      </c>
      <c r="Q30" s="1868" t="s">
        <v>387</v>
      </c>
      <c r="R30" s="1872" t="s">
        <v>474</v>
      </c>
      <c r="S30" s="1868" t="s">
        <v>387</v>
      </c>
      <c r="T30" s="1872" t="s">
        <v>474</v>
      </c>
      <c r="U30" s="1868" t="s">
        <v>387</v>
      </c>
      <c r="V30" s="1872" t="s">
        <v>474</v>
      </c>
      <c r="W30" s="1868" t="s">
        <v>387</v>
      </c>
      <c r="X30" s="1872" t="s">
        <v>474</v>
      </c>
      <c r="Y30" s="1868" t="s">
        <v>387</v>
      </c>
      <c r="Z30" s="1872" t="s">
        <v>474</v>
      </c>
      <c r="AA30" s="1868" t="s">
        <v>387</v>
      </c>
      <c r="AB30" s="1872" t="s">
        <v>474</v>
      </c>
      <c r="AC30" s="1868" t="s">
        <v>387</v>
      </c>
      <c r="AD30" s="1872" t="s">
        <v>474</v>
      </c>
      <c r="AE30" s="1868" t="s">
        <v>387</v>
      </c>
      <c r="AF30" s="1872" t="s">
        <v>474</v>
      </c>
      <c r="AG30" s="1868" t="s">
        <v>387</v>
      </c>
      <c r="AH30" s="1872" t="s">
        <v>474</v>
      </c>
      <c r="AI30" s="1868" t="s">
        <v>387</v>
      </c>
      <c r="AJ30" s="1872" t="s">
        <v>474</v>
      </c>
      <c r="AK30" s="1868" t="s">
        <v>387</v>
      </c>
      <c r="AL30" s="1872" t="s">
        <v>474</v>
      </c>
      <c r="AM30" s="1868" t="s">
        <v>387</v>
      </c>
      <c r="AN30" s="1872" t="s">
        <v>474</v>
      </c>
      <c r="AO30" s="1868" t="s">
        <v>387</v>
      </c>
      <c r="AP30" s="1872" t="s">
        <v>474</v>
      </c>
      <c r="AQ30" s="1868" t="s">
        <v>387</v>
      </c>
      <c r="AR30" s="1872" t="s">
        <v>474</v>
      </c>
      <c r="AS30" s="1868" t="s">
        <v>387</v>
      </c>
      <c r="AT30" s="1872" t="s">
        <v>474</v>
      </c>
      <c r="AU30" s="1868" t="s">
        <v>387</v>
      </c>
      <c r="AV30" s="1872" t="s">
        <v>474</v>
      </c>
      <c r="AW30" s="1868" t="s">
        <v>387</v>
      </c>
      <c r="AX30" s="1872" t="s">
        <v>474</v>
      </c>
      <c r="AY30" s="3799"/>
      <c r="BJ30" s="438">
        <v>34</v>
      </c>
    </row>
    <row r="31" spans="1:62" ht="15" hidden="1" customHeight="1">
      <c r="C31" s="110"/>
      <c r="D31" s="507"/>
      <c r="E31" s="507"/>
      <c r="F31" s="507"/>
      <c r="G31" s="571"/>
      <c r="H31" s="571"/>
      <c r="I31" s="571"/>
      <c r="J31" s="571"/>
      <c r="K31" s="587"/>
      <c r="L31" s="587"/>
      <c r="M31" s="587"/>
      <c r="N31" s="587"/>
      <c r="O31" s="587"/>
      <c r="P31" s="587"/>
      <c r="Q31" s="587"/>
      <c r="R31" s="587"/>
      <c r="S31" s="587"/>
      <c r="T31" s="587"/>
      <c r="U31" s="587"/>
      <c r="V31" s="587"/>
      <c r="W31" s="587"/>
      <c r="X31" s="587"/>
      <c r="Y31" s="587"/>
      <c r="Z31" s="587"/>
      <c r="AA31" s="587"/>
      <c r="AB31" s="587"/>
      <c r="AC31" s="587"/>
      <c r="AD31" s="587"/>
      <c r="AE31" s="587"/>
      <c r="AF31" s="587"/>
      <c r="AG31" s="587"/>
      <c r="AH31" s="587"/>
      <c r="AI31" s="587"/>
      <c r="AJ31" s="587"/>
      <c r="AK31" s="587"/>
      <c r="AL31" s="587"/>
      <c r="AM31" s="587"/>
      <c r="AN31" s="587"/>
      <c r="AO31" s="587"/>
      <c r="AP31" s="587"/>
      <c r="AQ31" s="587"/>
      <c r="AR31" s="587"/>
      <c r="AS31" s="587"/>
      <c r="AT31" s="587"/>
      <c r="AU31" s="587"/>
      <c r="AV31" s="587"/>
      <c r="AW31" s="587"/>
      <c r="AX31" s="587"/>
      <c r="AY31" s="223"/>
      <c r="BJ31" s="438">
        <v>0</v>
      </c>
    </row>
    <row r="32" spans="1:62" ht="24" customHeight="1">
      <c r="A32" s="438"/>
      <c r="B32" s="438" t="s">
        <v>945</v>
      </c>
      <c r="C32" s="459"/>
      <c r="D32" s="596">
        <v>1</v>
      </c>
      <c r="E32" s="597" t="s">
        <v>946</v>
      </c>
      <c r="F32" s="595" t="s">
        <v>390</v>
      </c>
      <c r="G32" s="683" t="s">
        <v>390</v>
      </c>
      <c r="H32" s="683" t="s">
        <v>390</v>
      </c>
      <c r="I32" s="595" t="s">
        <v>390</v>
      </c>
      <c r="J32" s="595" t="s">
        <v>390</v>
      </c>
      <c r="K32" s="1869" t="s">
        <v>390</v>
      </c>
      <c r="L32" s="1869" t="s">
        <v>390</v>
      </c>
      <c r="M32" s="1869" t="s">
        <v>390</v>
      </c>
      <c r="N32" s="1869" t="s">
        <v>390</v>
      </c>
      <c r="O32" s="1869" t="s">
        <v>390</v>
      </c>
      <c r="P32" s="1869" t="s">
        <v>390</v>
      </c>
      <c r="Q32" s="1869" t="s">
        <v>390</v>
      </c>
      <c r="R32" s="1869" t="s">
        <v>390</v>
      </c>
      <c r="S32" s="1869" t="s">
        <v>390</v>
      </c>
      <c r="T32" s="1869" t="s">
        <v>390</v>
      </c>
      <c r="U32" s="1869" t="s">
        <v>390</v>
      </c>
      <c r="V32" s="1869" t="s">
        <v>390</v>
      </c>
      <c r="W32" s="1869" t="s">
        <v>390</v>
      </c>
      <c r="X32" s="1869" t="s">
        <v>390</v>
      </c>
      <c r="Y32" s="1869" t="s">
        <v>390</v>
      </c>
      <c r="Z32" s="1869" t="s">
        <v>390</v>
      </c>
      <c r="AA32" s="1869" t="s">
        <v>390</v>
      </c>
      <c r="AB32" s="1869" t="s">
        <v>390</v>
      </c>
      <c r="AC32" s="1869" t="s">
        <v>390</v>
      </c>
      <c r="AD32" s="1869" t="s">
        <v>390</v>
      </c>
      <c r="AE32" s="1869" t="s">
        <v>390</v>
      </c>
      <c r="AF32" s="1869" t="s">
        <v>390</v>
      </c>
      <c r="AG32" s="1869" t="s">
        <v>390</v>
      </c>
      <c r="AH32" s="1869" t="s">
        <v>390</v>
      </c>
      <c r="AI32" s="1869" t="s">
        <v>390</v>
      </c>
      <c r="AJ32" s="1869" t="s">
        <v>390</v>
      </c>
      <c r="AK32" s="1869" t="s">
        <v>390</v>
      </c>
      <c r="AL32" s="1869" t="s">
        <v>390</v>
      </c>
      <c r="AM32" s="1869" t="s">
        <v>390</v>
      </c>
      <c r="AN32" s="1869" t="s">
        <v>390</v>
      </c>
      <c r="AO32" s="1869" t="s">
        <v>390</v>
      </c>
      <c r="AP32" s="1869" t="s">
        <v>390</v>
      </c>
      <c r="AQ32" s="1869" t="s">
        <v>390</v>
      </c>
      <c r="AR32" s="1869" t="s">
        <v>390</v>
      </c>
      <c r="AS32" s="1869" t="s">
        <v>390</v>
      </c>
      <c r="AT32" s="1869" t="s">
        <v>390</v>
      </c>
      <c r="AU32" s="1869" t="s">
        <v>390</v>
      </c>
      <c r="AV32" s="1869" t="s">
        <v>390</v>
      </c>
      <c r="AW32" s="1869" t="s">
        <v>390</v>
      </c>
      <c r="AX32" s="1869" t="s">
        <v>390</v>
      </c>
      <c r="AY32" s="223"/>
      <c r="BJ32" s="438">
        <v>23</v>
      </c>
    </row>
    <row r="33" spans="1:62" ht="11.45" customHeight="1">
      <c r="A33" s="438"/>
      <c r="C33" s="438"/>
      <c r="D33" s="281"/>
      <c r="E33" s="494" t="s">
        <v>650</v>
      </c>
      <c r="F33" s="488"/>
      <c r="G33" s="488"/>
      <c r="H33" s="488"/>
      <c r="I33" s="488"/>
      <c r="J33" s="488"/>
      <c r="K33" s="1960"/>
      <c r="L33" s="1961"/>
      <c r="M33" s="1962"/>
      <c r="N33" s="1963"/>
      <c r="O33" s="1964"/>
      <c r="P33" s="1965"/>
      <c r="Q33" s="1966"/>
      <c r="R33" s="1967"/>
      <c r="S33" s="1968"/>
      <c r="T33" s="1969"/>
      <c r="U33" s="1970"/>
      <c r="V33" s="1971"/>
      <c r="W33" s="1972"/>
      <c r="X33" s="1973"/>
      <c r="Y33" s="1974"/>
      <c r="Z33" s="1975"/>
      <c r="AA33" s="1976"/>
      <c r="AB33" s="1977"/>
      <c r="AC33" s="1978"/>
      <c r="AD33" s="1979"/>
      <c r="AE33" s="1980"/>
      <c r="AF33" s="1981"/>
      <c r="AG33" s="1982"/>
      <c r="AH33" s="1983"/>
      <c r="AI33" s="1984"/>
      <c r="AJ33" s="1985"/>
      <c r="AK33" s="1986"/>
      <c r="AL33" s="1987"/>
      <c r="AM33" s="1988"/>
      <c r="AN33" s="1989"/>
      <c r="AO33" s="1990"/>
      <c r="AP33" s="1991"/>
      <c r="AQ33" s="1992"/>
      <c r="AR33" s="1993"/>
      <c r="AS33" s="1994"/>
      <c r="AT33" s="1995"/>
      <c r="AU33" s="1996"/>
      <c r="AV33" s="1997"/>
      <c r="AW33" s="2134"/>
      <c r="AX33" s="2135"/>
      <c r="AY33" s="489"/>
      <c r="BI33" s="438"/>
      <c r="BJ33" s="438">
        <v>11</v>
      </c>
    </row>
    <row r="34" spans="1:62" ht="24" customHeight="1">
      <c r="A34" s="438"/>
      <c r="B34" s="495" t="s">
        <v>709</v>
      </c>
      <c r="C34" s="459"/>
      <c r="D34" s="596">
        <v>2</v>
      </c>
      <c r="E34" s="597" t="s">
        <v>947</v>
      </c>
      <c r="F34" s="690" t="s">
        <v>390</v>
      </c>
      <c r="G34" s="690" t="s">
        <v>390</v>
      </c>
      <c r="H34" s="690" t="s">
        <v>390</v>
      </c>
      <c r="I34" s="595"/>
      <c r="J34" s="595"/>
      <c r="K34" s="1869" t="s">
        <v>390</v>
      </c>
      <c r="L34" s="1869" t="s">
        <v>390</v>
      </c>
      <c r="M34" s="1869" t="s">
        <v>390</v>
      </c>
      <c r="N34" s="1869" t="s">
        <v>390</v>
      </c>
      <c r="O34" s="1869" t="s">
        <v>390</v>
      </c>
      <c r="P34" s="1869" t="s">
        <v>390</v>
      </c>
      <c r="Q34" s="1869" t="s">
        <v>390</v>
      </c>
      <c r="R34" s="1869" t="s">
        <v>390</v>
      </c>
      <c r="S34" s="1869" t="s">
        <v>390</v>
      </c>
      <c r="T34" s="1869" t="s">
        <v>390</v>
      </c>
      <c r="U34" s="1869" t="s">
        <v>390</v>
      </c>
      <c r="V34" s="1869" t="s">
        <v>390</v>
      </c>
      <c r="W34" s="1869" t="s">
        <v>390</v>
      </c>
      <c r="X34" s="1869" t="s">
        <v>390</v>
      </c>
      <c r="Y34" s="1869" t="s">
        <v>390</v>
      </c>
      <c r="Z34" s="1869" t="s">
        <v>390</v>
      </c>
      <c r="AA34" s="1869" t="s">
        <v>390</v>
      </c>
      <c r="AB34" s="1869" t="s">
        <v>390</v>
      </c>
      <c r="AC34" s="1869" t="s">
        <v>390</v>
      </c>
      <c r="AD34" s="1869" t="s">
        <v>390</v>
      </c>
      <c r="AE34" s="1869" t="s">
        <v>390</v>
      </c>
      <c r="AF34" s="1869" t="s">
        <v>390</v>
      </c>
      <c r="AG34" s="1869" t="s">
        <v>390</v>
      </c>
      <c r="AH34" s="1869" t="s">
        <v>390</v>
      </c>
      <c r="AI34" s="1869" t="s">
        <v>390</v>
      </c>
      <c r="AJ34" s="1869" t="s">
        <v>390</v>
      </c>
      <c r="AK34" s="1869" t="s">
        <v>390</v>
      </c>
      <c r="AL34" s="1869" t="s">
        <v>390</v>
      </c>
      <c r="AM34" s="1869" t="s">
        <v>390</v>
      </c>
      <c r="AN34" s="1869" t="s">
        <v>390</v>
      </c>
      <c r="AO34" s="1869" t="s">
        <v>390</v>
      </c>
      <c r="AP34" s="1869" t="s">
        <v>390</v>
      </c>
      <c r="AQ34" s="1869" t="s">
        <v>390</v>
      </c>
      <c r="AR34" s="1869" t="s">
        <v>390</v>
      </c>
      <c r="AS34" s="1869" t="s">
        <v>390</v>
      </c>
      <c r="AT34" s="1869" t="s">
        <v>390</v>
      </c>
      <c r="AU34" s="1869" t="s">
        <v>390</v>
      </c>
      <c r="AV34" s="1869" t="s">
        <v>390</v>
      </c>
      <c r="AW34" s="1869" t="s">
        <v>390</v>
      </c>
      <c r="AX34" s="1869" t="s">
        <v>390</v>
      </c>
      <c r="AY34" s="223"/>
      <c r="BJ34" s="438">
        <v>23</v>
      </c>
    </row>
    <row r="35" spans="1:62" ht="11.45" customHeight="1">
      <c r="A35" s="438"/>
      <c r="C35" s="438"/>
      <c r="D35" s="281"/>
      <c r="E35" s="494" t="s">
        <v>948</v>
      </c>
      <c r="F35" s="488"/>
      <c r="G35" s="598"/>
      <c r="H35" s="488"/>
      <c r="I35" s="598"/>
      <c r="J35" s="488"/>
      <c r="K35" s="1998"/>
      <c r="L35" s="1999"/>
      <c r="M35" s="2000"/>
      <c r="N35" s="2001"/>
      <c r="O35" s="2002"/>
      <c r="P35" s="2003"/>
      <c r="Q35" s="2004"/>
      <c r="R35" s="2005"/>
      <c r="S35" s="2006"/>
      <c r="T35" s="2007"/>
      <c r="U35" s="2008"/>
      <c r="V35" s="2009"/>
      <c r="W35" s="2010"/>
      <c r="X35" s="2011"/>
      <c r="Y35" s="2012"/>
      <c r="Z35" s="2013"/>
      <c r="AA35" s="2014"/>
      <c r="AB35" s="2015"/>
      <c r="AC35" s="2016"/>
      <c r="AD35" s="2017"/>
      <c r="AE35" s="2018"/>
      <c r="AF35" s="2019"/>
      <c r="AG35" s="2020"/>
      <c r="AH35" s="2021"/>
      <c r="AI35" s="2022"/>
      <c r="AJ35" s="2023"/>
      <c r="AK35" s="2024"/>
      <c r="AL35" s="2025"/>
      <c r="AM35" s="2026"/>
      <c r="AN35" s="2027"/>
      <c r="AO35" s="2028"/>
      <c r="AP35" s="2029"/>
      <c r="AQ35" s="2030"/>
      <c r="AR35" s="2031"/>
      <c r="AS35" s="2032"/>
      <c r="AT35" s="2033"/>
      <c r="AU35" s="2034"/>
      <c r="AV35" s="2035"/>
      <c r="AW35" s="2136"/>
      <c r="AX35" s="2137"/>
      <c r="AY35" s="489"/>
      <c r="BI35" s="438"/>
      <c r="BJ35" s="438">
        <v>11</v>
      </c>
    </row>
    <row r="36" spans="1:62" ht="71.25" customHeight="1">
      <c r="A36" s="438"/>
      <c r="B36" s="438" t="s">
        <v>949</v>
      </c>
      <c r="C36" s="459"/>
      <c r="D36" s="596">
        <v>3</v>
      </c>
      <c r="E36" s="597" t="s">
        <v>950</v>
      </c>
      <c r="F36" s="599" t="s">
        <v>390</v>
      </c>
      <c r="G36" s="684" t="s">
        <v>951</v>
      </c>
      <c r="H36" s="683" t="s">
        <v>390</v>
      </c>
      <c r="I36" s="457" t="s">
        <v>951</v>
      </c>
      <c r="J36" s="595" t="s">
        <v>390</v>
      </c>
      <c r="K36" s="1862" t="s">
        <v>951</v>
      </c>
      <c r="L36" s="1869" t="s">
        <v>390</v>
      </c>
      <c r="M36" s="1862" t="s">
        <v>951</v>
      </c>
      <c r="N36" s="1869" t="s">
        <v>390</v>
      </c>
      <c r="O36" s="1862" t="s">
        <v>951</v>
      </c>
      <c r="P36" s="1869" t="s">
        <v>390</v>
      </c>
      <c r="Q36" s="1862" t="s">
        <v>951</v>
      </c>
      <c r="R36" s="1869" t="s">
        <v>390</v>
      </c>
      <c r="S36" s="1862" t="s">
        <v>951</v>
      </c>
      <c r="T36" s="1869" t="s">
        <v>390</v>
      </c>
      <c r="U36" s="1862" t="s">
        <v>951</v>
      </c>
      <c r="V36" s="1869" t="s">
        <v>390</v>
      </c>
      <c r="W36" s="1862" t="s">
        <v>951</v>
      </c>
      <c r="X36" s="1869" t="s">
        <v>390</v>
      </c>
      <c r="Y36" s="1862" t="s">
        <v>951</v>
      </c>
      <c r="Z36" s="1869" t="s">
        <v>390</v>
      </c>
      <c r="AA36" s="1862" t="s">
        <v>951</v>
      </c>
      <c r="AB36" s="1869" t="s">
        <v>390</v>
      </c>
      <c r="AC36" s="1862" t="s">
        <v>951</v>
      </c>
      <c r="AD36" s="1869" t="s">
        <v>390</v>
      </c>
      <c r="AE36" s="1862" t="s">
        <v>951</v>
      </c>
      <c r="AF36" s="1869" t="s">
        <v>390</v>
      </c>
      <c r="AG36" s="1862" t="s">
        <v>951</v>
      </c>
      <c r="AH36" s="1869" t="s">
        <v>390</v>
      </c>
      <c r="AI36" s="1862" t="s">
        <v>951</v>
      </c>
      <c r="AJ36" s="1869" t="s">
        <v>390</v>
      </c>
      <c r="AK36" s="1862" t="s">
        <v>951</v>
      </c>
      <c r="AL36" s="1869" t="s">
        <v>390</v>
      </c>
      <c r="AM36" s="1862" t="s">
        <v>951</v>
      </c>
      <c r="AN36" s="1869" t="s">
        <v>390</v>
      </c>
      <c r="AO36" s="1862" t="s">
        <v>951</v>
      </c>
      <c r="AP36" s="1869" t="s">
        <v>390</v>
      </c>
      <c r="AQ36" s="1862" t="s">
        <v>951</v>
      </c>
      <c r="AR36" s="1869" t="s">
        <v>390</v>
      </c>
      <c r="AS36" s="1862" t="s">
        <v>951</v>
      </c>
      <c r="AT36" s="1869" t="s">
        <v>390</v>
      </c>
      <c r="AU36" s="1862" t="s">
        <v>951</v>
      </c>
      <c r="AV36" s="1869" t="s">
        <v>390</v>
      </c>
      <c r="AW36" s="1862" t="s">
        <v>951</v>
      </c>
      <c r="AX36" s="1869" t="s">
        <v>390</v>
      </c>
      <c r="AY36" s="223" t="s">
        <v>952</v>
      </c>
      <c r="BJ36" s="438">
        <v>68</v>
      </c>
    </row>
    <row r="37" spans="1:62" ht="11.45" customHeight="1">
      <c r="A37" s="438"/>
      <c r="C37" s="438"/>
      <c r="D37" s="281"/>
      <c r="E37" s="494" t="s">
        <v>953</v>
      </c>
      <c r="F37" s="488"/>
      <c r="G37" s="598"/>
      <c r="H37" s="598"/>
      <c r="I37" s="598"/>
      <c r="J37" s="598"/>
      <c r="K37" s="2036"/>
      <c r="L37" s="2037"/>
      <c r="M37" s="2038"/>
      <c r="N37" s="2039"/>
      <c r="O37" s="2040"/>
      <c r="P37" s="2041"/>
      <c r="Q37" s="2042"/>
      <c r="R37" s="2043"/>
      <c r="S37" s="2044"/>
      <c r="T37" s="2045"/>
      <c r="U37" s="2046"/>
      <c r="V37" s="2047"/>
      <c r="W37" s="2048"/>
      <c r="X37" s="2049"/>
      <c r="Y37" s="2050"/>
      <c r="Z37" s="2051"/>
      <c r="AA37" s="2052"/>
      <c r="AB37" s="2053"/>
      <c r="AC37" s="2054"/>
      <c r="AD37" s="2055"/>
      <c r="AE37" s="2056"/>
      <c r="AF37" s="2057"/>
      <c r="AG37" s="2058"/>
      <c r="AH37" s="2059"/>
      <c r="AI37" s="2060"/>
      <c r="AJ37" s="2061"/>
      <c r="AK37" s="2062"/>
      <c r="AL37" s="2063"/>
      <c r="AM37" s="2064"/>
      <c r="AN37" s="2065"/>
      <c r="AO37" s="2066"/>
      <c r="AP37" s="2067"/>
      <c r="AQ37" s="2068"/>
      <c r="AR37" s="2069"/>
      <c r="AS37" s="2070"/>
      <c r="AT37" s="2071"/>
      <c r="AU37" s="2072"/>
      <c r="AV37" s="2073"/>
      <c r="AW37" s="2138"/>
      <c r="AX37" s="2139"/>
      <c r="AY37" s="489"/>
      <c r="BI37" s="438"/>
      <c r="BJ37" s="438">
        <v>11</v>
      </c>
    </row>
    <row r="38" spans="1:62" ht="71.25" customHeight="1">
      <c r="A38" s="438"/>
      <c r="B38" s="438" t="s">
        <v>954</v>
      </c>
      <c r="C38" s="459"/>
      <c r="D38" s="596">
        <v>4</v>
      </c>
      <c r="E38" s="597" t="s">
        <v>955</v>
      </c>
      <c r="F38" s="599" t="s">
        <v>390</v>
      </c>
      <c r="G38" s="684" t="s">
        <v>951</v>
      </c>
      <c r="H38" s="685" t="s">
        <v>390</v>
      </c>
      <c r="I38" s="457" t="s">
        <v>951</v>
      </c>
      <c r="J38" s="454" t="s">
        <v>390</v>
      </c>
      <c r="K38" s="1862" t="s">
        <v>951</v>
      </c>
      <c r="L38" s="1872" t="s">
        <v>390</v>
      </c>
      <c r="M38" s="1862" t="s">
        <v>951</v>
      </c>
      <c r="N38" s="1872" t="s">
        <v>390</v>
      </c>
      <c r="O38" s="1862" t="s">
        <v>951</v>
      </c>
      <c r="P38" s="1872" t="s">
        <v>390</v>
      </c>
      <c r="Q38" s="1862" t="s">
        <v>951</v>
      </c>
      <c r="R38" s="1872" t="s">
        <v>390</v>
      </c>
      <c r="S38" s="1862" t="s">
        <v>951</v>
      </c>
      <c r="T38" s="1872" t="s">
        <v>390</v>
      </c>
      <c r="U38" s="1862" t="s">
        <v>951</v>
      </c>
      <c r="V38" s="1872" t="s">
        <v>390</v>
      </c>
      <c r="W38" s="1862" t="s">
        <v>951</v>
      </c>
      <c r="X38" s="1872" t="s">
        <v>390</v>
      </c>
      <c r="Y38" s="1862" t="s">
        <v>951</v>
      </c>
      <c r="Z38" s="1872" t="s">
        <v>390</v>
      </c>
      <c r="AA38" s="1862" t="s">
        <v>951</v>
      </c>
      <c r="AB38" s="1872" t="s">
        <v>390</v>
      </c>
      <c r="AC38" s="1862" t="s">
        <v>951</v>
      </c>
      <c r="AD38" s="1872" t="s">
        <v>390</v>
      </c>
      <c r="AE38" s="1862" t="s">
        <v>951</v>
      </c>
      <c r="AF38" s="1872" t="s">
        <v>390</v>
      </c>
      <c r="AG38" s="1862" t="s">
        <v>951</v>
      </c>
      <c r="AH38" s="1872" t="s">
        <v>390</v>
      </c>
      <c r="AI38" s="1862" t="s">
        <v>951</v>
      </c>
      <c r="AJ38" s="1872" t="s">
        <v>390</v>
      </c>
      <c r="AK38" s="1862" t="s">
        <v>951</v>
      </c>
      <c r="AL38" s="1872" t="s">
        <v>390</v>
      </c>
      <c r="AM38" s="1862" t="s">
        <v>951</v>
      </c>
      <c r="AN38" s="1872" t="s">
        <v>390</v>
      </c>
      <c r="AO38" s="1862" t="s">
        <v>951</v>
      </c>
      <c r="AP38" s="1872" t="s">
        <v>390</v>
      </c>
      <c r="AQ38" s="1862" t="s">
        <v>951</v>
      </c>
      <c r="AR38" s="1872" t="s">
        <v>390</v>
      </c>
      <c r="AS38" s="1862" t="s">
        <v>951</v>
      </c>
      <c r="AT38" s="1872" t="s">
        <v>390</v>
      </c>
      <c r="AU38" s="1862" t="s">
        <v>951</v>
      </c>
      <c r="AV38" s="1872" t="s">
        <v>390</v>
      </c>
      <c r="AW38" s="1862" t="s">
        <v>951</v>
      </c>
      <c r="AX38" s="1872" t="s">
        <v>390</v>
      </c>
      <c r="AY38" s="583" t="s">
        <v>956</v>
      </c>
      <c r="BJ38" s="438">
        <v>68</v>
      </c>
    </row>
    <row r="39" spans="1:62" ht="11.45" customHeight="1">
      <c r="A39" s="438"/>
      <c r="C39" s="438"/>
      <c r="D39" s="281"/>
      <c r="E39" s="494" t="s">
        <v>957</v>
      </c>
      <c r="F39" s="488"/>
      <c r="G39" s="488"/>
      <c r="H39" s="600"/>
      <c r="I39" s="488"/>
      <c r="J39" s="600"/>
      <c r="K39" s="2074"/>
      <c r="L39" s="2075"/>
      <c r="M39" s="2076"/>
      <c r="N39" s="2077"/>
      <c r="O39" s="2078"/>
      <c r="P39" s="2079"/>
      <c r="Q39" s="2080"/>
      <c r="R39" s="2081"/>
      <c r="S39" s="2082"/>
      <c r="T39" s="2083"/>
      <c r="U39" s="2084"/>
      <c r="V39" s="2085"/>
      <c r="W39" s="2086"/>
      <c r="X39" s="2087"/>
      <c r="Y39" s="2088"/>
      <c r="Z39" s="2089"/>
      <c r="AA39" s="2090"/>
      <c r="AB39" s="2091"/>
      <c r="AC39" s="2092"/>
      <c r="AD39" s="2093"/>
      <c r="AE39" s="2094"/>
      <c r="AF39" s="2095"/>
      <c r="AG39" s="2096"/>
      <c r="AH39" s="2097"/>
      <c r="AI39" s="2098"/>
      <c r="AJ39" s="2099"/>
      <c r="AK39" s="2100"/>
      <c r="AL39" s="2101"/>
      <c r="AM39" s="2102"/>
      <c r="AN39" s="2103"/>
      <c r="AO39" s="2104"/>
      <c r="AP39" s="2105"/>
      <c r="AQ39" s="2106"/>
      <c r="AR39" s="2107"/>
      <c r="AS39" s="2108"/>
      <c r="AT39" s="2109"/>
      <c r="AU39" s="2110"/>
      <c r="AV39" s="2111"/>
      <c r="AW39" s="2140"/>
      <c r="AX39" s="2141"/>
      <c r="AY39" s="489"/>
      <c r="BI39" s="438"/>
      <c r="BJ39" s="438">
        <v>11</v>
      </c>
    </row>
    <row r="40" spans="1:62" ht="22.5" hidden="1" customHeight="1">
      <c r="A40" s="382" t="s">
        <v>69</v>
      </c>
      <c r="B40" s="438">
        <v>0</v>
      </c>
      <c r="C40" s="587">
        <v>4</v>
      </c>
      <c r="D40" s="438">
        <v>6</v>
      </c>
      <c r="E40" s="438">
        <v>36</v>
      </c>
      <c r="F40" s="438">
        <v>9</v>
      </c>
      <c r="G40" s="632">
        <v>0</v>
      </c>
      <c r="H40" s="632">
        <v>0</v>
      </c>
      <c r="I40" s="438">
        <v>25</v>
      </c>
      <c r="J40" s="438">
        <v>33</v>
      </c>
      <c r="K40" s="1459">
        <v>0</v>
      </c>
      <c r="L40" s="1459">
        <v>0</v>
      </c>
      <c r="M40" s="1459">
        <v>0</v>
      </c>
      <c r="N40" s="1459">
        <v>0</v>
      </c>
      <c r="O40" s="1459">
        <v>0</v>
      </c>
      <c r="P40" s="1459">
        <v>0</v>
      </c>
      <c r="Q40" s="1459">
        <v>0</v>
      </c>
      <c r="R40" s="1459">
        <v>0</v>
      </c>
      <c r="S40" s="1459">
        <v>0</v>
      </c>
      <c r="T40" s="1459">
        <v>0</v>
      </c>
      <c r="U40" s="1459">
        <v>0</v>
      </c>
      <c r="V40" s="1459">
        <v>0</v>
      </c>
      <c r="W40" s="1459">
        <v>0</v>
      </c>
      <c r="X40" s="1459">
        <v>0</v>
      </c>
      <c r="Y40" s="1459">
        <v>0</v>
      </c>
      <c r="Z40" s="1459">
        <v>0</v>
      </c>
      <c r="AA40" s="1459">
        <v>0</v>
      </c>
      <c r="AB40" s="1459">
        <v>0</v>
      </c>
      <c r="AC40" s="1459">
        <v>0</v>
      </c>
      <c r="AD40" s="1459">
        <v>0</v>
      </c>
      <c r="AE40" s="1459">
        <v>0</v>
      </c>
      <c r="AF40" s="1459">
        <v>0</v>
      </c>
      <c r="AG40" s="1459">
        <v>0</v>
      </c>
      <c r="AH40" s="1459">
        <v>0</v>
      </c>
      <c r="AI40" s="1459">
        <v>0</v>
      </c>
      <c r="AJ40" s="1459">
        <v>0</v>
      </c>
      <c r="AK40" s="1459">
        <v>0</v>
      </c>
      <c r="AL40" s="1459">
        <v>0</v>
      </c>
      <c r="AM40" s="1459">
        <v>0</v>
      </c>
      <c r="AN40" s="1459">
        <v>0</v>
      </c>
      <c r="AO40" s="1459">
        <v>0</v>
      </c>
      <c r="AP40" s="1459">
        <v>0</v>
      </c>
      <c r="AQ40" s="1459">
        <v>0</v>
      </c>
      <c r="AR40" s="1459">
        <v>0</v>
      </c>
      <c r="AS40" s="1459">
        <v>0</v>
      </c>
      <c r="AT40" s="1459">
        <v>0</v>
      </c>
      <c r="AU40" s="1459">
        <v>0</v>
      </c>
      <c r="AV40" s="1459">
        <v>0</v>
      </c>
      <c r="AW40" s="1459">
        <v>0</v>
      </c>
      <c r="AX40" s="1459">
        <v>0</v>
      </c>
      <c r="AY40" s="350">
        <v>93</v>
      </c>
      <c r="AZ40" s="438">
        <v>10</v>
      </c>
      <c r="BA40" s="438">
        <v>10</v>
      </c>
      <c r="BB40" s="438">
        <v>10</v>
      </c>
      <c r="BC40" s="438">
        <v>10</v>
      </c>
      <c r="BD40" s="438">
        <v>10</v>
      </c>
      <c r="BE40" s="438">
        <v>10</v>
      </c>
      <c r="BF40" s="438">
        <v>10</v>
      </c>
      <c r="BG40" s="438">
        <v>10</v>
      </c>
      <c r="BH40" s="438">
        <v>10</v>
      </c>
      <c r="BI40" s="579">
        <v>10</v>
      </c>
      <c r="BJ40" s="438">
        <v>23</v>
      </c>
    </row>
  </sheetData>
  <sheetProtection formatColumns="0" formatRows="0" insertRows="0" deleteColumns="0" deleteRows="0" sort="0" autoFilter="0"/>
  <mergeCells count="81">
    <mergeCell ref="AU28:AV28"/>
    <mergeCell ref="AU26:AV26"/>
    <mergeCell ref="AU27:AV27"/>
    <mergeCell ref="AW28:AX28"/>
    <mergeCell ref="AW26:AX26"/>
    <mergeCell ref="AW27:AX27"/>
    <mergeCell ref="AQ28:AR28"/>
    <mergeCell ref="AQ26:AR26"/>
    <mergeCell ref="AQ27:AR27"/>
    <mergeCell ref="AS28:AT28"/>
    <mergeCell ref="AS26:AT26"/>
    <mergeCell ref="AS27:AT27"/>
    <mergeCell ref="AM28:AN28"/>
    <mergeCell ref="AM26:AN26"/>
    <mergeCell ref="AM27:AN27"/>
    <mergeCell ref="AO28:AP28"/>
    <mergeCell ref="AO26:AP26"/>
    <mergeCell ref="AO27:AP27"/>
    <mergeCell ref="AI28:AJ28"/>
    <mergeCell ref="AI26:AJ26"/>
    <mergeCell ref="AI27:AJ27"/>
    <mergeCell ref="AK28:AL28"/>
    <mergeCell ref="AK26:AL26"/>
    <mergeCell ref="AK27:AL27"/>
    <mergeCell ref="AE28:AF28"/>
    <mergeCell ref="AE26:AF26"/>
    <mergeCell ref="AE27:AF27"/>
    <mergeCell ref="AG28:AH28"/>
    <mergeCell ref="AG26:AH26"/>
    <mergeCell ref="AG27:AH27"/>
    <mergeCell ref="AA28:AB28"/>
    <mergeCell ref="AA26:AB26"/>
    <mergeCell ref="AA27:AB27"/>
    <mergeCell ref="AC28:AD28"/>
    <mergeCell ref="AC26:AD26"/>
    <mergeCell ref="AC27:AD27"/>
    <mergeCell ref="W28:X28"/>
    <mergeCell ref="W26:X26"/>
    <mergeCell ref="W27:X27"/>
    <mergeCell ref="Y28:Z28"/>
    <mergeCell ref="Y26:Z26"/>
    <mergeCell ref="Y27:Z27"/>
    <mergeCell ref="S28:T28"/>
    <mergeCell ref="S26:T26"/>
    <mergeCell ref="S27:T27"/>
    <mergeCell ref="U28:V28"/>
    <mergeCell ref="U26:V26"/>
    <mergeCell ref="U27:V27"/>
    <mergeCell ref="O26:P26"/>
    <mergeCell ref="O27:P27"/>
    <mergeCell ref="Q28:R28"/>
    <mergeCell ref="Q26:R26"/>
    <mergeCell ref="Q27:R27"/>
    <mergeCell ref="G28:H28"/>
    <mergeCell ref="AY26:AY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AP3:AP4 AR3:AR4 AT3:AT4 AV3:AV4 AX3:AX4 H6:H7 J6:J7 L6:L7 N6:N7 P6:P7 R6:R7 T6:T7 V6:V7 X6:X7 Z6:Z7 AB6:AB7 AD6:AD7 AF6:AF7 AH6:AH7 AJ6:AJ7 AL6:AL7 AN6:AN7 AP6:AP7 AR6:AR7 AT6:AT7 AV6:AV7 AX6:AX7 J9:J11 L9:L11 N9:N11 P9:P11 R9:R11 T9:T11 V9:V11 X9:X11 Z9:Z11 AB9:AB11 AD9:AD11 AF9:AF11 AH9:AH11 AJ9:AJ11 AL9:AL11 AN9:AN11 AP9:AP11 AR9:AR11 AT9:AT11 AV9:AV11 AX9:AX11 H9:H11 J13:J14 L13:L14 N13:N14 P13:P14 R13:R14 T13:T14 V13:V14 X13:X14 Z13:Z14 AB13:AB14 AD13:AD14 AF13:AF14 AH13:AH14 AJ13:AJ14 AL13:AL14 AN13:AN14 AP13:AP14 AR13:AR14 AT13:AT14 AV13:AV14 AX13:AX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4"/>
  <sheetViews>
    <sheetView showGridLines="0" zoomScale="85" workbookViewId="0">
      <pane xSplit="7" ySplit="10" topLeftCell="H22" activePane="bottomRight" state="frozen"/>
      <selection pane="topRight" activeCell="H1" sqref="H1"/>
      <selection pane="bottomLeft" activeCell="A11" sqref="A11"/>
      <selection pane="bottomRight" activeCell="K25" sqref="K25:K26"/>
    </sheetView>
  </sheetViews>
  <sheetFormatPr defaultColWidth="9.140625" defaultRowHeight="10.5" customHeight="1"/>
  <cols>
    <col min="1" max="3" width="6.7109375" style="990" hidden="1" customWidth="1"/>
    <col min="4" max="4" width="6.7109375" style="1190" hidden="1" customWidth="1"/>
    <col min="5" max="5" width="3" style="1459" customWidth="1"/>
    <col min="6" max="6" width="6" style="1459" customWidth="1"/>
    <col min="7" max="7" width="37" style="1459" customWidth="1"/>
    <col min="8" max="8" width="16" style="1459" customWidth="1"/>
    <col min="9" max="10" width="19" style="1459" customWidth="1"/>
    <col min="11" max="11" width="24" style="1459" customWidth="1"/>
    <col min="12" max="13" width="25" style="1459" customWidth="1"/>
    <col min="14" max="16" width="17" style="1459" customWidth="1"/>
    <col min="17" max="24" width="19" style="1459" customWidth="1"/>
    <col min="25" max="25" width="7" style="1459" customWidth="1"/>
    <col min="26" max="26" width="3" style="1459" customWidth="1"/>
    <col min="27" max="27" width="6" style="1459" customWidth="1"/>
    <col min="28" max="28" width="34" style="1459" customWidth="1"/>
    <col min="29" max="30" width="8" style="1459" customWidth="1"/>
    <col min="31" max="31" width="9.140625" style="1459" hidden="1"/>
  </cols>
  <sheetData>
    <row r="1" spans="1:31" s="1190" customFormat="1" ht="10.5" hidden="1" customHeight="1">
      <c r="A1" s="764"/>
      <c r="B1" s="764"/>
      <c r="C1" s="764"/>
      <c r="E1" s="469"/>
      <c r="H1" s="984"/>
      <c r="AE1" s="350" t="s">
        <v>1</v>
      </c>
    </row>
    <row r="2" spans="1:31" ht="10.5" hidden="1" customHeight="1">
      <c r="AE2" s="632">
        <v>0</v>
      </c>
    </row>
    <row r="3" spans="1:31" s="1456" customFormat="1" ht="10.5" hidden="1" customHeight="1">
      <c r="A3" s="764"/>
      <c r="B3" s="764"/>
      <c r="C3" s="764"/>
      <c r="D3" s="350"/>
      <c r="E3" s="295"/>
      <c r="G3" s="1456" t="s">
        <v>958</v>
      </c>
      <c r="H3" s="980"/>
      <c r="AE3" s="633">
        <v>0</v>
      </c>
    </row>
    <row r="4" spans="1:31" ht="3" customHeight="1">
      <c r="AE4" s="632">
        <v>3</v>
      </c>
    </row>
    <row r="5" spans="1:31" ht="27.4" customHeight="1">
      <c r="F5" s="384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841"/>
      <c r="H5" s="3841"/>
      <c r="I5" s="3841"/>
      <c r="J5" s="3841"/>
      <c r="K5" s="3841"/>
      <c r="M5" s="496"/>
      <c r="AB5" s="775"/>
      <c r="AE5" s="632">
        <v>26</v>
      </c>
    </row>
    <row r="6" spans="1:31" s="1459" customFormat="1" ht="16.899999999999999" customHeight="1">
      <c r="A6" s="990"/>
      <c r="B6" s="990"/>
      <c r="C6" s="990"/>
      <c r="D6" s="984"/>
      <c r="F6" s="3814" t="str">
        <f>IF(org=0,"Не определено",org)</f>
        <v>ООО "Смоленскрегионтеплоэнерго"</v>
      </c>
      <c r="G6" s="3814"/>
      <c r="H6" s="3814"/>
      <c r="I6" s="3814"/>
      <c r="J6" s="3814"/>
      <c r="K6" s="3814"/>
      <c r="M6" s="496"/>
      <c r="AB6" s="973"/>
      <c r="AE6" s="1455">
        <v>16</v>
      </c>
    </row>
    <row r="7" spans="1:31" ht="10.5" customHeight="1">
      <c r="AE7" s="632">
        <v>10</v>
      </c>
    </row>
    <row r="8" spans="1:31" ht="10.5" customHeight="1">
      <c r="A8" s="880"/>
      <c r="B8" s="880"/>
      <c r="C8" s="880"/>
      <c r="F8" s="3712" t="s">
        <v>384</v>
      </c>
      <c r="G8" s="3717"/>
      <c r="H8" s="3717"/>
      <c r="I8" s="3717"/>
      <c r="J8" s="3717"/>
      <c r="K8" s="3717"/>
      <c r="L8" s="3717"/>
      <c r="M8" s="3717"/>
      <c r="N8" s="3717"/>
      <c r="O8" s="3717"/>
      <c r="P8" s="3717"/>
      <c r="Q8" s="3717"/>
      <c r="R8" s="3717"/>
      <c r="S8" s="3717"/>
      <c r="T8" s="3717"/>
      <c r="U8" s="3717"/>
      <c r="V8" s="3717"/>
      <c r="W8" s="3717"/>
      <c r="X8" s="3717"/>
      <c r="Y8" s="3717"/>
      <c r="Z8" s="3717"/>
      <c r="AA8" s="3717"/>
      <c r="AB8" s="3711"/>
      <c r="AE8" s="632">
        <v>10</v>
      </c>
    </row>
    <row r="9" spans="1:31" ht="43.15" customHeight="1">
      <c r="A9" s="774"/>
      <c r="B9" s="774"/>
      <c r="C9" s="774"/>
      <c r="F9" s="3731" t="s">
        <v>75</v>
      </c>
      <c r="G9" s="3731" t="s">
        <v>958</v>
      </c>
      <c r="H9" s="3792" t="s">
        <v>959</v>
      </c>
      <c r="I9" s="3731" t="s">
        <v>960</v>
      </c>
      <c r="J9" s="3731" t="s">
        <v>961</v>
      </c>
      <c r="K9" s="3731" t="s">
        <v>962</v>
      </c>
      <c r="L9" s="3731" t="s">
        <v>963</v>
      </c>
      <c r="M9" s="3731" t="s">
        <v>964</v>
      </c>
      <c r="N9" s="3822" t="s">
        <v>965</v>
      </c>
      <c r="O9" s="3822"/>
      <c r="P9" s="3822"/>
      <c r="Q9" s="3874" t="s">
        <v>966</v>
      </c>
      <c r="R9" s="3875"/>
      <c r="S9" s="3875"/>
      <c r="T9" s="3876"/>
      <c r="U9" s="3874" t="s">
        <v>967</v>
      </c>
      <c r="V9" s="3875"/>
      <c r="W9" s="3875"/>
      <c r="X9" s="3876"/>
      <c r="Y9" s="3712" t="s">
        <v>968</v>
      </c>
      <c r="Z9" s="3717"/>
      <c r="AA9" s="3717"/>
      <c r="AB9" s="3711"/>
      <c r="AE9" s="632">
        <v>41</v>
      </c>
    </row>
    <row r="10" spans="1:31" ht="43.15" customHeight="1">
      <c r="A10" s="774"/>
      <c r="B10" s="774"/>
      <c r="C10" s="774"/>
      <c r="F10" s="3792"/>
      <c r="G10" s="3792"/>
      <c r="H10" s="3846"/>
      <c r="I10" s="3792"/>
      <c r="J10" s="3792"/>
      <c r="K10" s="3792"/>
      <c r="L10" s="3792"/>
      <c r="M10" s="3792"/>
      <c r="N10" s="772" t="s">
        <v>969</v>
      </c>
      <c r="O10" s="772" t="s">
        <v>970</v>
      </c>
      <c r="P10" s="773" t="s">
        <v>971</v>
      </c>
      <c r="Q10" s="784" t="s">
        <v>76</v>
      </c>
      <c r="R10" s="784" t="s">
        <v>972</v>
      </c>
      <c r="S10" s="784" t="s">
        <v>973</v>
      </c>
      <c r="T10" s="785" t="s">
        <v>974</v>
      </c>
      <c r="U10" s="784" t="s">
        <v>76</v>
      </c>
      <c r="V10" s="784" t="s">
        <v>975</v>
      </c>
      <c r="W10" s="784" t="s">
        <v>973</v>
      </c>
      <c r="X10" s="785" t="s">
        <v>974</v>
      </c>
      <c r="Y10" s="235" t="s">
        <v>976</v>
      </c>
      <c r="Z10" s="3712" t="s">
        <v>75</v>
      </c>
      <c r="AA10" s="3711"/>
      <c r="AB10" s="878" t="s">
        <v>977</v>
      </c>
      <c r="AE10" s="632">
        <v>41</v>
      </c>
    </row>
    <row r="11" spans="1:31" s="1465" customFormat="1" ht="5.25" hidden="1" customHeight="1">
      <c r="A11" s="881"/>
      <c r="B11" s="881"/>
      <c r="C11" s="881"/>
      <c r="E11" s="879"/>
      <c r="F11" s="3974" t="s">
        <v>460</v>
      </c>
      <c r="G11" s="3976"/>
      <c r="H11" s="3972"/>
      <c r="I11" s="3972"/>
      <c r="J11" s="3972"/>
      <c r="K11" s="3975"/>
      <c r="L11" s="3975"/>
      <c r="M11" s="3975"/>
      <c r="N11" s="3972"/>
      <c r="O11" s="3972"/>
      <c r="P11" s="3731"/>
      <c r="Q11" s="3802"/>
      <c r="R11" s="3802"/>
      <c r="S11" s="3802"/>
      <c r="T11" s="3972"/>
      <c r="U11" s="3802"/>
      <c r="V11" s="3802"/>
      <c r="W11" s="3802"/>
      <c r="X11" s="3972"/>
      <c r="Y11" s="3742"/>
      <c r="Z11" s="3742"/>
      <c r="AA11" s="3742"/>
      <c r="AB11" s="3742"/>
      <c r="AD11" s="444" t="s">
        <v>978</v>
      </c>
      <c r="AE11" s="444">
        <v>0</v>
      </c>
    </row>
    <row r="12" spans="1:31" s="1465" customFormat="1" ht="5.25" hidden="1" customHeight="1">
      <c r="A12" s="765"/>
      <c r="B12" s="765"/>
      <c r="C12" s="765"/>
      <c r="E12" s="451"/>
      <c r="F12" s="3974"/>
      <c r="G12" s="3976"/>
      <c r="H12" s="3972"/>
      <c r="I12" s="3972"/>
      <c r="J12" s="3972"/>
      <c r="K12" s="3975"/>
      <c r="L12" s="3975"/>
      <c r="M12" s="3975"/>
      <c r="N12" s="3972"/>
      <c r="O12" s="3972"/>
      <c r="P12" s="3731"/>
      <c r="Q12" s="3802"/>
      <c r="R12" s="3802"/>
      <c r="S12" s="3802"/>
      <c r="T12" s="3972"/>
      <c r="U12" s="3802"/>
      <c r="V12" s="3802"/>
      <c r="W12" s="3802"/>
      <c r="X12" s="3972"/>
      <c r="Y12" s="3973"/>
      <c r="Z12" s="3973"/>
      <c r="AA12" s="3973"/>
      <c r="AB12" s="3973"/>
      <c r="AE12" s="444">
        <v>0</v>
      </c>
    </row>
    <row r="13" spans="1:31" ht="27" customHeight="1">
      <c r="D13" s="984"/>
      <c r="E13" s="3992" t="s">
        <v>90</v>
      </c>
      <c r="F13" s="3977" t="s">
        <v>161</v>
      </c>
      <c r="G13" s="3978" t="s">
        <v>979</v>
      </c>
      <c r="H13" s="3979" t="s">
        <v>52</v>
      </c>
      <c r="I13" s="3981">
        <v>43766</v>
      </c>
      <c r="J13" s="3983">
        <v>45561</v>
      </c>
      <c r="K13" s="3985" t="s">
        <v>980</v>
      </c>
      <c r="L13" s="3986" t="s">
        <v>981</v>
      </c>
      <c r="M13" s="3986" t="s">
        <v>982</v>
      </c>
      <c r="N13" s="3990" t="s">
        <v>983</v>
      </c>
      <c r="O13" s="3990" t="s">
        <v>984</v>
      </c>
      <c r="P13" s="3991" t="str">
        <f>DATEDIF(DATEVALUE(N13),DATEVALUE(O13),"y")&amp;"г. "&amp;DATEDIF(DATEVALUE(N13),DATEVALUE(O13),"ym")&amp;"мес. "&amp;DATEVALUE(O13)-DATE(YEAR(DATEVALUE(O13)),MONTH(DATEVALUE(O13)),1)&amp;"дн. "</f>
        <v xml:space="preserve">6г. 11мес. 30дн. </v>
      </c>
      <c r="Q13" s="3989" t="s">
        <v>985</v>
      </c>
      <c r="R13" s="3989" t="s">
        <v>986</v>
      </c>
      <c r="S13" s="3989" t="s">
        <v>103</v>
      </c>
      <c r="T13" s="3983" t="s">
        <v>987</v>
      </c>
      <c r="U13" s="3989" t="s">
        <v>988</v>
      </c>
      <c r="V13" s="3989" t="s">
        <v>986</v>
      </c>
      <c r="W13" s="3989">
        <v>74</v>
      </c>
      <c r="X13" s="3983">
        <v>45561</v>
      </c>
      <c r="Y13" s="3987" t="s">
        <v>6</v>
      </c>
      <c r="Z13" s="1595"/>
      <c r="AA13" s="1579">
        <v>1</v>
      </c>
      <c r="AB13" s="2143" t="s">
        <v>9</v>
      </c>
      <c r="AD13" s="1460" t="s">
        <v>989</v>
      </c>
    </row>
    <row r="14" spans="1:31" ht="42" customHeight="1">
      <c r="D14" s="984"/>
      <c r="E14" s="3993"/>
      <c r="F14" s="3977" t="s">
        <v>460</v>
      </c>
      <c r="G14" s="3978"/>
      <c r="H14" s="3980"/>
      <c r="I14" s="3982"/>
      <c r="J14" s="3984"/>
      <c r="K14" s="3985"/>
      <c r="L14" s="3986"/>
      <c r="M14" s="3986"/>
      <c r="N14" s="3990"/>
      <c r="O14" s="3990"/>
      <c r="P14" s="3991"/>
      <c r="Q14" s="3989"/>
      <c r="R14" s="3989"/>
      <c r="S14" s="3989"/>
      <c r="T14" s="3984"/>
      <c r="U14" s="3989"/>
      <c r="V14" s="3989"/>
      <c r="W14" s="3989"/>
      <c r="X14" s="3984"/>
      <c r="Y14" s="3988"/>
      <c r="Z14" s="281"/>
      <c r="AA14" s="488"/>
      <c r="AB14" s="566" t="s">
        <v>990</v>
      </c>
    </row>
    <row r="15" spans="1:31" ht="39.75" customHeight="1">
      <c r="D15" s="984"/>
      <c r="E15" s="3992" t="s">
        <v>90</v>
      </c>
      <c r="F15" s="3977" t="s">
        <v>89</v>
      </c>
      <c r="G15" s="3978" t="s">
        <v>991</v>
      </c>
      <c r="H15" s="3979" t="s">
        <v>52</v>
      </c>
      <c r="I15" s="3981">
        <v>44694</v>
      </c>
      <c r="J15" s="3983">
        <v>45195</v>
      </c>
      <c r="K15" s="3985" t="s">
        <v>980</v>
      </c>
      <c r="L15" s="3986" t="s">
        <v>981</v>
      </c>
      <c r="M15" s="3986" t="s">
        <v>992</v>
      </c>
      <c r="N15" s="3990" t="s">
        <v>993</v>
      </c>
      <c r="O15" s="3990" t="s">
        <v>994</v>
      </c>
      <c r="P15" s="3991" t="str">
        <f>DATEDIF(DATEVALUE(N15),DATEVALUE(O15),"y")&amp;"г. "&amp;DATEDIF(DATEVALUE(N15),DATEVALUE(O15),"ym")&amp;"мес. "&amp;DATEVALUE(O15)-DATE(YEAR(DATEVALUE(O15)),MONTH(DATEVALUE(O15)),1)&amp;"дн. "</f>
        <v xml:space="preserve">2г. 11мес. 30дн. </v>
      </c>
      <c r="Q15" s="3989" t="s">
        <v>995</v>
      </c>
      <c r="R15" s="3989" t="s">
        <v>986</v>
      </c>
      <c r="S15" s="3989" t="s">
        <v>996</v>
      </c>
      <c r="T15" s="3983" t="s">
        <v>997</v>
      </c>
      <c r="U15" s="3989" t="s">
        <v>998</v>
      </c>
      <c r="V15" s="3989" t="s">
        <v>986</v>
      </c>
      <c r="W15" s="3989">
        <v>46</v>
      </c>
      <c r="X15" s="3983">
        <v>45195</v>
      </c>
      <c r="Y15" s="3987" t="s">
        <v>6</v>
      </c>
      <c r="Z15" s="1595"/>
      <c r="AA15" s="1579">
        <v>1</v>
      </c>
      <c r="AB15" s="2143" t="s">
        <v>9</v>
      </c>
      <c r="AD15" s="1460" t="s">
        <v>999</v>
      </c>
    </row>
    <row r="16" spans="1:31" ht="39.75" customHeight="1">
      <c r="D16" s="984"/>
      <c r="E16" s="3993"/>
      <c r="F16" s="3977" t="s">
        <v>161</v>
      </c>
      <c r="G16" s="3978"/>
      <c r="H16" s="3980"/>
      <c r="I16" s="3982"/>
      <c r="J16" s="3984"/>
      <c r="K16" s="3985"/>
      <c r="L16" s="3986"/>
      <c r="M16" s="3986"/>
      <c r="N16" s="3990"/>
      <c r="O16" s="3990"/>
      <c r="P16" s="3991"/>
      <c r="Q16" s="3989"/>
      <c r="R16" s="3989"/>
      <c r="S16" s="3989"/>
      <c r="T16" s="3984"/>
      <c r="U16" s="3989"/>
      <c r="V16" s="3989"/>
      <c r="W16" s="3989"/>
      <c r="X16" s="3984"/>
      <c r="Y16" s="3988"/>
      <c r="Z16" s="281"/>
      <c r="AA16" s="488"/>
      <c r="AB16" s="566" t="s">
        <v>990</v>
      </c>
    </row>
    <row r="17" spans="4:31" ht="21.75" customHeight="1">
      <c r="D17" s="984"/>
      <c r="E17" s="3992" t="s">
        <v>90</v>
      </c>
      <c r="F17" s="3977" t="s">
        <v>77</v>
      </c>
      <c r="G17" s="3978" t="s">
        <v>1000</v>
      </c>
      <c r="H17" s="3979" t="s">
        <v>52</v>
      </c>
      <c r="I17" s="3981">
        <v>42671</v>
      </c>
      <c r="J17" s="3983">
        <v>44858</v>
      </c>
      <c r="K17" s="3985" t="s">
        <v>980</v>
      </c>
      <c r="L17" s="3986" t="s">
        <v>981</v>
      </c>
      <c r="M17" s="3986" t="s">
        <v>1001</v>
      </c>
      <c r="N17" s="3990" t="s">
        <v>1002</v>
      </c>
      <c r="O17" s="3990" t="s">
        <v>1003</v>
      </c>
      <c r="P17" s="3991" t="str">
        <f>DATEDIF(DATEVALUE(N17),DATEVALUE(O17),"y")&amp;"г. "&amp;DATEDIF(DATEVALUE(N17),DATEVALUE(O17),"ym")&amp;"мес. "&amp;DATEVALUE(O17)-DATE(YEAR(DATEVALUE(O17)),MONTH(DATEVALUE(O17)),1)&amp;"дн. "</f>
        <v xml:space="preserve">7г. 11мес. 30дн. </v>
      </c>
      <c r="Q17" s="3989" t="s">
        <v>1004</v>
      </c>
      <c r="R17" s="3989" t="s">
        <v>986</v>
      </c>
      <c r="S17" s="3989" t="s">
        <v>1005</v>
      </c>
      <c r="T17" s="3983" t="s">
        <v>1006</v>
      </c>
      <c r="U17" s="3989" t="s">
        <v>1007</v>
      </c>
      <c r="V17" s="3989" t="s">
        <v>986</v>
      </c>
      <c r="W17" s="3989">
        <v>74</v>
      </c>
      <c r="X17" s="3983">
        <v>44858</v>
      </c>
      <c r="Y17" s="3987" t="s">
        <v>6</v>
      </c>
      <c r="Z17" s="1595"/>
      <c r="AA17" s="1579">
        <v>1</v>
      </c>
      <c r="AB17" s="2143" t="s">
        <v>9</v>
      </c>
      <c r="AD17" s="1460" t="s">
        <v>1008</v>
      </c>
    </row>
    <row r="18" spans="4:31" ht="36" customHeight="1">
      <c r="D18" s="984"/>
      <c r="E18" s="3993"/>
      <c r="F18" s="3977" t="s">
        <v>89</v>
      </c>
      <c r="G18" s="3978"/>
      <c r="H18" s="3980"/>
      <c r="I18" s="3982"/>
      <c r="J18" s="3984"/>
      <c r="K18" s="3985"/>
      <c r="L18" s="3986"/>
      <c r="M18" s="3986"/>
      <c r="N18" s="3990"/>
      <c r="O18" s="3990"/>
      <c r="P18" s="3991"/>
      <c r="Q18" s="3989"/>
      <c r="R18" s="3989"/>
      <c r="S18" s="3989"/>
      <c r="T18" s="3984"/>
      <c r="U18" s="3989"/>
      <c r="V18" s="3989"/>
      <c r="W18" s="3989"/>
      <c r="X18" s="3984"/>
      <c r="Y18" s="3988"/>
      <c r="Z18" s="281"/>
      <c r="AA18" s="488"/>
      <c r="AB18" s="566" t="s">
        <v>990</v>
      </c>
    </row>
    <row r="19" spans="4:31" ht="27" customHeight="1">
      <c r="D19" s="984"/>
      <c r="E19" s="3992" t="s">
        <v>90</v>
      </c>
      <c r="F19" s="3977" t="s">
        <v>78</v>
      </c>
      <c r="G19" s="3978" t="s">
        <v>1009</v>
      </c>
      <c r="H19" s="3979" t="s">
        <v>52</v>
      </c>
      <c r="I19" s="3981">
        <v>42308</v>
      </c>
      <c r="J19" s="3983">
        <v>45561</v>
      </c>
      <c r="K19" s="3985" t="s">
        <v>980</v>
      </c>
      <c r="L19" s="3986" t="s">
        <v>981</v>
      </c>
      <c r="M19" s="3986" t="s">
        <v>1010</v>
      </c>
      <c r="N19" s="3990" t="s">
        <v>1011</v>
      </c>
      <c r="O19" s="3990" t="s">
        <v>984</v>
      </c>
      <c r="P19" s="3991" t="str">
        <f>DATEDIF(DATEVALUE(N19),DATEVALUE(O19),"y")&amp;"г. "&amp;DATEDIF(DATEVALUE(N19),DATEVALUE(O19),"ym")&amp;"мес. "&amp;DATEVALUE(O19)-DATE(YEAR(DATEVALUE(O19)),MONTH(DATEVALUE(O19)),1)&amp;"дн. "</f>
        <v xml:space="preserve">10г. 11мес. 30дн. </v>
      </c>
      <c r="Q19" s="3989" t="s">
        <v>1012</v>
      </c>
      <c r="R19" s="3989" t="s">
        <v>986</v>
      </c>
      <c r="S19" s="3989" t="s">
        <v>1013</v>
      </c>
      <c r="T19" s="3983" t="s">
        <v>1014</v>
      </c>
      <c r="U19" s="3989" t="s">
        <v>1015</v>
      </c>
      <c r="V19" s="3989" t="s">
        <v>986</v>
      </c>
      <c r="W19" s="3989">
        <v>75</v>
      </c>
      <c r="X19" s="3983">
        <v>45561</v>
      </c>
      <c r="Y19" s="3987" t="s">
        <v>6</v>
      </c>
      <c r="Z19" s="1595"/>
      <c r="AA19" s="1579">
        <v>1</v>
      </c>
      <c r="AB19" s="2143" t="s">
        <v>9</v>
      </c>
      <c r="AD19" s="1460" t="s">
        <v>1016</v>
      </c>
    </row>
    <row r="20" spans="4:31" ht="65.25" customHeight="1">
      <c r="D20" s="984"/>
      <c r="E20" s="3993"/>
      <c r="F20" s="3977" t="s">
        <v>77</v>
      </c>
      <c r="G20" s="3978"/>
      <c r="H20" s="3980"/>
      <c r="I20" s="3982"/>
      <c r="J20" s="3984"/>
      <c r="K20" s="3985"/>
      <c r="L20" s="3986"/>
      <c r="M20" s="3986"/>
      <c r="N20" s="3990"/>
      <c r="O20" s="3990"/>
      <c r="P20" s="3991"/>
      <c r="Q20" s="3989"/>
      <c r="R20" s="3989"/>
      <c r="S20" s="3989"/>
      <c r="T20" s="3984"/>
      <c r="U20" s="3989"/>
      <c r="V20" s="3989"/>
      <c r="W20" s="3989"/>
      <c r="X20" s="3984"/>
      <c r="Y20" s="3988"/>
      <c r="Z20" s="281"/>
      <c r="AA20" s="488"/>
      <c r="AB20" s="566" t="s">
        <v>990</v>
      </c>
    </row>
    <row r="21" spans="4:31" ht="27" customHeight="1">
      <c r="D21" s="984"/>
      <c r="E21" s="3992" t="s">
        <v>90</v>
      </c>
      <c r="F21" s="3977" t="s">
        <v>115</v>
      </c>
      <c r="G21" s="3978" t="s">
        <v>1017</v>
      </c>
      <c r="H21" s="3979" t="s">
        <v>52</v>
      </c>
      <c r="I21" s="3981">
        <v>44340</v>
      </c>
      <c r="J21" s="3983">
        <v>45579</v>
      </c>
      <c r="K21" s="3985" t="s">
        <v>980</v>
      </c>
      <c r="L21" s="3986" t="s">
        <v>981</v>
      </c>
      <c r="M21" s="3986" t="s">
        <v>1018</v>
      </c>
      <c r="N21" s="3990" t="s">
        <v>1019</v>
      </c>
      <c r="O21" s="3990" t="s">
        <v>994</v>
      </c>
      <c r="P21" s="3991" t="str">
        <f>DATEDIF(DATEVALUE(N21),DATEVALUE(O21),"y")&amp;"г. "&amp;DATEDIF(DATEVALUE(N21),DATEVALUE(O21),"ym")&amp;"мес. "&amp;DATEVALUE(O21)-DATE(YEAR(DATEVALUE(O21)),MONTH(DATEVALUE(O21)),1)&amp;"дн. "</f>
        <v xml:space="preserve">3г. 11мес. 30дн. </v>
      </c>
      <c r="Q21" s="3989" t="s">
        <v>1020</v>
      </c>
      <c r="R21" s="3989" t="s">
        <v>986</v>
      </c>
      <c r="S21" s="3989" t="s">
        <v>1021</v>
      </c>
      <c r="T21" s="3983" t="s">
        <v>1022</v>
      </c>
      <c r="U21" s="3989" t="s">
        <v>1023</v>
      </c>
      <c r="V21" s="3989" t="s">
        <v>986</v>
      </c>
      <c r="W21" s="3989">
        <v>106</v>
      </c>
      <c r="X21" s="3983">
        <v>45579</v>
      </c>
      <c r="Y21" s="3987" t="s">
        <v>6</v>
      </c>
      <c r="Z21" s="1595"/>
      <c r="AA21" s="1579">
        <v>1</v>
      </c>
      <c r="AB21" s="2143" t="s">
        <v>9</v>
      </c>
      <c r="AD21" s="1460" t="s">
        <v>1024</v>
      </c>
    </row>
    <row r="22" spans="4:31" ht="53.25" customHeight="1">
      <c r="D22" s="984"/>
      <c r="E22" s="3993"/>
      <c r="F22" s="3977" t="s">
        <v>78</v>
      </c>
      <c r="G22" s="3978"/>
      <c r="H22" s="3980"/>
      <c r="I22" s="3982"/>
      <c r="J22" s="3984"/>
      <c r="K22" s="3985"/>
      <c r="L22" s="3986"/>
      <c r="M22" s="3986"/>
      <c r="N22" s="3990"/>
      <c r="O22" s="3990"/>
      <c r="P22" s="3991"/>
      <c r="Q22" s="3989"/>
      <c r="R22" s="3989"/>
      <c r="S22" s="3989"/>
      <c r="T22" s="3984"/>
      <c r="U22" s="3989"/>
      <c r="V22" s="3989"/>
      <c r="W22" s="3989"/>
      <c r="X22" s="3984"/>
      <c r="Y22" s="3988"/>
      <c r="Z22" s="281"/>
      <c r="AA22" s="488"/>
      <c r="AB22" s="566" t="s">
        <v>990</v>
      </c>
    </row>
    <row r="23" spans="4:31" ht="27" customHeight="1">
      <c r="D23" s="984"/>
      <c r="E23" s="3992" t="s">
        <v>90</v>
      </c>
      <c r="F23" s="3977" t="s">
        <v>79</v>
      </c>
      <c r="G23" s="3978" t="s">
        <v>1025</v>
      </c>
      <c r="H23" s="3979" t="s">
        <v>52</v>
      </c>
      <c r="I23" s="3981">
        <v>42671</v>
      </c>
      <c r="J23" s="3983">
        <v>44470</v>
      </c>
      <c r="K23" s="3985" t="s">
        <v>980</v>
      </c>
      <c r="L23" s="3986" t="s">
        <v>981</v>
      </c>
      <c r="M23" s="3986" t="s">
        <v>1026</v>
      </c>
      <c r="N23" s="3990" t="s">
        <v>1027</v>
      </c>
      <c r="O23" s="3990" t="s">
        <v>1003</v>
      </c>
      <c r="P23" s="3991" t="str">
        <f>DATEDIF(DATEVALUE(N23),DATEVALUE(O23),"y")&amp;"г. "&amp;DATEDIF(DATEVALUE(N23),DATEVALUE(O23),"ym")&amp;"мес. "&amp;DATEVALUE(O23)-DATE(YEAR(DATEVALUE(O23)),MONTH(DATEVALUE(O23)),1)&amp;"дн. "</f>
        <v xml:space="preserve">7г. 11мес. 30дн. </v>
      </c>
      <c r="Q23" s="3989" t="s">
        <v>1004</v>
      </c>
      <c r="R23" s="3989" t="s">
        <v>986</v>
      </c>
      <c r="S23" s="3989" t="s">
        <v>1005</v>
      </c>
      <c r="T23" s="3983" t="s">
        <v>1006</v>
      </c>
      <c r="U23" s="3989" t="s">
        <v>1007</v>
      </c>
      <c r="V23" s="3989" t="s">
        <v>986</v>
      </c>
      <c r="W23" s="3989">
        <v>79</v>
      </c>
      <c r="X23" s="3983">
        <v>44470</v>
      </c>
      <c r="Y23" s="3987" t="s">
        <v>6</v>
      </c>
      <c r="Z23" s="1595"/>
      <c r="AA23" s="1579">
        <v>1</v>
      </c>
      <c r="AB23" s="2143" t="s">
        <v>9</v>
      </c>
      <c r="AD23" s="1460" t="s">
        <v>1028</v>
      </c>
    </row>
    <row r="24" spans="4:31" ht="48" customHeight="1">
      <c r="D24" s="984"/>
      <c r="E24" s="3993"/>
      <c r="F24" s="3977" t="s">
        <v>115</v>
      </c>
      <c r="G24" s="3978"/>
      <c r="H24" s="3980"/>
      <c r="I24" s="3982"/>
      <c r="J24" s="3984"/>
      <c r="K24" s="3985"/>
      <c r="L24" s="3986"/>
      <c r="M24" s="3986"/>
      <c r="N24" s="3990"/>
      <c r="O24" s="3990"/>
      <c r="P24" s="3991"/>
      <c r="Q24" s="3989"/>
      <c r="R24" s="3989"/>
      <c r="S24" s="3989"/>
      <c r="T24" s="3984"/>
      <c r="U24" s="3989"/>
      <c r="V24" s="3989"/>
      <c r="W24" s="3989"/>
      <c r="X24" s="3984"/>
      <c r="Y24" s="3988"/>
      <c r="Z24" s="281"/>
      <c r="AA24" s="488"/>
      <c r="AB24" s="566" t="s">
        <v>990</v>
      </c>
    </row>
    <row r="25" spans="4:31" ht="27" customHeight="1">
      <c r="D25" s="984"/>
      <c r="E25" s="3992" t="s">
        <v>90</v>
      </c>
      <c r="F25" s="3977" t="s">
        <v>80</v>
      </c>
      <c r="G25" s="3978" t="s">
        <v>1029</v>
      </c>
      <c r="H25" s="3979" t="s">
        <v>52</v>
      </c>
      <c r="I25" s="3981">
        <v>44273</v>
      </c>
      <c r="J25" s="3983">
        <v>44302</v>
      </c>
      <c r="K25" s="3985" t="s">
        <v>980</v>
      </c>
      <c r="L25" s="3986" t="s">
        <v>981</v>
      </c>
      <c r="M25" s="3986" t="s">
        <v>1026</v>
      </c>
      <c r="N25" s="3990" t="s">
        <v>1030</v>
      </c>
      <c r="O25" s="3990" t="s">
        <v>1031</v>
      </c>
      <c r="P25" s="3991" t="str">
        <f>DATEDIF(DATEVALUE(N25),DATEVALUE(O25),"y")&amp;"г. "&amp;DATEDIF(DATEVALUE(N25),DATEVALUE(O25),"ym")&amp;"мес. "&amp;DATEVALUE(O25)-DATE(YEAR(DATEVALUE(O25)),MONTH(DATEVALUE(O25)),1)&amp;"дн. "</f>
        <v xml:space="preserve">14г. 9мес. 30дн. </v>
      </c>
      <c r="Q25" s="3989" t="s">
        <v>1032</v>
      </c>
      <c r="R25" s="3989" t="s">
        <v>986</v>
      </c>
      <c r="S25" s="3989" t="s">
        <v>1033</v>
      </c>
      <c r="T25" s="3983" t="s">
        <v>1030</v>
      </c>
      <c r="U25" s="3989" t="s">
        <v>1034</v>
      </c>
      <c r="V25" s="3989" t="s">
        <v>986</v>
      </c>
      <c r="W25" s="3989">
        <v>39</v>
      </c>
      <c r="X25" s="3983">
        <v>44302</v>
      </c>
      <c r="Y25" s="3987" t="s">
        <v>52</v>
      </c>
      <c r="Z25" s="1595"/>
      <c r="AA25" s="1579">
        <v>1</v>
      </c>
      <c r="AB25" s="1066" t="s">
        <v>1035</v>
      </c>
      <c r="AD25" s="1460" t="s">
        <v>1036</v>
      </c>
    </row>
    <row r="26" spans="4:31" ht="36" customHeight="1">
      <c r="D26" s="984"/>
      <c r="E26" s="3993"/>
      <c r="F26" s="3977" t="s">
        <v>79</v>
      </c>
      <c r="G26" s="3978"/>
      <c r="H26" s="3980"/>
      <c r="I26" s="3982"/>
      <c r="J26" s="3984"/>
      <c r="K26" s="3985"/>
      <c r="L26" s="3986"/>
      <c r="M26" s="3986"/>
      <c r="N26" s="3990"/>
      <c r="O26" s="3990"/>
      <c r="P26" s="3991"/>
      <c r="Q26" s="3989"/>
      <c r="R26" s="3989"/>
      <c r="S26" s="3989"/>
      <c r="T26" s="3984"/>
      <c r="U26" s="3989"/>
      <c r="V26" s="3989"/>
      <c r="W26" s="3989"/>
      <c r="X26" s="3984"/>
      <c r="Y26" s="3988"/>
      <c r="Z26" s="281"/>
      <c r="AA26" s="488"/>
      <c r="AB26" s="566" t="s">
        <v>990</v>
      </c>
    </row>
    <row r="27" spans="4:31" ht="27" customHeight="1">
      <c r="D27" s="984"/>
      <c r="E27" s="3992" t="s">
        <v>90</v>
      </c>
      <c r="F27" s="3977" t="s">
        <v>131</v>
      </c>
      <c r="G27" s="3978" t="s">
        <v>1037</v>
      </c>
      <c r="H27" s="3979" t="s">
        <v>52</v>
      </c>
      <c r="I27" s="3981">
        <v>43766</v>
      </c>
      <c r="J27" s="3983">
        <v>44858</v>
      </c>
      <c r="K27" s="3985" t="s">
        <v>980</v>
      </c>
      <c r="L27" s="3986" t="s">
        <v>981</v>
      </c>
      <c r="M27" s="3986" t="s">
        <v>1038</v>
      </c>
      <c r="N27" s="3990" t="s">
        <v>983</v>
      </c>
      <c r="O27" s="3990" t="s">
        <v>1003</v>
      </c>
      <c r="P27" s="3991" t="str">
        <f>DATEDIF(DATEVALUE(N27),DATEVALUE(O27),"y")&amp;"г. "&amp;DATEDIF(DATEVALUE(N27),DATEVALUE(O27),"ym")&amp;"мес. "&amp;DATEVALUE(O27)-DATE(YEAR(DATEVALUE(O27)),MONTH(DATEVALUE(O27)),1)&amp;"дн. "</f>
        <v xml:space="preserve">4г. 11мес. 30дн. </v>
      </c>
      <c r="Q27" s="3989" t="s">
        <v>1039</v>
      </c>
      <c r="R27" s="3989" t="s">
        <v>986</v>
      </c>
      <c r="S27" s="3989" t="s">
        <v>1040</v>
      </c>
      <c r="T27" s="3983" t="s">
        <v>987</v>
      </c>
      <c r="U27" s="3989" t="s">
        <v>1041</v>
      </c>
      <c r="V27" s="3989" t="s">
        <v>986</v>
      </c>
      <c r="W27" s="3989">
        <v>73</v>
      </c>
      <c r="X27" s="3983">
        <v>44858</v>
      </c>
      <c r="Y27" s="3987" t="s">
        <v>6</v>
      </c>
      <c r="Z27" s="1595"/>
      <c r="AA27" s="1579">
        <v>1</v>
      </c>
      <c r="AB27" s="2143" t="s">
        <v>9</v>
      </c>
      <c r="AD27" s="1460" t="s">
        <v>1042</v>
      </c>
    </row>
    <row r="28" spans="4:31" ht="39.75" customHeight="1">
      <c r="D28" s="984"/>
      <c r="E28" s="3993"/>
      <c r="F28" s="3977" t="s">
        <v>80</v>
      </c>
      <c r="G28" s="3978"/>
      <c r="H28" s="3980"/>
      <c r="I28" s="3982"/>
      <c r="J28" s="3984"/>
      <c r="K28" s="3985"/>
      <c r="L28" s="3986"/>
      <c r="M28" s="3986"/>
      <c r="N28" s="3990"/>
      <c r="O28" s="3990"/>
      <c r="P28" s="3991"/>
      <c r="Q28" s="3989"/>
      <c r="R28" s="3989"/>
      <c r="S28" s="3989"/>
      <c r="T28" s="3984"/>
      <c r="U28" s="3989"/>
      <c r="V28" s="3989"/>
      <c r="W28" s="3989"/>
      <c r="X28" s="3984"/>
      <c r="Y28" s="3988"/>
      <c r="Z28" s="281"/>
      <c r="AA28" s="488"/>
      <c r="AB28" s="566" t="s">
        <v>990</v>
      </c>
    </row>
    <row r="29" spans="4:31" ht="27" customHeight="1">
      <c r="D29" s="984"/>
      <c r="E29" s="3992" t="s">
        <v>90</v>
      </c>
      <c r="F29" s="3977" t="s">
        <v>133</v>
      </c>
      <c r="G29" s="3978" t="s">
        <v>1043</v>
      </c>
      <c r="H29" s="3979" t="s">
        <v>52</v>
      </c>
      <c r="I29" s="3981">
        <v>45226</v>
      </c>
      <c r="J29" s="3983"/>
      <c r="K29" s="3985" t="s">
        <v>980</v>
      </c>
      <c r="L29" s="3986" t="s">
        <v>981</v>
      </c>
      <c r="M29" s="3986" t="s">
        <v>1044</v>
      </c>
      <c r="N29" s="3990" t="s">
        <v>1045</v>
      </c>
      <c r="O29" s="3990" t="s">
        <v>984</v>
      </c>
      <c r="P29" s="3991" t="str">
        <f>DATEDIF(DATEVALUE(N29),DATEVALUE(O29),"y")&amp;"г. "&amp;DATEDIF(DATEVALUE(N29),DATEVALUE(O29),"ym")&amp;"мес. "&amp;DATEVALUE(O29)-DATE(YEAR(DATEVALUE(O29)),MONTH(DATEVALUE(O29)),1)&amp;"дн. "</f>
        <v xml:space="preserve">2г. 11мес. 30дн. </v>
      </c>
      <c r="Q29" s="3989" t="s">
        <v>1046</v>
      </c>
      <c r="R29" s="3989" t="s">
        <v>986</v>
      </c>
      <c r="S29" s="3989" t="s">
        <v>1047</v>
      </c>
      <c r="T29" s="3983" t="s">
        <v>1048</v>
      </c>
      <c r="U29" s="3989"/>
      <c r="V29" s="3989"/>
      <c r="W29" s="3989"/>
      <c r="X29" s="3983"/>
      <c r="Y29" s="3987" t="s">
        <v>6</v>
      </c>
      <c r="Z29" s="1595"/>
      <c r="AA29" s="1579">
        <v>1</v>
      </c>
      <c r="AB29" s="2143" t="s">
        <v>9</v>
      </c>
      <c r="AD29" s="1460" t="s">
        <v>1049</v>
      </c>
    </row>
    <row r="30" spans="4:31" ht="54.75" customHeight="1">
      <c r="D30" s="984"/>
      <c r="E30" s="3993"/>
      <c r="F30" s="3977" t="s">
        <v>131</v>
      </c>
      <c r="G30" s="3978"/>
      <c r="H30" s="3980"/>
      <c r="I30" s="3982"/>
      <c r="J30" s="3984"/>
      <c r="K30" s="3985"/>
      <c r="L30" s="3986"/>
      <c r="M30" s="3986"/>
      <c r="N30" s="3990"/>
      <c r="O30" s="3990"/>
      <c r="P30" s="3991"/>
      <c r="Q30" s="3989"/>
      <c r="R30" s="3989"/>
      <c r="S30" s="3989"/>
      <c r="T30" s="3984"/>
      <c r="U30" s="3989"/>
      <c r="V30" s="3989"/>
      <c r="W30" s="3989"/>
      <c r="X30" s="3984"/>
      <c r="Y30" s="3988"/>
      <c r="Z30" s="281"/>
      <c r="AA30" s="488"/>
      <c r="AB30" s="566" t="s">
        <v>990</v>
      </c>
    </row>
    <row r="31" spans="4:31" ht="10.5" customHeight="1">
      <c r="F31" s="771"/>
      <c r="G31" s="564" t="s">
        <v>1050</v>
      </c>
      <c r="H31" s="992"/>
      <c r="I31" s="488"/>
      <c r="J31" s="488"/>
      <c r="K31" s="488"/>
      <c r="L31" s="488"/>
      <c r="M31" s="488"/>
      <c r="N31" s="488"/>
      <c r="O31" s="488"/>
      <c r="P31" s="488"/>
      <c r="Q31" s="488"/>
      <c r="R31" s="488"/>
      <c r="S31" s="488"/>
      <c r="T31" s="488"/>
      <c r="U31" s="488"/>
      <c r="V31" s="488"/>
      <c r="W31" s="488"/>
      <c r="X31" s="488"/>
      <c r="Y31" s="488"/>
      <c r="Z31" s="600"/>
      <c r="AA31" s="600"/>
      <c r="AB31" s="786"/>
      <c r="AE31" s="632">
        <v>10</v>
      </c>
    </row>
    <row r="32" spans="4:31" ht="10.5" customHeight="1">
      <c r="AE32" s="632">
        <v>10</v>
      </c>
    </row>
    <row r="33" spans="1:31" s="1465" customFormat="1" ht="10.5" customHeight="1">
      <c r="A33" s="991"/>
      <c r="B33" s="991"/>
      <c r="C33" s="991"/>
      <c r="E33" s="451"/>
      <c r="H33" s="444">
        <f>IFERROR(MATCH("нет",IP_MAIN_DIFFERENTIATION_EVENTS_FLAG,0),0)</f>
        <v>0</v>
      </c>
      <c r="AE33" s="444">
        <v>10</v>
      </c>
    </row>
    <row r="34" spans="1:31" ht="10.5" hidden="1" customHeight="1">
      <c r="A34" s="764" t="s">
        <v>69</v>
      </c>
      <c r="B34" s="764">
        <v>0</v>
      </c>
      <c r="C34" s="764">
        <v>0</v>
      </c>
      <c r="D34" s="350">
        <v>0</v>
      </c>
      <c r="E34" s="442">
        <v>3</v>
      </c>
      <c r="F34" s="632">
        <v>6</v>
      </c>
      <c r="G34" s="632">
        <v>37</v>
      </c>
      <c r="H34" s="979">
        <v>16</v>
      </c>
      <c r="I34" s="632">
        <v>19</v>
      </c>
      <c r="J34" s="632">
        <v>19</v>
      </c>
      <c r="K34" s="632">
        <v>24</v>
      </c>
      <c r="L34" s="632">
        <v>25</v>
      </c>
      <c r="M34" s="632">
        <v>25</v>
      </c>
      <c r="N34" s="632">
        <v>17</v>
      </c>
      <c r="O34" s="632">
        <v>17</v>
      </c>
      <c r="P34" s="632">
        <v>17</v>
      </c>
      <c r="Q34" s="632">
        <v>19</v>
      </c>
      <c r="R34" s="632">
        <v>19</v>
      </c>
      <c r="S34" s="632">
        <v>19</v>
      </c>
      <c r="T34" s="632">
        <v>19</v>
      </c>
      <c r="U34" s="632">
        <v>19</v>
      </c>
      <c r="V34" s="632">
        <v>19</v>
      </c>
      <c r="W34" s="632">
        <v>19</v>
      </c>
      <c r="X34" s="632">
        <v>19</v>
      </c>
      <c r="Y34" s="632">
        <v>7</v>
      </c>
      <c r="Z34" s="632">
        <v>3</v>
      </c>
      <c r="AA34" s="632">
        <v>6</v>
      </c>
      <c r="AB34" s="632">
        <v>34</v>
      </c>
      <c r="AC34" s="632">
        <v>8</v>
      </c>
      <c r="AD34" s="632">
        <v>8</v>
      </c>
      <c r="AE34" s="632">
        <v>10</v>
      </c>
    </row>
  </sheetData>
  <sheetProtection formatColumns="0" formatRows="0" insertRows="0" deleteColumns="0" deleteRows="0" sort="0" autoFilter="0"/>
  <mergeCells count="228">
    <mergeCell ref="E29:E30"/>
    <mergeCell ref="U27:U28"/>
    <mergeCell ref="U25:U26"/>
    <mergeCell ref="U23:U24"/>
    <mergeCell ref="U21:U22"/>
    <mergeCell ref="U19:U20"/>
    <mergeCell ref="U17:U18"/>
    <mergeCell ref="U15:U16"/>
    <mergeCell ref="U13:U14"/>
    <mergeCell ref="Y29:Y30"/>
    <mergeCell ref="S29:S30"/>
    <mergeCell ref="T29:T30"/>
    <mergeCell ref="M29:M30"/>
    <mergeCell ref="N29:N30"/>
    <mergeCell ref="O29:O30"/>
    <mergeCell ref="Q29:Q30"/>
    <mergeCell ref="R29:R30"/>
    <mergeCell ref="W29:W30"/>
    <mergeCell ref="X29:X30"/>
    <mergeCell ref="P29:P30"/>
    <mergeCell ref="F29:F30"/>
    <mergeCell ref="G29:G30"/>
    <mergeCell ref="H29:H30"/>
    <mergeCell ref="I29:I30"/>
    <mergeCell ref="J29:J30"/>
    <mergeCell ref="K29:K30"/>
    <mergeCell ref="L29:L30"/>
    <mergeCell ref="U29:U30"/>
    <mergeCell ref="V29:V30"/>
    <mergeCell ref="E25:E26"/>
    <mergeCell ref="F27:F28"/>
    <mergeCell ref="G27:G28"/>
    <mergeCell ref="H27:H28"/>
    <mergeCell ref="I27:I28"/>
    <mergeCell ref="J27:J28"/>
    <mergeCell ref="K27:K28"/>
    <mergeCell ref="L27:L28"/>
    <mergeCell ref="Y27:Y28"/>
    <mergeCell ref="S27:S28"/>
    <mergeCell ref="T27:T28"/>
    <mergeCell ref="M27:M28"/>
    <mergeCell ref="N27:N28"/>
    <mergeCell ref="O27:O28"/>
    <mergeCell ref="Q27:Q28"/>
    <mergeCell ref="R27:R28"/>
    <mergeCell ref="X27:X28"/>
    <mergeCell ref="P27:P28"/>
    <mergeCell ref="E27:E28"/>
    <mergeCell ref="W27:W28"/>
    <mergeCell ref="W25:W26"/>
    <mergeCell ref="V27:V28"/>
    <mergeCell ref="V25:V26"/>
    <mergeCell ref="F25:F26"/>
    <mergeCell ref="G25:G26"/>
    <mergeCell ref="H25:H26"/>
    <mergeCell ref="I25:I26"/>
    <mergeCell ref="J25:J26"/>
    <mergeCell ref="K25:K26"/>
    <mergeCell ref="L25:L26"/>
    <mergeCell ref="Y25:Y26"/>
    <mergeCell ref="S25:S26"/>
    <mergeCell ref="T25:T26"/>
    <mergeCell ref="M25:M26"/>
    <mergeCell ref="N25:N26"/>
    <mergeCell ref="O25:O26"/>
    <mergeCell ref="Q25:Q26"/>
    <mergeCell ref="R25:R26"/>
    <mergeCell ref="X25:X26"/>
    <mergeCell ref="P25:P26"/>
    <mergeCell ref="E21:E22"/>
    <mergeCell ref="F23:F24"/>
    <mergeCell ref="G23:G24"/>
    <mergeCell ref="H23:H24"/>
    <mergeCell ref="I23:I24"/>
    <mergeCell ref="J23:J24"/>
    <mergeCell ref="K23:K24"/>
    <mergeCell ref="L23:L24"/>
    <mergeCell ref="Y23:Y24"/>
    <mergeCell ref="S23:S24"/>
    <mergeCell ref="T23:T24"/>
    <mergeCell ref="M23:M24"/>
    <mergeCell ref="N23:N24"/>
    <mergeCell ref="O23:O24"/>
    <mergeCell ref="Q23:Q24"/>
    <mergeCell ref="R23:R24"/>
    <mergeCell ref="X23:X24"/>
    <mergeCell ref="P23:P24"/>
    <mergeCell ref="E23:E24"/>
    <mergeCell ref="W23:W24"/>
    <mergeCell ref="W21:W22"/>
    <mergeCell ref="V23:V24"/>
    <mergeCell ref="V21:V22"/>
    <mergeCell ref="F21:F22"/>
    <mergeCell ref="G21:G22"/>
    <mergeCell ref="H21:H22"/>
    <mergeCell ref="I21:I22"/>
    <mergeCell ref="J21:J22"/>
    <mergeCell ref="K21:K22"/>
    <mergeCell ref="L21:L22"/>
    <mergeCell ref="Y21:Y22"/>
    <mergeCell ref="S21:S22"/>
    <mergeCell ref="T21:T22"/>
    <mergeCell ref="M21:M22"/>
    <mergeCell ref="N21:N22"/>
    <mergeCell ref="O21:O22"/>
    <mergeCell ref="Q21:Q22"/>
    <mergeCell ref="R21:R22"/>
    <mergeCell ref="X21:X22"/>
    <mergeCell ref="P21:P22"/>
    <mergeCell ref="E17:E18"/>
    <mergeCell ref="F19:F20"/>
    <mergeCell ref="G19:G20"/>
    <mergeCell ref="H19:H20"/>
    <mergeCell ref="I19:I20"/>
    <mergeCell ref="J19:J20"/>
    <mergeCell ref="K19:K20"/>
    <mergeCell ref="L19:L20"/>
    <mergeCell ref="Y19:Y20"/>
    <mergeCell ref="S19:S20"/>
    <mergeCell ref="T19:T20"/>
    <mergeCell ref="M19:M20"/>
    <mergeCell ref="N19:N20"/>
    <mergeCell ref="O19:O20"/>
    <mergeCell ref="Q19:Q20"/>
    <mergeCell ref="R19:R20"/>
    <mergeCell ref="X19:X20"/>
    <mergeCell ref="P19:P20"/>
    <mergeCell ref="E19:E20"/>
    <mergeCell ref="W19:W20"/>
    <mergeCell ref="W17:W18"/>
    <mergeCell ref="V19:V20"/>
    <mergeCell ref="V17:V18"/>
    <mergeCell ref="F17:F18"/>
    <mergeCell ref="G17:G18"/>
    <mergeCell ref="H17:H18"/>
    <mergeCell ref="I17:I18"/>
    <mergeCell ref="J17:J18"/>
    <mergeCell ref="K17:K18"/>
    <mergeCell ref="L17:L18"/>
    <mergeCell ref="Y17:Y18"/>
    <mergeCell ref="S17:S18"/>
    <mergeCell ref="T17:T18"/>
    <mergeCell ref="M17:M18"/>
    <mergeCell ref="N17:N18"/>
    <mergeCell ref="O17:O18"/>
    <mergeCell ref="Q17:Q18"/>
    <mergeCell ref="R17:R18"/>
    <mergeCell ref="X17:X18"/>
    <mergeCell ref="P17:P18"/>
    <mergeCell ref="E13:E14"/>
    <mergeCell ref="F15:F16"/>
    <mergeCell ref="G15:G16"/>
    <mergeCell ref="H15:H16"/>
    <mergeCell ref="I15:I16"/>
    <mergeCell ref="J15:J16"/>
    <mergeCell ref="K15:K16"/>
    <mergeCell ref="L15:L16"/>
    <mergeCell ref="Y15:Y16"/>
    <mergeCell ref="S15:S16"/>
    <mergeCell ref="T15:T16"/>
    <mergeCell ref="M15:M16"/>
    <mergeCell ref="N15:N16"/>
    <mergeCell ref="O15:O16"/>
    <mergeCell ref="Q15:Q16"/>
    <mergeCell ref="R15:R16"/>
    <mergeCell ref="X15:X16"/>
    <mergeCell ref="P15:P16"/>
    <mergeCell ref="E15:E16"/>
    <mergeCell ref="W15:W16"/>
    <mergeCell ref="W13:W14"/>
    <mergeCell ref="V15:V16"/>
    <mergeCell ref="V13:V14"/>
    <mergeCell ref="F13:F14"/>
    <mergeCell ref="G13:G14"/>
    <mergeCell ref="H13:H14"/>
    <mergeCell ref="I13:I14"/>
    <mergeCell ref="J13:J14"/>
    <mergeCell ref="K13:K14"/>
    <mergeCell ref="L13:L14"/>
    <mergeCell ref="Y13:Y14"/>
    <mergeCell ref="S13:S14"/>
    <mergeCell ref="T13:T14"/>
    <mergeCell ref="M13:M14"/>
    <mergeCell ref="N13:N14"/>
    <mergeCell ref="O13:O14"/>
    <mergeCell ref="Q13:Q14"/>
    <mergeCell ref="R13:R14"/>
    <mergeCell ref="X13:X14"/>
    <mergeCell ref="P13:P14"/>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s>
  <dataValidations count="135">
    <dataValidation type="textLength" operator="lessThanOrEqual" allowBlank="1" showInputMessage="1" showErrorMessage="1" errorTitle="Ошибка" error="Допускается ввод не более 900 символов!" sqref="AB2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29"/>
    <dataValidation type="textLength" operator="lessThanOrEqual" allowBlank="1" showInputMessage="1" showErrorMessage="1" errorTitle="Ошибка" error="Допускается ввод не более 900 символов!" sqref="W29">
      <formula1>900</formula1>
    </dataValidation>
    <dataValidation type="textLength" operator="lessThanOrEqual" allowBlank="1" showInputMessage="1" showErrorMessage="1" errorTitle="Ошибка" error="Допускается ввод не более 900 символов!" sqref="V29">
      <formula1>900</formula1>
    </dataValidation>
    <dataValidation type="textLength" operator="lessThanOrEqual" allowBlank="1" showInputMessage="1" showErrorMessage="1" errorTitle="Ошибка" error="Допускается ввод не более 900 символов!" sqref="U2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9"/>
    <dataValidation type="textLength" operator="lessThanOrEqual" allowBlank="1" showInputMessage="1" showErrorMessage="1" errorTitle="Ошибка" error="Допускается ввод не более 900 символов!" sqref="S29">
      <formula1>900</formula1>
    </dataValidation>
    <dataValidation type="textLength" operator="lessThanOrEqual" allowBlank="1" showInputMessage="1" showErrorMessage="1" errorTitle="Ошибка" error="Допускается ввод не более 900 символов!" sqref="R29">
      <formula1>900</formula1>
    </dataValidation>
    <dataValidation type="textLength" operator="lessThanOrEqual" allowBlank="1" showInputMessage="1" showErrorMessage="1" errorTitle="Ошибка" error="Допускается ввод не более 900 символов!" sqref="Q29">
      <formula1>900</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 type="textLength" operator="lessThanOrEqual" allowBlank="1" showInputMessage="1" showErrorMessage="1" errorTitle="Ошибка" error="Допускается ввод не более 900 символов!" sqref="L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2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9"/>
    <dataValidation allowBlank="1" showInputMessage="1" showErrorMessage="1" promptTitle="Ввод" prompt="Для выбора ИП необходимо два раза нажать левую кнопку мыши!" sqref="G29"/>
    <dataValidation type="textLength" operator="lessThanOrEqual" allowBlank="1" showInputMessage="1" showErrorMessage="1" errorTitle="Ошибка" error="Допускается ввод не более 900 символов!" sqref="AB2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27"/>
    <dataValidation type="textLength" operator="lessThanOrEqual" allowBlank="1" showInputMessage="1" showErrorMessage="1" errorTitle="Ошибка" error="Допускается ввод не более 900 символов!" sqref="W27">
      <formula1>900</formula1>
    </dataValidation>
    <dataValidation type="textLength" operator="lessThanOrEqual" allowBlank="1" showInputMessage="1" showErrorMessage="1" errorTitle="Ошибка" error="Допускается ввод не более 900 символов!" sqref="V27">
      <formula1>900</formula1>
    </dataValidation>
    <dataValidation type="textLength" operator="lessThanOrEqual" allowBlank="1" showInputMessage="1" showErrorMessage="1" errorTitle="Ошибка" error="Допускается ввод не более 900 символов!" sqref="U2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7"/>
    <dataValidation type="textLength" operator="lessThanOrEqual" allowBlank="1" showInputMessage="1" showErrorMessage="1" errorTitle="Ошибка" error="Допускается ввод не более 900 символов!" sqref="S27">
      <formula1>900</formula1>
    </dataValidation>
    <dataValidation type="textLength" operator="lessThanOrEqual" allowBlank="1" showInputMessage="1" showErrorMessage="1" errorTitle="Ошибка" error="Допускается ввод не более 900 символов!" sqref="R27">
      <formula1>900</formula1>
    </dataValidation>
    <dataValidation type="textLength" operator="lessThanOrEqual" allowBlank="1" showInputMessage="1" showErrorMessage="1" errorTitle="Ошибка" error="Допускается ввод не более 900 символов!" sqref="Q27">
      <formula1>900</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textLength" operator="lessThanOrEqual" allowBlank="1" showInputMessage="1" showErrorMessage="1" errorTitle="Ошибка" error="Допускается ввод не более 900 символов!" sqref="L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27">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2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7"/>
    <dataValidation allowBlank="1" showInputMessage="1" showErrorMessage="1" promptTitle="Ввод" prompt="Для выбора ИП необходимо два раза нажать левую кнопку мыши!" sqref="G27"/>
    <dataValidation type="textLength" operator="lessThanOrEqual" allowBlank="1" showInputMessage="1" showErrorMessage="1" errorTitle="Ошибка" error="Допускается ввод не более 900 символов!" sqref="AB2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25"/>
    <dataValidation type="textLength" operator="lessThanOrEqual" allowBlank="1" showInputMessage="1" showErrorMessage="1" errorTitle="Ошибка" error="Допускается ввод не более 900 символов!" sqref="W25">
      <formula1>900</formula1>
    </dataValidation>
    <dataValidation type="textLength" operator="lessThanOrEqual" allowBlank="1" showInputMessage="1" showErrorMessage="1" errorTitle="Ошибка" error="Допускается ввод не более 900 символов!" sqref="V25">
      <formula1>900</formula1>
    </dataValidation>
    <dataValidation type="textLength" operator="lessThanOrEqual" allowBlank="1" showInputMessage="1" showErrorMessage="1" errorTitle="Ошибка" error="Допускается ввод не более 900 символов!" sqref="U2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5"/>
    <dataValidation type="textLength" operator="lessThanOrEqual" allowBlank="1" showInputMessage="1" showErrorMessage="1" errorTitle="Ошибка" error="Допускается ввод не более 900 символов!" sqref="S25">
      <formula1>900</formula1>
    </dataValidation>
    <dataValidation type="textLength" operator="lessThanOrEqual" allowBlank="1" showInputMessage="1" showErrorMessage="1" errorTitle="Ошибка" error="Допускается ввод не более 900 символов!" sqref="R25">
      <formula1>900</formula1>
    </dataValidation>
    <dataValidation type="textLength" operator="lessThanOrEqual" allowBlank="1" showInputMessage="1" showErrorMessage="1" errorTitle="Ошибка" error="Допускается ввод не более 900 символов!" sqref="Q25">
      <formula1>900</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textLength" operator="lessThanOrEqual" allowBlank="1" showInputMessage="1" showErrorMessage="1" errorTitle="Ошибка" error="Допускается ввод не более 900 символов!" sqref="L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25">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2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5"/>
    <dataValidation allowBlank="1" showInputMessage="1" showErrorMessage="1" promptTitle="Ввод" prompt="Для выбора ИП необходимо два раза нажать левую кнопку мыши!" sqref="G25"/>
    <dataValidation type="textLength" operator="lessThanOrEqual" allowBlank="1" showInputMessage="1" showErrorMessage="1" errorTitle="Ошибка" error="Допускается ввод не более 900 символов!" sqref="AB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23"/>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U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3"/>
    <dataValidation type="textLength" operator="lessThanOrEqual" allowBlank="1" showInputMessage="1" showErrorMessage="1" errorTitle="Ошибка" error="Допускается ввод не более 900 символов!" sqref="S23">
      <formula1>900</formula1>
    </dataValidation>
    <dataValidation type="textLength" operator="lessThanOrEqual" allowBlank="1" showInputMessage="1" showErrorMessage="1" errorTitle="Ошибка" error="Допускается ввод не более 900 символов!" sqref="R23">
      <formula1>900</formula1>
    </dataValidation>
    <dataValidation type="textLength" operator="lessThanOrEqual" allowBlank="1" showInputMessage="1" showErrorMessage="1" errorTitle="Ошибка" error="Допускается ввод не более 900 символов!" sqref="Q23">
      <formula1>900</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textLength" operator="lessThanOrEqual" allowBlank="1" showInputMessage="1" showErrorMessage="1" errorTitle="Ошибка" error="Допускается ввод не более 900 символов!" sqref="L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2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2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3"/>
    <dataValidation allowBlank="1" showInputMessage="1" showErrorMessage="1" promptTitle="Ввод" prompt="Для выбора ИП необходимо два раза нажать левую кнопку мыши!" sqref="G23"/>
    <dataValidation type="textLength" operator="lessThanOrEqual" allowBlank="1" showInputMessage="1" showErrorMessage="1" errorTitle="Ошибка" error="Допускается ввод не более 900 символов!" sqref="AB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21"/>
    <dataValidation type="textLength" operator="lessThanOrEqual" allowBlank="1" showInputMessage="1" showErrorMessage="1" errorTitle="Ошибка" error="Допускается ввод не более 900 символов!" sqref="W21">
      <formula1>900</formula1>
    </dataValidation>
    <dataValidation type="textLength" operator="lessThanOrEqual" allowBlank="1" showInputMessage="1" showErrorMessage="1" errorTitle="Ошибка" error="Допускается ввод не более 900 символов!" sqref="V21">
      <formula1>900</formula1>
    </dataValidation>
    <dataValidation type="textLength" operator="lessThanOrEqual" allowBlank="1" showInputMessage="1" showErrorMessage="1" errorTitle="Ошибка" error="Допускается ввод не более 900 символов!" sqref="U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1"/>
    <dataValidation type="textLength" operator="lessThanOrEqual" allowBlank="1" showInputMessage="1" showErrorMessage="1" errorTitle="Ошибка" error="Допускается ввод не более 900 символов!" sqref="S21">
      <formula1>900</formula1>
    </dataValidation>
    <dataValidation type="textLength" operator="lessThanOrEqual" allowBlank="1" showInputMessage="1" showErrorMessage="1" errorTitle="Ошибка" error="Допускается ввод не более 900 символов!" sqref="R21">
      <formula1>900</formula1>
    </dataValidation>
    <dataValidation type="textLength" operator="lessThanOrEqual" allowBlank="1" showInputMessage="1" showErrorMessage="1" errorTitle="Ошибка" error="Допускается ввод не более 900 символов!" sqref="Q21">
      <formula1>900</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textLength" operator="lessThanOrEqual" allowBlank="1" showInputMessage="1" showErrorMessage="1" errorTitle="Ошибка" error="Допускается ввод не более 900 символов!" sqref="L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21">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2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1"/>
    <dataValidation allowBlank="1" showInputMessage="1" showErrorMessage="1" promptTitle="Ввод" prompt="Для выбора ИП необходимо два раза нажать левую кнопку мыши!" sqref="G21"/>
    <dataValidation type="textLength" operator="lessThanOrEqual" allowBlank="1" showInputMessage="1" showErrorMessage="1" errorTitle="Ошибка" error="Допускается ввод не более 900 символов!" sqref="AB1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9"/>
    <dataValidation type="textLength" operator="lessThanOrEqual" allowBlank="1" showInputMessage="1" showErrorMessage="1" errorTitle="Ошибка" error="Допускается ввод не более 900 символов!" sqref="W19">
      <formula1>900</formula1>
    </dataValidation>
    <dataValidation type="textLength" operator="lessThanOrEqual" allowBlank="1" showInputMessage="1" showErrorMessage="1" errorTitle="Ошибка" error="Допускается ввод не более 900 символов!" sqref="V19">
      <formula1>900</formula1>
    </dataValidation>
    <dataValidation type="textLength" operator="lessThanOrEqual" allowBlank="1" showInputMessage="1" showErrorMessage="1" errorTitle="Ошибка" error="Допускается ввод не более 900 символов!" sqref="U1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9"/>
    <dataValidation type="textLength" operator="lessThanOrEqual" allowBlank="1" showInputMessage="1" showErrorMessage="1" errorTitle="Ошибка" error="Допускается ввод не более 900 символов!" sqref="S19">
      <formula1>900</formula1>
    </dataValidation>
    <dataValidation type="textLength" operator="lessThanOrEqual" allowBlank="1" showInputMessage="1" showErrorMessage="1" errorTitle="Ошибка" error="Допускается ввод не более 900 символов!" sqref="R19">
      <formula1>900</formula1>
    </dataValidation>
    <dataValidation type="textLength" operator="lessThanOrEqual" allowBlank="1" showInputMessage="1" showErrorMessage="1" errorTitle="Ошибка" error="Допускается ввод не более 900 символов!" sqref="Q19">
      <formula1>900</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textLength" operator="lessThanOrEqual" allowBlank="1" showInputMessage="1" showErrorMessage="1" errorTitle="Ошибка" error="Допускается ввод не более 900 символов!" sqref="L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9"/>
    <dataValidation allowBlank="1" showInputMessage="1" showErrorMessage="1" promptTitle="Ввод" prompt="Для выбора ИП необходимо два раза нажать левую кнопку мыши!" sqref="G19"/>
    <dataValidation type="textLength" operator="lessThanOrEqual" allowBlank="1" showInputMessage="1" showErrorMessage="1" errorTitle="Ошибка" error="Допускается ввод не более 900 символов!" sqref="AB1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7"/>
    <dataValidation type="textLength" operator="lessThanOrEqual" allowBlank="1" showInputMessage="1" showErrorMessage="1" errorTitle="Ошибка" error="Допускается ввод не более 900 символов!" sqref="W17">
      <formula1>900</formula1>
    </dataValidation>
    <dataValidation type="textLength" operator="lessThanOrEqual" allowBlank="1" showInputMessage="1" showErrorMessage="1" errorTitle="Ошибка" error="Допускается ввод не более 900 символов!" sqref="V17">
      <formula1>900</formula1>
    </dataValidation>
    <dataValidation type="textLength" operator="lessThanOrEqual" allowBlank="1" showInputMessage="1" showErrorMessage="1" errorTitle="Ошибка" error="Допускается ввод не более 900 символов!" sqref="U1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7"/>
    <dataValidation type="textLength" operator="lessThanOrEqual" allowBlank="1" showInputMessage="1" showErrorMessage="1" errorTitle="Ошибка" error="Допускается ввод не более 900 символов!" sqref="S17">
      <formula1>900</formula1>
    </dataValidation>
    <dataValidation type="textLength" operator="lessThanOrEqual" allowBlank="1" showInputMessage="1" showErrorMessage="1" errorTitle="Ошибка" error="Допускается ввод не более 900 символов!" sqref="R17">
      <formula1>900</formula1>
    </dataValidation>
    <dataValidation type="textLength" operator="lessThanOrEqual" allowBlank="1" showInputMessage="1" showErrorMessage="1" errorTitle="Ошибка" error="Допускается ввод не более 900 символов!" sqref="Q17">
      <formula1>900</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textLength" operator="lessThanOrEqual" allowBlank="1" showInputMessage="1" showErrorMessage="1" errorTitle="Ошибка" error="Допускается ввод не более 900 символов!" sqref="L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7">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7"/>
    <dataValidation allowBlank="1" showInputMessage="1" showErrorMessage="1" promptTitle="Ввод" prompt="Для выбора ИП необходимо два раза нажать левую кнопку мыши!" sqref="G17"/>
    <dataValidation type="textLength" operator="lessThanOrEqual" allowBlank="1" showInputMessage="1" showErrorMessage="1" errorTitle="Ошибка" error="Допускается ввод не более 900 символов!" sqref="AB1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5"/>
    <dataValidation type="textLength" operator="lessThanOrEqual" allowBlank="1" showInputMessage="1" showErrorMessage="1" errorTitle="Ошибка" error="Допускается ввод не более 900 символов!" sqref="W15">
      <formula1>900</formula1>
    </dataValidation>
    <dataValidation type="textLength" operator="lessThanOrEqual" allowBlank="1" showInputMessage="1" showErrorMessage="1" errorTitle="Ошибка" error="Допускается ввод не более 900 символов!" sqref="V15">
      <formula1>900</formula1>
    </dataValidation>
    <dataValidation type="textLength" operator="lessThanOrEqual" allowBlank="1" showInputMessage="1" showErrorMessage="1" errorTitle="Ошибка" error="Допускается ввод не более 900 символов!" sqref="U1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5"/>
    <dataValidation type="textLength" operator="lessThanOrEqual" allowBlank="1" showInputMessage="1" showErrorMessage="1" errorTitle="Ошибка" error="Допускается ввод не более 900 символов!" sqref="S15">
      <formula1>900</formula1>
    </dataValidation>
    <dataValidation type="textLength" operator="lessThanOrEqual" allowBlank="1" showInputMessage="1" showErrorMessage="1" errorTitle="Ошибка" error="Допускается ввод не более 900 символов!" sqref="R15">
      <formula1>900</formula1>
    </dataValidation>
    <dataValidation type="textLength" operator="lessThanOrEqual" allowBlank="1" showInputMessage="1" showErrorMessage="1" errorTitle="Ошибка" error="Допускается ввод не более 900 символов!" sqref="Q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L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5">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5"/>
    <dataValidation allowBlank="1" showInputMessage="1" showErrorMessage="1" promptTitle="Ввод" prompt="Для выбора ИП необходимо два раза нажать левую кнопку мыши!" sqref="G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1073"/>
  <sheetViews>
    <sheetView showGridLines="0" tabSelected="1" zoomScale="80" workbookViewId="0">
      <pane xSplit="8" ySplit="12" topLeftCell="V1007" activePane="bottomRight" state="frozen"/>
      <selection pane="topRight" activeCell="I1" sqref="I1"/>
      <selection pane="bottomLeft" activeCell="A13" sqref="A13"/>
      <selection pane="bottomRight" activeCell="AC1069" sqref="AC1069"/>
    </sheetView>
  </sheetViews>
  <sheetFormatPr defaultColWidth="9.140625" defaultRowHeight="10.5" customHeight="1"/>
  <cols>
    <col min="1" max="3" width="4.140625" style="990" hidden="1" customWidth="1"/>
    <col min="4" max="4" width="4.140625" style="1190" hidden="1" customWidth="1"/>
    <col min="5" max="5" width="3" style="1459" customWidth="1"/>
    <col min="6" max="6" width="14" style="1459" customWidth="1"/>
    <col min="7" max="7" width="3" style="1459" customWidth="1"/>
    <col min="8" max="8" width="7" style="1459" customWidth="1"/>
    <col min="9" max="10" width="16" style="1459" hidden="1" customWidth="1"/>
    <col min="11" max="11" width="25" style="1459" customWidth="1"/>
    <col min="12" max="12" width="7" style="1459" customWidth="1"/>
    <col min="13" max="13" width="15" style="1459" customWidth="1"/>
    <col min="14" max="14" width="3" style="1459" customWidth="1"/>
    <col min="15" max="15" width="4" style="1459" customWidth="1"/>
    <col min="16" max="16" width="8" style="1459" customWidth="1"/>
    <col min="17" max="17" width="21" style="1459" customWidth="1"/>
    <col min="18" max="18" width="14" style="1459" customWidth="1"/>
    <col min="19" max="20" width="17" style="1459" customWidth="1"/>
    <col min="21" max="21" width="9" style="1459" customWidth="1"/>
    <col min="22" max="22" width="12" style="1459" customWidth="1"/>
    <col min="23" max="23" width="9" style="1459" customWidth="1"/>
    <col min="24" max="24" width="21" style="1459" customWidth="1"/>
    <col min="25" max="25" width="12" style="1459" customWidth="1"/>
    <col min="26" max="26" width="3" style="1459" customWidth="1"/>
    <col min="27" max="27" width="6" style="1459" customWidth="1"/>
    <col min="28" max="28" width="38" style="1459" customWidth="1"/>
    <col min="29" max="29" width="15" style="1459" customWidth="1"/>
    <col min="30" max="30" width="26.42578125" style="1459" customWidth="1"/>
    <col min="31" max="31" width="12.28515625" style="1459" customWidth="1"/>
    <col min="32" max="34" width="16" style="1459" customWidth="1"/>
    <col min="35" max="35" width="12.7109375" style="1459" customWidth="1"/>
    <col min="36" max="36" width="12.85546875" style="1459" customWidth="1"/>
    <col min="37" max="37" width="10.7109375" style="1459" customWidth="1"/>
    <col min="38" max="58" width="8" style="1459" customWidth="1"/>
    <col min="59" max="59" width="9.140625" style="1459" hidden="1"/>
  </cols>
  <sheetData>
    <row r="1" spans="1:59" s="1190" customFormat="1" ht="10.5" hidden="1" customHeight="1">
      <c r="A1" s="764"/>
      <c r="B1" s="764"/>
      <c r="C1" s="764"/>
      <c r="E1" s="469"/>
      <c r="H1" s="984"/>
      <c r="L1" s="953"/>
      <c r="M1" s="953"/>
      <c r="AD1" s="953"/>
      <c r="AH1" s="972"/>
      <c r="AI1" s="965"/>
      <c r="BG1" s="350" t="s">
        <v>1</v>
      </c>
    </row>
    <row r="2" spans="1:59" ht="10.5" hidden="1" customHeight="1">
      <c r="BG2" s="632">
        <v>0</v>
      </c>
    </row>
    <row r="3" spans="1:59" s="1456" customFormat="1" ht="10.5" hidden="1" customHeight="1">
      <c r="A3" s="764"/>
      <c r="B3" s="764"/>
      <c r="C3" s="764"/>
      <c r="D3" s="350"/>
      <c r="E3" s="295"/>
      <c r="H3" s="980"/>
      <c r="L3" s="951"/>
      <c r="M3" s="951"/>
      <c r="AD3" s="951"/>
      <c r="AH3" s="970"/>
      <c r="AI3" s="963"/>
      <c r="BG3" s="633">
        <v>0</v>
      </c>
    </row>
    <row r="4" spans="1:59" ht="3" customHeight="1">
      <c r="BG4" s="632">
        <v>3</v>
      </c>
    </row>
    <row r="5" spans="1:59" ht="27.4" customHeight="1">
      <c r="F5" s="384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841"/>
      <c r="H5" s="3841"/>
      <c r="I5" s="3841"/>
      <c r="J5" s="3841"/>
      <c r="K5" s="3841"/>
      <c r="L5" s="960"/>
      <c r="M5" s="960"/>
      <c r="AG5" s="775"/>
      <c r="AH5" s="973"/>
      <c r="BG5" s="632">
        <v>26</v>
      </c>
    </row>
    <row r="6" spans="1:59" ht="10.5" customHeight="1">
      <c r="F6" s="3814" t="str">
        <f>IF(org=0,"Не определено",org)</f>
        <v>ООО "Смоленскрегионтеплоэнерго"</v>
      </c>
      <c r="G6" s="3814"/>
      <c r="H6" s="3814"/>
      <c r="I6" s="3814"/>
      <c r="J6" s="3814"/>
      <c r="K6" s="3814"/>
      <c r="L6" s="961"/>
      <c r="M6" s="961"/>
      <c r="BG6" s="632">
        <v>10</v>
      </c>
    </row>
    <row r="7" spans="1:59" ht="11.45" customHeight="1">
      <c r="E7" s="777"/>
      <c r="F7" s="788"/>
      <c r="G7" s="788"/>
      <c r="H7" s="1008"/>
      <c r="I7" s="788"/>
      <c r="J7" s="788"/>
      <c r="K7" s="790"/>
      <c r="L7" s="958"/>
      <c r="M7" s="958"/>
      <c r="N7" s="788"/>
      <c r="O7" s="788"/>
      <c r="P7" s="788"/>
      <c r="Q7" s="790"/>
      <c r="R7" s="788"/>
      <c r="S7" s="788"/>
      <c r="T7" s="788"/>
      <c r="U7" s="788"/>
      <c r="V7" s="788"/>
      <c r="W7" s="788"/>
      <c r="X7" s="788"/>
      <c r="Y7" s="788"/>
      <c r="Z7" s="788"/>
      <c r="AA7" s="788"/>
      <c r="AB7" s="788"/>
      <c r="AC7" s="789"/>
      <c r="AD7" s="957"/>
      <c r="AE7" s="789"/>
      <c r="AF7" s="788"/>
      <c r="AG7" s="788"/>
      <c r="AH7" s="975"/>
      <c r="AI7" s="968"/>
      <c r="AJ7" s="788"/>
      <c r="AK7" s="788"/>
      <c r="AL7" s="779"/>
      <c r="AM7" s="779"/>
      <c r="AN7" s="779"/>
      <c r="AO7" s="776"/>
      <c r="AP7" s="776"/>
      <c r="AQ7" s="776"/>
      <c r="AR7" s="776"/>
      <c r="AS7" s="776"/>
      <c r="AT7" s="776"/>
      <c r="AU7" s="776"/>
      <c r="AV7" s="776"/>
      <c r="AW7" s="776"/>
      <c r="AX7" s="776"/>
      <c r="AY7" s="776"/>
      <c r="AZ7" s="776"/>
      <c r="BA7" s="776"/>
      <c r="BB7" s="776"/>
      <c r="BC7" s="776"/>
      <c r="BD7" s="776"/>
      <c r="BE7" s="776"/>
      <c r="BF7" s="776"/>
      <c r="BG7" s="632">
        <v>11</v>
      </c>
    </row>
    <row r="8" spans="1:59" ht="10.5" customHeight="1">
      <c r="E8" s="777"/>
      <c r="F8" s="3996" t="s">
        <v>384</v>
      </c>
      <c r="G8" s="3997"/>
      <c r="H8" s="3997"/>
      <c r="I8" s="3997"/>
      <c r="J8" s="3997"/>
      <c r="K8" s="3997"/>
      <c r="L8" s="3997"/>
      <c r="M8" s="3997"/>
      <c r="N8" s="3997"/>
      <c r="O8" s="3997"/>
      <c r="P8" s="3997"/>
      <c r="Q8" s="3997"/>
      <c r="R8" s="3997"/>
      <c r="S8" s="3997"/>
      <c r="T8" s="3997"/>
      <c r="U8" s="3997"/>
      <c r="V8" s="3997"/>
      <c r="W8" s="3997"/>
      <c r="X8" s="3997"/>
      <c r="Y8" s="3997"/>
      <c r="Z8" s="3997"/>
      <c r="AA8" s="3997"/>
      <c r="AB8" s="3997"/>
      <c r="AC8" s="3997"/>
      <c r="AD8" s="3997"/>
      <c r="AE8" s="3997"/>
      <c r="AF8" s="3997"/>
      <c r="AG8" s="3997"/>
      <c r="AH8" s="3997"/>
      <c r="AI8" s="3997"/>
      <c r="AJ8" s="3997"/>
      <c r="AK8" s="3998"/>
      <c r="AL8" s="778"/>
      <c r="AM8" s="776"/>
      <c r="AN8" s="776"/>
      <c r="AO8" s="776"/>
      <c r="AP8" s="776"/>
      <c r="AQ8" s="776"/>
      <c r="AR8" s="776"/>
      <c r="AS8" s="776"/>
      <c r="AT8" s="776"/>
      <c r="AU8" s="776"/>
      <c r="AV8" s="776"/>
      <c r="AW8" s="776"/>
      <c r="AX8" s="776"/>
      <c r="AY8" s="776"/>
      <c r="AZ8" s="776"/>
      <c r="BA8" s="776"/>
      <c r="BB8" s="776"/>
      <c r="BC8" s="776"/>
      <c r="BD8" s="776"/>
      <c r="BE8" s="776"/>
      <c r="BF8" s="776"/>
      <c r="BG8" s="632">
        <v>10</v>
      </c>
    </row>
    <row r="9" spans="1:59" ht="24" customHeight="1">
      <c r="A9" s="774"/>
      <c r="B9" s="774"/>
      <c r="C9" s="774"/>
      <c r="E9" s="777"/>
      <c r="F9" s="3822" t="s">
        <v>1051</v>
      </c>
      <c r="G9" s="3922" t="s">
        <v>1052</v>
      </c>
      <c r="H9" s="3964"/>
      <c r="I9" s="3731" t="s">
        <v>1053</v>
      </c>
      <c r="J9" s="3731"/>
      <c r="K9" s="3731" t="s">
        <v>1054</v>
      </c>
      <c r="L9" s="3731"/>
      <c r="M9" s="3731"/>
      <c r="N9" s="3731"/>
      <c r="O9" s="3731"/>
      <c r="P9" s="3731"/>
      <c r="Q9" s="3731"/>
      <c r="R9" s="3731"/>
      <c r="S9" s="3731"/>
      <c r="T9" s="3731"/>
      <c r="U9" s="3731"/>
      <c r="V9" s="3731"/>
      <c r="W9" s="3731"/>
      <c r="X9" s="3731"/>
      <c r="Y9" s="3731"/>
      <c r="Z9" s="3793" t="s">
        <v>1055</v>
      </c>
      <c r="AA9" s="3794"/>
      <c r="AB9" s="3731" t="s">
        <v>1056</v>
      </c>
      <c r="AC9" s="3731"/>
      <c r="AD9" s="3731"/>
      <c r="AE9" s="3731"/>
      <c r="AF9" s="3792" t="s">
        <v>1057</v>
      </c>
      <c r="AG9" s="3731" t="s">
        <v>1058</v>
      </c>
      <c r="AH9" s="3731"/>
      <c r="AI9" s="3792" t="s">
        <v>1059</v>
      </c>
      <c r="AJ9" s="3731" t="s">
        <v>1060</v>
      </c>
      <c r="AK9" s="3731"/>
      <c r="AL9" s="967"/>
      <c r="AM9" s="776"/>
      <c r="AN9" s="776"/>
      <c r="AO9" s="776"/>
      <c r="AP9" s="776"/>
      <c r="AQ9" s="776"/>
      <c r="AR9" s="776"/>
      <c r="AS9" s="776"/>
      <c r="AT9" s="776"/>
      <c r="AU9" s="776"/>
      <c r="AV9" s="776"/>
      <c r="AW9" s="776"/>
      <c r="AX9" s="776"/>
      <c r="AY9" s="776"/>
      <c r="AZ9" s="776"/>
      <c r="BA9" s="776"/>
      <c r="BB9" s="776"/>
      <c r="BC9" s="776"/>
      <c r="BD9" s="776"/>
      <c r="BE9" s="776"/>
      <c r="BF9" s="776"/>
      <c r="BG9" s="632">
        <v>23</v>
      </c>
    </row>
    <row r="10" spans="1:59" ht="25.15" customHeight="1">
      <c r="A10" s="774"/>
      <c r="B10" s="774"/>
      <c r="C10" s="774"/>
      <c r="E10" s="781"/>
      <c r="F10" s="3822"/>
      <c r="G10" s="3923"/>
      <c r="H10" s="3826"/>
      <c r="I10" s="3731"/>
      <c r="J10" s="3731"/>
      <c r="K10" s="3731" t="s">
        <v>1061</v>
      </c>
      <c r="L10" s="3712" t="s">
        <v>1062</v>
      </c>
      <c r="M10" s="3711"/>
      <c r="N10" s="3731" t="s">
        <v>1063</v>
      </c>
      <c r="O10" s="3731"/>
      <c r="P10" s="3731"/>
      <c r="Q10" s="3731"/>
      <c r="R10" s="3731"/>
      <c r="S10" s="3731"/>
      <c r="T10" s="3731"/>
      <c r="U10" s="3731"/>
      <c r="V10" s="3731"/>
      <c r="W10" s="3731"/>
      <c r="X10" s="3731"/>
      <c r="Y10" s="3731"/>
      <c r="Z10" s="3795"/>
      <c r="AA10" s="3796"/>
      <c r="AB10" s="3731"/>
      <c r="AC10" s="3731"/>
      <c r="AD10" s="3731"/>
      <c r="AE10" s="3731"/>
      <c r="AF10" s="3797"/>
      <c r="AG10" s="3731"/>
      <c r="AH10" s="3731"/>
      <c r="AI10" s="3797"/>
      <c r="AJ10" s="3731"/>
      <c r="AK10" s="3731"/>
      <c r="AL10" s="967"/>
      <c r="AM10" s="782"/>
      <c r="AN10" s="782"/>
      <c r="AO10" s="782"/>
      <c r="AP10" s="782"/>
      <c r="AQ10" s="782"/>
      <c r="AR10" s="782"/>
      <c r="AS10" s="782"/>
      <c r="AT10" s="782"/>
      <c r="AU10" s="782"/>
      <c r="AV10" s="782"/>
      <c r="AW10" s="782"/>
      <c r="AX10" s="782"/>
      <c r="AY10" s="782"/>
      <c r="AZ10" s="782"/>
      <c r="BA10" s="782"/>
      <c r="BB10" s="782"/>
      <c r="BC10" s="782"/>
      <c r="BD10" s="782"/>
      <c r="BE10" s="782"/>
      <c r="BF10" s="782"/>
      <c r="BG10" s="632">
        <v>24</v>
      </c>
    </row>
    <row r="11" spans="1:59" s="1459" customFormat="1" ht="25.15" customHeight="1">
      <c r="A11" s="954"/>
      <c r="B11" s="954"/>
      <c r="C11" s="954"/>
      <c r="D11" s="953"/>
      <c r="E11" s="955"/>
      <c r="F11" s="3822"/>
      <c r="G11" s="3923"/>
      <c r="H11" s="3826"/>
      <c r="I11" s="3731"/>
      <c r="J11" s="3731"/>
      <c r="K11" s="3731"/>
      <c r="L11" s="3792" t="s">
        <v>1064</v>
      </c>
      <c r="M11" s="3792" t="s">
        <v>1065</v>
      </c>
      <c r="N11" s="3731" t="s">
        <v>1066</v>
      </c>
      <c r="O11" s="3731"/>
      <c r="P11" s="3790" t="s">
        <v>976</v>
      </c>
      <c r="Q11" s="3790" t="s">
        <v>1067</v>
      </c>
      <c r="R11" s="3790" t="s">
        <v>1068</v>
      </c>
      <c r="S11" s="3790" t="s">
        <v>1069</v>
      </c>
      <c r="T11" s="3790"/>
      <c r="U11" s="3790"/>
      <c r="V11" s="3790"/>
      <c r="W11" s="3790"/>
      <c r="X11" s="3790"/>
      <c r="Y11" s="3790"/>
      <c r="Z11" s="3795"/>
      <c r="AA11" s="3796"/>
      <c r="AB11" s="3731" t="s">
        <v>1070</v>
      </c>
      <c r="AC11" s="3731"/>
      <c r="AD11" s="3712" t="s">
        <v>1071</v>
      </c>
      <c r="AE11" s="3711"/>
      <c r="AF11" s="3797"/>
      <c r="AG11" s="3731"/>
      <c r="AH11" s="3731"/>
      <c r="AI11" s="3797"/>
      <c r="AJ11" s="3731"/>
      <c r="AK11" s="3731"/>
      <c r="AL11" s="967"/>
      <c r="AM11" s="952"/>
      <c r="AN11" s="952"/>
      <c r="AO11" s="952"/>
      <c r="AP11" s="952"/>
      <c r="AQ11" s="952"/>
      <c r="AR11" s="952"/>
      <c r="AS11" s="952"/>
      <c r="AT11" s="952"/>
      <c r="AU11" s="952"/>
      <c r="AV11" s="952"/>
      <c r="AW11" s="952"/>
      <c r="AX11" s="952"/>
      <c r="AY11" s="952"/>
      <c r="AZ11" s="952"/>
      <c r="BA11" s="952"/>
      <c r="BB11" s="952"/>
      <c r="BC11" s="952"/>
      <c r="BD11" s="952"/>
      <c r="BE11" s="952"/>
      <c r="BF11" s="952"/>
      <c r="BG11" s="950">
        <v>24</v>
      </c>
    </row>
    <row r="12" spans="1:59" ht="35.65" customHeight="1">
      <c r="A12" s="774"/>
      <c r="B12" s="774"/>
      <c r="C12" s="774"/>
      <c r="E12" s="777"/>
      <c r="F12" s="3822"/>
      <c r="G12" s="3924"/>
      <c r="H12" s="3995"/>
      <c r="I12" s="977" t="s">
        <v>76</v>
      </c>
      <c r="J12" s="977" t="s">
        <v>1072</v>
      </c>
      <c r="K12" s="3731"/>
      <c r="L12" s="3846"/>
      <c r="M12" s="3846"/>
      <c r="N12" s="3731"/>
      <c r="O12" s="3731"/>
      <c r="P12" s="3790"/>
      <c r="Q12" s="3790"/>
      <c r="R12" s="3790"/>
      <c r="S12" s="959" t="s">
        <v>73</v>
      </c>
      <c r="T12" s="959" t="s">
        <v>74</v>
      </c>
      <c r="U12" s="959" t="s">
        <v>72</v>
      </c>
      <c r="V12" s="959" t="s">
        <v>1073</v>
      </c>
      <c r="W12" s="959" t="s">
        <v>72</v>
      </c>
      <c r="X12" s="959" t="s">
        <v>1074</v>
      </c>
      <c r="Y12" s="959" t="s">
        <v>1075</v>
      </c>
      <c r="Z12" s="3798"/>
      <c r="AA12" s="3799"/>
      <c r="AB12" s="966" t="s">
        <v>1076</v>
      </c>
      <c r="AC12" s="966" t="s">
        <v>1077</v>
      </c>
      <c r="AD12" s="966" t="s">
        <v>1076</v>
      </c>
      <c r="AE12" s="966" t="s">
        <v>1077</v>
      </c>
      <c r="AF12" s="3846"/>
      <c r="AG12" s="978" t="s">
        <v>1078</v>
      </c>
      <c r="AH12" s="978" t="s">
        <v>1079</v>
      </c>
      <c r="AI12" s="3846"/>
      <c r="AJ12" s="978" t="s">
        <v>1078</v>
      </c>
      <c r="AK12" s="978" t="s">
        <v>1079</v>
      </c>
      <c r="AL12" s="967"/>
      <c r="AM12" s="776"/>
      <c r="AN12" s="776"/>
      <c r="AO12" s="776"/>
      <c r="AP12" s="776"/>
      <c r="AQ12" s="776"/>
      <c r="AR12" s="776"/>
      <c r="AS12" s="776"/>
      <c r="AT12" s="776"/>
      <c r="AU12" s="776"/>
      <c r="AV12" s="776"/>
      <c r="AW12" s="776"/>
      <c r="AX12" s="776"/>
      <c r="AY12" s="776"/>
      <c r="AZ12" s="776"/>
      <c r="BA12" s="776"/>
      <c r="BB12" s="776"/>
      <c r="BC12" s="776"/>
      <c r="BD12" s="776"/>
      <c r="BE12" s="776"/>
      <c r="BF12" s="776"/>
      <c r="BG12" s="632">
        <v>34</v>
      </c>
    </row>
    <row r="13" spans="1:59" ht="1.1499999999999999" customHeight="1">
      <c r="E13" s="777"/>
      <c r="F13" s="949">
        <v>0</v>
      </c>
      <c r="G13" s="949"/>
      <c r="H13" s="949"/>
      <c r="I13" s="949"/>
      <c r="J13" s="949"/>
      <c r="K13" s="956"/>
      <c r="L13" s="956"/>
      <c r="M13" s="956"/>
      <c r="N13" s="956"/>
      <c r="O13" s="956"/>
      <c r="P13" s="956"/>
      <c r="Q13" s="956"/>
      <c r="R13" s="956"/>
      <c r="S13" s="956"/>
      <c r="T13" s="956"/>
      <c r="U13" s="956"/>
      <c r="V13" s="956"/>
      <c r="W13" s="956"/>
      <c r="X13" s="956"/>
      <c r="Y13" s="956"/>
      <c r="Z13" s="956"/>
      <c r="AA13" s="956"/>
      <c r="AB13" s="956"/>
      <c r="AC13" s="956"/>
      <c r="AD13" s="956"/>
      <c r="AE13" s="956"/>
      <c r="AF13" s="956"/>
      <c r="AG13" s="956"/>
      <c r="AH13" s="974"/>
      <c r="AI13" s="967"/>
      <c r="AJ13" s="956"/>
      <c r="AK13" s="956"/>
      <c r="AL13" s="778"/>
      <c r="AM13" s="776"/>
      <c r="AN13" s="776"/>
      <c r="AO13" s="776"/>
      <c r="AP13" s="776"/>
      <c r="AQ13" s="776"/>
      <c r="AR13" s="776"/>
      <c r="AS13" s="776"/>
      <c r="AT13" s="776"/>
      <c r="AU13" s="776"/>
      <c r="AV13" s="776"/>
      <c r="AW13" s="776"/>
      <c r="AX13" s="776"/>
      <c r="AY13" s="776"/>
      <c r="AZ13" s="776"/>
      <c r="BA13" s="776"/>
      <c r="BB13" s="776"/>
      <c r="BC13" s="776"/>
      <c r="BD13" s="776"/>
      <c r="BE13" s="776"/>
      <c r="BF13" s="776"/>
      <c r="BG13" s="632">
        <v>1</v>
      </c>
    </row>
    <row r="14" spans="1:59" ht="21" customHeight="1">
      <c r="A14" s="991" t="s">
        <v>989</v>
      </c>
      <c r="D14" s="984"/>
      <c r="E14" s="994" t="s">
        <v>9</v>
      </c>
      <c r="F14" s="947" t="str">
        <f>INDEX(IP_MAIN_LIST_NAME_IP,MATCH(A14,IP_MAIN_LIST_IP_ID,0))&amp;" ("&amp;INDEX(IP_MAIN_START_DATE,MATCH(A14,IP_MAIN_LIST_IP_ID,0))&amp;"-"&amp;INDEX(IP_MAIN_END_DATE,MATCH(A14,IP_MAIN_LIST_IP_ID,0))&amp;")"</f>
        <v>Инвестиционная программа № 100 от 28.10.2019 ООО "Смоленскрегионтеплоэнерго" в сфере теплоснабжения по реконструкции котельных, на территории муниципального района Шумячский на 2020-2026 годы (01.01.2020-31.12.2026)</v>
      </c>
      <c r="G14" s="948"/>
      <c r="H14" s="948"/>
      <c r="I14" s="1009"/>
      <c r="J14" s="1009"/>
      <c r="K14" s="1010"/>
      <c r="L14" s="1010"/>
      <c r="M14" s="1010"/>
      <c r="N14" s="1011"/>
      <c r="O14" s="1011"/>
      <c r="P14" s="1011"/>
      <c r="Q14" s="1011"/>
      <c r="R14" s="1011"/>
      <c r="S14" s="1011"/>
      <c r="T14" s="1011"/>
      <c r="U14" s="1011"/>
      <c r="V14" s="1011"/>
      <c r="W14" s="1011"/>
      <c r="X14" s="1011"/>
      <c r="Y14" s="1011"/>
      <c r="Z14" s="1011"/>
      <c r="AA14" s="1011"/>
      <c r="AB14" s="1011"/>
      <c r="AC14" s="1011"/>
      <c r="AD14" s="1011"/>
      <c r="AE14" s="1012"/>
      <c r="AF14" s="1010"/>
      <c r="AG14" s="1010"/>
      <c r="AH14" s="1010"/>
      <c r="AI14" s="1010"/>
      <c r="AJ14" s="1010"/>
      <c r="AK14" s="1010"/>
      <c r="AL14" s="1763"/>
      <c r="AM14" s="1609"/>
      <c r="AN14" s="1609"/>
      <c r="AO14" s="1609"/>
      <c r="AP14" s="1609"/>
      <c r="AQ14" s="1609"/>
      <c r="AR14" s="1609"/>
      <c r="AS14" s="1609"/>
      <c r="AT14" s="1609"/>
      <c r="AU14" s="1609"/>
      <c r="AV14" s="1609"/>
      <c r="AW14" s="1609"/>
      <c r="AX14" s="1609"/>
      <c r="AY14" s="1609"/>
      <c r="AZ14" s="1609"/>
      <c r="BA14" s="1609"/>
      <c r="BB14" s="1609"/>
      <c r="BC14" s="1609"/>
      <c r="BD14" s="1609"/>
      <c r="BE14" s="1609"/>
      <c r="BF14" s="1609"/>
    </row>
    <row r="15" spans="1:59" ht="0.75" customHeight="1">
      <c r="A15" s="990" t="s">
        <v>989</v>
      </c>
      <c r="D15" s="984"/>
      <c r="E15" s="994"/>
      <c r="F15" s="4006">
        <v>2020</v>
      </c>
      <c r="G15" s="4003"/>
      <c r="H15" s="4010" t="s">
        <v>460</v>
      </c>
      <c r="I15" s="4011"/>
      <c r="J15" s="4002"/>
      <c r="K15" s="4002"/>
      <c r="L15" s="4004"/>
      <c r="M15" s="3857"/>
      <c r="N15" s="1811"/>
      <c r="O15" s="1810"/>
      <c r="P15" s="1811"/>
      <c r="Q15" s="1811"/>
      <c r="R15" s="1811"/>
      <c r="S15" s="1811"/>
      <c r="T15" s="1811"/>
      <c r="U15" s="1811"/>
      <c r="V15" s="1811"/>
      <c r="W15" s="1811"/>
      <c r="X15" s="1811"/>
      <c r="Y15" s="1811"/>
      <c r="Z15" s="1811"/>
      <c r="AA15" s="1811"/>
      <c r="AB15" s="1811"/>
      <c r="AC15" s="1811"/>
      <c r="AD15" s="1811"/>
      <c r="AE15" s="1811"/>
      <c r="AF15" s="4009"/>
      <c r="AG15" s="4004"/>
      <c r="AH15" s="4004"/>
      <c r="AI15" s="4009"/>
      <c r="AJ15" s="4004"/>
      <c r="AK15" s="4004"/>
      <c r="AL15" s="1763"/>
      <c r="AM15" s="1609"/>
      <c r="AN15" s="1609"/>
      <c r="AO15" s="1609"/>
      <c r="AP15" s="1609"/>
      <c r="AQ15" s="1609"/>
      <c r="AR15" s="1609"/>
      <c r="AS15" s="1609"/>
      <c r="AT15" s="1609"/>
      <c r="AU15" s="1609"/>
      <c r="AV15" s="1609"/>
      <c r="AW15" s="1609"/>
      <c r="AX15" s="1609"/>
      <c r="AY15" s="1609"/>
      <c r="AZ15" s="1609"/>
      <c r="BA15" s="1609"/>
      <c r="BB15" s="1609"/>
      <c r="BC15" s="1609"/>
      <c r="BD15" s="1609"/>
      <c r="BE15" s="1609"/>
      <c r="BF15" s="1609"/>
    </row>
    <row r="16" spans="1:59" ht="0.75" customHeight="1">
      <c r="A16" s="990" t="s">
        <v>989</v>
      </c>
      <c r="D16" s="984"/>
      <c r="E16" s="994"/>
      <c r="F16" s="4006"/>
      <c r="G16" s="4003"/>
      <c r="H16" s="4010"/>
      <c r="I16" s="4011"/>
      <c r="J16" s="4002"/>
      <c r="K16" s="4002"/>
      <c r="L16" s="4004"/>
      <c r="M16" s="3857"/>
      <c r="N16" s="4012"/>
      <c r="O16" s="4013"/>
      <c r="P16" s="3999"/>
      <c r="Q16" s="4002"/>
      <c r="R16" s="4002"/>
      <c r="S16" s="4002"/>
      <c r="T16" s="4002"/>
      <c r="U16" s="4002"/>
      <c r="V16" s="4002"/>
      <c r="W16" s="4002"/>
      <c r="X16" s="4002"/>
      <c r="Y16" s="4002"/>
      <c r="Z16" s="1812"/>
      <c r="AA16" s="1813"/>
      <c r="AB16" s="1813"/>
      <c r="AC16" s="1814"/>
      <c r="AD16" s="1814"/>
      <c r="AE16" s="1815"/>
      <c r="AF16" s="4009"/>
      <c r="AG16" s="4004"/>
      <c r="AH16" s="4004"/>
      <c r="AI16" s="4009"/>
      <c r="AJ16" s="4004"/>
      <c r="AK16" s="4004"/>
      <c r="AL16" s="1763"/>
      <c r="AM16" s="1609"/>
      <c r="AN16" s="1609"/>
      <c r="AO16" s="1609"/>
      <c r="AP16" s="1609"/>
      <c r="AQ16" s="1609"/>
      <c r="AR16" s="1609"/>
      <c r="AS16" s="1609"/>
      <c r="AT16" s="1609"/>
      <c r="AU16" s="1609"/>
      <c r="AV16" s="1609"/>
      <c r="AW16" s="1609"/>
      <c r="AX16" s="1609"/>
      <c r="AY16" s="1609"/>
      <c r="AZ16" s="1609"/>
      <c r="BA16" s="1609"/>
      <c r="BB16" s="1609"/>
      <c r="BC16" s="1609"/>
      <c r="BD16" s="1609"/>
      <c r="BE16" s="1609"/>
      <c r="BF16" s="1609"/>
    </row>
    <row r="17" spans="1:58" ht="0.75" customHeight="1">
      <c r="A17" s="990" t="s">
        <v>989</v>
      </c>
      <c r="D17" s="984"/>
      <c r="E17" s="994"/>
      <c r="F17" s="4006"/>
      <c r="G17" s="4003"/>
      <c r="H17" s="4010"/>
      <c r="I17" s="4011"/>
      <c r="J17" s="4002"/>
      <c r="K17" s="4002"/>
      <c r="L17" s="4004"/>
      <c r="M17" s="3857"/>
      <c r="N17" s="4012"/>
      <c r="O17" s="4013"/>
      <c r="P17" s="4000"/>
      <c r="Q17" s="4002"/>
      <c r="R17" s="4002"/>
      <c r="S17" s="4002"/>
      <c r="T17" s="4002"/>
      <c r="U17" s="4002"/>
      <c r="V17" s="4002"/>
      <c r="W17" s="4002"/>
      <c r="X17" s="4002"/>
      <c r="Y17" s="4002"/>
      <c r="Z17" s="1816"/>
      <c r="AA17" s="1817"/>
      <c r="AB17" s="1818"/>
      <c r="AC17" s="1819"/>
      <c r="AD17" s="1818"/>
      <c r="AE17" s="1819"/>
      <c r="AF17" s="4009"/>
      <c r="AG17" s="4004"/>
      <c r="AH17" s="4004"/>
      <c r="AI17" s="4009"/>
      <c r="AJ17" s="4004"/>
      <c r="AK17" s="4004"/>
      <c r="AL17" s="1763"/>
      <c r="AM17" s="1609"/>
      <c r="AN17" s="1609"/>
      <c r="AO17" s="1609"/>
      <c r="AP17" s="1609"/>
      <c r="AQ17" s="1609"/>
      <c r="AR17" s="1609"/>
      <c r="AS17" s="1609"/>
      <c r="AT17" s="1609"/>
      <c r="AU17" s="1609"/>
      <c r="AV17" s="1609"/>
      <c r="AW17" s="1609"/>
      <c r="AX17" s="1609"/>
      <c r="AY17" s="1609"/>
      <c r="AZ17" s="1609"/>
      <c r="BA17" s="1609"/>
      <c r="BB17" s="1609"/>
      <c r="BC17" s="1609"/>
      <c r="BD17" s="1609"/>
      <c r="BE17" s="1609"/>
      <c r="BF17" s="1609"/>
    </row>
    <row r="18" spans="1:58" ht="0.75" customHeight="1">
      <c r="A18" s="990" t="s">
        <v>989</v>
      </c>
      <c r="D18" s="984"/>
      <c r="E18" s="994"/>
      <c r="F18" s="4006"/>
      <c r="G18" s="4003"/>
      <c r="H18" s="4010"/>
      <c r="I18" s="4011"/>
      <c r="J18" s="4002"/>
      <c r="K18" s="4002"/>
      <c r="L18" s="4004"/>
      <c r="M18" s="3857"/>
      <c r="N18" s="4012"/>
      <c r="O18" s="4013"/>
      <c r="P18" s="4001"/>
      <c r="Q18" s="4002"/>
      <c r="R18" s="4002"/>
      <c r="S18" s="4002"/>
      <c r="T18" s="4002"/>
      <c r="U18" s="4002"/>
      <c r="V18" s="4002"/>
      <c r="W18" s="4002"/>
      <c r="X18" s="4002"/>
      <c r="Y18" s="4002"/>
      <c r="Z18" s="1812"/>
      <c r="AA18" s="1813"/>
      <c r="AB18" s="1820"/>
      <c r="AC18" s="1814"/>
      <c r="AD18" s="1814"/>
      <c r="AE18" s="1821"/>
      <c r="AF18" s="4009"/>
      <c r="AG18" s="4004"/>
      <c r="AH18" s="4004"/>
      <c r="AI18" s="4009"/>
      <c r="AJ18" s="4004"/>
      <c r="AK18" s="4004"/>
      <c r="AL18" s="1763"/>
      <c r="AM18" s="1609"/>
      <c r="AN18" s="1609"/>
      <c r="AO18" s="1609"/>
      <c r="AP18" s="1609"/>
      <c r="AQ18" s="1609"/>
      <c r="AR18" s="1609"/>
      <c r="AS18" s="1609"/>
      <c r="AT18" s="1609"/>
      <c r="AU18" s="1609"/>
      <c r="AV18" s="1609"/>
      <c r="AW18" s="1609"/>
      <c r="AX18" s="1609"/>
      <c r="AY18" s="1609"/>
      <c r="AZ18" s="1609"/>
      <c r="BA18" s="1609"/>
      <c r="BB18" s="1609"/>
      <c r="BC18" s="1609"/>
      <c r="BD18" s="1609"/>
      <c r="BE18" s="1609"/>
      <c r="BF18" s="1609"/>
    </row>
    <row r="19" spans="1:58" ht="0.75" customHeight="1">
      <c r="A19" s="990" t="s">
        <v>989</v>
      </c>
      <c r="D19" s="984"/>
      <c r="E19" s="994"/>
      <c r="F19" s="4006"/>
      <c r="G19" s="4003"/>
      <c r="H19" s="4010"/>
      <c r="I19" s="4011"/>
      <c r="J19" s="4002"/>
      <c r="K19" s="4002"/>
      <c r="L19" s="4004"/>
      <c r="M19" s="3857"/>
      <c r="N19" s="1813"/>
      <c r="O19" s="1813"/>
      <c r="P19" s="1820"/>
      <c r="Q19" s="1813"/>
      <c r="R19" s="1813"/>
      <c r="S19" s="1813"/>
      <c r="T19" s="1813"/>
      <c r="U19" s="1813"/>
      <c r="V19" s="1813"/>
      <c r="W19" s="1813"/>
      <c r="X19" s="1813"/>
      <c r="Y19" s="1813"/>
      <c r="Z19" s="1813"/>
      <c r="AA19" s="1813"/>
      <c r="AB19" s="1813"/>
      <c r="AC19" s="1813"/>
      <c r="AD19" s="1813"/>
      <c r="AE19" s="1822"/>
      <c r="AF19" s="4009"/>
      <c r="AG19" s="4004"/>
      <c r="AH19" s="4004"/>
      <c r="AI19" s="4009"/>
      <c r="AJ19" s="4004"/>
      <c r="AK19" s="4004"/>
      <c r="AL19" s="1763"/>
      <c r="AM19" s="1609"/>
      <c r="AN19" s="1609"/>
      <c r="AO19" s="1609"/>
      <c r="AP19" s="1609"/>
      <c r="AQ19" s="1609"/>
      <c r="AR19" s="1609"/>
      <c r="AS19" s="1609"/>
      <c r="AT19" s="1609"/>
      <c r="AU19" s="1609"/>
      <c r="AV19" s="1609"/>
      <c r="AW19" s="1609"/>
      <c r="AX19" s="1609"/>
      <c r="AY19" s="1609"/>
      <c r="AZ19" s="1609"/>
      <c r="BA19" s="1609"/>
      <c r="BB19" s="1609"/>
      <c r="BC19" s="1609"/>
      <c r="BD19" s="1609"/>
      <c r="BE19" s="1609"/>
      <c r="BF19" s="1609"/>
    </row>
    <row r="20" spans="1:58" ht="11.25" customHeight="1">
      <c r="A20" s="990" t="s">
        <v>989</v>
      </c>
      <c r="D20" s="984"/>
      <c r="E20" s="994"/>
      <c r="F20" s="4007"/>
      <c r="G20" s="3992" t="s">
        <v>90</v>
      </c>
      <c r="H20" s="4003" t="s">
        <v>161</v>
      </c>
      <c r="I20" s="4015"/>
      <c r="J20" s="4016"/>
      <c r="K20" s="4017" t="s">
        <v>1080</v>
      </c>
      <c r="L20" s="3741" t="s">
        <v>6</v>
      </c>
      <c r="M20" s="3742"/>
      <c r="N20" s="1761"/>
      <c r="O20" s="1001" t="s">
        <v>460</v>
      </c>
      <c r="P20" s="1002"/>
      <c r="Q20" s="1002"/>
      <c r="R20" s="1002"/>
      <c r="S20" s="1002"/>
      <c r="T20" s="1002"/>
      <c r="U20" s="1002"/>
      <c r="V20" s="1002"/>
      <c r="W20" s="1002"/>
      <c r="X20" s="1002"/>
      <c r="Y20" s="1002"/>
      <c r="Z20" s="1002"/>
      <c r="AA20" s="1002"/>
      <c r="AB20" s="1002"/>
      <c r="AC20" s="1002"/>
      <c r="AD20" s="1002"/>
      <c r="AE20" s="1002"/>
      <c r="AF20" s="4018">
        <v>2021</v>
      </c>
      <c r="AG20" s="4019" t="s">
        <v>1081</v>
      </c>
      <c r="AH20" s="4019" t="s">
        <v>1082</v>
      </c>
      <c r="AI20" s="4018">
        <v>2021</v>
      </c>
      <c r="AJ20" s="4019" t="s">
        <v>1081</v>
      </c>
      <c r="AK20" s="4019" t="s">
        <v>1082</v>
      </c>
      <c r="AL20" s="1763"/>
      <c r="AM20" s="1609"/>
      <c r="AN20" s="1609"/>
      <c r="AO20" s="1609"/>
      <c r="AP20" s="1609"/>
      <c r="AQ20" s="1609"/>
      <c r="AR20" s="1609"/>
      <c r="AS20" s="1609"/>
      <c r="AT20" s="1609"/>
      <c r="AU20" s="1609"/>
      <c r="AV20" s="1609"/>
      <c r="AW20" s="1609"/>
      <c r="AX20" s="1609"/>
      <c r="AY20" s="1609"/>
      <c r="AZ20" s="1609"/>
      <c r="BA20" s="1609"/>
      <c r="BB20" s="1609"/>
      <c r="BC20" s="1609"/>
      <c r="BD20" s="1609"/>
      <c r="BE20" s="1609"/>
      <c r="BF20" s="1609"/>
    </row>
    <row r="21" spans="1:58" ht="11.25" customHeight="1">
      <c r="A21" s="990" t="s">
        <v>989</v>
      </c>
      <c r="D21" s="984"/>
      <c r="E21" s="994"/>
      <c r="F21" s="4007"/>
      <c r="G21" s="4014"/>
      <c r="H21" s="4003" t="s">
        <v>460</v>
      </c>
      <c r="I21" s="4015"/>
      <c r="J21" s="4016"/>
      <c r="K21" s="4017"/>
      <c r="L21" s="3741"/>
      <c r="M21" s="3742"/>
      <c r="N21" s="4020"/>
      <c r="O21" s="4021">
        <v>1</v>
      </c>
      <c r="P21" s="4022" t="s">
        <v>52</v>
      </c>
      <c r="Q21" s="4016" t="s">
        <v>1083</v>
      </c>
      <c r="R21" s="4025" t="s">
        <v>1084</v>
      </c>
      <c r="S21" s="4025" t="s">
        <v>1085</v>
      </c>
      <c r="T21" s="4025" t="s">
        <v>1086</v>
      </c>
      <c r="U21" s="4025" t="s">
        <v>1087</v>
      </c>
      <c r="V21" s="4025" t="s">
        <v>1088</v>
      </c>
      <c r="W21" s="4025" t="s">
        <v>1089</v>
      </c>
      <c r="X21" s="4025" t="s">
        <v>1090</v>
      </c>
      <c r="Y21" s="4025" t="s">
        <v>1091</v>
      </c>
      <c r="Z21" s="999"/>
      <c r="AA21" s="1000"/>
      <c r="AB21" s="1000"/>
      <c r="AC21" s="1004"/>
      <c r="AD21" s="1004"/>
      <c r="AE21" s="1005"/>
      <c r="AF21" s="4018"/>
      <c r="AG21" s="4019"/>
      <c r="AH21" s="4019"/>
      <c r="AI21" s="4018"/>
      <c r="AJ21" s="4019"/>
      <c r="AK21" s="4019"/>
      <c r="AL21" s="1763"/>
      <c r="AM21" s="1609"/>
      <c r="AN21" s="1609"/>
      <c r="AO21" s="1609"/>
      <c r="AP21" s="1609"/>
      <c r="AQ21" s="1609"/>
      <c r="AR21" s="1609"/>
      <c r="AS21" s="1609"/>
      <c r="AT21" s="1609"/>
      <c r="AU21" s="1609"/>
      <c r="AV21" s="1609"/>
      <c r="AW21" s="1609"/>
      <c r="AX21" s="1609"/>
      <c r="AY21" s="1609"/>
      <c r="AZ21" s="1609"/>
      <c r="BA21" s="1609"/>
      <c r="BB21" s="1609"/>
      <c r="BC21" s="1609"/>
      <c r="BD21" s="1609"/>
      <c r="BE21" s="1609"/>
      <c r="BF21" s="1609"/>
    </row>
    <row r="22" spans="1:58" ht="11.25" customHeight="1">
      <c r="A22" s="990" t="s">
        <v>989</v>
      </c>
      <c r="D22" s="984"/>
      <c r="E22" s="994"/>
      <c r="F22" s="4007"/>
      <c r="G22" s="4014"/>
      <c r="H22" s="4003" t="s">
        <v>460</v>
      </c>
      <c r="I22" s="4015"/>
      <c r="J22" s="4016"/>
      <c r="K22" s="4017"/>
      <c r="L22" s="3741"/>
      <c r="M22" s="3742"/>
      <c r="N22" s="4020"/>
      <c r="O22" s="4021"/>
      <c r="P22" s="4023"/>
      <c r="Q22" s="4016"/>
      <c r="R22" s="3975"/>
      <c r="S22" s="4025"/>
      <c r="T22" s="3975"/>
      <c r="U22" s="3975"/>
      <c r="V22" s="3975"/>
      <c r="W22" s="3975"/>
      <c r="X22" s="3975"/>
      <c r="Y22" s="3975"/>
      <c r="Z22" s="1614"/>
      <c r="AA22" s="1581">
        <v>1</v>
      </c>
      <c r="AB22" s="1003" t="s">
        <v>1092</v>
      </c>
      <c r="AC22" s="993">
        <v>6050</v>
      </c>
      <c r="AD22" s="1003" t="str">
        <f>AB22</f>
        <v xml:space="preserve">  Прибыль направляемая на инвестиции</v>
      </c>
      <c r="AE22" s="993">
        <v>134.6</v>
      </c>
      <c r="AF22" s="4018"/>
      <c r="AG22" s="4019"/>
      <c r="AH22" s="4019"/>
      <c r="AI22" s="4018"/>
      <c r="AJ22" s="4019"/>
      <c r="AK22" s="4019"/>
      <c r="AL22" s="1763"/>
      <c r="AM22" s="1609"/>
      <c r="AN22" s="1609"/>
      <c r="AO22" s="1609"/>
      <c r="AP22" s="1609"/>
      <c r="AQ22" s="1609"/>
      <c r="AR22" s="1609"/>
      <c r="AS22" s="1609"/>
      <c r="AT22" s="1609"/>
      <c r="AU22" s="1609"/>
      <c r="AV22" s="1609"/>
      <c r="AW22" s="1609"/>
      <c r="AX22" s="1609"/>
      <c r="AY22" s="1609"/>
      <c r="AZ22" s="1609"/>
      <c r="BA22" s="1609"/>
      <c r="BB22" s="1609"/>
      <c r="BC22" s="1609"/>
      <c r="BD22" s="1609"/>
      <c r="BE22" s="1609"/>
      <c r="BF22" s="1609"/>
    </row>
    <row r="23" spans="1:58" ht="11.25" customHeight="1">
      <c r="A23" s="990" t="s">
        <v>989</v>
      </c>
      <c r="D23" s="984"/>
      <c r="E23" s="994"/>
      <c r="F23" s="4007"/>
      <c r="G23" s="4014"/>
      <c r="H23" s="4003" t="s">
        <v>460</v>
      </c>
      <c r="I23" s="4015"/>
      <c r="J23" s="4016"/>
      <c r="K23" s="4017"/>
      <c r="L23" s="3741"/>
      <c r="M23" s="3742"/>
      <c r="N23" s="4020"/>
      <c r="O23" s="4021"/>
      <c r="P23" s="4024"/>
      <c r="Q23" s="4016"/>
      <c r="R23" s="3975"/>
      <c r="S23" s="4025"/>
      <c r="T23" s="3975"/>
      <c r="U23" s="3975"/>
      <c r="V23" s="3975"/>
      <c r="W23" s="3975"/>
      <c r="X23" s="3975"/>
      <c r="Y23" s="3975"/>
      <c r="Z23" s="999"/>
      <c r="AA23" s="1000"/>
      <c r="AB23" s="1065" t="s">
        <v>1093</v>
      </c>
      <c r="AC23" s="1004"/>
      <c r="AD23" s="1004"/>
      <c r="AE23" s="1006"/>
      <c r="AF23" s="4018"/>
      <c r="AG23" s="4019"/>
      <c r="AH23" s="4019"/>
      <c r="AI23" s="4018"/>
      <c r="AJ23" s="4019"/>
      <c r="AK23" s="4019"/>
      <c r="AL23" s="1763"/>
      <c r="AM23" s="1609"/>
      <c r="AN23" s="1609"/>
      <c r="AO23" s="1609"/>
      <c r="AP23" s="1609"/>
      <c r="AQ23" s="1609"/>
      <c r="AR23" s="1609"/>
      <c r="AS23" s="1609"/>
      <c r="AT23" s="1609"/>
      <c r="AU23" s="1609"/>
      <c r="AV23" s="1609"/>
      <c r="AW23" s="1609"/>
      <c r="AX23" s="1609"/>
      <c r="AY23" s="1609"/>
      <c r="AZ23" s="1609"/>
      <c r="BA23" s="1609"/>
      <c r="BB23" s="1609"/>
      <c r="BC23" s="1609"/>
      <c r="BD23" s="1609"/>
      <c r="BE23" s="1609"/>
      <c r="BF23" s="1609"/>
    </row>
    <row r="24" spans="1:58" ht="11.25" customHeight="1">
      <c r="A24" s="990" t="s">
        <v>989</v>
      </c>
      <c r="D24" s="984"/>
      <c r="E24" s="994"/>
      <c r="F24" s="4007"/>
      <c r="G24" s="4014"/>
      <c r="H24" s="4003" t="s">
        <v>460</v>
      </c>
      <c r="I24" s="4015"/>
      <c r="J24" s="4016"/>
      <c r="K24" s="4017"/>
      <c r="L24" s="3741"/>
      <c r="M24" s="3742"/>
      <c r="N24" s="999"/>
      <c r="O24" s="1000"/>
      <c r="P24" s="992" t="s">
        <v>1094</v>
      </c>
      <c r="Q24" s="1000"/>
      <c r="R24" s="1000"/>
      <c r="S24" s="1000"/>
      <c r="T24" s="1000"/>
      <c r="U24" s="1000"/>
      <c r="V24" s="1000"/>
      <c r="W24" s="1000"/>
      <c r="X24" s="1000"/>
      <c r="Y24" s="1000"/>
      <c r="Z24" s="1000"/>
      <c r="AA24" s="1000"/>
      <c r="AB24" s="1000"/>
      <c r="AC24" s="1000"/>
      <c r="AD24" s="1000"/>
      <c r="AE24" s="1007"/>
      <c r="AF24" s="4018"/>
      <c r="AG24" s="4019"/>
      <c r="AH24" s="4019"/>
      <c r="AI24" s="4018"/>
      <c r="AJ24" s="4019"/>
      <c r="AK24" s="4019"/>
      <c r="AL24" s="1763"/>
      <c r="AM24" s="1609"/>
      <c r="AN24" s="1609"/>
      <c r="AO24" s="1609"/>
      <c r="AP24" s="1609"/>
      <c r="AQ24" s="1609"/>
      <c r="AR24" s="1609"/>
      <c r="AS24" s="1609"/>
      <c r="AT24" s="1609"/>
      <c r="AU24" s="1609"/>
      <c r="AV24" s="1609"/>
      <c r="AW24" s="1609"/>
      <c r="AX24" s="1609"/>
      <c r="AY24" s="1609"/>
      <c r="AZ24" s="1609"/>
      <c r="BA24" s="1609"/>
      <c r="BB24" s="1609"/>
      <c r="BC24" s="1609"/>
      <c r="BD24" s="1609"/>
      <c r="BE24" s="1609"/>
      <c r="BF24" s="1609"/>
    </row>
    <row r="25" spans="1:58" ht="11.25" customHeight="1">
      <c r="A25" s="990" t="s">
        <v>989</v>
      </c>
      <c r="D25" s="984"/>
      <c r="E25" s="994"/>
      <c r="F25" s="4007"/>
      <c r="G25" s="3992" t="s">
        <v>90</v>
      </c>
      <c r="H25" s="4003" t="s">
        <v>89</v>
      </c>
      <c r="I25" s="4015"/>
      <c r="J25" s="4016"/>
      <c r="K25" s="4017" t="s">
        <v>1095</v>
      </c>
      <c r="L25" s="3741" t="s">
        <v>6</v>
      </c>
      <c r="M25" s="3742"/>
      <c r="N25" s="1761"/>
      <c r="O25" s="1001" t="s">
        <v>460</v>
      </c>
      <c r="P25" s="1002"/>
      <c r="Q25" s="1002"/>
      <c r="R25" s="1002"/>
      <c r="S25" s="1002"/>
      <c r="T25" s="1002"/>
      <c r="U25" s="1002"/>
      <c r="V25" s="1002"/>
      <c r="W25" s="1002"/>
      <c r="X25" s="1002"/>
      <c r="Y25" s="1002"/>
      <c r="Z25" s="1002"/>
      <c r="AA25" s="1002"/>
      <c r="AB25" s="1002"/>
      <c r="AC25" s="1002"/>
      <c r="AD25" s="1002"/>
      <c r="AE25" s="1002"/>
      <c r="AF25" s="4018">
        <v>2023</v>
      </c>
      <c r="AG25" s="4019" t="s">
        <v>1096</v>
      </c>
      <c r="AH25" s="4019" t="s">
        <v>1097</v>
      </c>
      <c r="AI25" s="4018">
        <v>2023</v>
      </c>
      <c r="AJ25" s="4019" t="s">
        <v>1096</v>
      </c>
      <c r="AK25" s="4019" t="s">
        <v>1097</v>
      </c>
      <c r="AL25" s="1763"/>
      <c r="AM25" s="1609"/>
      <c r="AN25" s="1609"/>
      <c r="AO25" s="1609"/>
      <c r="AP25" s="1609"/>
      <c r="AQ25" s="1609"/>
      <c r="AR25" s="1609"/>
      <c r="AS25" s="1609"/>
      <c r="AT25" s="1609"/>
      <c r="AU25" s="1609"/>
      <c r="AV25" s="1609"/>
      <c r="AW25" s="1609"/>
      <c r="AX25" s="1609"/>
      <c r="AY25" s="1609"/>
      <c r="AZ25" s="1609"/>
      <c r="BA25" s="1609"/>
      <c r="BB25" s="1609"/>
      <c r="BC25" s="1609"/>
      <c r="BD25" s="1609"/>
      <c r="BE25" s="1609"/>
      <c r="BF25" s="1609"/>
    </row>
    <row r="26" spans="1:58" ht="11.25" customHeight="1">
      <c r="A26" s="990" t="s">
        <v>989</v>
      </c>
      <c r="D26" s="984"/>
      <c r="E26" s="994"/>
      <c r="F26" s="4007"/>
      <c r="G26" s="4014"/>
      <c r="H26" s="4003" t="s">
        <v>161</v>
      </c>
      <c r="I26" s="4015"/>
      <c r="J26" s="4016"/>
      <c r="K26" s="4017"/>
      <c r="L26" s="3741"/>
      <c r="M26" s="3742"/>
      <c r="N26" s="4020"/>
      <c r="O26" s="4021">
        <v>1</v>
      </c>
      <c r="P26" s="4022" t="s">
        <v>52</v>
      </c>
      <c r="Q26" s="4016" t="s">
        <v>1098</v>
      </c>
      <c r="R26" s="4025" t="s">
        <v>1084</v>
      </c>
      <c r="S26" s="4025" t="s">
        <v>1085</v>
      </c>
      <c r="T26" s="4025" t="s">
        <v>1086</v>
      </c>
      <c r="U26" s="4025" t="s">
        <v>1087</v>
      </c>
      <c r="V26" s="4025" t="s">
        <v>1088</v>
      </c>
      <c r="W26" s="4025" t="s">
        <v>1089</v>
      </c>
      <c r="X26" s="4025" t="s">
        <v>1099</v>
      </c>
      <c r="Y26" s="4025" t="s">
        <v>1091</v>
      </c>
      <c r="Z26" s="999"/>
      <c r="AA26" s="1000"/>
      <c r="AB26" s="1000"/>
      <c r="AC26" s="1004"/>
      <c r="AD26" s="1004"/>
      <c r="AE26" s="1005"/>
      <c r="AF26" s="4018"/>
      <c r="AG26" s="4019"/>
      <c r="AH26" s="4019"/>
      <c r="AI26" s="4018"/>
      <c r="AJ26" s="4019"/>
      <c r="AK26" s="4019"/>
      <c r="AL26" s="1763"/>
      <c r="AM26" s="1609"/>
      <c r="AN26" s="1609"/>
      <c r="AO26" s="1609"/>
      <c r="AP26" s="1609"/>
      <c r="AQ26" s="1609"/>
      <c r="AR26" s="1609"/>
      <c r="AS26" s="1609"/>
      <c r="AT26" s="1609"/>
      <c r="AU26" s="1609"/>
      <c r="AV26" s="1609"/>
      <c r="AW26" s="1609"/>
      <c r="AX26" s="1609"/>
      <c r="AY26" s="1609"/>
      <c r="AZ26" s="1609"/>
      <c r="BA26" s="1609"/>
      <c r="BB26" s="1609"/>
      <c r="BC26" s="1609"/>
      <c r="BD26" s="1609"/>
      <c r="BE26" s="1609"/>
      <c r="BF26" s="1609"/>
    </row>
    <row r="27" spans="1:58" ht="11.25" customHeight="1">
      <c r="A27" s="990" t="s">
        <v>989</v>
      </c>
      <c r="D27" s="984"/>
      <c r="E27" s="994"/>
      <c r="F27" s="4007"/>
      <c r="G27" s="4014"/>
      <c r="H27" s="4003" t="s">
        <v>161</v>
      </c>
      <c r="I27" s="4015"/>
      <c r="J27" s="4016"/>
      <c r="K27" s="4017"/>
      <c r="L27" s="3741"/>
      <c r="M27" s="3742"/>
      <c r="N27" s="4020"/>
      <c r="O27" s="4021"/>
      <c r="P27" s="4023"/>
      <c r="Q27" s="4016"/>
      <c r="R27" s="3975"/>
      <c r="S27" s="4025"/>
      <c r="T27" s="3975"/>
      <c r="U27" s="3975"/>
      <c r="V27" s="3975"/>
      <c r="W27" s="3975"/>
      <c r="X27" s="3975"/>
      <c r="Y27" s="3975"/>
      <c r="Z27" s="1614"/>
      <c r="AA27" s="1581">
        <v>1</v>
      </c>
      <c r="AB27" s="1003" t="s">
        <v>1092</v>
      </c>
      <c r="AC27" s="993">
        <v>0</v>
      </c>
      <c r="AD27" s="1003" t="s">
        <v>1092</v>
      </c>
      <c r="AE27" s="993">
        <v>98</v>
      </c>
      <c r="AF27" s="4018"/>
      <c r="AG27" s="4019"/>
      <c r="AH27" s="4019"/>
      <c r="AI27" s="4018"/>
      <c r="AJ27" s="4019"/>
      <c r="AK27" s="4019"/>
      <c r="AL27" s="1763"/>
      <c r="AM27" s="1609"/>
      <c r="AN27" s="1609"/>
      <c r="AO27" s="1609"/>
      <c r="AP27" s="1609"/>
      <c r="AQ27" s="1609"/>
      <c r="AR27" s="1609"/>
      <c r="AS27" s="1609"/>
      <c r="AT27" s="1609"/>
      <c r="AU27" s="1609"/>
      <c r="AV27" s="1609"/>
      <c r="AW27" s="1609"/>
      <c r="AX27" s="1609"/>
      <c r="AY27" s="1609"/>
      <c r="AZ27" s="1609"/>
      <c r="BA27" s="1609"/>
      <c r="BB27" s="1609"/>
      <c r="BC27" s="1609"/>
      <c r="BD27" s="1609"/>
      <c r="BE27" s="1609"/>
      <c r="BF27" s="1609"/>
    </row>
    <row r="28" spans="1:58" ht="11.25" customHeight="1">
      <c r="A28" s="990" t="s">
        <v>989</v>
      </c>
      <c r="D28" s="984"/>
      <c r="E28" s="994"/>
      <c r="F28" s="4007"/>
      <c r="G28" s="4014"/>
      <c r="H28" s="4003" t="s">
        <v>161</v>
      </c>
      <c r="I28" s="4015"/>
      <c r="J28" s="4016"/>
      <c r="K28" s="4017"/>
      <c r="L28" s="3741"/>
      <c r="M28" s="3742"/>
      <c r="N28" s="4020"/>
      <c r="O28" s="4021"/>
      <c r="P28" s="4024"/>
      <c r="Q28" s="4016"/>
      <c r="R28" s="3975"/>
      <c r="S28" s="4025"/>
      <c r="T28" s="3975"/>
      <c r="U28" s="3975"/>
      <c r="V28" s="3975"/>
      <c r="W28" s="3975"/>
      <c r="X28" s="3975"/>
      <c r="Y28" s="3975"/>
      <c r="Z28" s="999"/>
      <c r="AA28" s="1000"/>
      <c r="AB28" s="1065" t="s">
        <v>1093</v>
      </c>
      <c r="AC28" s="1004"/>
      <c r="AD28" s="1004"/>
      <c r="AE28" s="1006"/>
      <c r="AF28" s="4018"/>
      <c r="AG28" s="4019"/>
      <c r="AH28" s="4019"/>
      <c r="AI28" s="4018"/>
      <c r="AJ28" s="4019"/>
      <c r="AK28" s="4019"/>
      <c r="AL28" s="1763"/>
      <c r="AM28" s="1609"/>
      <c r="AN28" s="1609"/>
      <c r="AO28" s="1609"/>
      <c r="AP28" s="1609"/>
      <c r="AQ28" s="1609"/>
      <c r="AR28" s="1609"/>
      <c r="AS28" s="1609"/>
      <c r="AT28" s="1609"/>
      <c r="AU28" s="1609"/>
      <c r="AV28" s="1609"/>
      <c r="AW28" s="1609"/>
      <c r="AX28" s="1609"/>
      <c r="AY28" s="1609"/>
      <c r="AZ28" s="1609"/>
      <c r="BA28" s="1609"/>
      <c r="BB28" s="1609"/>
      <c r="BC28" s="1609"/>
      <c r="BD28" s="1609"/>
      <c r="BE28" s="1609"/>
      <c r="BF28" s="1609"/>
    </row>
    <row r="29" spans="1:58" ht="11.25" customHeight="1">
      <c r="A29" s="990" t="s">
        <v>989</v>
      </c>
      <c r="D29" s="984"/>
      <c r="E29" s="994"/>
      <c r="F29" s="4007"/>
      <c r="G29" s="4014"/>
      <c r="H29" s="4003" t="s">
        <v>161</v>
      </c>
      <c r="I29" s="4015"/>
      <c r="J29" s="4016"/>
      <c r="K29" s="4017"/>
      <c r="L29" s="3741"/>
      <c r="M29" s="3742"/>
      <c r="N29" s="999"/>
      <c r="O29" s="1000"/>
      <c r="P29" s="992" t="s">
        <v>1094</v>
      </c>
      <c r="Q29" s="1000"/>
      <c r="R29" s="1000"/>
      <c r="S29" s="1000"/>
      <c r="T29" s="1000"/>
      <c r="U29" s="1000"/>
      <c r="V29" s="1000"/>
      <c r="W29" s="1000"/>
      <c r="X29" s="1000"/>
      <c r="Y29" s="1000"/>
      <c r="Z29" s="1000"/>
      <c r="AA29" s="1000"/>
      <c r="AB29" s="1000"/>
      <c r="AC29" s="1000"/>
      <c r="AD29" s="1000"/>
      <c r="AE29" s="1007"/>
      <c r="AF29" s="4018"/>
      <c r="AG29" s="4019"/>
      <c r="AH29" s="4019"/>
      <c r="AI29" s="4018"/>
      <c r="AJ29" s="4019"/>
      <c r="AK29" s="4019"/>
      <c r="AL29" s="1763"/>
      <c r="AM29" s="1609"/>
      <c r="AN29" s="1609"/>
      <c r="AO29" s="1609"/>
      <c r="AP29" s="1609"/>
      <c r="AQ29" s="1609"/>
      <c r="AR29" s="1609"/>
      <c r="AS29" s="1609"/>
      <c r="AT29" s="1609"/>
      <c r="AU29" s="1609"/>
      <c r="AV29" s="1609"/>
      <c r="AW29" s="1609"/>
      <c r="AX29" s="1609"/>
      <c r="AY29" s="1609"/>
      <c r="AZ29" s="1609"/>
      <c r="BA29" s="1609"/>
      <c r="BB29" s="1609"/>
      <c r="BC29" s="1609"/>
      <c r="BD29" s="1609"/>
      <c r="BE29" s="1609"/>
      <c r="BF29" s="1609"/>
    </row>
    <row r="30" spans="1:58" ht="12" customHeight="1">
      <c r="A30" s="990" t="s">
        <v>989</v>
      </c>
      <c r="D30" s="984"/>
      <c r="E30" s="994"/>
      <c r="F30" s="4008"/>
      <c r="G30" s="1014"/>
      <c r="H30" s="1014"/>
      <c r="I30" s="4005" t="s">
        <v>1100</v>
      </c>
      <c r="J30" s="4005"/>
      <c r="K30" s="4005"/>
      <c r="L30" s="997"/>
      <c r="M30" s="997"/>
      <c r="N30" s="998"/>
      <c r="O30" s="998"/>
      <c r="P30" s="998"/>
      <c r="Q30" s="998"/>
      <c r="R30" s="998"/>
      <c r="S30" s="998"/>
      <c r="T30" s="998"/>
      <c r="U30" s="998"/>
      <c r="V30" s="998"/>
      <c r="W30" s="998"/>
      <c r="X30" s="998"/>
      <c r="Y30" s="998"/>
      <c r="Z30" s="998"/>
      <c r="AA30" s="998"/>
      <c r="AB30" s="998"/>
      <c r="AC30" s="998"/>
      <c r="AD30" s="998"/>
      <c r="AE30" s="998"/>
      <c r="AF30" s="998"/>
      <c r="AG30" s="997"/>
      <c r="AH30" s="997"/>
      <c r="AI30" s="998"/>
      <c r="AJ30" s="997"/>
      <c r="AK30" s="998"/>
      <c r="AL30" s="1763"/>
      <c r="AM30" s="1609"/>
      <c r="AN30" s="1609"/>
      <c r="AO30" s="1609"/>
      <c r="AP30" s="1609"/>
      <c r="AQ30" s="1609"/>
      <c r="AR30" s="1609"/>
      <c r="AS30" s="1609"/>
      <c r="AT30" s="1609"/>
      <c r="AU30" s="1609"/>
      <c r="AV30" s="1609"/>
      <c r="AW30" s="1609"/>
      <c r="AX30" s="1609"/>
      <c r="AY30" s="1609"/>
      <c r="AZ30" s="1609"/>
      <c r="BA30" s="1609"/>
      <c r="BB30" s="1609"/>
      <c r="BC30" s="1609"/>
      <c r="BD30" s="1609"/>
      <c r="BE30" s="1609"/>
      <c r="BF30" s="1609"/>
    </row>
    <row r="31" spans="1:58" ht="0.75" customHeight="1">
      <c r="A31" s="990" t="s">
        <v>989</v>
      </c>
      <c r="D31" s="984"/>
      <c r="E31" s="994"/>
      <c r="F31" s="4006">
        <v>2021</v>
      </c>
      <c r="G31" s="4003"/>
      <c r="H31" s="4010" t="s">
        <v>460</v>
      </c>
      <c r="I31" s="4011"/>
      <c r="J31" s="4002"/>
      <c r="K31" s="4002"/>
      <c r="L31" s="4004"/>
      <c r="M31" s="3857"/>
      <c r="N31" s="1811"/>
      <c r="O31" s="1810"/>
      <c r="P31" s="1811"/>
      <c r="Q31" s="1811"/>
      <c r="R31" s="1811"/>
      <c r="S31" s="1811"/>
      <c r="T31" s="1811"/>
      <c r="U31" s="1811"/>
      <c r="V31" s="1811"/>
      <c r="W31" s="1811"/>
      <c r="X31" s="1811"/>
      <c r="Y31" s="1811"/>
      <c r="Z31" s="1811"/>
      <c r="AA31" s="1811"/>
      <c r="AB31" s="1811"/>
      <c r="AC31" s="1811"/>
      <c r="AD31" s="1811"/>
      <c r="AE31" s="1811"/>
      <c r="AF31" s="4009"/>
      <c r="AG31" s="4004"/>
      <c r="AH31" s="4004"/>
      <c r="AI31" s="4009"/>
      <c r="AJ31" s="4004"/>
      <c r="AK31" s="4004"/>
      <c r="AL31" s="1763"/>
      <c r="AM31" s="1609"/>
      <c r="AN31" s="1609"/>
      <c r="AO31" s="1609"/>
      <c r="AP31" s="1609"/>
      <c r="AQ31" s="1609"/>
      <c r="AR31" s="1609"/>
      <c r="AS31" s="1609"/>
      <c r="AT31" s="1609"/>
      <c r="AU31" s="1609"/>
      <c r="AV31" s="1609"/>
      <c r="AW31" s="1609"/>
      <c r="AX31" s="1609"/>
      <c r="AY31" s="1609"/>
      <c r="AZ31" s="1609"/>
      <c r="BA31" s="1609"/>
      <c r="BB31" s="1609"/>
      <c r="BC31" s="1609"/>
      <c r="BD31" s="1609"/>
      <c r="BE31" s="1609"/>
      <c r="BF31" s="1609"/>
    </row>
    <row r="32" spans="1:58" ht="0.75" customHeight="1">
      <c r="A32" s="990" t="s">
        <v>989</v>
      </c>
      <c r="D32" s="984"/>
      <c r="E32" s="994"/>
      <c r="F32" s="4006"/>
      <c r="G32" s="4003"/>
      <c r="H32" s="4010"/>
      <c r="I32" s="4011"/>
      <c r="J32" s="4002"/>
      <c r="K32" s="4002"/>
      <c r="L32" s="4004"/>
      <c r="M32" s="3857"/>
      <c r="N32" s="4012"/>
      <c r="O32" s="4013"/>
      <c r="P32" s="3999"/>
      <c r="Q32" s="4002"/>
      <c r="R32" s="4002"/>
      <c r="S32" s="4002"/>
      <c r="T32" s="4002"/>
      <c r="U32" s="4002"/>
      <c r="V32" s="4002"/>
      <c r="W32" s="4002"/>
      <c r="X32" s="4002"/>
      <c r="Y32" s="4002"/>
      <c r="Z32" s="1812"/>
      <c r="AA32" s="1813"/>
      <c r="AB32" s="1813"/>
      <c r="AC32" s="1814"/>
      <c r="AD32" s="1814"/>
      <c r="AE32" s="1815"/>
      <c r="AF32" s="4009"/>
      <c r="AG32" s="4004"/>
      <c r="AH32" s="4004"/>
      <c r="AI32" s="4009"/>
      <c r="AJ32" s="4004"/>
      <c r="AK32" s="4004"/>
      <c r="AL32" s="1763"/>
      <c r="AM32" s="1609"/>
      <c r="AN32" s="1609"/>
      <c r="AO32" s="1609"/>
      <c r="AP32" s="1609"/>
      <c r="AQ32" s="1609"/>
      <c r="AR32" s="1609"/>
      <c r="AS32" s="1609"/>
      <c r="AT32" s="1609"/>
      <c r="AU32" s="1609"/>
      <c r="AV32" s="1609"/>
      <c r="AW32" s="1609"/>
      <c r="AX32" s="1609"/>
      <c r="AY32" s="1609"/>
      <c r="AZ32" s="1609"/>
      <c r="BA32" s="1609"/>
      <c r="BB32" s="1609"/>
      <c r="BC32" s="1609"/>
      <c r="BD32" s="1609"/>
      <c r="BE32" s="1609"/>
      <c r="BF32" s="1609"/>
    </row>
    <row r="33" spans="1:58" ht="0.75" customHeight="1">
      <c r="A33" s="990" t="s">
        <v>989</v>
      </c>
      <c r="D33" s="984"/>
      <c r="E33" s="994"/>
      <c r="F33" s="4006"/>
      <c r="G33" s="4003"/>
      <c r="H33" s="4010"/>
      <c r="I33" s="4011"/>
      <c r="J33" s="4002"/>
      <c r="K33" s="4002"/>
      <c r="L33" s="4004"/>
      <c r="M33" s="3857"/>
      <c r="N33" s="4012"/>
      <c r="O33" s="4013"/>
      <c r="P33" s="4000"/>
      <c r="Q33" s="4002"/>
      <c r="R33" s="4002"/>
      <c r="S33" s="4002"/>
      <c r="T33" s="4002"/>
      <c r="U33" s="4002"/>
      <c r="V33" s="4002"/>
      <c r="W33" s="4002"/>
      <c r="X33" s="4002"/>
      <c r="Y33" s="4002"/>
      <c r="Z33" s="1816"/>
      <c r="AA33" s="1817"/>
      <c r="AB33" s="1818"/>
      <c r="AC33" s="1819"/>
      <c r="AD33" s="1818"/>
      <c r="AE33" s="1819"/>
      <c r="AF33" s="4009"/>
      <c r="AG33" s="4004"/>
      <c r="AH33" s="4004"/>
      <c r="AI33" s="4009"/>
      <c r="AJ33" s="4004"/>
      <c r="AK33" s="4004"/>
      <c r="AL33" s="1763"/>
      <c r="AM33" s="1609"/>
      <c r="AN33" s="1609"/>
      <c r="AO33" s="1609"/>
      <c r="AP33" s="1609"/>
      <c r="AQ33" s="1609"/>
      <c r="AR33" s="1609"/>
      <c r="AS33" s="1609"/>
      <c r="AT33" s="1609"/>
      <c r="AU33" s="1609"/>
      <c r="AV33" s="1609"/>
      <c r="AW33" s="1609"/>
      <c r="AX33" s="1609"/>
      <c r="AY33" s="1609"/>
      <c r="AZ33" s="1609"/>
      <c r="BA33" s="1609"/>
      <c r="BB33" s="1609"/>
      <c r="BC33" s="1609"/>
      <c r="BD33" s="1609"/>
      <c r="BE33" s="1609"/>
      <c r="BF33" s="1609"/>
    </row>
    <row r="34" spans="1:58" ht="0.75" customHeight="1">
      <c r="A34" s="990" t="s">
        <v>989</v>
      </c>
      <c r="D34" s="984"/>
      <c r="E34" s="994"/>
      <c r="F34" s="4006"/>
      <c r="G34" s="4003"/>
      <c r="H34" s="4010"/>
      <c r="I34" s="4011"/>
      <c r="J34" s="4002"/>
      <c r="K34" s="4002"/>
      <c r="L34" s="4004"/>
      <c r="M34" s="3857"/>
      <c r="N34" s="4012"/>
      <c r="O34" s="4013"/>
      <c r="P34" s="4001"/>
      <c r="Q34" s="4002"/>
      <c r="R34" s="4002"/>
      <c r="S34" s="4002"/>
      <c r="T34" s="4002"/>
      <c r="U34" s="4002"/>
      <c r="V34" s="4002"/>
      <c r="W34" s="4002"/>
      <c r="X34" s="4002"/>
      <c r="Y34" s="4002"/>
      <c r="Z34" s="1812"/>
      <c r="AA34" s="1813"/>
      <c r="AB34" s="1820"/>
      <c r="AC34" s="1814"/>
      <c r="AD34" s="1814"/>
      <c r="AE34" s="1821"/>
      <c r="AF34" s="4009"/>
      <c r="AG34" s="4004"/>
      <c r="AH34" s="4004"/>
      <c r="AI34" s="4009"/>
      <c r="AJ34" s="4004"/>
      <c r="AK34" s="4004"/>
      <c r="AL34" s="1763"/>
      <c r="AM34" s="1609"/>
      <c r="AN34" s="1609"/>
      <c r="AO34" s="1609"/>
      <c r="AP34" s="1609"/>
      <c r="AQ34" s="1609"/>
      <c r="AR34" s="1609"/>
      <c r="AS34" s="1609"/>
      <c r="AT34" s="1609"/>
      <c r="AU34" s="1609"/>
      <c r="AV34" s="1609"/>
      <c r="AW34" s="1609"/>
      <c r="AX34" s="1609"/>
      <c r="AY34" s="1609"/>
      <c r="AZ34" s="1609"/>
      <c r="BA34" s="1609"/>
      <c r="BB34" s="1609"/>
      <c r="BC34" s="1609"/>
      <c r="BD34" s="1609"/>
      <c r="BE34" s="1609"/>
      <c r="BF34" s="1609"/>
    </row>
    <row r="35" spans="1:58" ht="0.75" customHeight="1">
      <c r="A35" s="990" t="s">
        <v>989</v>
      </c>
      <c r="D35" s="984"/>
      <c r="E35" s="994"/>
      <c r="F35" s="4006"/>
      <c r="G35" s="4003"/>
      <c r="H35" s="4010"/>
      <c r="I35" s="4011"/>
      <c r="J35" s="4002"/>
      <c r="K35" s="4002"/>
      <c r="L35" s="4004"/>
      <c r="M35" s="3857"/>
      <c r="N35" s="1813"/>
      <c r="O35" s="1813"/>
      <c r="P35" s="1820"/>
      <c r="Q35" s="1813"/>
      <c r="R35" s="1813"/>
      <c r="S35" s="1813"/>
      <c r="T35" s="1813"/>
      <c r="U35" s="1813"/>
      <c r="V35" s="1813"/>
      <c r="W35" s="1813"/>
      <c r="X35" s="1813"/>
      <c r="Y35" s="1813"/>
      <c r="Z35" s="1813"/>
      <c r="AA35" s="1813"/>
      <c r="AB35" s="1813"/>
      <c r="AC35" s="1813"/>
      <c r="AD35" s="1813"/>
      <c r="AE35" s="1822"/>
      <c r="AF35" s="4009"/>
      <c r="AG35" s="4004"/>
      <c r="AH35" s="4004"/>
      <c r="AI35" s="4009"/>
      <c r="AJ35" s="4004"/>
      <c r="AK35" s="4004"/>
      <c r="AL35" s="1763"/>
      <c r="AM35" s="1609"/>
      <c r="AN35" s="1609"/>
      <c r="AO35" s="1609"/>
      <c r="AP35" s="1609"/>
      <c r="AQ35" s="1609"/>
      <c r="AR35" s="1609"/>
      <c r="AS35" s="1609"/>
      <c r="AT35" s="1609"/>
      <c r="AU35" s="1609"/>
      <c r="AV35" s="1609"/>
      <c r="AW35" s="1609"/>
      <c r="AX35" s="1609"/>
      <c r="AY35" s="1609"/>
      <c r="AZ35" s="1609"/>
      <c r="BA35" s="1609"/>
      <c r="BB35" s="1609"/>
      <c r="BC35" s="1609"/>
      <c r="BD35" s="1609"/>
      <c r="BE35" s="1609"/>
      <c r="BF35" s="1609"/>
    </row>
    <row r="36" spans="1:58" ht="11.25" customHeight="1">
      <c r="A36" s="990" t="s">
        <v>989</v>
      </c>
      <c r="D36" s="984"/>
      <c r="E36" s="994"/>
      <c r="F36" s="4007"/>
      <c r="G36" s="3992" t="s">
        <v>90</v>
      </c>
      <c r="H36" s="4003" t="s">
        <v>161</v>
      </c>
      <c r="I36" s="4015"/>
      <c r="J36" s="4016"/>
      <c r="K36" s="4017" t="s">
        <v>1080</v>
      </c>
      <c r="L36" s="3741" t="s">
        <v>6</v>
      </c>
      <c r="M36" s="3742"/>
      <c r="N36" s="1761"/>
      <c r="O36" s="1001" t="s">
        <v>460</v>
      </c>
      <c r="P36" s="1002"/>
      <c r="Q36" s="1002"/>
      <c r="R36" s="1002"/>
      <c r="S36" s="1002"/>
      <c r="T36" s="1002"/>
      <c r="U36" s="1002"/>
      <c r="V36" s="1002"/>
      <c r="W36" s="1002"/>
      <c r="X36" s="1002"/>
      <c r="Y36" s="1002"/>
      <c r="Z36" s="1002"/>
      <c r="AA36" s="1002"/>
      <c r="AB36" s="1002"/>
      <c r="AC36" s="1002"/>
      <c r="AD36" s="1002"/>
      <c r="AE36" s="1002"/>
      <c r="AF36" s="4018">
        <v>2021</v>
      </c>
      <c r="AG36" s="4019" t="s">
        <v>1081</v>
      </c>
      <c r="AH36" s="4019" t="s">
        <v>1082</v>
      </c>
      <c r="AI36" s="4018">
        <v>2021</v>
      </c>
      <c r="AJ36" s="4019" t="s">
        <v>1081</v>
      </c>
      <c r="AK36" s="4019" t="s">
        <v>1082</v>
      </c>
      <c r="AL36" s="1763"/>
      <c r="AM36" s="1609"/>
      <c r="AN36" s="1609"/>
      <c r="AO36" s="1609"/>
      <c r="AP36" s="1609"/>
      <c r="AQ36" s="1609"/>
      <c r="AR36" s="1609"/>
      <c r="AS36" s="1609"/>
      <c r="AT36" s="1609"/>
      <c r="AU36" s="1609"/>
      <c r="AV36" s="1609"/>
      <c r="AW36" s="1609"/>
      <c r="AX36" s="1609"/>
      <c r="AY36" s="1609"/>
      <c r="AZ36" s="1609"/>
      <c r="BA36" s="1609"/>
      <c r="BB36" s="1609"/>
      <c r="BC36" s="1609"/>
      <c r="BD36" s="1609"/>
      <c r="BE36" s="1609"/>
      <c r="BF36" s="1609"/>
    </row>
    <row r="37" spans="1:58" ht="11.25" customHeight="1">
      <c r="A37" s="990" t="s">
        <v>989</v>
      </c>
      <c r="D37" s="984"/>
      <c r="E37" s="994"/>
      <c r="F37" s="4007"/>
      <c r="G37" s="4014"/>
      <c r="H37" s="4003" t="s">
        <v>460</v>
      </c>
      <c r="I37" s="4015"/>
      <c r="J37" s="4016"/>
      <c r="K37" s="4017"/>
      <c r="L37" s="3741"/>
      <c r="M37" s="3742"/>
      <c r="N37" s="4020"/>
      <c r="O37" s="4021">
        <v>1</v>
      </c>
      <c r="P37" s="4022" t="s">
        <v>52</v>
      </c>
      <c r="Q37" s="4016" t="s">
        <v>1083</v>
      </c>
      <c r="R37" s="4025" t="s">
        <v>1084</v>
      </c>
      <c r="S37" s="4025" t="s">
        <v>1085</v>
      </c>
      <c r="T37" s="4025" t="s">
        <v>1086</v>
      </c>
      <c r="U37" s="4025" t="s">
        <v>1087</v>
      </c>
      <c r="V37" s="4025" t="s">
        <v>1088</v>
      </c>
      <c r="W37" s="4025" t="s">
        <v>1089</v>
      </c>
      <c r="X37" s="4025" t="s">
        <v>1090</v>
      </c>
      <c r="Y37" s="4025" t="s">
        <v>1091</v>
      </c>
      <c r="Z37" s="999"/>
      <c r="AA37" s="1000"/>
      <c r="AB37" s="1000"/>
      <c r="AC37" s="1004"/>
      <c r="AD37" s="1004"/>
      <c r="AE37" s="1005"/>
      <c r="AF37" s="4018"/>
      <c r="AG37" s="4019"/>
      <c r="AH37" s="4019"/>
      <c r="AI37" s="4018"/>
      <c r="AJ37" s="4019"/>
      <c r="AK37" s="4019"/>
      <c r="AL37" s="1763"/>
      <c r="AM37" s="1609"/>
      <c r="AN37" s="1609"/>
      <c r="AO37" s="1609"/>
      <c r="AP37" s="1609"/>
      <c r="AQ37" s="1609"/>
      <c r="AR37" s="1609"/>
      <c r="AS37" s="1609"/>
      <c r="AT37" s="1609"/>
      <c r="AU37" s="1609"/>
      <c r="AV37" s="1609"/>
      <c r="AW37" s="1609"/>
      <c r="AX37" s="1609"/>
      <c r="AY37" s="1609"/>
      <c r="AZ37" s="1609"/>
      <c r="BA37" s="1609"/>
      <c r="BB37" s="1609"/>
      <c r="BC37" s="1609"/>
      <c r="BD37" s="1609"/>
      <c r="BE37" s="1609"/>
      <c r="BF37" s="1609"/>
    </row>
    <row r="38" spans="1:58" ht="11.25" customHeight="1">
      <c r="A38" s="990" t="s">
        <v>989</v>
      </c>
      <c r="D38" s="984"/>
      <c r="E38" s="994"/>
      <c r="F38" s="4007"/>
      <c r="G38" s="4014"/>
      <c r="H38" s="4003" t="s">
        <v>460</v>
      </c>
      <c r="I38" s="4015"/>
      <c r="J38" s="4016"/>
      <c r="K38" s="4017"/>
      <c r="L38" s="3741"/>
      <c r="M38" s="3742"/>
      <c r="N38" s="4020"/>
      <c r="O38" s="4021"/>
      <c r="P38" s="4023"/>
      <c r="Q38" s="4016"/>
      <c r="R38" s="3975"/>
      <c r="S38" s="4025"/>
      <c r="T38" s="3975"/>
      <c r="U38" s="3975"/>
      <c r="V38" s="3975"/>
      <c r="W38" s="3975"/>
      <c r="X38" s="3975"/>
      <c r="Y38" s="3975"/>
      <c r="Z38" s="1614"/>
      <c r="AA38" s="1581">
        <v>1</v>
      </c>
      <c r="AB38" s="1003" t="s">
        <v>1092</v>
      </c>
      <c r="AC38" s="993">
        <v>5500</v>
      </c>
      <c r="AD38" s="1003" t="str">
        <f>AB38</f>
        <v xml:space="preserve">  Прибыль направляемая на инвестиции</v>
      </c>
      <c r="AE38" s="993">
        <v>18460.46</v>
      </c>
      <c r="AF38" s="4018"/>
      <c r="AG38" s="4019"/>
      <c r="AH38" s="4019"/>
      <c r="AI38" s="4018"/>
      <c r="AJ38" s="4019"/>
      <c r="AK38" s="4019"/>
      <c r="AL38" s="1763"/>
      <c r="AM38" s="1609"/>
      <c r="AN38" s="1609"/>
      <c r="AO38" s="1609"/>
      <c r="AP38" s="1609"/>
      <c r="AQ38" s="1609"/>
      <c r="AR38" s="1609"/>
      <c r="AS38" s="1609"/>
      <c r="AT38" s="1609"/>
      <c r="AU38" s="1609"/>
      <c r="AV38" s="1609"/>
      <c r="AW38" s="1609"/>
      <c r="AX38" s="1609"/>
      <c r="AY38" s="1609"/>
      <c r="AZ38" s="1609"/>
      <c r="BA38" s="1609"/>
      <c r="BB38" s="1609"/>
      <c r="BC38" s="1609"/>
      <c r="BD38" s="1609"/>
      <c r="BE38" s="1609"/>
      <c r="BF38" s="1609"/>
    </row>
    <row r="39" spans="1:58" ht="11.25" customHeight="1">
      <c r="A39" s="990" t="s">
        <v>989</v>
      </c>
      <c r="D39" s="984"/>
      <c r="E39" s="994"/>
      <c r="F39" s="4007"/>
      <c r="G39" s="4014"/>
      <c r="H39" s="4003" t="s">
        <v>460</v>
      </c>
      <c r="I39" s="4015"/>
      <c r="J39" s="4016"/>
      <c r="K39" s="4017"/>
      <c r="L39" s="3741"/>
      <c r="M39" s="3742"/>
      <c r="N39" s="4020"/>
      <c r="O39" s="4021"/>
      <c r="P39" s="4024"/>
      <c r="Q39" s="4016"/>
      <c r="R39" s="3975"/>
      <c r="S39" s="4025"/>
      <c r="T39" s="3975"/>
      <c r="U39" s="3975"/>
      <c r="V39" s="3975"/>
      <c r="W39" s="3975"/>
      <c r="X39" s="3975"/>
      <c r="Y39" s="3975"/>
      <c r="Z39" s="999"/>
      <c r="AA39" s="1000"/>
      <c r="AB39" s="1065" t="s">
        <v>1093</v>
      </c>
      <c r="AC39" s="1004"/>
      <c r="AD39" s="1004"/>
      <c r="AE39" s="1006"/>
      <c r="AF39" s="4018"/>
      <c r="AG39" s="4019"/>
      <c r="AH39" s="4019"/>
      <c r="AI39" s="4018"/>
      <c r="AJ39" s="4019"/>
      <c r="AK39" s="4019"/>
      <c r="AL39" s="1763"/>
      <c r="AM39" s="1609"/>
      <c r="AN39" s="1609"/>
      <c r="AO39" s="1609"/>
      <c r="AP39" s="1609"/>
      <c r="AQ39" s="1609"/>
      <c r="AR39" s="1609"/>
      <c r="AS39" s="1609"/>
      <c r="AT39" s="1609"/>
      <c r="AU39" s="1609"/>
      <c r="AV39" s="1609"/>
      <c r="AW39" s="1609"/>
      <c r="AX39" s="1609"/>
      <c r="AY39" s="1609"/>
      <c r="AZ39" s="1609"/>
      <c r="BA39" s="1609"/>
      <c r="BB39" s="1609"/>
      <c r="BC39" s="1609"/>
      <c r="BD39" s="1609"/>
      <c r="BE39" s="1609"/>
      <c r="BF39" s="1609"/>
    </row>
    <row r="40" spans="1:58" ht="11.25" customHeight="1">
      <c r="A40" s="990" t="s">
        <v>989</v>
      </c>
      <c r="D40" s="984"/>
      <c r="E40" s="994"/>
      <c r="F40" s="4007"/>
      <c r="G40" s="4014"/>
      <c r="H40" s="4003" t="s">
        <v>460</v>
      </c>
      <c r="I40" s="4015"/>
      <c r="J40" s="4016"/>
      <c r="K40" s="4017"/>
      <c r="L40" s="3741"/>
      <c r="M40" s="3742"/>
      <c r="N40" s="999"/>
      <c r="O40" s="1000"/>
      <c r="P40" s="992" t="s">
        <v>1094</v>
      </c>
      <c r="Q40" s="1000"/>
      <c r="R40" s="1000"/>
      <c r="S40" s="1000"/>
      <c r="T40" s="1000"/>
      <c r="U40" s="1000"/>
      <c r="V40" s="1000"/>
      <c r="W40" s="1000"/>
      <c r="X40" s="1000"/>
      <c r="Y40" s="1000"/>
      <c r="Z40" s="1000"/>
      <c r="AA40" s="1000"/>
      <c r="AB40" s="1000"/>
      <c r="AC40" s="1000"/>
      <c r="AD40" s="1000"/>
      <c r="AE40" s="1007"/>
      <c r="AF40" s="4018"/>
      <c r="AG40" s="4019"/>
      <c r="AH40" s="4019"/>
      <c r="AI40" s="4018"/>
      <c r="AJ40" s="4019"/>
      <c r="AK40" s="4019"/>
      <c r="AL40" s="1763"/>
      <c r="AM40" s="1609"/>
      <c r="AN40" s="1609"/>
      <c r="AO40" s="1609"/>
      <c r="AP40" s="1609"/>
      <c r="AQ40" s="1609"/>
      <c r="AR40" s="1609"/>
      <c r="AS40" s="1609"/>
      <c r="AT40" s="1609"/>
      <c r="AU40" s="1609"/>
      <c r="AV40" s="1609"/>
      <c r="AW40" s="1609"/>
      <c r="AX40" s="1609"/>
      <c r="AY40" s="1609"/>
      <c r="AZ40" s="1609"/>
      <c r="BA40" s="1609"/>
      <c r="BB40" s="1609"/>
      <c r="BC40" s="1609"/>
      <c r="BD40" s="1609"/>
      <c r="BE40" s="1609"/>
      <c r="BF40" s="1609"/>
    </row>
    <row r="41" spans="1:58" ht="11.25" customHeight="1">
      <c r="A41" s="990" t="s">
        <v>989</v>
      </c>
      <c r="D41" s="984"/>
      <c r="E41" s="994"/>
      <c r="F41" s="4007"/>
      <c r="G41" s="3992" t="s">
        <v>90</v>
      </c>
      <c r="H41" s="4003" t="s">
        <v>89</v>
      </c>
      <c r="I41" s="4015"/>
      <c r="J41" s="4016"/>
      <c r="K41" s="4017" t="s">
        <v>1101</v>
      </c>
      <c r="L41" s="3741" t="s">
        <v>6</v>
      </c>
      <c r="M41" s="3742"/>
      <c r="N41" s="1761"/>
      <c r="O41" s="1001" t="s">
        <v>460</v>
      </c>
      <c r="P41" s="1002"/>
      <c r="Q41" s="1002"/>
      <c r="R41" s="1002"/>
      <c r="S41" s="1002"/>
      <c r="T41" s="1002"/>
      <c r="U41" s="1002"/>
      <c r="V41" s="1002"/>
      <c r="W41" s="1002"/>
      <c r="X41" s="1002"/>
      <c r="Y41" s="1002"/>
      <c r="Z41" s="1002"/>
      <c r="AA41" s="1002"/>
      <c r="AB41" s="1002"/>
      <c r="AC41" s="1002"/>
      <c r="AD41" s="1002"/>
      <c r="AE41" s="1002"/>
      <c r="AF41" s="4018">
        <v>2023</v>
      </c>
      <c r="AG41" s="4019" t="s">
        <v>1096</v>
      </c>
      <c r="AH41" s="4019" t="s">
        <v>1097</v>
      </c>
      <c r="AI41" s="4018">
        <v>2023</v>
      </c>
      <c r="AJ41" s="4019" t="s">
        <v>1096</v>
      </c>
      <c r="AK41" s="4019" t="s">
        <v>1097</v>
      </c>
      <c r="AL41" s="1763"/>
      <c r="AM41" s="1609"/>
      <c r="AN41" s="1609"/>
      <c r="AO41" s="1609"/>
      <c r="AP41" s="1609"/>
      <c r="AQ41" s="1609"/>
      <c r="AR41" s="1609"/>
      <c r="AS41" s="1609"/>
      <c r="AT41" s="1609"/>
      <c r="AU41" s="1609"/>
      <c r="AV41" s="1609"/>
      <c r="AW41" s="1609"/>
      <c r="AX41" s="1609"/>
      <c r="AY41" s="1609"/>
      <c r="AZ41" s="1609"/>
      <c r="BA41" s="1609"/>
      <c r="BB41" s="1609"/>
      <c r="BC41" s="1609"/>
      <c r="BD41" s="1609"/>
      <c r="BE41" s="1609"/>
      <c r="BF41" s="1609"/>
    </row>
    <row r="42" spans="1:58" ht="11.25" customHeight="1">
      <c r="A42" s="990" t="s">
        <v>989</v>
      </c>
      <c r="D42" s="984"/>
      <c r="E42" s="994"/>
      <c r="F42" s="4007"/>
      <c r="G42" s="4014"/>
      <c r="H42" s="4003" t="s">
        <v>161</v>
      </c>
      <c r="I42" s="4015"/>
      <c r="J42" s="4016"/>
      <c r="K42" s="4017"/>
      <c r="L42" s="3741"/>
      <c r="M42" s="3742"/>
      <c r="N42" s="4020"/>
      <c r="O42" s="4021">
        <v>1</v>
      </c>
      <c r="P42" s="4022" t="s">
        <v>52</v>
      </c>
      <c r="Q42" s="4016" t="s">
        <v>1098</v>
      </c>
      <c r="R42" s="4025" t="s">
        <v>1084</v>
      </c>
      <c r="S42" s="4025" t="s">
        <v>1085</v>
      </c>
      <c r="T42" s="4025" t="s">
        <v>1086</v>
      </c>
      <c r="U42" s="4025" t="s">
        <v>1087</v>
      </c>
      <c r="V42" s="4025" t="s">
        <v>1088</v>
      </c>
      <c r="W42" s="4025" t="s">
        <v>1089</v>
      </c>
      <c r="X42" s="4025" t="s">
        <v>1099</v>
      </c>
      <c r="Y42" s="4025" t="s">
        <v>1091</v>
      </c>
      <c r="Z42" s="999"/>
      <c r="AA42" s="1000"/>
      <c r="AB42" s="1000"/>
      <c r="AC42" s="1004"/>
      <c r="AD42" s="1004"/>
      <c r="AE42" s="1005"/>
      <c r="AF42" s="4018"/>
      <c r="AG42" s="4019"/>
      <c r="AH42" s="4019"/>
      <c r="AI42" s="4018"/>
      <c r="AJ42" s="4019"/>
      <c r="AK42" s="4019"/>
      <c r="AL42" s="1763"/>
      <c r="AM42" s="1609"/>
      <c r="AN42" s="1609"/>
      <c r="AO42" s="1609"/>
      <c r="AP42" s="1609"/>
      <c r="AQ42" s="1609"/>
      <c r="AR42" s="1609"/>
      <c r="AS42" s="1609"/>
      <c r="AT42" s="1609"/>
      <c r="AU42" s="1609"/>
      <c r="AV42" s="1609"/>
      <c r="AW42" s="1609"/>
      <c r="AX42" s="1609"/>
      <c r="AY42" s="1609"/>
      <c r="AZ42" s="1609"/>
      <c r="BA42" s="1609"/>
      <c r="BB42" s="1609"/>
      <c r="BC42" s="1609"/>
      <c r="BD42" s="1609"/>
      <c r="BE42" s="1609"/>
      <c r="BF42" s="1609"/>
    </row>
    <row r="43" spans="1:58" ht="11.25" customHeight="1">
      <c r="A43" s="990" t="s">
        <v>989</v>
      </c>
      <c r="D43" s="984"/>
      <c r="E43" s="994"/>
      <c r="F43" s="4007"/>
      <c r="G43" s="4014"/>
      <c r="H43" s="4003" t="s">
        <v>161</v>
      </c>
      <c r="I43" s="4015"/>
      <c r="J43" s="4016"/>
      <c r="K43" s="4017"/>
      <c r="L43" s="3741"/>
      <c r="M43" s="3742"/>
      <c r="N43" s="4020"/>
      <c r="O43" s="4021"/>
      <c r="P43" s="4023"/>
      <c r="Q43" s="4016"/>
      <c r="R43" s="3975"/>
      <c r="S43" s="4025"/>
      <c r="T43" s="3975"/>
      <c r="U43" s="3975"/>
      <c r="V43" s="3975"/>
      <c r="W43" s="3975"/>
      <c r="X43" s="3975"/>
      <c r="Y43" s="3975"/>
      <c r="Z43" s="1614"/>
      <c r="AA43" s="1581">
        <v>1</v>
      </c>
      <c r="AB43" s="1003" t="s">
        <v>1092</v>
      </c>
      <c r="AC43" s="993">
        <v>550</v>
      </c>
      <c r="AD43" s="1003" t="str">
        <f>AB43</f>
        <v xml:space="preserve">  Прибыль направляемая на инвестиции</v>
      </c>
      <c r="AE43" s="993">
        <v>15</v>
      </c>
      <c r="AF43" s="4018"/>
      <c r="AG43" s="4019"/>
      <c r="AH43" s="4019"/>
      <c r="AI43" s="4018"/>
      <c r="AJ43" s="4019"/>
      <c r="AK43" s="4019"/>
      <c r="AL43" s="1763"/>
      <c r="AM43" s="1609"/>
      <c r="AN43" s="1609"/>
      <c r="AO43" s="1609"/>
      <c r="AP43" s="1609"/>
      <c r="AQ43" s="1609"/>
      <c r="AR43" s="1609"/>
      <c r="AS43" s="1609"/>
      <c r="AT43" s="1609"/>
      <c r="AU43" s="1609"/>
      <c r="AV43" s="1609"/>
      <c r="AW43" s="1609"/>
      <c r="AX43" s="1609"/>
      <c r="AY43" s="1609"/>
      <c r="AZ43" s="1609"/>
      <c r="BA43" s="1609"/>
      <c r="BB43" s="1609"/>
      <c r="BC43" s="1609"/>
      <c r="BD43" s="1609"/>
      <c r="BE43" s="1609"/>
      <c r="BF43" s="1609"/>
    </row>
    <row r="44" spans="1:58" ht="11.25" customHeight="1">
      <c r="A44" s="990" t="s">
        <v>989</v>
      </c>
      <c r="D44" s="984"/>
      <c r="E44" s="994"/>
      <c r="F44" s="4007"/>
      <c r="G44" s="4014"/>
      <c r="H44" s="4003" t="s">
        <v>161</v>
      </c>
      <c r="I44" s="4015"/>
      <c r="J44" s="4016"/>
      <c r="K44" s="4017"/>
      <c r="L44" s="3741"/>
      <c r="M44" s="3742"/>
      <c r="N44" s="4020"/>
      <c r="O44" s="4021"/>
      <c r="P44" s="4024"/>
      <c r="Q44" s="4016"/>
      <c r="R44" s="3975"/>
      <c r="S44" s="4025"/>
      <c r="T44" s="3975"/>
      <c r="U44" s="3975"/>
      <c r="V44" s="3975"/>
      <c r="W44" s="3975"/>
      <c r="X44" s="3975"/>
      <c r="Y44" s="3975"/>
      <c r="Z44" s="999"/>
      <c r="AA44" s="1000"/>
      <c r="AB44" s="1065" t="s">
        <v>1093</v>
      </c>
      <c r="AC44" s="1004"/>
      <c r="AD44" s="1004"/>
      <c r="AE44" s="1006"/>
      <c r="AF44" s="4018"/>
      <c r="AG44" s="4019"/>
      <c r="AH44" s="4019"/>
      <c r="AI44" s="4018"/>
      <c r="AJ44" s="4019"/>
      <c r="AK44" s="4019"/>
      <c r="AL44" s="1763"/>
      <c r="AM44" s="1609"/>
      <c r="AN44" s="1609"/>
      <c r="AO44" s="1609"/>
      <c r="AP44" s="1609"/>
      <c r="AQ44" s="1609"/>
      <c r="AR44" s="1609"/>
      <c r="AS44" s="1609"/>
      <c r="AT44" s="1609"/>
      <c r="AU44" s="1609"/>
      <c r="AV44" s="1609"/>
      <c r="AW44" s="1609"/>
      <c r="AX44" s="1609"/>
      <c r="AY44" s="1609"/>
      <c r="AZ44" s="1609"/>
      <c r="BA44" s="1609"/>
      <c r="BB44" s="1609"/>
      <c r="BC44" s="1609"/>
      <c r="BD44" s="1609"/>
      <c r="BE44" s="1609"/>
      <c r="BF44" s="1609"/>
    </row>
    <row r="45" spans="1:58" ht="11.25" customHeight="1">
      <c r="A45" s="990" t="s">
        <v>989</v>
      </c>
      <c r="D45" s="984"/>
      <c r="E45" s="994"/>
      <c r="F45" s="4007"/>
      <c r="G45" s="4014"/>
      <c r="H45" s="4003" t="s">
        <v>161</v>
      </c>
      <c r="I45" s="4015"/>
      <c r="J45" s="4016"/>
      <c r="K45" s="4017"/>
      <c r="L45" s="3741"/>
      <c r="M45" s="3742"/>
      <c r="N45" s="999"/>
      <c r="O45" s="1000"/>
      <c r="P45" s="992" t="s">
        <v>1094</v>
      </c>
      <c r="Q45" s="1000"/>
      <c r="R45" s="1000"/>
      <c r="S45" s="1000"/>
      <c r="T45" s="1000"/>
      <c r="U45" s="1000"/>
      <c r="V45" s="1000"/>
      <c r="W45" s="1000"/>
      <c r="X45" s="1000"/>
      <c r="Y45" s="1000"/>
      <c r="Z45" s="1000"/>
      <c r="AA45" s="1000"/>
      <c r="AB45" s="1000"/>
      <c r="AC45" s="1000"/>
      <c r="AD45" s="1000"/>
      <c r="AE45" s="1007"/>
      <c r="AF45" s="4018"/>
      <c r="AG45" s="4019"/>
      <c r="AH45" s="4019"/>
      <c r="AI45" s="4018"/>
      <c r="AJ45" s="4019"/>
      <c r="AK45" s="4019"/>
      <c r="AL45" s="1763"/>
      <c r="AM45" s="1609"/>
      <c r="AN45" s="1609"/>
      <c r="AO45" s="1609"/>
      <c r="AP45" s="1609"/>
      <c r="AQ45" s="1609"/>
      <c r="AR45" s="1609"/>
      <c r="AS45" s="1609"/>
      <c r="AT45" s="1609"/>
      <c r="AU45" s="1609"/>
      <c r="AV45" s="1609"/>
      <c r="AW45" s="1609"/>
      <c r="AX45" s="1609"/>
      <c r="AY45" s="1609"/>
      <c r="AZ45" s="1609"/>
      <c r="BA45" s="1609"/>
      <c r="BB45" s="1609"/>
      <c r="BC45" s="1609"/>
      <c r="BD45" s="1609"/>
      <c r="BE45" s="1609"/>
      <c r="BF45" s="1609"/>
    </row>
    <row r="46" spans="1:58" ht="12" customHeight="1">
      <c r="A46" s="990" t="s">
        <v>989</v>
      </c>
      <c r="D46" s="984"/>
      <c r="E46" s="994"/>
      <c r="F46" s="4008"/>
      <c r="G46" s="1014"/>
      <c r="H46" s="1014"/>
      <c r="I46" s="4005" t="s">
        <v>1100</v>
      </c>
      <c r="J46" s="4005"/>
      <c r="K46" s="4005"/>
      <c r="L46" s="997"/>
      <c r="M46" s="997"/>
      <c r="N46" s="998"/>
      <c r="O46" s="998"/>
      <c r="P46" s="998"/>
      <c r="Q46" s="998"/>
      <c r="R46" s="998"/>
      <c r="S46" s="998"/>
      <c r="T46" s="998"/>
      <c r="U46" s="998"/>
      <c r="V46" s="998"/>
      <c r="W46" s="998"/>
      <c r="X46" s="998"/>
      <c r="Y46" s="998"/>
      <c r="Z46" s="998"/>
      <c r="AA46" s="998"/>
      <c r="AB46" s="998"/>
      <c r="AC46" s="998"/>
      <c r="AD46" s="998"/>
      <c r="AE46" s="998"/>
      <c r="AF46" s="998"/>
      <c r="AG46" s="997"/>
      <c r="AH46" s="997"/>
      <c r="AI46" s="998"/>
      <c r="AJ46" s="997"/>
      <c r="AK46" s="998"/>
      <c r="AL46" s="1763"/>
      <c r="AM46" s="1609"/>
      <c r="AN46" s="1609"/>
      <c r="AO46" s="1609"/>
      <c r="AP46" s="1609"/>
      <c r="AQ46" s="1609"/>
      <c r="AR46" s="1609"/>
      <c r="AS46" s="1609"/>
      <c r="AT46" s="1609"/>
      <c r="AU46" s="1609"/>
      <c r="AV46" s="1609"/>
      <c r="AW46" s="1609"/>
      <c r="AX46" s="1609"/>
      <c r="AY46" s="1609"/>
      <c r="AZ46" s="1609"/>
      <c r="BA46" s="1609"/>
      <c r="BB46" s="1609"/>
      <c r="BC46" s="1609"/>
      <c r="BD46" s="1609"/>
      <c r="BE46" s="1609"/>
      <c r="BF46" s="1609"/>
    </row>
    <row r="47" spans="1:58" ht="0.75" customHeight="1">
      <c r="A47" s="990" t="s">
        <v>989</v>
      </c>
      <c r="D47" s="984"/>
      <c r="E47" s="994"/>
      <c r="F47" s="4006">
        <v>2022</v>
      </c>
      <c r="G47" s="4003"/>
      <c r="H47" s="4010" t="s">
        <v>460</v>
      </c>
      <c r="I47" s="4011"/>
      <c r="J47" s="4002"/>
      <c r="K47" s="4002"/>
      <c r="L47" s="4004"/>
      <c r="M47" s="3857"/>
      <c r="N47" s="1811"/>
      <c r="O47" s="1810"/>
      <c r="P47" s="1811"/>
      <c r="Q47" s="1811"/>
      <c r="R47" s="1811"/>
      <c r="S47" s="1811"/>
      <c r="T47" s="1811"/>
      <c r="U47" s="1811"/>
      <c r="V47" s="1811"/>
      <c r="W47" s="1811"/>
      <c r="X47" s="1811"/>
      <c r="Y47" s="1811"/>
      <c r="Z47" s="1811"/>
      <c r="AA47" s="1811"/>
      <c r="AB47" s="1811"/>
      <c r="AC47" s="1811"/>
      <c r="AD47" s="1811"/>
      <c r="AE47" s="1811"/>
      <c r="AF47" s="4009"/>
      <c r="AG47" s="4004"/>
      <c r="AH47" s="4004"/>
      <c r="AI47" s="4009"/>
      <c r="AJ47" s="4004"/>
      <c r="AK47" s="4004"/>
      <c r="AL47" s="1763"/>
      <c r="AM47" s="1609"/>
      <c r="AN47" s="1609"/>
      <c r="AO47" s="1609"/>
      <c r="AP47" s="1609"/>
      <c r="AQ47" s="1609"/>
      <c r="AR47" s="1609"/>
      <c r="AS47" s="1609"/>
      <c r="AT47" s="1609"/>
      <c r="AU47" s="1609"/>
      <c r="AV47" s="1609"/>
      <c r="AW47" s="1609"/>
      <c r="AX47" s="1609"/>
      <c r="AY47" s="1609"/>
      <c r="AZ47" s="1609"/>
      <c r="BA47" s="1609"/>
      <c r="BB47" s="1609"/>
      <c r="BC47" s="1609"/>
      <c r="BD47" s="1609"/>
      <c r="BE47" s="1609"/>
      <c r="BF47" s="1609"/>
    </row>
    <row r="48" spans="1:58" ht="0.75" customHeight="1">
      <c r="A48" s="990" t="s">
        <v>989</v>
      </c>
      <c r="D48" s="984"/>
      <c r="E48" s="994"/>
      <c r="F48" s="4006"/>
      <c r="G48" s="4003"/>
      <c r="H48" s="4010"/>
      <c r="I48" s="4011"/>
      <c r="J48" s="4002"/>
      <c r="K48" s="4002"/>
      <c r="L48" s="4004"/>
      <c r="M48" s="3857"/>
      <c r="N48" s="4012"/>
      <c r="O48" s="4013"/>
      <c r="P48" s="3999"/>
      <c r="Q48" s="4002"/>
      <c r="R48" s="4002"/>
      <c r="S48" s="4002"/>
      <c r="T48" s="4002"/>
      <c r="U48" s="4002"/>
      <c r="V48" s="4002"/>
      <c r="W48" s="4002"/>
      <c r="X48" s="4002"/>
      <c r="Y48" s="4002"/>
      <c r="Z48" s="1812"/>
      <c r="AA48" s="1813"/>
      <c r="AB48" s="1813"/>
      <c r="AC48" s="1814"/>
      <c r="AD48" s="1814"/>
      <c r="AE48" s="1815"/>
      <c r="AF48" s="4009"/>
      <c r="AG48" s="4004"/>
      <c r="AH48" s="4004"/>
      <c r="AI48" s="4009"/>
      <c r="AJ48" s="4004"/>
      <c r="AK48" s="4004"/>
      <c r="AL48" s="1763"/>
      <c r="AM48" s="1609"/>
      <c r="AN48" s="1609"/>
      <c r="AO48" s="1609"/>
      <c r="AP48" s="1609"/>
      <c r="AQ48" s="1609"/>
      <c r="AR48" s="1609"/>
      <c r="AS48" s="1609"/>
      <c r="AT48" s="1609"/>
      <c r="AU48" s="1609"/>
      <c r="AV48" s="1609"/>
      <c r="AW48" s="1609"/>
      <c r="AX48" s="1609"/>
      <c r="AY48" s="1609"/>
      <c r="AZ48" s="1609"/>
      <c r="BA48" s="1609"/>
      <c r="BB48" s="1609"/>
      <c r="BC48" s="1609"/>
      <c r="BD48" s="1609"/>
      <c r="BE48" s="1609"/>
      <c r="BF48" s="1609"/>
    </row>
    <row r="49" spans="1:58" ht="0.75" customHeight="1">
      <c r="A49" s="990" t="s">
        <v>989</v>
      </c>
      <c r="D49" s="984"/>
      <c r="E49" s="994"/>
      <c r="F49" s="4006"/>
      <c r="G49" s="4003"/>
      <c r="H49" s="4010"/>
      <c r="I49" s="4011"/>
      <c r="J49" s="4002"/>
      <c r="K49" s="4002"/>
      <c r="L49" s="4004"/>
      <c r="M49" s="3857"/>
      <c r="N49" s="4012"/>
      <c r="O49" s="4013"/>
      <c r="P49" s="4000"/>
      <c r="Q49" s="4002"/>
      <c r="R49" s="4002"/>
      <c r="S49" s="4002"/>
      <c r="T49" s="4002"/>
      <c r="U49" s="4002"/>
      <c r="V49" s="4002"/>
      <c r="W49" s="4002"/>
      <c r="X49" s="4002"/>
      <c r="Y49" s="4002"/>
      <c r="Z49" s="1816"/>
      <c r="AA49" s="1817"/>
      <c r="AB49" s="1818"/>
      <c r="AC49" s="1819"/>
      <c r="AD49" s="1818"/>
      <c r="AE49" s="1819"/>
      <c r="AF49" s="4009"/>
      <c r="AG49" s="4004"/>
      <c r="AH49" s="4004"/>
      <c r="AI49" s="4009"/>
      <c r="AJ49" s="4004"/>
      <c r="AK49" s="4004"/>
      <c r="AL49" s="1763"/>
      <c r="AM49" s="1609"/>
      <c r="AN49" s="1609"/>
      <c r="AO49" s="1609"/>
      <c r="AP49" s="1609"/>
      <c r="AQ49" s="1609"/>
      <c r="AR49" s="1609"/>
      <c r="AS49" s="1609"/>
      <c r="AT49" s="1609"/>
      <c r="AU49" s="1609"/>
      <c r="AV49" s="1609"/>
      <c r="AW49" s="1609"/>
      <c r="AX49" s="1609"/>
      <c r="AY49" s="1609"/>
      <c r="AZ49" s="1609"/>
      <c r="BA49" s="1609"/>
      <c r="BB49" s="1609"/>
      <c r="BC49" s="1609"/>
      <c r="BD49" s="1609"/>
      <c r="BE49" s="1609"/>
      <c r="BF49" s="1609"/>
    </row>
    <row r="50" spans="1:58" ht="0.75" customHeight="1">
      <c r="A50" s="990" t="s">
        <v>989</v>
      </c>
      <c r="D50" s="984"/>
      <c r="E50" s="994"/>
      <c r="F50" s="4006"/>
      <c r="G50" s="4003"/>
      <c r="H50" s="4010"/>
      <c r="I50" s="4011"/>
      <c r="J50" s="4002"/>
      <c r="K50" s="4002"/>
      <c r="L50" s="4004"/>
      <c r="M50" s="3857"/>
      <c r="N50" s="4012"/>
      <c r="O50" s="4013"/>
      <c r="P50" s="4001"/>
      <c r="Q50" s="4002"/>
      <c r="R50" s="4002"/>
      <c r="S50" s="4002"/>
      <c r="T50" s="4002"/>
      <c r="U50" s="4002"/>
      <c r="V50" s="4002"/>
      <c r="W50" s="4002"/>
      <c r="X50" s="4002"/>
      <c r="Y50" s="4002"/>
      <c r="Z50" s="1812"/>
      <c r="AA50" s="1813"/>
      <c r="AB50" s="1820"/>
      <c r="AC50" s="1814"/>
      <c r="AD50" s="1814"/>
      <c r="AE50" s="1821"/>
      <c r="AF50" s="4009"/>
      <c r="AG50" s="4004"/>
      <c r="AH50" s="4004"/>
      <c r="AI50" s="4009"/>
      <c r="AJ50" s="4004"/>
      <c r="AK50" s="4004"/>
      <c r="AL50" s="1763"/>
      <c r="AM50" s="1609"/>
      <c r="AN50" s="1609"/>
      <c r="AO50" s="1609"/>
      <c r="AP50" s="1609"/>
      <c r="AQ50" s="1609"/>
      <c r="AR50" s="1609"/>
      <c r="AS50" s="1609"/>
      <c r="AT50" s="1609"/>
      <c r="AU50" s="1609"/>
      <c r="AV50" s="1609"/>
      <c r="AW50" s="1609"/>
      <c r="AX50" s="1609"/>
      <c r="AY50" s="1609"/>
      <c r="AZ50" s="1609"/>
      <c r="BA50" s="1609"/>
      <c r="BB50" s="1609"/>
      <c r="BC50" s="1609"/>
      <c r="BD50" s="1609"/>
      <c r="BE50" s="1609"/>
      <c r="BF50" s="1609"/>
    </row>
    <row r="51" spans="1:58" ht="0.75" customHeight="1">
      <c r="A51" s="990" t="s">
        <v>989</v>
      </c>
      <c r="D51" s="984"/>
      <c r="E51" s="994"/>
      <c r="F51" s="4006"/>
      <c r="G51" s="4003"/>
      <c r="H51" s="4010"/>
      <c r="I51" s="4011"/>
      <c r="J51" s="4002"/>
      <c r="K51" s="4002"/>
      <c r="L51" s="4004"/>
      <c r="M51" s="3857"/>
      <c r="N51" s="1813"/>
      <c r="O51" s="1813"/>
      <c r="P51" s="1820"/>
      <c r="Q51" s="1813"/>
      <c r="R51" s="1813"/>
      <c r="S51" s="1813"/>
      <c r="T51" s="1813"/>
      <c r="U51" s="1813"/>
      <c r="V51" s="1813"/>
      <c r="W51" s="1813"/>
      <c r="X51" s="1813"/>
      <c r="Y51" s="1813"/>
      <c r="Z51" s="1813"/>
      <c r="AA51" s="1813"/>
      <c r="AB51" s="1813"/>
      <c r="AC51" s="1813"/>
      <c r="AD51" s="1813"/>
      <c r="AE51" s="1822"/>
      <c r="AF51" s="4009"/>
      <c r="AG51" s="4004"/>
      <c r="AH51" s="4004"/>
      <c r="AI51" s="4009"/>
      <c r="AJ51" s="4004"/>
      <c r="AK51" s="4004"/>
      <c r="AL51" s="1763"/>
      <c r="AM51" s="1609"/>
      <c r="AN51" s="1609"/>
      <c r="AO51" s="1609"/>
      <c r="AP51" s="1609"/>
      <c r="AQ51" s="1609"/>
      <c r="AR51" s="1609"/>
      <c r="AS51" s="1609"/>
      <c r="AT51" s="1609"/>
      <c r="AU51" s="1609"/>
      <c r="AV51" s="1609"/>
      <c r="AW51" s="1609"/>
      <c r="AX51" s="1609"/>
      <c r="AY51" s="1609"/>
      <c r="AZ51" s="1609"/>
      <c r="BA51" s="1609"/>
      <c r="BB51" s="1609"/>
      <c r="BC51" s="1609"/>
      <c r="BD51" s="1609"/>
      <c r="BE51" s="1609"/>
      <c r="BF51" s="1609"/>
    </row>
    <row r="52" spans="1:58" ht="11.25" customHeight="1">
      <c r="A52" s="990" t="s">
        <v>989</v>
      </c>
      <c r="D52" s="984"/>
      <c r="E52" s="994"/>
      <c r="F52" s="4007"/>
      <c r="G52" s="3992" t="s">
        <v>90</v>
      </c>
      <c r="H52" s="4003" t="s">
        <v>161</v>
      </c>
      <c r="I52" s="4015"/>
      <c r="J52" s="4016"/>
      <c r="K52" s="4017" t="s">
        <v>1080</v>
      </c>
      <c r="L52" s="3741" t="s">
        <v>6</v>
      </c>
      <c r="M52" s="3742"/>
      <c r="N52" s="1761"/>
      <c r="O52" s="1001" t="s">
        <v>460</v>
      </c>
      <c r="P52" s="1002"/>
      <c r="Q52" s="1002"/>
      <c r="R52" s="1002"/>
      <c r="S52" s="1002"/>
      <c r="T52" s="1002"/>
      <c r="U52" s="1002"/>
      <c r="V52" s="1002"/>
      <c r="W52" s="1002"/>
      <c r="X52" s="1002"/>
      <c r="Y52" s="1002"/>
      <c r="Z52" s="1002"/>
      <c r="AA52" s="1002"/>
      <c r="AB52" s="1002"/>
      <c r="AC52" s="1002"/>
      <c r="AD52" s="1002"/>
      <c r="AE52" s="1002"/>
      <c r="AF52" s="4018">
        <v>2021</v>
      </c>
      <c r="AG52" s="4019" t="s">
        <v>1081</v>
      </c>
      <c r="AH52" s="4019" t="s">
        <v>1082</v>
      </c>
      <c r="AI52" s="4018">
        <v>2021</v>
      </c>
      <c r="AJ52" s="4019" t="s">
        <v>1081</v>
      </c>
      <c r="AK52" s="4019" t="s">
        <v>1082</v>
      </c>
      <c r="AL52" s="1763"/>
      <c r="AM52" s="1609"/>
      <c r="AN52" s="1609"/>
      <c r="AO52" s="1609"/>
      <c r="AP52" s="1609"/>
      <c r="AQ52" s="1609"/>
      <c r="AR52" s="1609"/>
      <c r="AS52" s="1609"/>
      <c r="AT52" s="1609"/>
      <c r="AU52" s="1609"/>
      <c r="AV52" s="1609"/>
      <c r="AW52" s="1609"/>
      <c r="AX52" s="1609"/>
      <c r="AY52" s="1609"/>
      <c r="AZ52" s="1609"/>
      <c r="BA52" s="1609"/>
      <c r="BB52" s="1609"/>
      <c r="BC52" s="1609"/>
      <c r="BD52" s="1609"/>
      <c r="BE52" s="1609"/>
      <c r="BF52" s="1609"/>
    </row>
    <row r="53" spans="1:58" ht="11.25" customHeight="1">
      <c r="A53" s="990" t="s">
        <v>989</v>
      </c>
      <c r="D53" s="984"/>
      <c r="E53" s="994"/>
      <c r="F53" s="4007"/>
      <c r="G53" s="4014"/>
      <c r="H53" s="4003" t="s">
        <v>460</v>
      </c>
      <c r="I53" s="4015"/>
      <c r="J53" s="4016"/>
      <c r="K53" s="4017"/>
      <c r="L53" s="3741"/>
      <c r="M53" s="3742"/>
      <c r="N53" s="4020"/>
      <c r="O53" s="4021">
        <v>1</v>
      </c>
      <c r="P53" s="4022" t="s">
        <v>52</v>
      </c>
      <c r="Q53" s="4016" t="s">
        <v>1083</v>
      </c>
      <c r="R53" s="4025" t="s">
        <v>1084</v>
      </c>
      <c r="S53" s="4025" t="s">
        <v>1085</v>
      </c>
      <c r="T53" s="4025" t="s">
        <v>1086</v>
      </c>
      <c r="U53" s="4025" t="s">
        <v>1087</v>
      </c>
      <c r="V53" s="4025" t="s">
        <v>1088</v>
      </c>
      <c r="W53" s="4025" t="s">
        <v>1089</v>
      </c>
      <c r="X53" s="4025" t="s">
        <v>1090</v>
      </c>
      <c r="Y53" s="4025" t="s">
        <v>1091</v>
      </c>
      <c r="Z53" s="999"/>
      <c r="AA53" s="1000"/>
      <c r="AB53" s="1000"/>
      <c r="AC53" s="1004"/>
      <c r="AD53" s="1004"/>
      <c r="AE53" s="1005"/>
      <c r="AF53" s="4018"/>
      <c r="AG53" s="4019"/>
      <c r="AH53" s="4019"/>
      <c r="AI53" s="4018"/>
      <c r="AJ53" s="4019"/>
      <c r="AK53" s="4019"/>
      <c r="AL53" s="1763"/>
      <c r="AM53" s="1609"/>
      <c r="AN53" s="1609"/>
      <c r="AO53" s="1609"/>
      <c r="AP53" s="1609"/>
      <c r="AQ53" s="1609"/>
      <c r="AR53" s="1609"/>
      <c r="AS53" s="1609"/>
      <c r="AT53" s="1609"/>
      <c r="AU53" s="1609"/>
      <c r="AV53" s="1609"/>
      <c r="AW53" s="1609"/>
      <c r="AX53" s="1609"/>
      <c r="AY53" s="1609"/>
      <c r="AZ53" s="1609"/>
      <c r="BA53" s="1609"/>
      <c r="BB53" s="1609"/>
      <c r="BC53" s="1609"/>
      <c r="BD53" s="1609"/>
      <c r="BE53" s="1609"/>
      <c r="BF53" s="1609"/>
    </row>
    <row r="54" spans="1:58" ht="11.25" customHeight="1">
      <c r="A54" s="990" t="s">
        <v>989</v>
      </c>
      <c r="D54" s="984"/>
      <c r="E54" s="994"/>
      <c r="F54" s="4007"/>
      <c r="G54" s="4014"/>
      <c r="H54" s="4003" t="s">
        <v>460</v>
      </c>
      <c r="I54" s="4015"/>
      <c r="J54" s="4016"/>
      <c r="K54" s="4017"/>
      <c r="L54" s="3741"/>
      <c r="M54" s="3742"/>
      <c r="N54" s="4020"/>
      <c r="O54" s="4021"/>
      <c r="P54" s="4023"/>
      <c r="Q54" s="4016"/>
      <c r="R54" s="3975"/>
      <c r="S54" s="4025"/>
      <c r="T54" s="3975"/>
      <c r="U54" s="3975"/>
      <c r="V54" s="3975"/>
      <c r="W54" s="3975"/>
      <c r="X54" s="3975"/>
      <c r="Y54" s="3975"/>
      <c r="Z54" s="1614"/>
      <c r="AA54" s="1581">
        <v>1</v>
      </c>
      <c r="AB54" s="1003" t="s">
        <v>1102</v>
      </c>
      <c r="AC54" s="993">
        <v>1925</v>
      </c>
      <c r="AD54" s="1003" t="str">
        <f>AB54</f>
        <v xml:space="preserve">      Амортизационные отчисления с выделением результатов переоценки основных средств и нематериальных активов</v>
      </c>
      <c r="AE54" s="993">
        <v>0</v>
      </c>
      <c r="AF54" s="4018"/>
      <c r="AG54" s="4019"/>
      <c r="AH54" s="4019"/>
      <c r="AI54" s="4018"/>
      <c r="AJ54" s="4019"/>
      <c r="AK54" s="4019"/>
      <c r="AL54" s="1763"/>
      <c r="AM54" s="1609"/>
      <c r="AN54" s="1609"/>
      <c r="AO54" s="1609"/>
      <c r="AP54" s="1609"/>
      <c r="AQ54" s="1609"/>
      <c r="AR54" s="1609"/>
      <c r="AS54" s="1609"/>
      <c r="AT54" s="1609"/>
      <c r="AU54" s="1609"/>
      <c r="AV54" s="1609"/>
      <c r="AW54" s="1609"/>
      <c r="AX54" s="1609"/>
      <c r="AY54" s="1609"/>
      <c r="AZ54" s="1609"/>
      <c r="BA54" s="1609"/>
      <c r="BB54" s="1609"/>
      <c r="BC54" s="1609"/>
      <c r="BD54" s="1609"/>
      <c r="BE54" s="1609"/>
      <c r="BF54" s="1609"/>
    </row>
    <row r="55" spans="1:58" ht="11.25" customHeight="1">
      <c r="A55" s="990" t="s">
        <v>989</v>
      </c>
      <c r="D55" s="984"/>
      <c r="E55" s="994"/>
      <c r="F55" s="4014"/>
      <c r="G55" s="4014"/>
      <c r="H55" s="4014"/>
      <c r="I55" s="4014"/>
      <c r="J55" s="4014"/>
      <c r="K55" s="4014"/>
      <c r="L55" s="4014"/>
      <c r="M55" s="4014"/>
      <c r="N55" s="4014"/>
      <c r="O55" s="4014"/>
      <c r="P55" s="4014"/>
      <c r="Q55" s="4014"/>
      <c r="R55" s="4014"/>
      <c r="S55" s="4014"/>
      <c r="T55" s="4014"/>
      <c r="U55" s="4014"/>
      <c r="V55" s="4014"/>
      <c r="W55" s="4014"/>
      <c r="X55" s="4014"/>
      <c r="Y55" s="4014"/>
      <c r="Z55" s="587" t="s">
        <v>90</v>
      </c>
      <c r="AA55" s="1601" t="s">
        <v>89</v>
      </c>
      <c r="AB55" s="1003" t="s">
        <v>1092</v>
      </c>
      <c r="AC55" s="993">
        <v>2200</v>
      </c>
      <c r="AD55" s="1003" t="str">
        <f>AB55</f>
        <v xml:space="preserve">  Прибыль направляемая на инвестиции</v>
      </c>
      <c r="AE55" s="993">
        <v>0</v>
      </c>
      <c r="AF55" s="4026"/>
      <c r="AG55" s="4027"/>
      <c r="AH55" s="4027"/>
      <c r="AI55" s="4026"/>
      <c r="AJ55" s="4027"/>
      <c r="AK55" s="4028"/>
      <c r="AL55" s="1763"/>
      <c r="AM55" s="1609"/>
      <c r="AN55" s="1609"/>
      <c r="AO55" s="1609"/>
      <c r="AP55" s="1609"/>
      <c r="AQ55" s="1609"/>
      <c r="AR55" s="1609"/>
      <c r="AS55" s="1609"/>
      <c r="AT55" s="1609"/>
      <c r="AU55" s="1609"/>
      <c r="AV55" s="1609"/>
      <c r="AW55" s="1609"/>
      <c r="AX55" s="1609"/>
      <c r="AY55" s="1609"/>
      <c r="AZ55" s="1609"/>
      <c r="BA55" s="1609"/>
      <c r="BB55" s="1609"/>
      <c r="BC55" s="1609"/>
      <c r="BD55" s="1609"/>
      <c r="BE55" s="1609"/>
      <c r="BF55" s="1609"/>
    </row>
    <row r="56" spans="1:58" ht="11.25" customHeight="1">
      <c r="A56" s="990" t="s">
        <v>989</v>
      </c>
      <c r="D56" s="984"/>
      <c r="E56" s="994"/>
      <c r="F56" s="4007"/>
      <c r="G56" s="4014"/>
      <c r="H56" s="4003" t="s">
        <v>460</v>
      </c>
      <c r="I56" s="4015"/>
      <c r="J56" s="4016"/>
      <c r="K56" s="4017"/>
      <c r="L56" s="3741"/>
      <c r="M56" s="3742"/>
      <c r="N56" s="4020"/>
      <c r="O56" s="4021"/>
      <c r="P56" s="4024"/>
      <c r="Q56" s="4016"/>
      <c r="R56" s="3975"/>
      <c r="S56" s="4025"/>
      <c r="T56" s="3975"/>
      <c r="U56" s="3975"/>
      <c r="V56" s="3975"/>
      <c r="W56" s="3975"/>
      <c r="X56" s="3975"/>
      <c r="Y56" s="3975"/>
      <c r="Z56" s="999"/>
      <c r="AA56" s="1000"/>
      <c r="AB56" s="1065" t="s">
        <v>1093</v>
      </c>
      <c r="AC56" s="1004"/>
      <c r="AD56" s="1004"/>
      <c r="AE56" s="1006"/>
      <c r="AF56" s="4018"/>
      <c r="AG56" s="4019"/>
      <c r="AH56" s="4019"/>
      <c r="AI56" s="4018"/>
      <c r="AJ56" s="4019"/>
      <c r="AK56" s="4019"/>
      <c r="AL56" s="1763"/>
      <c r="AM56" s="1609"/>
      <c r="AN56" s="1609"/>
      <c r="AO56" s="1609"/>
      <c r="AP56" s="1609"/>
      <c r="AQ56" s="1609"/>
      <c r="AR56" s="1609"/>
      <c r="AS56" s="1609"/>
      <c r="AT56" s="1609"/>
      <c r="AU56" s="1609"/>
      <c r="AV56" s="1609"/>
      <c r="AW56" s="1609"/>
      <c r="AX56" s="1609"/>
      <c r="AY56" s="1609"/>
      <c r="AZ56" s="1609"/>
      <c r="BA56" s="1609"/>
      <c r="BB56" s="1609"/>
      <c r="BC56" s="1609"/>
      <c r="BD56" s="1609"/>
      <c r="BE56" s="1609"/>
      <c r="BF56" s="1609"/>
    </row>
    <row r="57" spans="1:58" ht="11.25" customHeight="1">
      <c r="A57" s="990" t="s">
        <v>989</v>
      </c>
      <c r="D57" s="984"/>
      <c r="E57" s="994"/>
      <c r="F57" s="4007"/>
      <c r="G57" s="4014"/>
      <c r="H57" s="4003" t="s">
        <v>460</v>
      </c>
      <c r="I57" s="4015"/>
      <c r="J57" s="4016"/>
      <c r="K57" s="4017"/>
      <c r="L57" s="3741"/>
      <c r="M57" s="3742"/>
      <c r="N57" s="999"/>
      <c r="O57" s="1000"/>
      <c r="P57" s="992" t="s">
        <v>1094</v>
      </c>
      <c r="Q57" s="1000"/>
      <c r="R57" s="1000"/>
      <c r="S57" s="1000"/>
      <c r="T57" s="1000"/>
      <c r="U57" s="1000"/>
      <c r="V57" s="1000"/>
      <c r="W57" s="1000"/>
      <c r="X57" s="1000"/>
      <c r="Y57" s="1000"/>
      <c r="Z57" s="1000"/>
      <c r="AA57" s="1000"/>
      <c r="AB57" s="1000"/>
      <c r="AC57" s="1000"/>
      <c r="AD57" s="1000"/>
      <c r="AE57" s="1007"/>
      <c r="AF57" s="4018"/>
      <c r="AG57" s="4019"/>
      <c r="AH57" s="4019"/>
      <c r="AI57" s="4018"/>
      <c r="AJ57" s="4019"/>
      <c r="AK57" s="4019"/>
      <c r="AL57" s="1763"/>
      <c r="AM57" s="1609"/>
      <c r="AN57" s="1609"/>
      <c r="AO57" s="1609"/>
      <c r="AP57" s="1609"/>
      <c r="AQ57" s="1609"/>
      <c r="AR57" s="1609"/>
      <c r="AS57" s="1609"/>
      <c r="AT57" s="1609"/>
      <c r="AU57" s="1609"/>
      <c r="AV57" s="1609"/>
      <c r="AW57" s="1609"/>
      <c r="AX57" s="1609"/>
      <c r="AY57" s="1609"/>
      <c r="AZ57" s="1609"/>
      <c r="BA57" s="1609"/>
      <c r="BB57" s="1609"/>
      <c r="BC57" s="1609"/>
      <c r="BD57" s="1609"/>
      <c r="BE57" s="1609"/>
      <c r="BF57" s="1609"/>
    </row>
    <row r="58" spans="1:58" ht="11.25" customHeight="1">
      <c r="A58" s="990" t="s">
        <v>989</v>
      </c>
      <c r="D58" s="984"/>
      <c r="E58" s="994"/>
      <c r="F58" s="4007"/>
      <c r="G58" s="3992" t="s">
        <v>90</v>
      </c>
      <c r="H58" s="4003" t="s">
        <v>89</v>
      </c>
      <c r="I58" s="4015"/>
      <c r="J58" s="4016"/>
      <c r="K58" s="4017" t="s">
        <v>1101</v>
      </c>
      <c r="L58" s="3741" t="s">
        <v>6</v>
      </c>
      <c r="M58" s="3742"/>
      <c r="N58" s="1761"/>
      <c r="O58" s="1001" t="s">
        <v>460</v>
      </c>
      <c r="P58" s="1002"/>
      <c r="Q58" s="1002"/>
      <c r="R58" s="1002"/>
      <c r="S58" s="1002"/>
      <c r="T58" s="1002"/>
      <c r="U58" s="1002"/>
      <c r="V58" s="1002"/>
      <c r="W58" s="1002"/>
      <c r="X58" s="1002"/>
      <c r="Y58" s="1002"/>
      <c r="Z58" s="1002"/>
      <c r="AA58" s="1002"/>
      <c r="AB58" s="1002"/>
      <c r="AC58" s="1002"/>
      <c r="AD58" s="1002"/>
      <c r="AE58" s="1002"/>
      <c r="AF58" s="4018">
        <v>2023</v>
      </c>
      <c r="AG58" s="4019" t="s">
        <v>1096</v>
      </c>
      <c r="AH58" s="4019" t="s">
        <v>1097</v>
      </c>
      <c r="AI58" s="4018">
        <v>2023</v>
      </c>
      <c r="AJ58" s="4019" t="s">
        <v>1096</v>
      </c>
      <c r="AK58" s="4019" t="s">
        <v>1097</v>
      </c>
      <c r="AL58" s="1763"/>
      <c r="AM58" s="1609"/>
      <c r="AN58" s="1609"/>
      <c r="AO58" s="1609"/>
      <c r="AP58" s="1609"/>
      <c r="AQ58" s="1609"/>
      <c r="AR58" s="1609"/>
      <c r="AS58" s="1609"/>
      <c r="AT58" s="1609"/>
      <c r="AU58" s="1609"/>
      <c r="AV58" s="1609"/>
      <c r="AW58" s="1609"/>
      <c r="AX58" s="1609"/>
      <c r="AY58" s="1609"/>
      <c r="AZ58" s="1609"/>
      <c r="BA58" s="1609"/>
      <c r="BB58" s="1609"/>
      <c r="BC58" s="1609"/>
      <c r="BD58" s="1609"/>
      <c r="BE58" s="1609"/>
      <c r="BF58" s="1609"/>
    </row>
    <row r="59" spans="1:58" ht="11.25" customHeight="1">
      <c r="A59" s="990" t="s">
        <v>989</v>
      </c>
      <c r="D59" s="984"/>
      <c r="E59" s="994"/>
      <c r="F59" s="4007"/>
      <c r="G59" s="4014"/>
      <c r="H59" s="4003" t="s">
        <v>161</v>
      </c>
      <c r="I59" s="4015"/>
      <c r="J59" s="4016"/>
      <c r="K59" s="4017"/>
      <c r="L59" s="3741"/>
      <c r="M59" s="3742"/>
      <c r="N59" s="4020"/>
      <c r="O59" s="4021">
        <v>1</v>
      </c>
      <c r="P59" s="4022" t="s">
        <v>52</v>
      </c>
      <c r="Q59" s="4016" t="s">
        <v>1098</v>
      </c>
      <c r="R59" s="4025" t="s">
        <v>1084</v>
      </c>
      <c r="S59" s="4025" t="s">
        <v>1085</v>
      </c>
      <c r="T59" s="4025" t="s">
        <v>1086</v>
      </c>
      <c r="U59" s="4025" t="s">
        <v>1087</v>
      </c>
      <c r="V59" s="4025" t="s">
        <v>1088</v>
      </c>
      <c r="W59" s="4025" t="s">
        <v>1089</v>
      </c>
      <c r="X59" s="4025" t="s">
        <v>1099</v>
      </c>
      <c r="Y59" s="4025" t="s">
        <v>1091</v>
      </c>
      <c r="Z59" s="999"/>
      <c r="AA59" s="1000"/>
      <c r="AB59" s="1000"/>
      <c r="AC59" s="1004"/>
      <c r="AD59" s="1004"/>
      <c r="AE59" s="1005"/>
      <c r="AF59" s="4018"/>
      <c r="AG59" s="4019"/>
      <c r="AH59" s="4019"/>
      <c r="AI59" s="4018"/>
      <c r="AJ59" s="4019"/>
      <c r="AK59" s="4019"/>
      <c r="AL59" s="1763"/>
      <c r="AM59" s="1609"/>
      <c r="AN59" s="1609"/>
      <c r="AO59" s="1609"/>
      <c r="AP59" s="1609"/>
      <c r="AQ59" s="1609"/>
      <c r="AR59" s="1609"/>
      <c r="AS59" s="1609"/>
      <c r="AT59" s="1609"/>
      <c r="AU59" s="1609"/>
      <c r="AV59" s="1609"/>
      <c r="AW59" s="1609"/>
      <c r="AX59" s="1609"/>
      <c r="AY59" s="1609"/>
      <c r="AZ59" s="1609"/>
      <c r="BA59" s="1609"/>
      <c r="BB59" s="1609"/>
      <c r="BC59" s="1609"/>
      <c r="BD59" s="1609"/>
      <c r="BE59" s="1609"/>
      <c r="BF59" s="1609"/>
    </row>
    <row r="60" spans="1:58" ht="11.25" customHeight="1">
      <c r="A60" s="990" t="s">
        <v>989</v>
      </c>
      <c r="D60" s="984"/>
      <c r="E60" s="994"/>
      <c r="F60" s="4007"/>
      <c r="G60" s="4014"/>
      <c r="H60" s="4003" t="s">
        <v>161</v>
      </c>
      <c r="I60" s="4015"/>
      <c r="J60" s="4016"/>
      <c r="K60" s="4017"/>
      <c r="L60" s="3741"/>
      <c r="M60" s="3742"/>
      <c r="N60" s="4020"/>
      <c r="O60" s="4021"/>
      <c r="P60" s="4023"/>
      <c r="Q60" s="4016"/>
      <c r="R60" s="3975"/>
      <c r="S60" s="4025"/>
      <c r="T60" s="3975"/>
      <c r="U60" s="3975"/>
      <c r="V60" s="3975"/>
      <c r="W60" s="3975"/>
      <c r="X60" s="3975"/>
      <c r="Y60" s="3975"/>
      <c r="Z60" s="1614"/>
      <c r="AA60" s="1581">
        <v>1</v>
      </c>
      <c r="AB60" s="1003" t="s">
        <v>1092</v>
      </c>
      <c r="AC60" s="993">
        <v>1925</v>
      </c>
      <c r="AD60" s="1003" t="str">
        <f>AB60</f>
        <v xml:space="preserve">  Прибыль направляемая на инвестиции</v>
      </c>
      <c r="AE60" s="993">
        <v>700</v>
      </c>
      <c r="AF60" s="4018"/>
      <c r="AG60" s="4019"/>
      <c r="AH60" s="4019"/>
      <c r="AI60" s="4018"/>
      <c r="AJ60" s="4019"/>
      <c r="AK60" s="4019"/>
      <c r="AL60" s="1763"/>
      <c r="AM60" s="1609"/>
      <c r="AN60" s="1609"/>
      <c r="AO60" s="1609"/>
      <c r="AP60" s="1609"/>
      <c r="AQ60" s="1609"/>
      <c r="AR60" s="1609"/>
      <c r="AS60" s="1609"/>
      <c r="AT60" s="1609"/>
      <c r="AU60" s="1609"/>
      <c r="AV60" s="1609"/>
      <c r="AW60" s="1609"/>
      <c r="AX60" s="1609"/>
      <c r="AY60" s="1609"/>
      <c r="AZ60" s="1609"/>
      <c r="BA60" s="1609"/>
      <c r="BB60" s="1609"/>
      <c r="BC60" s="1609"/>
      <c r="BD60" s="1609"/>
      <c r="BE60" s="1609"/>
      <c r="BF60" s="1609"/>
    </row>
    <row r="61" spans="1:58" ht="11.25" customHeight="1">
      <c r="A61" s="990" t="s">
        <v>989</v>
      </c>
      <c r="D61" s="984"/>
      <c r="E61" s="994"/>
      <c r="F61" s="4007"/>
      <c r="G61" s="4014"/>
      <c r="H61" s="4003" t="s">
        <v>161</v>
      </c>
      <c r="I61" s="4015"/>
      <c r="J61" s="4016"/>
      <c r="K61" s="4017"/>
      <c r="L61" s="3741"/>
      <c r="M61" s="3742"/>
      <c r="N61" s="4020"/>
      <c r="O61" s="4021"/>
      <c r="P61" s="4024"/>
      <c r="Q61" s="4016"/>
      <c r="R61" s="3975"/>
      <c r="S61" s="4025"/>
      <c r="T61" s="3975"/>
      <c r="U61" s="3975"/>
      <c r="V61" s="3975"/>
      <c r="W61" s="3975"/>
      <c r="X61" s="3975"/>
      <c r="Y61" s="3975"/>
      <c r="Z61" s="999"/>
      <c r="AA61" s="1000"/>
      <c r="AB61" s="1065" t="s">
        <v>1093</v>
      </c>
      <c r="AC61" s="1004"/>
      <c r="AD61" s="1004"/>
      <c r="AE61" s="1006"/>
      <c r="AF61" s="4018"/>
      <c r="AG61" s="4019"/>
      <c r="AH61" s="4019"/>
      <c r="AI61" s="4018"/>
      <c r="AJ61" s="4019"/>
      <c r="AK61" s="4019"/>
      <c r="AL61" s="1763"/>
      <c r="AM61" s="1609"/>
      <c r="AN61" s="1609"/>
      <c r="AO61" s="1609"/>
      <c r="AP61" s="1609"/>
      <c r="AQ61" s="1609"/>
      <c r="AR61" s="1609"/>
      <c r="AS61" s="1609"/>
      <c r="AT61" s="1609"/>
      <c r="AU61" s="1609"/>
      <c r="AV61" s="1609"/>
      <c r="AW61" s="1609"/>
      <c r="AX61" s="1609"/>
      <c r="AY61" s="1609"/>
      <c r="AZ61" s="1609"/>
      <c r="BA61" s="1609"/>
      <c r="BB61" s="1609"/>
      <c r="BC61" s="1609"/>
      <c r="BD61" s="1609"/>
      <c r="BE61" s="1609"/>
      <c r="BF61" s="1609"/>
    </row>
    <row r="62" spans="1:58" ht="11.25" customHeight="1">
      <c r="A62" s="990" t="s">
        <v>989</v>
      </c>
      <c r="D62" s="984"/>
      <c r="E62" s="994"/>
      <c r="F62" s="4007"/>
      <c r="G62" s="4014"/>
      <c r="H62" s="4003" t="s">
        <v>161</v>
      </c>
      <c r="I62" s="4015"/>
      <c r="J62" s="4016"/>
      <c r="K62" s="4017"/>
      <c r="L62" s="3741"/>
      <c r="M62" s="3742"/>
      <c r="N62" s="999"/>
      <c r="O62" s="1000"/>
      <c r="P62" s="992" t="s">
        <v>1094</v>
      </c>
      <c r="Q62" s="1000"/>
      <c r="R62" s="1000"/>
      <c r="S62" s="1000"/>
      <c r="T62" s="1000"/>
      <c r="U62" s="1000"/>
      <c r="V62" s="1000"/>
      <c r="W62" s="1000"/>
      <c r="X62" s="1000"/>
      <c r="Y62" s="1000"/>
      <c r="Z62" s="1000"/>
      <c r="AA62" s="1000"/>
      <c r="AB62" s="1000"/>
      <c r="AC62" s="1000"/>
      <c r="AD62" s="1000"/>
      <c r="AE62" s="1007"/>
      <c r="AF62" s="4018"/>
      <c r="AG62" s="4019"/>
      <c r="AH62" s="4019"/>
      <c r="AI62" s="4018"/>
      <c r="AJ62" s="4019"/>
      <c r="AK62" s="4019"/>
      <c r="AL62" s="1763"/>
      <c r="AM62" s="1609"/>
      <c r="AN62" s="1609"/>
      <c r="AO62" s="1609"/>
      <c r="AP62" s="1609"/>
      <c r="AQ62" s="1609"/>
      <c r="AR62" s="1609"/>
      <c r="AS62" s="1609"/>
      <c r="AT62" s="1609"/>
      <c r="AU62" s="1609"/>
      <c r="AV62" s="1609"/>
      <c r="AW62" s="1609"/>
      <c r="AX62" s="1609"/>
      <c r="AY62" s="1609"/>
      <c r="AZ62" s="1609"/>
      <c r="BA62" s="1609"/>
      <c r="BB62" s="1609"/>
      <c r="BC62" s="1609"/>
      <c r="BD62" s="1609"/>
      <c r="BE62" s="1609"/>
      <c r="BF62" s="1609"/>
    </row>
    <row r="63" spans="1:58" ht="12" customHeight="1">
      <c r="A63" s="990" t="s">
        <v>989</v>
      </c>
      <c r="D63" s="984"/>
      <c r="E63" s="994"/>
      <c r="F63" s="4008"/>
      <c r="G63" s="1014"/>
      <c r="H63" s="1014"/>
      <c r="I63" s="4005" t="s">
        <v>1100</v>
      </c>
      <c r="J63" s="4005"/>
      <c r="K63" s="4005"/>
      <c r="L63" s="997"/>
      <c r="M63" s="997"/>
      <c r="N63" s="998"/>
      <c r="O63" s="998"/>
      <c r="P63" s="998"/>
      <c r="Q63" s="998"/>
      <c r="R63" s="998"/>
      <c r="S63" s="998"/>
      <c r="T63" s="998"/>
      <c r="U63" s="998"/>
      <c r="V63" s="998"/>
      <c r="W63" s="998"/>
      <c r="X63" s="998"/>
      <c r="Y63" s="998"/>
      <c r="Z63" s="998"/>
      <c r="AA63" s="998"/>
      <c r="AB63" s="998"/>
      <c r="AC63" s="998"/>
      <c r="AD63" s="998"/>
      <c r="AE63" s="998"/>
      <c r="AF63" s="998"/>
      <c r="AG63" s="997"/>
      <c r="AH63" s="997"/>
      <c r="AI63" s="998"/>
      <c r="AJ63" s="997"/>
      <c r="AK63" s="998"/>
      <c r="AL63" s="1763"/>
      <c r="AM63" s="1609"/>
      <c r="AN63" s="1609"/>
      <c r="AO63" s="1609"/>
      <c r="AP63" s="1609"/>
      <c r="AQ63" s="1609"/>
      <c r="AR63" s="1609"/>
      <c r="AS63" s="1609"/>
      <c r="AT63" s="1609"/>
      <c r="AU63" s="1609"/>
      <c r="AV63" s="1609"/>
      <c r="AW63" s="1609"/>
      <c r="AX63" s="1609"/>
      <c r="AY63" s="1609"/>
      <c r="AZ63" s="1609"/>
      <c r="BA63" s="1609"/>
      <c r="BB63" s="1609"/>
      <c r="BC63" s="1609"/>
      <c r="BD63" s="1609"/>
      <c r="BE63" s="1609"/>
      <c r="BF63" s="1609"/>
    </row>
    <row r="64" spans="1:58" ht="0.75" customHeight="1">
      <c r="A64" s="990" t="s">
        <v>989</v>
      </c>
      <c r="D64" s="984"/>
      <c r="E64" s="994"/>
      <c r="F64" s="4006">
        <v>2023</v>
      </c>
      <c r="G64" s="4003"/>
      <c r="H64" s="4010" t="s">
        <v>460</v>
      </c>
      <c r="I64" s="4011"/>
      <c r="J64" s="4002"/>
      <c r="K64" s="4002"/>
      <c r="L64" s="4004"/>
      <c r="M64" s="3857"/>
      <c r="N64" s="1811"/>
      <c r="O64" s="1810"/>
      <c r="P64" s="1811"/>
      <c r="Q64" s="1811"/>
      <c r="R64" s="1811"/>
      <c r="S64" s="1811"/>
      <c r="T64" s="1811"/>
      <c r="U64" s="1811"/>
      <c r="V64" s="1811"/>
      <c r="W64" s="1811"/>
      <c r="X64" s="1811"/>
      <c r="Y64" s="1811"/>
      <c r="Z64" s="1811"/>
      <c r="AA64" s="1811"/>
      <c r="AB64" s="1811"/>
      <c r="AC64" s="1811"/>
      <c r="AD64" s="1811"/>
      <c r="AE64" s="1811"/>
      <c r="AF64" s="4009"/>
      <c r="AG64" s="4004"/>
      <c r="AH64" s="4004"/>
      <c r="AI64" s="4009"/>
      <c r="AJ64" s="4004"/>
      <c r="AK64" s="4004"/>
      <c r="AL64" s="1763"/>
      <c r="AM64" s="1609"/>
      <c r="AN64" s="1609"/>
      <c r="AO64" s="1609"/>
      <c r="AP64" s="1609"/>
      <c r="AQ64" s="1609"/>
      <c r="AR64" s="1609"/>
      <c r="AS64" s="1609"/>
      <c r="AT64" s="1609"/>
      <c r="AU64" s="1609"/>
      <c r="AV64" s="1609"/>
      <c r="AW64" s="1609"/>
      <c r="AX64" s="1609"/>
      <c r="AY64" s="1609"/>
      <c r="AZ64" s="1609"/>
      <c r="BA64" s="1609"/>
      <c r="BB64" s="1609"/>
      <c r="BC64" s="1609"/>
      <c r="BD64" s="1609"/>
      <c r="BE64" s="1609"/>
      <c r="BF64" s="1609"/>
    </row>
    <row r="65" spans="1:58" ht="0.75" customHeight="1">
      <c r="A65" s="990" t="s">
        <v>989</v>
      </c>
      <c r="D65" s="984"/>
      <c r="E65" s="994"/>
      <c r="F65" s="4006"/>
      <c r="G65" s="4003"/>
      <c r="H65" s="4010"/>
      <c r="I65" s="4011"/>
      <c r="J65" s="4002"/>
      <c r="K65" s="4002"/>
      <c r="L65" s="4004"/>
      <c r="M65" s="3857"/>
      <c r="N65" s="4012"/>
      <c r="O65" s="4013"/>
      <c r="P65" s="3999"/>
      <c r="Q65" s="4002"/>
      <c r="R65" s="4002"/>
      <c r="S65" s="4002"/>
      <c r="T65" s="4002"/>
      <c r="U65" s="4002"/>
      <c r="V65" s="4002"/>
      <c r="W65" s="4002"/>
      <c r="X65" s="4002"/>
      <c r="Y65" s="4002"/>
      <c r="Z65" s="1812"/>
      <c r="AA65" s="1813"/>
      <c r="AB65" s="1813"/>
      <c r="AC65" s="1814"/>
      <c r="AD65" s="1814"/>
      <c r="AE65" s="1815"/>
      <c r="AF65" s="4009"/>
      <c r="AG65" s="4004"/>
      <c r="AH65" s="4004"/>
      <c r="AI65" s="4009"/>
      <c r="AJ65" s="4004"/>
      <c r="AK65" s="4004"/>
      <c r="AL65" s="1763"/>
      <c r="AM65" s="1609"/>
      <c r="AN65" s="1609"/>
      <c r="AO65" s="1609"/>
      <c r="AP65" s="1609"/>
      <c r="AQ65" s="1609"/>
      <c r="AR65" s="1609"/>
      <c r="AS65" s="1609"/>
      <c r="AT65" s="1609"/>
      <c r="AU65" s="1609"/>
      <c r="AV65" s="1609"/>
      <c r="AW65" s="1609"/>
      <c r="AX65" s="1609"/>
      <c r="AY65" s="1609"/>
      <c r="AZ65" s="1609"/>
      <c r="BA65" s="1609"/>
      <c r="BB65" s="1609"/>
      <c r="BC65" s="1609"/>
      <c r="BD65" s="1609"/>
      <c r="BE65" s="1609"/>
      <c r="BF65" s="1609"/>
    </row>
    <row r="66" spans="1:58" ht="0.75" customHeight="1">
      <c r="A66" s="990" t="s">
        <v>989</v>
      </c>
      <c r="D66" s="984"/>
      <c r="E66" s="994"/>
      <c r="F66" s="4006"/>
      <c r="G66" s="4003"/>
      <c r="H66" s="4010"/>
      <c r="I66" s="4011"/>
      <c r="J66" s="4002"/>
      <c r="K66" s="4002"/>
      <c r="L66" s="4004"/>
      <c r="M66" s="3857"/>
      <c r="N66" s="4012"/>
      <c r="O66" s="4013"/>
      <c r="P66" s="4000"/>
      <c r="Q66" s="4002"/>
      <c r="R66" s="4002"/>
      <c r="S66" s="4002"/>
      <c r="T66" s="4002"/>
      <c r="U66" s="4002"/>
      <c r="V66" s="4002"/>
      <c r="W66" s="4002"/>
      <c r="X66" s="4002"/>
      <c r="Y66" s="4002"/>
      <c r="Z66" s="1816"/>
      <c r="AA66" s="1817"/>
      <c r="AB66" s="1818"/>
      <c r="AC66" s="1819"/>
      <c r="AD66" s="1818"/>
      <c r="AE66" s="1819"/>
      <c r="AF66" s="4009"/>
      <c r="AG66" s="4004"/>
      <c r="AH66" s="4004"/>
      <c r="AI66" s="4009"/>
      <c r="AJ66" s="4004"/>
      <c r="AK66" s="4004"/>
      <c r="AL66" s="1763"/>
      <c r="AM66" s="1609"/>
      <c r="AN66" s="1609"/>
      <c r="AO66" s="1609"/>
      <c r="AP66" s="1609"/>
      <c r="AQ66" s="1609"/>
      <c r="AR66" s="1609"/>
      <c r="AS66" s="1609"/>
      <c r="AT66" s="1609"/>
      <c r="AU66" s="1609"/>
      <c r="AV66" s="1609"/>
      <c r="AW66" s="1609"/>
      <c r="AX66" s="1609"/>
      <c r="AY66" s="1609"/>
      <c r="AZ66" s="1609"/>
      <c r="BA66" s="1609"/>
      <c r="BB66" s="1609"/>
      <c r="BC66" s="1609"/>
      <c r="BD66" s="1609"/>
      <c r="BE66" s="1609"/>
      <c r="BF66" s="1609"/>
    </row>
    <row r="67" spans="1:58" ht="0.75" customHeight="1">
      <c r="A67" s="990" t="s">
        <v>989</v>
      </c>
      <c r="D67" s="984"/>
      <c r="E67" s="994"/>
      <c r="F67" s="4006"/>
      <c r="G67" s="4003"/>
      <c r="H67" s="4010"/>
      <c r="I67" s="4011"/>
      <c r="J67" s="4002"/>
      <c r="K67" s="4002"/>
      <c r="L67" s="4004"/>
      <c r="M67" s="3857"/>
      <c r="N67" s="4012"/>
      <c r="O67" s="4013"/>
      <c r="P67" s="4001"/>
      <c r="Q67" s="4002"/>
      <c r="R67" s="4002"/>
      <c r="S67" s="4002"/>
      <c r="T67" s="4002"/>
      <c r="U67" s="4002"/>
      <c r="V67" s="4002"/>
      <c r="W67" s="4002"/>
      <c r="X67" s="4002"/>
      <c r="Y67" s="4002"/>
      <c r="Z67" s="1812"/>
      <c r="AA67" s="1813"/>
      <c r="AB67" s="1820"/>
      <c r="AC67" s="1814"/>
      <c r="AD67" s="1814"/>
      <c r="AE67" s="1821"/>
      <c r="AF67" s="4009"/>
      <c r="AG67" s="4004"/>
      <c r="AH67" s="4004"/>
      <c r="AI67" s="4009"/>
      <c r="AJ67" s="4004"/>
      <c r="AK67" s="4004"/>
      <c r="AL67" s="1763"/>
      <c r="AM67" s="1609"/>
      <c r="AN67" s="1609"/>
      <c r="AO67" s="1609"/>
      <c r="AP67" s="1609"/>
      <c r="AQ67" s="1609"/>
      <c r="AR67" s="1609"/>
      <c r="AS67" s="1609"/>
      <c r="AT67" s="1609"/>
      <c r="AU67" s="1609"/>
      <c r="AV67" s="1609"/>
      <c r="AW67" s="1609"/>
      <c r="AX67" s="1609"/>
      <c r="AY67" s="1609"/>
      <c r="AZ67" s="1609"/>
      <c r="BA67" s="1609"/>
      <c r="BB67" s="1609"/>
      <c r="BC67" s="1609"/>
      <c r="BD67" s="1609"/>
      <c r="BE67" s="1609"/>
      <c r="BF67" s="1609"/>
    </row>
    <row r="68" spans="1:58" ht="0.75" customHeight="1">
      <c r="A68" s="990" t="s">
        <v>989</v>
      </c>
      <c r="D68" s="984"/>
      <c r="E68" s="994"/>
      <c r="F68" s="4006"/>
      <c r="G68" s="4003"/>
      <c r="H68" s="4010"/>
      <c r="I68" s="4011"/>
      <c r="J68" s="4002"/>
      <c r="K68" s="4002"/>
      <c r="L68" s="4004"/>
      <c r="M68" s="3857"/>
      <c r="N68" s="1813"/>
      <c r="O68" s="1813"/>
      <c r="P68" s="1820"/>
      <c r="Q68" s="1813"/>
      <c r="R68" s="1813"/>
      <c r="S68" s="1813"/>
      <c r="T68" s="1813"/>
      <c r="U68" s="1813"/>
      <c r="V68" s="1813"/>
      <c r="W68" s="1813"/>
      <c r="X68" s="1813"/>
      <c r="Y68" s="1813"/>
      <c r="Z68" s="1813"/>
      <c r="AA68" s="1813"/>
      <c r="AB68" s="1813"/>
      <c r="AC68" s="1813"/>
      <c r="AD68" s="1813"/>
      <c r="AE68" s="1822"/>
      <c r="AF68" s="4009"/>
      <c r="AG68" s="4004"/>
      <c r="AH68" s="4004"/>
      <c r="AI68" s="4009"/>
      <c r="AJ68" s="4004"/>
      <c r="AK68" s="4004"/>
      <c r="AL68" s="1763"/>
      <c r="AM68" s="1609"/>
      <c r="AN68" s="1609"/>
      <c r="AO68" s="1609"/>
      <c r="AP68" s="1609"/>
      <c r="AQ68" s="1609"/>
      <c r="AR68" s="1609"/>
      <c r="AS68" s="1609"/>
      <c r="AT68" s="1609"/>
      <c r="AU68" s="1609"/>
      <c r="AV68" s="1609"/>
      <c r="AW68" s="1609"/>
      <c r="AX68" s="1609"/>
      <c r="AY68" s="1609"/>
      <c r="AZ68" s="1609"/>
      <c r="BA68" s="1609"/>
      <c r="BB68" s="1609"/>
      <c r="BC68" s="1609"/>
      <c r="BD68" s="1609"/>
      <c r="BE68" s="1609"/>
      <c r="BF68" s="1609"/>
    </row>
    <row r="69" spans="1:58" ht="11.25" customHeight="1">
      <c r="A69" s="990" t="s">
        <v>989</v>
      </c>
      <c r="D69" s="984"/>
      <c r="E69" s="994"/>
      <c r="F69" s="4007"/>
      <c r="G69" s="3992" t="s">
        <v>90</v>
      </c>
      <c r="H69" s="4003" t="s">
        <v>161</v>
      </c>
      <c r="I69" s="4015"/>
      <c r="J69" s="4016"/>
      <c r="K69" s="4017" t="s">
        <v>1080</v>
      </c>
      <c r="L69" s="3741" t="s">
        <v>6</v>
      </c>
      <c r="M69" s="3742"/>
      <c r="N69" s="1761"/>
      <c r="O69" s="1001" t="s">
        <v>460</v>
      </c>
      <c r="P69" s="1002"/>
      <c r="Q69" s="1002"/>
      <c r="R69" s="1002"/>
      <c r="S69" s="1002"/>
      <c r="T69" s="1002"/>
      <c r="U69" s="1002"/>
      <c r="V69" s="1002"/>
      <c r="W69" s="1002"/>
      <c r="X69" s="1002"/>
      <c r="Y69" s="1002"/>
      <c r="Z69" s="1002"/>
      <c r="AA69" s="1002"/>
      <c r="AB69" s="1002"/>
      <c r="AC69" s="1002"/>
      <c r="AD69" s="1002"/>
      <c r="AE69" s="1002"/>
      <c r="AF69" s="4018">
        <v>2021</v>
      </c>
      <c r="AG69" s="4019" t="s">
        <v>1081</v>
      </c>
      <c r="AH69" s="4019" t="s">
        <v>1082</v>
      </c>
      <c r="AI69" s="4018">
        <v>2021</v>
      </c>
      <c r="AJ69" s="4019" t="s">
        <v>1081</v>
      </c>
      <c r="AK69" s="4019" t="s">
        <v>1082</v>
      </c>
      <c r="AL69" s="1763"/>
      <c r="AM69" s="1609"/>
      <c r="AN69" s="1609"/>
      <c r="AO69" s="1609"/>
      <c r="AP69" s="1609"/>
      <c r="AQ69" s="1609"/>
      <c r="AR69" s="1609"/>
      <c r="AS69" s="1609"/>
      <c r="AT69" s="1609"/>
      <c r="AU69" s="1609"/>
      <c r="AV69" s="1609"/>
      <c r="AW69" s="1609"/>
      <c r="AX69" s="1609"/>
      <c r="AY69" s="1609"/>
      <c r="AZ69" s="1609"/>
      <c r="BA69" s="1609"/>
      <c r="BB69" s="1609"/>
      <c r="BC69" s="1609"/>
      <c r="BD69" s="1609"/>
      <c r="BE69" s="1609"/>
      <c r="BF69" s="1609"/>
    </row>
    <row r="70" spans="1:58" ht="11.25" customHeight="1">
      <c r="A70" s="990" t="s">
        <v>989</v>
      </c>
      <c r="D70" s="984"/>
      <c r="E70" s="994"/>
      <c r="F70" s="4007"/>
      <c r="G70" s="4014"/>
      <c r="H70" s="4003" t="s">
        <v>460</v>
      </c>
      <c r="I70" s="4015"/>
      <c r="J70" s="4016"/>
      <c r="K70" s="4017"/>
      <c r="L70" s="3741"/>
      <c r="M70" s="3742"/>
      <c r="N70" s="4020"/>
      <c r="O70" s="4021">
        <v>1</v>
      </c>
      <c r="P70" s="4022" t="s">
        <v>52</v>
      </c>
      <c r="Q70" s="4016" t="s">
        <v>1083</v>
      </c>
      <c r="R70" s="4025" t="s">
        <v>1084</v>
      </c>
      <c r="S70" s="4025" t="s">
        <v>1085</v>
      </c>
      <c r="T70" s="4025" t="s">
        <v>1086</v>
      </c>
      <c r="U70" s="4025" t="s">
        <v>1087</v>
      </c>
      <c r="V70" s="4025" t="s">
        <v>1088</v>
      </c>
      <c r="W70" s="4025" t="s">
        <v>1089</v>
      </c>
      <c r="X70" s="4025" t="s">
        <v>1090</v>
      </c>
      <c r="Y70" s="4025" t="s">
        <v>1091</v>
      </c>
      <c r="Z70" s="999"/>
      <c r="AA70" s="1000"/>
      <c r="AB70" s="1000"/>
      <c r="AC70" s="1004"/>
      <c r="AD70" s="1004"/>
      <c r="AE70" s="1005"/>
      <c r="AF70" s="4018"/>
      <c r="AG70" s="4019"/>
      <c r="AH70" s="4019"/>
      <c r="AI70" s="4018"/>
      <c r="AJ70" s="4019"/>
      <c r="AK70" s="4019"/>
      <c r="AL70" s="1763"/>
      <c r="AM70" s="1609"/>
      <c r="AN70" s="1609"/>
      <c r="AO70" s="1609"/>
      <c r="AP70" s="1609"/>
      <c r="AQ70" s="1609"/>
      <c r="AR70" s="1609"/>
      <c r="AS70" s="1609"/>
      <c r="AT70" s="1609"/>
      <c r="AU70" s="1609"/>
      <c r="AV70" s="1609"/>
      <c r="AW70" s="1609"/>
      <c r="AX70" s="1609"/>
      <c r="AY70" s="1609"/>
      <c r="AZ70" s="1609"/>
      <c r="BA70" s="1609"/>
      <c r="BB70" s="1609"/>
      <c r="BC70" s="1609"/>
      <c r="BD70" s="1609"/>
      <c r="BE70" s="1609"/>
      <c r="BF70" s="1609"/>
    </row>
    <row r="71" spans="1:58" ht="11.25" customHeight="1">
      <c r="A71" s="990" t="s">
        <v>989</v>
      </c>
      <c r="D71" s="984"/>
      <c r="E71" s="994"/>
      <c r="F71" s="4007"/>
      <c r="G71" s="4014"/>
      <c r="H71" s="4003" t="s">
        <v>460</v>
      </c>
      <c r="I71" s="4015"/>
      <c r="J71" s="4016"/>
      <c r="K71" s="4017"/>
      <c r="L71" s="3741"/>
      <c r="M71" s="3742"/>
      <c r="N71" s="4020"/>
      <c r="O71" s="4021"/>
      <c r="P71" s="4023"/>
      <c r="Q71" s="4016"/>
      <c r="R71" s="3975"/>
      <c r="S71" s="4025"/>
      <c r="T71" s="3975"/>
      <c r="U71" s="3975"/>
      <c r="V71" s="3975"/>
      <c r="W71" s="3975"/>
      <c r="X71" s="3975"/>
      <c r="Y71" s="3975"/>
      <c r="Z71" s="1614"/>
      <c r="AA71" s="1581">
        <v>1</v>
      </c>
      <c r="AB71" s="1003" t="s">
        <v>1102</v>
      </c>
      <c r="AC71" s="993">
        <v>1859.51</v>
      </c>
      <c r="AD71" s="1003" t="str">
        <f>AB71</f>
        <v xml:space="preserve">      Амортизационные отчисления с выделением результатов переоценки основных средств и нематериальных активов</v>
      </c>
      <c r="AE71" s="993">
        <v>0</v>
      </c>
      <c r="AF71" s="4018"/>
      <c r="AG71" s="4019"/>
      <c r="AH71" s="4019"/>
      <c r="AI71" s="4018"/>
      <c r="AJ71" s="4019"/>
      <c r="AK71" s="4019"/>
      <c r="AL71" s="1763"/>
      <c r="AM71" s="1609"/>
      <c r="AN71" s="1609"/>
      <c r="AO71" s="1609"/>
      <c r="AP71" s="1609"/>
      <c r="AQ71" s="1609"/>
      <c r="AR71" s="1609"/>
      <c r="AS71" s="1609"/>
      <c r="AT71" s="1609"/>
      <c r="AU71" s="1609"/>
      <c r="AV71" s="1609"/>
      <c r="AW71" s="1609"/>
      <c r="AX71" s="1609"/>
      <c r="AY71" s="1609"/>
      <c r="AZ71" s="1609"/>
      <c r="BA71" s="1609"/>
      <c r="BB71" s="1609"/>
      <c r="BC71" s="1609"/>
      <c r="BD71" s="1609"/>
      <c r="BE71" s="1609"/>
      <c r="BF71" s="1609"/>
    </row>
    <row r="72" spans="1:58" ht="11.25" customHeight="1">
      <c r="A72" s="990" t="s">
        <v>989</v>
      </c>
      <c r="D72" s="984"/>
      <c r="E72" s="994"/>
      <c r="F72" s="4014"/>
      <c r="G72" s="4014"/>
      <c r="H72" s="4014"/>
      <c r="I72" s="4014"/>
      <c r="J72" s="4014"/>
      <c r="K72" s="4014"/>
      <c r="L72" s="4014"/>
      <c r="M72" s="4014"/>
      <c r="N72" s="4014"/>
      <c r="O72" s="4014"/>
      <c r="P72" s="4014"/>
      <c r="Q72" s="4014"/>
      <c r="R72" s="4014"/>
      <c r="S72" s="4014"/>
      <c r="T72" s="4014"/>
      <c r="U72" s="4014"/>
      <c r="V72" s="4014"/>
      <c r="W72" s="4014"/>
      <c r="X72" s="4014"/>
      <c r="Y72" s="4014"/>
      <c r="Z72" s="587" t="s">
        <v>90</v>
      </c>
      <c r="AA72" s="1601" t="s">
        <v>89</v>
      </c>
      <c r="AB72" s="1003" t="s">
        <v>1092</v>
      </c>
      <c r="AC72" s="993">
        <v>1060.55</v>
      </c>
      <c r="AD72" s="1003" t="str">
        <f>AB72</f>
        <v xml:space="preserve">  Прибыль направляемая на инвестиции</v>
      </c>
      <c r="AE72" s="993">
        <v>0</v>
      </c>
      <c r="AF72" s="4026"/>
      <c r="AG72" s="4027"/>
      <c r="AH72" s="4027"/>
      <c r="AI72" s="4026"/>
      <c r="AJ72" s="4027"/>
      <c r="AK72" s="4028"/>
      <c r="AL72" s="1763"/>
      <c r="AM72" s="1609"/>
      <c r="AN72" s="1609"/>
      <c r="AO72" s="1609"/>
      <c r="AP72" s="1609"/>
      <c r="AQ72" s="1609"/>
      <c r="AR72" s="1609"/>
      <c r="AS72" s="1609"/>
      <c r="AT72" s="1609"/>
      <c r="AU72" s="1609"/>
      <c r="AV72" s="1609"/>
      <c r="AW72" s="1609"/>
      <c r="AX72" s="1609"/>
      <c r="AY72" s="1609"/>
      <c r="AZ72" s="1609"/>
      <c r="BA72" s="1609"/>
      <c r="BB72" s="1609"/>
      <c r="BC72" s="1609"/>
      <c r="BD72" s="1609"/>
      <c r="BE72" s="1609"/>
      <c r="BF72" s="1609"/>
    </row>
    <row r="73" spans="1:58" ht="11.25" customHeight="1">
      <c r="A73" s="990" t="s">
        <v>989</v>
      </c>
      <c r="D73" s="984"/>
      <c r="E73" s="994"/>
      <c r="F73" s="4007"/>
      <c r="G73" s="4014"/>
      <c r="H73" s="4003" t="s">
        <v>460</v>
      </c>
      <c r="I73" s="4015"/>
      <c r="J73" s="4016"/>
      <c r="K73" s="4017"/>
      <c r="L73" s="3741"/>
      <c r="M73" s="3742"/>
      <c r="N73" s="4020"/>
      <c r="O73" s="4021"/>
      <c r="P73" s="4024"/>
      <c r="Q73" s="4016"/>
      <c r="R73" s="3975"/>
      <c r="S73" s="4025"/>
      <c r="T73" s="3975"/>
      <c r="U73" s="3975"/>
      <c r="V73" s="3975"/>
      <c r="W73" s="3975"/>
      <c r="X73" s="3975"/>
      <c r="Y73" s="3975"/>
      <c r="Z73" s="999"/>
      <c r="AA73" s="1000"/>
      <c r="AB73" s="1065" t="s">
        <v>1093</v>
      </c>
      <c r="AC73" s="1004"/>
      <c r="AD73" s="1004"/>
      <c r="AE73" s="1006"/>
      <c r="AF73" s="4018"/>
      <c r="AG73" s="4019"/>
      <c r="AH73" s="4019"/>
      <c r="AI73" s="4018"/>
      <c r="AJ73" s="4019"/>
      <c r="AK73" s="4019"/>
      <c r="AL73" s="1763"/>
      <c r="AM73" s="1609"/>
      <c r="AN73" s="1609"/>
      <c r="AO73" s="1609"/>
      <c r="AP73" s="1609"/>
      <c r="AQ73" s="1609"/>
      <c r="AR73" s="1609"/>
      <c r="AS73" s="1609"/>
      <c r="AT73" s="1609"/>
      <c r="AU73" s="1609"/>
      <c r="AV73" s="1609"/>
      <c r="AW73" s="1609"/>
      <c r="AX73" s="1609"/>
      <c r="AY73" s="1609"/>
      <c r="AZ73" s="1609"/>
      <c r="BA73" s="1609"/>
      <c r="BB73" s="1609"/>
      <c r="BC73" s="1609"/>
      <c r="BD73" s="1609"/>
      <c r="BE73" s="1609"/>
      <c r="BF73" s="1609"/>
    </row>
    <row r="74" spans="1:58" ht="11.25" customHeight="1">
      <c r="A74" s="990" t="s">
        <v>989</v>
      </c>
      <c r="D74" s="984"/>
      <c r="E74" s="994"/>
      <c r="F74" s="4007"/>
      <c r="G74" s="4014"/>
      <c r="H74" s="4003" t="s">
        <v>460</v>
      </c>
      <c r="I74" s="4015"/>
      <c r="J74" s="4016"/>
      <c r="K74" s="4017"/>
      <c r="L74" s="3741"/>
      <c r="M74" s="3742"/>
      <c r="N74" s="999"/>
      <c r="O74" s="1000"/>
      <c r="P74" s="992" t="s">
        <v>1094</v>
      </c>
      <c r="Q74" s="1000"/>
      <c r="R74" s="1000"/>
      <c r="S74" s="1000"/>
      <c r="T74" s="1000"/>
      <c r="U74" s="1000"/>
      <c r="V74" s="1000"/>
      <c r="W74" s="1000"/>
      <c r="X74" s="1000"/>
      <c r="Y74" s="1000"/>
      <c r="Z74" s="1000"/>
      <c r="AA74" s="1000"/>
      <c r="AB74" s="1000"/>
      <c r="AC74" s="1000"/>
      <c r="AD74" s="1000"/>
      <c r="AE74" s="1007"/>
      <c r="AF74" s="4018"/>
      <c r="AG74" s="4019"/>
      <c r="AH74" s="4019"/>
      <c r="AI74" s="4018"/>
      <c r="AJ74" s="4019"/>
      <c r="AK74" s="4019"/>
      <c r="AL74" s="1763"/>
      <c r="AM74" s="1609"/>
      <c r="AN74" s="1609"/>
      <c r="AO74" s="1609"/>
      <c r="AP74" s="1609"/>
      <c r="AQ74" s="1609"/>
      <c r="AR74" s="1609"/>
      <c r="AS74" s="1609"/>
      <c r="AT74" s="1609"/>
      <c r="AU74" s="1609"/>
      <c r="AV74" s="1609"/>
      <c r="AW74" s="1609"/>
      <c r="AX74" s="1609"/>
      <c r="AY74" s="1609"/>
      <c r="AZ74" s="1609"/>
      <c r="BA74" s="1609"/>
      <c r="BB74" s="1609"/>
      <c r="BC74" s="1609"/>
      <c r="BD74" s="1609"/>
      <c r="BE74" s="1609"/>
      <c r="BF74" s="1609"/>
    </row>
    <row r="75" spans="1:58" ht="11.25" customHeight="1">
      <c r="A75" s="990" t="s">
        <v>989</v>
      </c>
      <c r="D75" s="984"/>
      <c r="E75" s="994"/>
      <c r="F75" s="4007"/>
      <c r="G75" s="3992" t="s">
        <v>90</v>
      </c>
      <c r="H75" s="4003" t="s">
        <v>89</v>
      </c>
      <c r="I75" s="4015"/>
      <c r="J75" s="4016"/>
      <c r="K75" s="4017" t="s">
        <v>1101</v>
      </c>
      <c r="L75" s="3741" t="s">
        <v>6</v>
      </c>
      <c r="M75" s="3742"/>
      <c r="N75" s="1761"/>
      <c r="O75" s="1001" t="s">
        <v>460</v>
      </c>
      <c r="P75" s="1002"/>
      <c r="Q75" s="1002"/>
      <c r="R75" s="1002"/>
      <c r="S75" s="1002"/>
      <c r="T75" s="1002"/>
      <c r="U75" s="1002"/>
      <c r="V75" s="1002"/>
      <c r="W75" s="1002"/>
      <c r="X75" s="1002"/>
      <c r="Y75" s="1002"/>
      <c r="Z75" s="1002"/>
      <c r="AA75" s="1002"/>
      <c r="AB75" s="1002"/>
      <c r="AC75" s="1002"/>
      <c r="AD75" s="1002"/>
      <c r="AE75" s="1002"/>
      <c r="AF75" s="4018">
        <v>2023</v>
      </c>
      <c r="AG75" s="4019" t="s">
        <v>1096</v>
      </c>
      <c r="AH75" s="4019" t="s">
        <v>1097</v>
      </c>
      <c r="AI75" s="4018">
        <v>2023</v>
      </c>
      <c r="AJ75" s="4019" t="s">
        <v>1096</v>
      </c>
      <c r="AK75" s="4019" t="s">
        <v>1097</v>
      </c>
      <c r="AL75" s="1763"/>
      <c r="AM75" s="1609"/>
      <c r="AN75" s="1609"/>
      <c r="AO75" s="1609"/>
      <c r="AP75" s="1609"/>
      <c r="AQ75" s="1609"/>
      <c r="AR75" s="1609"/>
      <c r="AS75" s="1609"/>
      <c r="AT75" s="1609"/>
      <c r="AU75" s="1609"/>
      <c r="AV75" s="1609"/>
      <c r="AW75" s="1609"/>
      <c r="AX75" s="1609"/>
      <c r="AY75" s="1609"/>
      <c r="AZ75" s="1609"/>
      <c r="BA75" s="1609"/>
      <c r="BB75" s="1609"/>
      <c r="BC75" s="1609"/>
      <c r="BD75" s="1609"/>
      <c r="BE75" s="1609"/>
      <c r="BF75" s="1609"/>
    </row>
    <row r="76" spans="1:58" ht="11.25" customHeight="1">
      <c r="A76" s="990" t="s">
        <v>989</v>
      </c>
      <c r="D76" s="984"/>
      <c r="E76" s="994"/>
      <c r="F76" s="4007"/>
      <c r="G76" s="4014"/>
      <c r="H76" s="4003" t="s">
        <v>161</v>
      </c>
      <c r="I76" s="4015"/>
      <c r="J76" s="4016"/>
      <c r="K76" s="4017"/>
      <c r="L76" s="3741"/>
      <c r="M76" s="3742"/>
      <c r="N76" s="4020"/>
      <c r="O76" s="4021">
        <v>1</v>
      </c>
      <c r="P76" s="4022" t="s">
        <v>52</v>
      </c>
      <c r="Q76" s="4016" t="s">
        <v>1098</v>
      </c>
      <c r="R76" s="4025" t="s">
        <v>1084</v>
      </c>
      <c r="S76" s="4025" t="s">
        <v>1085</v>
      </c>
      <c r="T76" s="4025" t="s">
        <v>1086</v>
      </c>
      <c r="U76" s="4025" t="s">
        <v>1087</v>
      </c>
      <c r="V76" s="4025" t="s">
        <v>1088</v>
      </c>
      <c r="W76" s="4025" t="s">
        <v>1089</v>
      </c>
      <c r="X76" s="4025" t="s">
        <v>1099</v>
      </c>
      <c r="Y76" s="4025" t="s">
        <v>1091</v>
      </c>
      <c r="Z76" s="999"/>
      <c r="AA76" s="1000"/>
      <c r="AB76" s="1000"/>
      <c r="AC76" s="1004"/>
      <c r="AD76" s="1004"/>
      <c r="AE76" s="1005"/>
      <c r="AF76" s="4018"/>
      <c r="AG76" s="4019"/>
      <c r="AH76" s="4019"/>
      <c r="AI76" s="4018"/>
      <c r="AJ76" s="4019"/>
      <c r="AK76" s="4019"/>
      <c r="AL76" s="1763"/>
      <c r="AM76" s="1609"/>
      <c r="AN76" s="1609"/>
      <c r="AO76" s="1609"/>
      <c r="AP76" s="1609"/>
      <c r="AQ76" s="1609"/>
      <c r="AR76" s="1609"/>
      <c r="AS76" s="1609"/>
      <c r="AT76" s="1609"/>
      <c r="AU76" s="1609"/>
      <c r="AV76" s="1609"/>
      <c r="AW76" s="1609"/>
      <c r="AX76" s="1609"/>
      <c r="AY76" s="1609"/>
      <c r="AZ76" s="1609"/>
      <c r="BA76" s="1609"/>
      <c r="BB76" s="1609"/>
      <c r="BC76" s="1609"/>
      <c r="BD76" s="1609"/>
      <c r="BE76" s="1609"/>
      <c r="BF76" s="1609"/>
    </row>
    <row r="77" spans="1:58" ht="11.25" customHeight="1">
      <c r="A77" s="990" t="s">
        <v>989</v>
      </c>
      <c r="D77" s="984"/>
      <c r="E77" s="994"/>
      <c r="F77" s="4007"/>
      <c r="G77" s="4014"/>
      <c r="H77" s="4003" t="s">
        <v>161</v>
      </c>
      <c r="I77" s="4015"/>
      <c r="J77" s="4016"/>
      <c r="K77" s="4017"/>
      <c r="L77" s="3741"/>
      <c r="M77" s="3742"/>
      <c r="N77" s="4020"/>
      <c r="O77" s="4021"/>
      <c r="P77" s="4023"/>
      <c r="Q77" s="4016"/>
      <c r="R77" s="3975"/>
      <c r="S77" s="4025"/>
      <c r="T77" s="3975"/>
      <c r="U77" s="3975"/>
      <c r="V77" s="3975"/>
      <c r="W77" s="3975"/>
      <c r="X77" s="3975"/>
      <c r="Y77" s="3975"/>
      <c r="Z77" s="1614"/>
      <c r="AA77" s="1581">
        <v>1</v>
      </c>
      <c r="AB77" s="1003" t="s">
        <v>1092</v>
      </c>
      <c r="AC77" s="993">
        <v>3129.94</v>
      </c>
      <c r="AD77" s="1003" t="str">
        <f>AB77</f>
        <v xml:space="preserve">  Прибыль направляемая на инвестиции</v>
      </c>
      <c r="AE77" s="993">
        <v>19250.93</v>
      </c>
      <c r="AF77" s="4018"/>
      <c r="AG77" s="4019"/>
      <c r="AH77" s="4019"/>
      <c r="AI77" s="4018"/>
      <c r="AJ77" s="4019"/>
      <c r="AK77" s="4019"/>
      <c r="AL77" s="1763"/>
      <c r="AM77" s="1609"/>
      <c r="AN77" s="1609"/>
      <c r="AO77" s="1609"/>
      <c r="AP77" s="1609"/>
      <c r="AQ77" s="1609"/>
      <c r="AR77" s="1609"/>
      <c r="AS77" s="1609"/>
      <c r="AT77" s="1609"/>
      <c r="AU77" s="1609"/>
      <c r="AV77" s="1609"/>
      <c r="AW77" s="1609"/>
      <c r="AX77" s="1609"/>
      <c r="AY77" s="1609"/>
      <c r="AZ77" s="1609"/>
      <c r="BA77" s="1609"/>
      <c r="BB77" s="1609"/>
      <c r="BC77" s="1609"/>
      <c r="BD77" s="1609"/>
      <c r="BE77" s="1609"/>
      <c r="BF77" s="1609"/>
    </row>
    <row r="78" spans="1:58" ht="11.25" customHeight="1">
      <c r="A78" s="990" t="s">
        <v>989</v>
      </c>
      <c r="D78" s="984"/>
      <c r="E78" s="994"/>
      <c r="F78" s="4007"/>
      <c r="G78" s="4014"/>
      <c r="H78" s="4003" t="s">
        <v>161</v>
      </c>
      <c r="I78" s="4015"/>
      <c r="J78" s="4016"/>
      <c r="K78" s="4017"/>
      <c r="L78" s="3741"/>
      <c r="M78" s="3742"/>
      <c r="N78" s="4020"/>
      <c r="O78" s="4021"/>
      <c r="P78" s="4024"/>
      <c r="Q78" s="4016"/>
      <c r="R78" s="3975"/>
      <c r="S78" s="4025"/>
      <c r="T78" s="3975"/>
      <c r="U78" s="3975"/>
      <c r="V78" s="3975"/>
      <c r="W78" s="3975"/>
      <c r="X78" s="3975"/>
      <c r="Y78" s="3975"/>
      <c r="Z78" s="999"/>
      <c r="AA78" s="1000"/>
      <c r="AB78" s="1065" t="s">
        <v>1093</v>
      </c>
      <c r="AC78" s="1004"/>
      <c r="AD78" s="1004"/>
      <c r="AE78" s="1006"/>
      <c r="AF78" s="4018"/>
      <c r="AG78" s="4019"/>
      <c r="AH78" s="4019"/>
      <c r="AI78" s="4018"/>
      <c r="AJ78" s="4019"/>
      <c r="AK78" s="4019"/>
      <c r="AL78" s="1763"/>
      <c r="AM78" s="1609"/>
      <c r="AN78" s="1609"/>
      <c r="AO78" s="1609"/>
      <c r="AP78" s="1609"/>
      <c r="AQ78" s="1609"/>
      <c r="AR78" s="1609"/>
      <c r="AS78" s="1609"/>
      <c r="AT78" s="1609"/>
      <c r="AU78" s="1609"/>
      <c r="AV78" s="1609"/>
      <c r="AW78" s="1609"/>
      <c r="AX78" s="1609"/>
      <c r="AY78" s="1609"/>
      <c r="AZ78" s="1609"/>
      <c r="BA78" s="1609"/>
      <c r="BB78" s="1609"/>
      <c r="BC78" s="1609"/>
      <c r="BD78" s="1609"/>
      <c r="BE78" s="1609"/>
      <c r="BF78" s="1609"/>
    </row>
    <row r="79" spans="1:58" ht="11.25" customHeight="1">
      <c r="A79" s="990" t="s">
        <v>989</v>
      </c>
      <c r="D79" s="984"/>
      <c r="E79" s="994"/>
      <c r="F79" s="4007"/>
      <c r="G79" s="4014"/>
      <c r="H79" s="4003" t="s">
        <v>161</v>
      </c>
      <c r="I79" s="4015"/>
      <c r="J79" s="4016"/>
      <c r="K79" s="4017"/>
      <c r="L79" s="3741"/>
      <c r="M79" s="3742"/>
      <c r="N79" s="999"/>
      <c r="O79" s="1000"/>
      <c r="P79" s="992" t="s">
        <v>1094</v>
      </c>
      <c r="Q79" s="1000"/>
      <c r="R79" s="1000"/>
      <c r="S79" s="1000"/>
      <c r="T79" s="1000"/>
      <c r="U79" s="1000"/>
      <c r="V79" s="1000"/>
      <c r="W79" s="1000"/>
      <c r="X79" s="1000"/>
      <c r="Y79" s="1000"/>
      <c r="Z79" s="1000"/>
      <c r="AA79" s="1000"/>
      <c r="AB79" s="1000"/>
      <c r="AC79" s="1000"/>
      <c r="AD79" s="1000"/>
      <c r="AE79" s="1007"/>
      <c r="AF79" s="4018"/>
      <c r="AG79" s="4019"/>
      <c r="AH79" s="4019"/>
      <c r="AI79" s="4018"/>
      <c r="AJ79" s="4019"/>
      <c r="AK79" s="4019"/>
      <c r="AL79" s="1763"/>
      <c r="AM79" s="1609"/>
      <c r="AN79" s="1609"/>
      <c r="AO79" s="1609"/>
      <c r="AP79" s="1609"/>
      <c r="AQ79" s="1609"/>
      <c r="AR79" s="1609"/>
      <c r="AS79" s="1609"/>
      <c r="AT79" s="1609"/>
      <c r="AU79" s="1609"/>
      <c r="AV79" s="1609"/>
      <c r="AW79" s="1609"/>
      <c r="AX79" s="1609"/>
      <c r="AY79" s="1609"/>
      <c r="AZ79" s="1609"/>
      <c r="BA79" s="1609"/>
      <c r="BB79" s="1609"/>
      <c r="BC79" s="1609"/>
      <c r="BD79" s="1609"/>
      <c r="BE79" s="1609"/>
      <c r="BF79" s="1609"/>
    </row>
    <row r="80" spans="1:58" ht="11.25" customHeight="1">
      <c r="A80" s="990" t="s">
        <v>989</v>
      </c>
      <c r="D80" s="984"/>
      <c r="E80" s="994"/>
      <c r="F80" s="4007"/>
      <c r="G80" s="3992" t="s">
        <v>90</v>
      </c>
      <c r="H80" s="4003" t="s">
        <v>77</v>
      </c>
      <c r="I80" s="4015"/>
      <c r="J80" s="4016"/>
      <c r="K80" s="4017" t="s">
        <v>1103</v>
      </c>
      <c r="L80" s="3741" t="s">
        <v>6</v>
      </c>
      <c r="M80" s="3742"/>
      <c r="N80" s="1761"/>
      <c r="O80" s="1001" t="s">
        <v>460</v>
      </c>
      <c r="P80" s="1002"/>
      <c r="Q80" s="1002"/>
      <c r="R80" s="1002"/>
      <c r="S80" s="1002"/>
      <c r="T80" s="1002"/>
      <c r="U80" s="1002"/>
      <c r="V80" s="1002"/>
      <c r="W80" s="1002"/>
      <c r="X80" s="1002"/>
      <c r="Y80" s="1002"/>
      <c r="Z80" s="1002"/>
      <c r="AA80" s="1002"/>
      <c r="AB80" s="1002"/>
      <c r="AC80" s="1002"/>
      <c r="AD80" s="1002"/>
      <c r="AE80" s="1002"/>
      <c r="AF80" s="4018">
        <v>2025</v>
      </c>
      <c r="AG80" s="4019" t="s">
        <v>1096</v>
      </c>
      <c r="AH80" s="4019" t="s">
        <v>1104</v>
      </c>
      <c r="AI80" s="4018">
        <v>2025</v>
      </c>
      <c r="AJ80" s="4019" t="s">
        <v>1096</v>
      </c>
      <c r="AK80" s="4019" t="s">
        <v>1104</v>
      </c>
      <c r="AL80" s="1763"/>
      <c r="AM80" s="1609"/>
      <c r="AN80" s="1609"/>
      <c r="AO80" s="1609"/>
      <c r="AP80" s="1609"/>
      <c r="AQ80" s="1609"/>
      <c r="AR80" s="1609"/>
      <c r="AS80" s="1609"/>
      <c r="AT80" s="1609"/>
      <c r="AU80" s="1609"/>
      <c r="AV80" s="1609"/>
      <c r="AW80" s="1609"/>
      <c r="AX80" s="1609"/>
      <c r="AY80" s="1609"/>
      <c r="AZ80" s="1609"/>
      <c r="BA80" s="1609"/>
      <c r="BB80" s="1609"/>
      <c r="BC80" s="1609"/>
      <c r="BD80" s="1609"/>
      <c r="BE80" s="1609"/>
      <c r="BF80" s="1609"/>
    </row>
    <row r="81" spans="1:58" ht="11.25" customHeight="1">
      <c r="A81" s="990" t="s">
        <v>989</v>
      </c>
      <c r="D81" s="984"/>
      <c r="E81" s="994"/>
      <c r="F81" s="4007"/>
      <c r="G81" s="4014"/>
      <c r="H81" s="4003" t="s">
        <v>89</v>
      </c>
      <c r="I81" s="4015"/>
      <c r="J81" s="4016"/>
      <c r="K81" s="4017"/>
      <c r="L81" s="3741"/>
      <c r="M81" s="3742"/>
      <c r="N81" s="4020"/>
      <c r="O81" s="4021">
        <v>1</v>
      </c>
      <c r="P81" s="4022" t="s">
        <v>52</v>
      </c>
      <c r="Q81" s="4016" t="s">
        <v>1105</v>
      </c>
      <c r="R81" s="4025" t="s">
        <v>1106</v>
      </c>
      <c r="S81" s="4025" t="s">
        <v>1085</v>
      </c>
      <c r="T81" s="4025" t="s">
        <v>1086</v>
      </c>
      <c r="U81" s="4025" t="s">
        <v>1087</v>
      </c>
      <c r="V81" s="4025" t="s">
        <v>1088</v>
      </c>
      <c r="W81" s="4025" t="s">
        <v>1089</v>
      </c>
      <c r="X81" s="4025" t="s">
        <v>1107</v>
      </c>
      <c r="Y81" s="4025" t="s">
        <v>1091</v>
      </c>
      <c r="Z81" s="999"/>
      <c r="AA81" s="1000"/>
      <c r="AB81" s="1000"/>
      <c r="AC81" s="1004"/>
      <c r="AD81" s="1004"/>
      <c r="AE81" s="1005"/>
      <c r="AF81" s="4018"/>
      <c r="AG81" s="4019"/>
      <c r="AH81" s="4019"/>
      <c r="AI81" s="4018"/>
      <c r="AJ81" s="4019"/>
      <c r="AK81" s="4019"/>
      <c r="AL81" s="1763"/>
      <c r="AM81" s="1609"/>
      <c r="AN81" s="1609"/>
      <c r="AO81" s="1609"/>
      <c r="AP81" s="1609"/>
      <c r="AQ81" s="1609"/>
      <c r="AR81" s="1609"/>
      <c r="AS81" s="1609"/>
      <c r="AT81" s="1609"/>
      <c r="AU81" s="1609"/>
      <c r="AV81" s="1609"/>
      <c r="AW81" s="1609"/>
      <c r="AX81" s="1609"/>
      <c r="AY81" s="1609"/>
      <c r="AZ81" s="1609"/>
      <c r="BA81" s="1609"/>
      <c r="BB81" s="1609"/>
      <c r="BC81" s="1609"/>
      <c r="BD81" s="1609"/>
      <c r="BE81" s="1609"/>
      <c r="BF81" s="1609"/>
    </row>
    <row r="82" spans="1:58" ht="11.25" customHeight="1">
      <c r="A82" s="990" t="s">
        <v>989</v>
      </c>
      <c r="D82" s="984"/>
      <c r="E82" s="994"/>
      <c r="F82" s="4007"/>
      <c r="G82" s="4014"/>
      <c r="H82" s="4003" t="s">
        <v>89</v>
      </c>
      <c r="I82" s="4015"/>
      <c r="J82" s="4016"/>
      <c r="K82" s="4017"/>
      <c r="L82" s="3741"/>
      <c r="M82" s="3742"/>
      <c r="N82" s="4020"/>
      <c r="O82" s="4021"/>
      <c r="P82" s="4023"/>
      <c r="Q82" s="4016"/>
      <c r="R82" s="3975"/>
      <c r="S82" s="4025"/>
      <c r="T82" s="3975"/>
      <c r="U82" s="3975"/>
      <c r="V82" s="3975"/>
      <c r="W82" s="3975"/>
      <c r="X82" s="3975"/>
      <c r="Y82" s="3975"/>
      <c r="Z82" s="1614"/>
      <c r="AA82" s="1581">
        <v>1</v>
      </c>
      <c r="AB82" s="1003" t="s">
        <v>1092</v>
      </c>
      <c r="AC82" s="993">
        <v>0</v>
      </c>
      <c r="AD82" s="1003" t="str">
        <f>AB82</f>
        <v xml:space="preserve">  Прибыль направляемая на инвестиции</v>
      </c>
      <c r="AE82" s="993">
        <v>15</v>
      </c>
      <c r="AF82" s="4018"/>
      <c r="AG82" s="4019"/>
      <c r="AH82" s="4019"/>
      <c r="AI82" s="4018"/>
      <c r="AJ82" s="4019"/>
      <c r="AK82" s="4019"/>
      <c r="AL82" s="1763"/>
      <c r="AM82" s="1609"/>
      <c r="AN82" s="1609"/>
      <c r="AO82" s="1609"/>
      <c r="AP82" s="1609"/>
      <c r="AQ82" s="1609"/>
      <c r="AR82" s="1609"/>
      <c r="AS82" s="1609"/>
      <c r="AT82" s="1609"/>
      <c r="AU82" s="1609"/>
      <c r="AV82" s="1609"/>
      <c r="AW82" s="1609"/>
      <c r="AX82" s="1609"/>
      <c r="AY82" s="1609"/>
      <c r="AZ82" s="1609"/>
      <c r="BA82" s="1609"/>
      <c r="BB82" s="1609"/>
      <c r="BC82" s="1609"/>
      <c r="BD82" s="1609"/>
      <c r="BE82" s="1609"/>
      <c r="BF82" s="1609"/>
    </row>
    <row r="83" spans="1:58" ht="11.25" customHeight="1">
      <c r="A83" s="990" t="s">
        <v>989</v>
      </c>
      <c r="D83" s="984"/>
      <c r="E83" s="994"/>
      <c r="F83" s="4007"/>
      <c r="G83" s="4014"/>
      <c r="H83" s="4003" t="s">
        <v>89</v>
      </c>
      <c r="I83" s="4015"/>
      <c r="J83" s="4016"/>
      <c r="K83" s="4017"/>
      <c r="L83" s="3741"/>
      <c r="M83" s="3742"/>
      <c r="N83" s="4020"/>
      <c r="O83" s="4021"/>
      <c r="P83" s="4024"/>
      <c r="Q83" s="4016"/>
      <c r="R83" s="3975"/>
      <c r="S83" s="4025"/>
      <c r="T83" s="3975"/>
      <c r="U83" s="3975"/>
      <c r="V83" s="3975"/>
      <c r="W83" s="3975"/>
      <c r="X83" s="3975"/>
      <c r="Y83" s="3975"/>
      <c r="Z83" s="999"/>
      <c r="AA83" s="1000"/>
      <c r="AB83" s="1065" t="s">
        <v>1093</v>
      </c>
      <c r="AC83" s="1004"/>
      <c r="AD83" s="1004"/>
      <c r="AE83" s="1006"/>
      <c r="AF83" s="4018"/>
      <c r="AG83" s="4019"/>
      <c r="AH83" s="4019"/>
      <c r="AI83" s="4018"/>
      <c r="AJ83" s="4019"/>
      <c r="AK83" s="4019"/>
      <c r="AL83" s="1763"/>
      <c r="AM83" s="1609"/>
      <c r="AN83" s="1609"/>
      <c r="AO83" s="1609"/>
      <c r="AP83" s="1609"/>
      <c r="AQ83" s="1609"/>
      <c r="AR83" s="1609"/>
      <c r="AS83" s="1609"/>
      <c r="AT83" s="1609"/>
      <c r="AU83" s="1609"/>
      <c r="AV83" s="1609"/>
      <c r="AW83" s="1609"/>
      <c r="AX83" s="1609"/>
      <c r="AY83" s="1609"/>
      <c r="AZ83" s="1609"/>
      <c r="BA83" s="1609"/>
      <c r="BB83" s="1609"/>
      <c r="BC83" s="1609"/>
      <c r="BD83" s="1609"/>
      <c r="BE83" s="1609"/>
      <c r="BF83" s="1609"/>
    </row>
    <row r="84" spans="1:58" ht="11.25" customHeight="1">
      <c r="A84" s="990" t="s">
        <v>989</v>
      </c>
      <c r="D84" s="984"/>
      <c r="E84" s="994"/>
      <c r="F84" s="4007"/>
      <c r="G84" s="4014"/>
      <c r="H84" s="4003" t="s">
        <v>89</v>
      </c>
      <c r="I84" s="4015"/>
      <c r="J84" s="4016"/>
      <c r="K84" s="4017"/>
      <c r="L84" s="3741"/>
      <c r="M84" s="3742"/>
      <c r="N84" s="999"/>
      <c r="O84" s="1000"/>
      <c r="P84" s="992" t="s">
        <v>1094</v>
      </c>
      <c r="Q84" s="1000"/>
      <c r="R84" s="1000"/>
      <c r="S84" s="1000"/>
      <c r="T84" s="1000"/>
      <c r="U84" s="1000"/>
      <c r="V84" s="1000"/>
      <c r="W84" s="1000"/>
      <c r="X84" s="1000"/>
      <c r="Y84" s="1000"/>
      <c r="Z84" s="1000"/>
      <c r="AA84" s="1000"/>
      <c r="AB84" s="1000"/>
      <c r="AC84" s="1000"/>
      <c r="AD84" s="1000"/>
      <c r="AE84" s="1007"/>
      <c r="AF84" s="4018"/>
      <c r="AG84" s="4019"/>
      <c r="AH84" s="4019"/>
      <c r="AI84" s="4018"/>
      <c r="AJ84" s="4019"/>
      <c r="AK84" s="4019"/>
      <c r="AL84" s="1763"/>
      <c r="AM84" s="1609"/>
      <c r="AN84" s="1609"/>
      <c r="AO84" s="1609"/>
      <c r="AP84" s="1609"/>
      <c r="AQ84" s="1609"/>
      <c r="AR84" s="1609"/>
      <c r="AS84" s="1609"/>
      <c r="AT84" s="1609"/>
      <c r="AU84" s="1609"/>
      <c r="AV84" s="1609"/>
      <c r="AW84" s="1609"/>
      <c r="AX84" s="1609"/>
      <c r="AY84" s="1609"/>
      <c r="AZ84" s="1609"/>
      <c r="BA84" s="1609"/>
      <c r="BB84" s="1609"/>
      <c r="BC84" s="1609"/>
      <c r="BD84" s="1609"/>
      <c r="BE84" s="1609"/>
      <c r="BF84" s="1609"/>
    </row>
    <row r="85" spans="1:58" ht="12" customHeight="1">
      <c r="A85" s="990" t="s">
        <v>989</v>
      </c>
      <c r="D85" s="984"/>
      <c r="E85" s="994"/>
      <c r="F85" s="4008"/>
      <c r="G85" s="1014"/>
      <c r="H85" s="1014"/>
      <c r="I85" s="4005" t="s">
        <v>1100</v>
      </c>
      <c r="J85" s="4005"/>
      <c r="K85" s="4005"/>
      <c r="L85" s="997"/>
      <c r="M85" s="997"/>
      <c r="N85" s="998"/>
      <c r="O85" s="998"/>
      <c r="P85" s="998"/>
      <c r="Q85" s="998"/>
      <c r="R85" s="998"/>
      <c r="S85" s="998"/>
      <c r="T85" s="998"/>
      <c r="U85" s="998"/>
      <c r="V85" s="998"/>
      <c r="W85" s="998"/>
      <c r="X85" s="998"/>
      <c r="Y85" s="998"/>
      <c r="Z85" s="998"/>
      <c r="AA85" s="998"/>
      <c r="AB85" s="998"/>
      <c r="AC85" s="998"/>
      <c r="AD85" s="998"/>
      <c r="AE85" s="998"/>
      <c r="AF85" s="998"/>
      <c r="AG85" s="997"/>
      <c r="AH85" s="997"/>
      <c r="AI85" s="998"/>
      <c r="AJ85" s="997"/>
      <c r="AK85" s="998"/>
      <c r="AL85" s="1763"/>
      <c r="AM85" s="1609"/>
      <c r="AN85" s="1609"/>
      <c r="AO85" s="1609"/>
      <c r="AP85" s="1609"/>
      <c r="AQ85" s="1609"/>
      <c r="AR85" s="1609"/>
      <c r="AS85" s="1609"/>
      <c r="AT85" s="1609"/>
      <c r="AU85" s="1609"/>
      <c r="AV85" s="1609"/>
      <c r="AW85" s="1609"/>
      <c r="AX85" s="1609"/>
      <c r="AY85" s="1609"/>
      <c r="AZ85" s="1609"/>
      <c r="BA85" s="1609"/>
      <c r="BB85" s="1609"/>
      <c r="BC85" s="1609"/>
      <c r="BD85" s="1609"/>
      <c r="BE85" s="1609"/>
      <c r="BF85" s="1609"/>
    </row>
    <row r="86" spans="1:58" ht="0.75" customHeight="1">
      <c r="A86" s="990" t="s">
        <v>989</v>
      </c>
      <c r="D86" s="984"/>
      <c r="E86" s="994"/>
      <c r="F86" s="4006">
        <v>2024</v>
      </c>
      <c r="G86" s="4003"/>
      <c r="H86" s="4010" t="s">
        <v>460</v>
      </c>
      <c r="I86" s="4011"/>
      <c r="J86" s="4002"/>
      <c r="K86" s="4002"/>
      <c r="L86" s="4004"/>
      <c r="M86" s="3857"/>
      <c r="N86" s="1811"/>
      <c r="O86" s="1810"/>
      <c r="P86" s="1811"/>
      <c r="Q86" s="1811"/>
      <c r="R86" s="1811"/>
      <c r="S86" s="1811"/>
      <c r="T86" s="1811"/>
      <c r="U86" s="1811"/>
      <c r="V86" s="1811"/>
      <c r="W86" s="1811"/>
      <c r="X86" s="1811"/>
      <c r="Y86" s="1811"/>
      <c r="Z86" s="1811"/>
      <c r="AA86" s="1811"/>
      <c r="AB86" s="1811"/>
      <c r="AC86" s="1811"/>
      <c r="AD86" s="1811"/>
      <c r="AE86" s="1811"/>
      <c r="AF86" s="4009"/>
      <c r="AG86" s="4004"/>
      <c r="AH86" s="4004"/>
      <c r="AI86" s="4009"/>
      <c r="AJ86" s="4004"/>
      <c r="AK86" s="4004"/>
      <c r="AL86" s="1763"/>
      <c r="AM86" s="1609"/>
      <c r="AN86" s="1609"/>
      <c r="AO86" s="1609"/>
      <c r="AP86" s="1609"/>
      <c r="AQ86" s="1609"/>
      <c r="AR86" s="1609"/>
      <c r="AS86" s="1609"/>
      <c r="AT86" s="1609"/>
      <c r="AU86" s="1609"/>
      <c r="AV86" s="1609"/>
      <c r="AW86" s="1609"/>
      <c r="AX86" s="1609"/>
      <c r="AY86" s="1609"/>
      <c r="AZ86" s="1609"/>
      <c r="BA86" s="1609"/>
      <c r="BB86" s="1609"/>
      <c r="BC86" s="1609"/>
      <c r="BD86" s="1609"/>
      <c r="BE86" s="1609"/>
      <c r="BF86" s="1609"/>
    </row>
    <row r="87" spans="1:58" ht="0.75" customHeight="1">
      <c r="A87" s="990" t="s">
        <v>989</v>
      </c>
      <c r="D87" s="984"/>
      <c r="E87" s="994"/>
      <c r="F87" s="4006"/>
      <c r="G87" s="4003"/>
      <c r="H87" s="4010"/>
      <c r="I87" s="4011"/>
      <c r="J87" s="4002"/>
      <c r="K87" s="4002"/>
      <c r="L87" s="4004"/>
      <c r="M87" s="3857"/>
      <c r="N87" s="4012"/>
      <c r="O87" s="4013"/>
      <c r="P87" s="3999"/>
      <c r="Q87" s="4002"/>
      <c r="R87" s="4002"/>
      <c r="S87" s="4002"/>
      <c r="T87" s="4002"/>
      <c r="U87" s="4002"/>
      <c r="V87" s="4002"/>
      <c r="W87" s="4002"/>
      <c r="X87" s="4002"/>
      <c r="Y87" s="4002"/>
      <c r="Z87" s="1812"/>
      <c r="AA87" s="1813"/>
      <c r="AB87" s="1813"/>
      <c r="AC87" s="1814"/>
      <c r="AD87" s="1814"/>
      <c r="AE87" s="1815"/>
      <c r="AF87" s="4009"/>
      <c r="AG87" s="4004"/>
      <c r="AH87" s="4004"/>
      <c r="AI87" s="4009"/>
      <c r="AJ87" s="4004"/>
      <c r="AK87" s="4004"/>
      <c r="AL87" s="1763"/>
      <c r="AM87" s="1609"/>
      <c r="AN87" s="1609"/>
      <c r="AO87" s="1609"/>
      <c r="AP87" s="1609"/>
      <c r="AQ87" s="1609"/>
      <c r="AR87" s="1609"/>
      <c r="AS87" s="1609"/>
      <c r="AT87" s="1609"/>
      <c r="AU87" s="1609"/>
      <c r="AV87" s="1609"/>
      <c r="AW87" s="1609"/>
      <c r="AX87" s="1609"/>
      <c r="AY87" s="1609"/>
      <c r="AZ87" s="1609"/>
      <c r="BA87" s="1609"/>
      <c r="BB87" s="1609"/>
      <c r="BC87" s="1609"/>
      <c r="BD87" s="1609"/>
      <c r="BE87" s="1609"/>
      <c r="BF87" s="1609"/>
    </row>
    <row r="88" spans="1:58" ht="0.75" customHeight="1">
      <c r="A88" s="990" t="s">
        <v>989</v>
      </c>
      <c r="D88" s="984"/>
      <c r="E88" s="994"/>
      <c r="F88" s="4006"/>
      <c r="G88" s="4003"/>
      <c r="H88" s="4010"/>
      <c r="I88" s="4011"/>
      <c r="J88" s="4002"/>
      <c r="K88" s="4002"/>
      <c r="L88" s="4004"/>
      <c r="M88" s="3857"/>
      <c r="N88" s="4012"/>
      <c r="O88" s="4013"/>
      <c r="P88" s="4000"/>
      <c r="Q88" s="4002"/>
      <c r="R88" s="4002"/>
      <c r="S88" s="4002"/>
      <c r="T88" s="4002"/>
      <c r="U88" s="4002"/>
      <c r="V88" s="4002"/>
      <c r="W88" s="4002"/>
      <c r="X88" s="4002"/>
      <c r="Y88" s="4002"/>
      <c r="Z88" s="1816"/>
      <c r="AA88" s="1817"/>
      <c r="AB88" s="1818"/>
      <c r="AC88" s="1819"/>
      <c r="AD88" s="1818"/>
      <c r="AE88" s="1819"/>
      <c r="AF88" s="4009"/>
      <c r="AG88" s="4004"/>
      <c r="AH88" s="4004"/>
      <c r="AI88" s="4009"/>
      <c r="AJ88" s="4004"/>
      <c r="AK88" s="4004"/>
      <c r="AL88" s="1763"/>
      <c r="AM88" s="1609"/>
      <c r="AN88" s="1609"/>
      <c r="AO88" s="1609"/>
      <c r="AP88" s="1609"/>
      <c r="AQ88" s="1609"/>
      <c r="AR88" s="1609"/>
      <c r="AS88" s="1609"/>
      <c r="AT88" s="1609"/>
      <c r="AU88" s="1609"/>
      <c r="AV88" s="1609"/>
      <c r="AW88" s="1609"/>
      <c r="AX88" s="1609"/>
      <c r="AY88" s="1609"/>
      <c r="AZ88" s="1609"/>
      <c r="BA88" s="1609"/>
      <c r="BB88" s="1609"/>
      <c r="BC88" s="1609"/>
      <c r="BD88" s="1609"/>
      <c r="BE88" s="1609"/>
      <c r="BF88" s="1609"/>
    </row>
    <row r="89" spans="1:58" ht="0.75" customHeight="1">
      <c r="A89" s="990" t="s">
        <v>989</v>
      </c>
      <c r="D89" s="984"/>
      <c r="E89" s="994"/>
      <c r="F89" s="4006"/>
      <c r="G89" s="4003"/>
      <c r="H89" s="4010"/>
      <c r="I89" s="4011"/>
      <c r="J89" s="4002"/>
      <c r="K89" s="4002"/>
      <c r="L89" s="4004"/>
      <c r="M89" s="3857"/>
      <c r="N89" s="4012"/>
      <c r="O89" s="4013"/>
      <c r="P89" s="4001"/>
      <c r="Q89" s="4002"/>
      <c r="R89" s="4002"/>
      <c r="S89" s="4002"/>
      <c r="T89" s="4002"/>
      <c r="U89" s="4002"/>
      <c r="V89" s="4002"/>
      <c r="W89" s="4002"/>
      <c r="X89" s="4002"/>
      <c r="Y89" s="4002"/>
      <c r="Z89" s="1812"/>
      <c r="AA89" s="1813"/>
      <c r="AB89" s="1820"/>
      <c r="AC89" s="1814"/>
      <c r="AD89" s="1814"/>
      <c r="AE89" s="1821"/>
      <c r="AF89" s="4009"/>
      <c r="AG89" s="4004"/>
      <c r="AH89" s="4004"/>
      <c r="AI89" s="4009"/>
      <c r="AJ89" s="4004"/>
      <c r="AK89" s="4004"/>
      <c r="AL89" s="1763"/>
      <c r="AM89" s="1609"/>
      <c r="AN89" s="1609"/>
      <c r="AO89" s="1609"/>
      <c r="AP89" s="1609"/>
      <c r="AQ89" s="1609"/>
      <c r="AR89" s="1609"/>
      <c r="AS89" s="1609"/>
      <c r="AT89" s="1609"/>
      <c r="AU89" s="1609"/>
      <c r="AV89" s="1609"/>
      <c r="AW89" s="1609"/>
      <c r="AX89" s="1609"/>
      <c r="AY89" s="1609"/>
      <c r="AZ89" s="1609"/>
      <c r="BA89" s="1609"/>
      <c r="BB89" s="1609"/>
      <c r="BC89" s="1609"/>
      <c r="BD89" s="1609"/>
      <c r="BE89" s="1609"/>
      <c r="BF89" s="1609"/>
    </row>
    <row r="90" spans="1:58" ht="0.75" customHeight="1">
      <c r="A90" s="990" t="s">
        <v>989</v>
      </c>
      <c r="D90" s="984"/>
      <c r="E90" s="994"/>
      <c r="F90" s="4006"/>
      <c r="G90" s="4003"/>
      <c r="H90" s="4010"/>
      <c r="I90" s="4011"/>
      <c r="J90" s="4002"/>
      <c r="K90" s="4002"/>
      <c r="L90" s="4004"/>
      <c r="M90" s="3857"/>
      <c r="N90" s="1813"/>
      <c r="O90" s="1813"/>
      <c r="P90" s="1820"/>
      <c r="Q90" s="1813"/>
      <c r="R90" s="1813"/>
      <c r="S90" s="1813"/>
      <c r="T90" s="1813"/>
      <c r="U90" s="1813"/>
      <c r="V90" s="1813"/>
      <c r="W90" s="1813"/>
      <c r="X90" s="1813"/>
      <c r="Y90" s="1813"/>
      <c r="Z90" s="1813"/>
      <c r="AA90" s="1813"/>
      <c r="AB90" s="1813"/>
      <c r="AC90" s="1813"/>
      <c r="AD90" s="1813"/>
      <c r="AE90" s="1822"/>
      <c r="AF90" s="4009"/>
      <c r="AG90" s="4004"/>
      <c r="AH90" s="4004"/>
      <c r="AI90" s="4009"/>
      <c r="AJ90" s="4004"/>
      <c r="AK90" s="4004"/>
      <c r="AL90" s="1763"/>
      <c r="AM90" s="1609"/>
      <c r="AN90" s="1609"/>
      <c r="AO90" s="1609"/>
      <c r="AP90" s="1609"/>
      <c r="AQ90" s="1609"/>
      <c r="AR90" s="1609"/>
      <c r="AS90" s="1609"/>
      <c r="AT90" s="1609"/>
      <c r="AU90" s="1609"/>
      <c r="AV90" s="1609"/>
      <c r="AW90" s="1609"/>
      <c r="AX90" s="1609"/>
      <c r="AY90" s="1609"/>
      <c r="AZ90" s="1609"/>
      <c r="BA90" s="1609"/>
      <c r="BB90" s="1609"/>
      <c r="BC90" s="1609"/>
      <c r="BD90" s="1609"/>
      <c r="BE90" s="1609"/>
      <c r="BF90" s="1609"/>
    </row>
    <row r="91" spans="1:58" ht="11.25" customHeight="1">
      <c r="A91" s="990" t="s">
        <v>989</v>
      </c>
      <c r="D91" s="984"/>
      <c r="E91" s="994"/>
      <c r="F91" s="4007"/>
      <c r="G91" s="3992" t="s">
        <v>90</v>
      </c>
      <c r="H91" s="4003" t="s">
        <v>161</v>
      </c>
      <c r="I91" s="4015"/>
      <c r="J91" s="4016"/>
      <c r="K91" s="4017" t="s">
        <v>1101</v>
      </c>
      <c r="L91" s="3741" t="s">
        <v>6</v>
      </c>
      <c r="M91" s="3742"/>
      <c r="N91" s="1761"/>
      <c r="O91" s="1001" t="s">
        <v>460</v>
      </c>
      <c r="P91" s="1002"/>
      <c r="Q91" s="1002"/>
      <c r="R91" s="1002"/>
      <c r="S91" s="1002"/>
      <c r="T91" s="1002"/>
      <c r="U91" s="1002"/>
      <c r="V91" s="1002"/>
      <c r="W91" s="1002"/>
      <c r="X91" s="1002"/>
      <c r="Y91" s="1002"/>
      <c r="Z91" s="1002"/>
      <c r="AA91" s="1002"/>
      <c r="AB91" s="1002"/>
      <c r="AC91" s="1002"/>
      <c r="AD91" s="1002"/>
      <c r="AE91" s="1002"/>
      <c r="AF91" s="4018">
        <v>2023</v>
      </c>
      <c r="AG91" s="4019" t="s">
        <v>1096</v>
      </c>
      <c r="AH91" s="4019" t="s">
        <v>1097</v>
      </c>
      <c r="AI91" s="4018">
        <v>2023</v>
      </c>
      <c r="AJ91" s="4019" t="s">
        <v>1096</v>
      </c>
      <c r="AK91" s="4019" t="s">
        <v>1097</v>
      </c>
      <c r="AL91" s="1763"/>
      <c r="AM91" s="1609"/>
      <c r="AN91" s="1609"/>
      <c r="AO91" s="1609"/>
      <c r="AP91" s="1609"/>
      <c r="AQ91" s="1609"/>
      <c r="AR91" s="1609"/>
      <c r="AS91" s="1609"/>
      <c r="AT91" s="1609"/>
      <c r="AU91" s="1609"/>
      <c r="AV91" s="1609"/>
      <c r="AW91" s="1609"/>
      <c r="AX91" s="1609"/>
      <c r="AY91" s="1609"/>
      <c r="AZ91" s="1609"/>
      <c r="BA91" s="1609"/>
      <c r="BB91" s="1609"/>
      <c r="BC91" s="1609"/>
      <c r="BD91" s="1609"/>
      <c r="BE91" s="1609"/>
      <c r="BF91" s="1609"/>
    </row>
    <row r="92" spans="1:58" ht="11.25" customHeight="1">
      <c r="A92" s="990" t="s">
        <v>989</v>
      </c>
      <c r="D92" s="984"/>
      <c r="E92" s="994"/>
      <c r="F92" s="4007"/>
      <c r="G92" s="4014"/>
      <c r="H92" s="4003" t="s">
        <v>460</v>
      </c>
      <c r="I92" s="4015"/>
      <c r="J92" s="4016"/>
      <c r="K92" s="4017"/>
      <c r="L92" s="3741"/>
      <c r="M92" s="3742"/>
      <c r="N92" s="4020"/>
      <c r="O92" s="4021">
        <v>1</v>
      </c>
      <c r="P92" s="4022" t="s">
        <v>52</v>
      </c>
      <c r="Q92" s="4016" t="s">
        <v>1098</v>
      </c>
      <c r="R92" s="4025" t="s">
        <v>1084</v>
      </c>
      <c r="S92" s="4025" t="s">
        <v>1085</v>
      </c>
      <c r="T92" s="4025" t="s">
        <v>1086</v>
      </c>
      <c r="U92" s="4025" t="s">
        <v>1087</v>
      </c>
      <c r="V92" s="4025" t="s">
        <v>1088</v>
      </c>
      <c r="W92" s="4025" t="s">
        <v>1089</v>
      </c>
      <c r="X92" s="4025" t="s">
        <v>1099</v>
      </c>
      <c r="Y92" s="4025" t="s">
        <v>1091</v>
      </c>
      <c r="Z92" s="999"/>
      <c r="AA92" s="1000"/>
      <c r="AB92" s="1000"/>
      <c r="AC92" s="1004"/>
      <c r="AD92" s="1004"/>
      <c r="AE92" s="1005"/>
      <c r="AF92" s="4018"/>
      <c r="AG92" s="4019"/>
      <c r="AH92" s="4019"/>
      <c r="AI92" s="4018"/>
      <c r="AJ92" s="4019"/>
      <c r="AK92" s="4019"/>
      <c r="AL92" s="1763"/>
      <c r="AM92" s="1609"/>
      <c r="AN92" s="1609"/>
      <c r="AO92" s="1609"/>
      <c r="AP92" s="1609"/>
      <c r="AQ92" s="1609"/>
      <c r="AR92" s="1609"/>
      <c r="AS92" s="1609"/>
      <c r="AT92" s="1609"/>
      <c r="AU92" s="1609"/>
      <c r="AV92" s="1609"/>
      <c r="AW92" s="1609"/>
      <c r="AX92" s="1609"/>
      <c r="AY92" s="1609"/>
      <c r="AZ92" s="1609"/>
      <c r="BA92" s="1609"/>
      <c r="BB92" s="1609"/>
      <c r="BC92" s="1609"/>
      <c r="BD92" s="1609"/>
      <c r="BE92" s="1609"/>
      <c r="BF92" s="1609"/>
    </row>
    <row r="93" spans="1:58" ht="11.25" customHeight="1">
      <c r="A93" s="990" t="s">
        <v>989</v>
      </c>
      <c r="D93" s="984"/>
      <c r="E93" s="994"/>
      <c r="F93" s="4007"/>
      <c r="G93" s="4014"/>
      <c r="H93" s="4003" t="s">
        <v>460</v>
      </c>
      <c r="I93" s="4015"/>
      <c r="J93" s="4016"/>
      <c r="K93" s="4017"/>
      <c r="L93" s="3741"/>
      <c r="M93" s="3742"/>
      <c r="N93" s="4020"/>
      <c r="O93" s="4021"/>
      <c r="P93" s="4023"/>
      <c r="Q93" s="4016"/>
      <c r="R93" s="3975"/>
      <c r="S93" s="4025"/>
      <c r="T93" s="3975"/>
      <c r="U93" s="3975"/>
      <c r="V93" s="3975"/>
      <c r="W93" s="3975"/>
      <c r="X93" s="3975"/>
      <c r="Y93" s="3975"/>
      <c r="Z93" s="1614"/>
      <c r="AA93" s="1581">
        <v>1</v>
      </c>
      <c r="AB93" s="1003" t="s">
        <v>1102</v>
      </c>
      <c r="AC93" s="993">
        <v>2959.51</v>
      </c>
      <c r="AD93" s="1003" t="str">
        <f>AB93</f>
        <v xml:space="preserve">      Амортизационные отчисления с выделением результатов переоценки основных средств и нематериальных активов</v>
      </c>
      <c r="AE93" s="993">
        <v>0</v>
      </c>
      <c r="AF93" s="4018"/>
      <c r="AG93" s="4019"/>
      <c r="AH93" s="4019"/>
      <c r="AI93" s="4018"/>
      <c r="AJ93" s="4019"/>
      <c r="AK93" s="4019"/>
      <c r="AL93" s="1763"/>
      <c r="AM93" s="1609"/>
      <c r="AN93" s="1609"/>
      <c r="AO93" s="1609"/>
      <c r="AP93" s="1609"/>
      <c r="AQ93" s="1609"/>
      <c r="AR93" s="1609"/>
      <c r="AS93" s="1609"/>
      <c r="AT93" s="1609"/>
      <c r="AU93" s="1609"/>
      <c r="AV93" s="1609"/>
      <c r="AW93" s="1609"/>
      <c r="AX93" s="1609"/>
      <c r="AY93" s="1609"/>
      <c r="AZ93" s="1609"/>
      <c r="BA93" s="1609"/>
      <c r="BB93" s="1609"/>
      <c r="BC93" s="1609"/>
      <c r="BD93" s="1609"/>
      <c r="BE93" s="1609"/>
      <c r="BF93" s="1609"/>
    </row>
    <row r="94" spans="1:58" ht="11.25" customHeight="1">
      <c r="A94" s="990" t="s">
        <v>989</v>
      </c>
      <c r="D94" s="984"/>
      <c r="E94" s="994"/>
      <c r="F94" s="4014"/>
      <c r="G94" s="4014"/>
      <c r="H94" s="4014"/>
      <c r="I94" s="4014"/>
      <c r="J94" s="4014"/>
      <c r="K94" s="4014"/>
      <c r="L94" s="4014"/>
      <c r="M94" s="4014"/>
      <c r="N94" s="4014"/>
      <c r="O94" s="4014"/>
      <c r="P94" s="4014"/>
      <c r="Q94" s="4014"/>
      <c r="R94" s="4014"/>
      <c r="S94" s="4014"/>
      <c r="T94" s="4014"/>
      <c r="U94" s="4014"/>
      <c r="V94" s="4014"/>
      <c r="W94" s="4014"/>
      <c r="X94" s="4014"/>
      <c r="Y94" s="4014"/>
      <c r="Z94" s="587" t="s">
        <v>90</v>
      </c>
      <c r="AA94" s="1601" t="s">
        <v>89</v>
      </c>
      <c r="AB94" s="1003" t="s">
        <v>1092</v>
      </c>
      <c r="AC94" s="993">
        <v>5435.55</v>
      </c>
      <c r="AD94" s="1003" t="str">
        <f>AB94</f>
        <v xml:space="preserve">  Прибыль направляемая на инвестиции</v>
      </c>
      <c r="AE94" s="993">
        <v>0</v>
      </c>
      <c r="AF94" s="4026"/>
      <c r="AG94" s="4027"/>
      <c r="AH94" s="4027"/>
      <c r="AI94" s="4026"/>
      <c r="AJ94" s="4027"/>
      <c r="AK94" s="4028"/>
      <c r="AL94" s="1763"/>
      <c r="AM94" s="1609"/>
      <c r="AN94" s="1609"/>
      <c r="AO94" s="1609"/>
      <c r="AP94" s="1609"/>
      <c r="AQ94" s="1609"/>
      <c r="AR94" s="1609"/>
      <c r="AS94" s="1609"/>
      <c r="AT94" s="1609"/>
      <c r="AU94" s="1609"/>
      <c r="AV94" s="1609"/>
      <c r="AW94" s="1609"/>
      <c r="AX94" s="1609"/>
      <c r="AY94" s="1609"/>
      <c r="AZ94" s="1609"/>
      <c r="BA94" s="1609"/>
      <c r="BB94" s="1609"/>
      <c r="BC94" s="1609"/>
      <c r="BD94" s="1609"/>
      <c r="BE94" s="1609"/>
      <c r="BF94" s="1609"/>
    </row>
    <row r="95" spans="1:58" ht="11.25" customHeight="1">
      <c r="A95" s="990" t="s">
        <v>989</v>
      </c>
      <c r="D95" s="984"/>
      <c r="E95" s="994"/>
      <c r="F95" s="4007"/>
      <c r="G95" s="4014"/>
      <c r="H95" s="4003" t="s">
        <v>460</v>
      </c>
      <c r="I95" s="4015"/>
      <c r="J95" s="4016"/>
      <c r="K95" s="4017"/>
      <c r="L95" s="3741"/>
      <c r="M95" s="3742"/>
      <c r="N95" s="4020"/>
      <c r="O95" s="4021"/>
      <c r="P95" s="4024"/>
      <c r="Q95" s="4016"/>
      <c r="R95" s="3975"/>
      <c r="S95" s="4025"/>
      <c r="T95" s="3975"/>
      <c r="U95" s="3975"/>
      <c r="V95" s="3975"/>
      <c r="W95" s="3975"/>
      <c r="X95" s="3975"/>
      <c r="Y95" s="3975"/>
      <c r="Z95" s="999"/>
      <c r="AA95" s="1000"/>
      <c r="AB95" s="1065" t="s">
        <v>1093</v>
      </c>
      <c r="AC95" s="1004"/>
      <c r="AD95" s="1004"/>
      <c r="AE95" s="1006"/>
      <c r="AF95" s="4018"/>
      <c r="AG95" s="4019"/>
      <c r="AH95" s="4019"/>
      <c r="AI95" s="4018"/>
      <c r="AJ95" s="4019"/>
      <c r="AK95" s="4019"/>
      <c r="AL95" s="1763"/>
      <c r="AM95" s="1609"/>
      <c r="AN95" s="1609"/>
      <c r="AO95" s="1609"/>
      <c r="AP95" s="1609"/>
      <c r="AQ95" s="1609"/>
      <c r="AR95" s="1609"/>
      <c r="AS95" s="1609"/>
      <c r="AT95" s="1609"/>
      <c r="AU95" s="1609"/>
      <c r="AV95" s="1609"/>
      <c r="AW95" s="1609"/>
      <c r="AX95" s="1609"/>
      <c r="AY95" s="1609"/>
      <c r="AZ95" s="1609"/>
      <c r="BA95" s="1609"/>
      <c r="BB95" s="1609"/>
      <c r="BC95" s="1609"/>
      <c r="BD95" s="1609"/>
      <c r="BE95" s="1609"/>
      <c r="BF95" s="1609"/>
    </row>
    <row r="96" spans="1:58" ht="11.25" customHeight="1">
      <c r="A96" s="990" t="s">
        <v>989</v>
      </c>
      <c r="D96" s="984"/>
      <c r="E96" s="994"/>
      <c r="F96" s="4007"/>
      <c r="G96" s="4014"/>
      <c r="H96" s="4003" t="s">
        <v>460</v>
      </c>
      <c r="I96" s="4015"/>
      <c r="J96" s="4016"/>
      <c r="K96" s="4017"/>
      <c r="L96" s="3741"/>
      <c r="M96" s="3742"/>
      <c r="N96" s="999"/>
      <c r="O96" s="1000"/>
      <c r="P96" s="992" t="s">
        <v>1094</v>
      </c>
      <c r="Q96" s="1000"/>
      <c r="R96" s="1000"/>
      <c r="S96" s="1000"/>
      <c r="T96" s="1000"/>
      <c r="U96" s="1000"/>
      <c r="V96" s="1000"/>
      <c r="W96" s="1000"/>
      <c r="X96" s="1000"/>
      <c r="Y96" s="1000"/>
      <c r="Z96" s="1000"/>
      <c r="AA96" s="1000"/>
      <c r="AB96" s="1000"/>
      <c r="AC96" s="1000"/>
      <c r="AD96" s="1000"/>
      <c r="AE96" s="1007"/>
      <c r="AF96" s="4018"/>
      <c r="AG96" s="4019"/>
      <c r="AH96" s="4019"/>
      <c r="AI96" s="4018"/>
      <c r="AJ96" s="4019"/>
      <c r="AK96" s="4019"/>
      <c r="AL96" s="1763"/>
      <c r="AM96" s="1609"/>
      <c r="AN96" s="1609"/>
      <c r="AO96" s="1609"/>
      <c r="AP96" s="1609"/>
      <c r="AQ96" s="1609"/>
      <c r="AR96" s="1609"/>
      <c r="AS96" s="1609"/>
      <c r="AT96" s="1609"/>
      <c r="AU96" s="1609"/>
      <c r="AV96" s="1609"/>
      <c r="AW96" s="1609"/>
      <c r="AX96" s="1609"/>
      <c r="AY96" s="1609"/>
      <c r="AZ96" s="1609"/>
      <c r="BA96" s="1609"/>
      <c r="BB96" s="1609"/>
      <c r="BC96" s="1609"/>
      <c r="BD96" s="1609"/>
      <c r="BE96" s="1609"/>
      <c r="BF96" s="1609"/>
    </row>
    <row r="97" spans="1:58" ht="11.25" customHeight="1">
      <c r="A97" s="990" t="s">
        <v>989</v>
      </c>
      <c r="D97" s="984"/>
      <c r="E97" s="994"/>
      <c r="F97" s="4007"/>
      <c r="G97" s="3992" t="s">
        <v>90</v>
      </c>
      <c r="H97" s="4003" t="s">
        <v>89</v>
      </c>
      <c r="I97" s="4015"/>
      <c r="J97" s="4016"/>
      <c r="K97" s="4017" t="s">
        <v>1103</v>
      </c>
      <c r="L97" s="3741" t="s">
        <v>6</v>
      </c>
      <c r="M97" s="3742"/>
      <c r="N97" s="1761"/>
      <c r="O97" s="1001" t="s">
        <v>460</v>
      </c>
      <c r="P97" s="1002"/>
      <c r="Q97" s="1002"/>
      <c r="R97" s="1002"/>
      <c r="S97" s="1002"/>
      <c r="T97" s="1002"/>
      <c r="U97" s="1002"/>
      <c r="V97" s="1002"/>
      <c r="W97" s="1002"/>
      <c r="X97" s="1002"/>
      <c r="Y97" s="1002"/>
      <c r="Z97" s="1002"/>
      <c r="AA97" s="1002"/>
      <c r="AB97" s="1002"/>
      <c r="AC97" s="1002"/>
      <c r="AD97" s="1002"/>
      <c r="AE97" s="1002"/>
      <c r="AF97" s="4018">
        <v>2025</v>
      </c>
      <c r="AG97" s="4019" t="s">
        <v>1096</v>
      </c>
      <c r="AH97" s="4019" t="s">
        <v>1104</v>
      </c>
      <c r="AI97" s="4018">
        <v>2025</v>
      </c>
      <c r="AJ97" s="4019" t="s">
        <v>1096</v>
      </c>
      <c r="AK97" s="4019" t="s">
        <v>1104</v>
      </c>
      <c r="AL97" s="1763"/>
      <c r="AM97" s="1609"/>
      <c r="AN97" s="1609"/>
      <c r="AO97" s="1609"/>
      <c r="AP97" s="1609"/>
      <c r="AQ97" s="1609"/>
      <c r="AR97" s="1609"/>
      <c r="AS97" s="1609"/>
      <c r="AT97" s="1609"/>
      <c r="AU97" s="1609"/>
      <c r="AV97" s="1609"/>
      <c r="AW97" s="1609"/>
      <c r="AX97" s="1609"/>
      <c r="AY97" s="1609"/>
      <c r="AZ97" s="1609"/>
      <c r="BA97" s="1609"/>
      <c r="BB97" s="1609"/>
      <c r="BC97" s="1609"/>
      <c r="BD97" s="1609"/>
      <c r="BE97" s="1609"/>
      <c r="BF97" s="1609"/>
    </row>
    <row r="98" spans="1:58" ht="11.25" customHeight="1">
      <c r="A98" s="990" t="s">
        <v>989</v>
      </c>
      <c r="D98" s="984"/>
      <c r="E98" s="994"/>
      <c r="F98" s="4007"/>
      <c r="G98" s="4014"/>
      <c r="H98" s="4003" t="s">
        <v>161</v>
      </c>
      <c r="I98" s="4015"/>
      <c r="J98" s="4016"/>
      <c r="K98" s="4017"/>
      <c r="L98" s="3741"/>
      <c r="M98" s="3742"/>
      <c r="N98" s="4020"/>
      <c r="O98" s="4021">
        <v>1</v>
      </c>
      <c r="P98" s="4022" t="s">
        <v>52</v>
      </c>
      <c r="Q98" s="4016" t="s">
        <v>1105</v>
      </c>
      <c r="R98" s="4025" t="s">
        <v>1106</v>
      </c>
      <c r="S98" s="4025" t="s">
        <v>1085</v>
      </c>
      <c r="T98" s="4025" t="s">
        <v>1086</v>
      </c>
      <c r="U98" s="4025" t="s">
        <v>1087</v>
      </c>
      <c r="V98" s="4025" t="s">
        <v>1088</v>
      </c>
      <c r="W98" s="4025" t="s">
        <v>1089</v>
      </c>
      <c r="X98" s="4025" t="s">
        <v>1107</v>
      </c>
      <c r="Y98" s="4025" t="s">
        <v>1091</v>
      </c>
      <c r="Z98" s="999"/>
      <c r="AA98" s="1000"/>
      <c r="AB98" s="1000"/>
      <c r="AC98" s="1004"/>
      <c r="AD98" s="1004"/>
      <c r="AE98" s="1005"/>
      <c r="AF98" s="4018"/>
      <c r="AG98" s="4019"/>
      <c r="AH98" s="4019"/>
      <c r="AI98" s="4018"/>
      <c r="AJ98" s="4019"/>
      <c r="AK98" s="4019"/>
      <c r="AL98" s="1763"/>
      <c r="AM98" s="1609"/>
      <c r="AN98" s="1609"/>
      <c r="AO98" s="1609"/>
      <c r="AP98" s="1609"/>
      <c r="AQ98" s="1609"/>
      <c r="AR98" s="1609"/>
      <c r="AS98" s="1609"/>
      <c r="AT98" s="1609"/>
      <c r="AU98" s="1609"/>
      <c r="AV98" s="1609"/>
      <c r="AW98" s="1609"/>
      <c r="AX98" s="1609"/>
      <c r="AY98" s="1609"/>
      <c r="AZ98" s="1609"/>
      <c r="BA98" s="1609"/>
      <c r="BB98" s="1609"/>
      <c r="BC98" s="1609"/>
      <c r="BD98" s="1609"/>
      <c r="BE98" s="1609"/>
      <c r="BF98" s="1609"/>
    </row>
    <row r="99" spans="1:58" ht="11.25" customHeight="1">
      <c r="A99" s="990" t="s">
        <v>989</v>
      </c>
      <c r="D99" s="984"/>
      <c r="E99" s="994"/>
      <c r="F99" s="4007"/>
      <c r="G99" s="4014"/>
      <c r="H99" s="4003" t="s">
        <v>161</v>
      </c>
      <c r="I99" s="4015"/>
      <c r="J99" s="4016"/>
      <c r="K99" s="4017"/>
      <c r="L99" s="3741"/>
      <c r="M99" s="3742"/>
      <c r="N99" s="4020"/>
      <c r="O99" s="4021"/>
      <c r="P99" s="4023"/>
      <c r="Q99" s="4016"/>
      <c r="R99" s="3975"/>
      <c r="S99" s="4025"/>
      <c r="T99" s="3975"/>
      <c r="U99" s="3975"/>
      <c r="V99" s="3975"/>
      <c r="W99" s="3975"/>
      <c r="X99" s="3975"/>
      <c r="Y99" s="3975"/>
      <c r="Z99" s="1614"/>
      <c r="AA99" s="1581">
        <v>1</v>
      </c>
      <c r="AB99" s="1003" t="s">
        <v>1092</v>
      </c>
      <c r="AC99" s="993">
        <v>0</v>
      </c>
      <c r="AD99" s="1003" t="str">
        <f>AB99</f>
        <v xml:space="preserve">  Прибыль направляемая на инвестиции</v>
      </c>
      <c r="AE99" s="993">
        <v>13909.48</v>
      </c>
      <c r="AF99" s="4018"/>
      <c r="AG99" s="4019"/>
      <c r="AH99" s="4019"/>
      <c r="AI99" s="4018"/>
      <c r="AJ99" s="4019"/>
      <c r="AK99" s="4019"/>
      <c r="AL99" s="1763"/>
      <c r="AM99" s="1609"/>
      <c r="AN99" s="1609"/>
      <c r="AO99" s="1609"/>
      <c r="AP99" s="1609"/>
      <c r="AQ99" s="1609"/>
      <c r="AR99" s="1609"/>
      <c r="AS99" s="1609"/>
      <c r="AT99" s="1609"/>
      <c r="AU99" s="1609"/>
      <c r="AV99" s="1609"/>
      <c r="AW99" s="1609"/>
      <c r="AX99" s="1609"/>
      <c r="AY99" s="1609"/>
      <c r="AZ99" s="1609"/>
      <c r="BA99" s="1609"/>
      <c r="BB99" s="1609"/>
      <c r="BC99" s="1609"/>
      <c r="BD99" s="1609"/>
      <c r="BE99" s="1609"/>
      <c r="BF99" s="1609"/>
    </row>
    <row r="100" spans="1:58" ht="11.25" customHeight="1">
      <c r="A100" s="990" t="s">
        <v>989</v>
      </c>
      <c r="D100" s="984"/>
      <c r="E100" s="994"/>
      <c r="F100" s="4007"/>
      <c r="G100" s="4014"/>
      <c r="H100" s="4003" t="s">
        <v>161</v>
      </c>
      <c r="I100" s="4015"/>
      <c r="J100" s="4016"/>
      <c r="K100" s="4017"/>
      <c r="L100" s="3741"/>
      <c r="M100" s="3742"/>
      <c r="N100" s="4020"/>
      <c r="O100" s="4021"/>
      <c r="P100" s="4024"/>
      <c r="Q100" s="4016"/>
      <c r="R100" s="3975"/>
      <c r="S100" s="4025"/>
      <c r="T100" s="3975"/>
      <c r="U100" s="3975"/>
      <c r="V100" s="3975"/>
      <c r="W100" s="3975"/>
      <c r="X100" s="3975"/>
      <c r="Y100" s="3975"/>
      <c r="Z100" s="999"/>
      <c r="AA100" s="1000"/>
      <c r="AB100" s="1065" t="s">
        <v>1093</v>
      </c>
      <c r="AC100" s="1004"/>
      <c r="AD100" s="1004"/>
      <c r="AE100" s="1006"/>
      <c r="AF100" s="4018"/>
      <c r="AG100" s="4019"/>
      <c r="AH100" s="4019"/>
      <c r="AI100" s="4018"/>
      <c r="AJ100" s="4019"/>
      <c r="AK100" s="4019"/>
      <c r="AL100" s="1763"/>
      <c r="AM100" s="1609"/>
      <c r="AN100" s="1609"/>
      <c r="AO100" s="1609"/>
      <c r="AP100" s="1609"/>
      <c r="AQ100" s="1609"/>
      <c r="AR100" s="1609"/>
      <c r="AS100" s="1609"/>
      <c r="AT100" s="1609"/>
      <c r="AU100" s="1609"/>
      <c r="AV100" s="1609"/>
      <c r="AW100" s="1609"/>
      <c r="AX100" s="1609"/>
      <c r="AY100" s="1609"/>
      <c r="AZ100" s="1609"/>
      <c r="BA100" s="1609"/>
      <c r="BB100" s="1609"/>
      <c r="BC100" s="1609"/>
      <c r="BD100" s="1609"/>
      <c r="BE100" s="1609"/>
      <c r="BF100" s="1609"/>
    </row>
    <row r="101" spans="1:58" ht="11.25" customHeight="1">
      <c r="A101" s="990" t="s">
        <v>989</v>
      </c>
      <c r="D101" s="984"/>
      <c r="E101" s="994"/>
      <c r="F101" s="4007"/>
      <c r="G101" s="4014"/>
      <c r="H101" s="4003" t="s">
        <v>161</v>
      </c>
      <c r="I101" s="4015"/>
      <c r="J101" s="4016"/>
      <c r="K101" s="4017"/>
      <c r="L101" s="3741"/>
      <c r="M101" s="3742"/>
      <c r="N101" s="999"/>
      <c r="O101" s="1000"/>
      <c r="P101" s="992" t="s">
        <v>1094</v>
      </c>
      <c r="Q101" s="1000"/>
      <c r="R101" s="1000"/>
      <c r="S101" s="1000"/>
      <c r="T101" s="1000"/>
      <c r="U101" s="1000"/>
      <c r="V101" s="1000"/>
      <c r="W101" s="1000"/>
      <c r="X101" s="1000"/>
      <c r="Y101" s="1000"/>
      <c r="Z101" s="1000"/>
      <c r="AA101" s="1000"/>
      <c r="AB101" s="1000"/>
      <c r="AC101" s="1000"/>
      <c r="AD101" s="1000"/>
      <c r="AE101" s="1007"/>
      <c r="AF101" s="4018"/>
      <c r="AG101" s="4019"/>
      <c r="AH101" s="4019"/>
      <c r="AI101" s="4018"/>
      <c r="AJ101" s="4019"/>
      <c r="AK101" s="4019"/>
      <c r="AL101" s="1763"/>
      <c r="AM101" s="1609"/>
      <c r="AN101" s="1609"/>
      <c r="AO101" s="1609"/>
      <c r="AP101" s="1609"/>
      <c r="AQ101" s="1609"/>
      <c r="AR101" s="1609"/>
      <c r="AS101" s="1609"/>
      <c r="AT101" s="1609"/>
      <c r="AU101" s="1609"/>
      <c r="AV101" s="1609"/>
      <c r="AW101" s="1609"/>
      <c r="AX101" s="1609"/>
      <c r="AY101" s="1609"/>
      <c r="AZ101" s="1609"/>
      <c r="BA101" s="1609"/>
      <c r="BB101" s="1609"/>
      <c r="BC101" s="1609"/>
      <c r="BD101" s="1609"/>
      <c r="BE101" s="1609"/>
      <c r="BF101" s="1609"/>
    </row>
    <row r="102" spans="1:58" ht="12" customHeight="1">
      <c r="A102" s="990" t="s">
        <v>989</v>
      </c>
      <c r="D102" s="984"/>
      <c r="E102" s="994"/>
      <c r="F102" s="4008"/>
      <c r="G102" s="1014"/>
      <c r="H102" s="1014"/>
      <c r="I102" s="4005" t="s">
        <v>1100</v>
      </c>
      <c r="J102" s="4005"/>
      <c r="K102" s="4005"/>
      <c r="L102" s="997"/>
      <c r="M102" s="997"/>
      <c r="N102" s="998"/>
      <c r="O102" s="998"/>
      <c r="P102" s="998"/>
      <c r="Q102" s="998"/>
      <c r="R102" s="998"/>
      <c r="S102" s="998"/>
      <c r="T102" s="998"/>
      <c r="U102" s="998"/>
      <c r="V102" s="998"/>
      <c r="W102" s="998"/>
      <c r="X102" s="998"/>
      <c r="Y102" s="998"/>
      <c r="Z102" s="998"/>
      <c r="AA102" s="998"/>
      <c r="AB102" s="998"/>
      <c r="AC102" s="998"/>
      <c r="AD102" s="998"/>
      <c r="AE102" s="998"/>
      <c r="AF102" s="998"/>
      <c r="AG102" s="997"/>
      <c r="AH102" s="997"/>
      <c r="AI102" s="998"/>
      <c r="AJ102" s="997"/>
      <c r="AK102" s="998"/>
      <c r="AL102" s="1763"/>
      <c r="AM102" s="1609"/>
      <c r="AN102" s="1609"/>
      <c r="AO102" s="1609"/>
      <c r="AP102" s="1609"/>
      <c r="AQ102" s="1609"/>
      <c r="AR102" s="1609"/>
      <c r="AS102" s="1609"/>
      <c r="AT102" s="1609"/>
      <c r="AU102" s="1609"/>
      <c r="AV102" s="1609"/>
      <c r="AW102" s="1609"/>
      <c r="AX102" s="1609"/>
      <c r="AY102" s="1609"/>
      <c r="AZ102" s="1609"/>
      <c r="BA102" s="1609"/>
      <c r="BB102" s="1609"/>
      <c r="BC102" s="1609"/>
      <c r="BD102" s="1609"/>
      <c r="BE102" s="1609"/>
      <c r="BF102" s="1609"/>
    </row>
    <row r="103" spans="1:58" ht="0.75" customHeight="1">
      <c r="A103" s="990" t="s">
        <v>989</v>
      </c>
      <c r="D103" s="984"/>
      <c r="E103" s="994"/>
      <c r="F103" s="4006">
        <v>2025</v>
      </c>
      <c r="G103" s="4003"/>
      <c r="H103" s="4010" t="s">
        <v>460</v>
      </c>
      <c r="I103" s="4011"/>
      <c r="J103" s="4002"/>
      <c r="K103" s="4002"/>
      <c r="L103" s="4004"/>
      <c r="M103" s="3857"/>
      <c r="N103" s="1811"/>
      <c r="O103" s="1810"/>
      <c r="P103" s="1811"/>
      <c r="Q103" s="1811"/>
      <c r="R103" s="1811"/>
      <c r="S103" s="1811"/>
      <c r="T103" s="1811"/>
      <c r="U103" s="1811"/>
      <c r="V103" s="1811"/>
      <c r="W103" s="1811"/>
      <c r="X103" s="1811"/>
      <c r="Y103" s="1811"/>
      <c r="Z103" s="1811"/>
      <c r="AA103" s="1811"/>
      <c r="AB103" s="1811"/>
      <c r="AC103" s="1811"/>
      <c r="AD103" s="1811"/>
      <c r="AE103" s="1811"/>
      <c r="AF103" s="4009"/>
      <c r="AG103" s="4004"/>
      <c r="AH103" s="4004"/>
      <c r="AI103" s="4009"/>
      <c r="AJ103" s="4004"/>
      <c r="AK103" s="4004"/>
      <c r="AL103" s="1763"/>
      <c r="AM103" s="1609"/>
      <c r="AN103" s="1609"/>
      <c r="AO103" s="1609"/>
      <c r="AP103" s="1609"/>
      <c r="AQ103" s="1609"/>
      <c r="AR103" s="1609"/>
      <c r="AS103" s="1609"/>
      <c r="AT103" s="1609"/>
      <c r="AU103" s="1609"/>
      <c r="AV103" s="1609"/>
      <c r="AW103" s="1609"/>
      <c r="AX103" s="1609"/>
      <c r="AY103" s="1609"/>
      <c r="AZ103" s="1609"/>
      <c r="BA103" s="1609"/>
      <c r="BB103" s="1609"/>
      <c r="BC103" s="1609"/>
      <c r="BD103" s="1609"/>
      <c r="BE103" s="1609"/>
      <c r="BF103" s="1609"/>
    </row>
    <row r="104" spans="1:58" ht="0.75" customHeight="1">
      <c r="A104" s="990" t="s">
        <v>989</v>
      </c>
      <c r="D104" s="984"/>
      <c r="E104" s="994"/>
      <c r="F104" s="4006"/>
      <c r="G104" s="4003"/>
      <c r="H104" s="4010"/>
      <c r="I104" s="4011"/>
      <c r="J104" s="4002"/>
      <c r="K104" s="4002"/>
      <c r="L104" s="4004"/>
      <c r="M104" s="3857"/>
      <c r="N104" s="4012"/>
      <c r="O104" s="4013"/>
      <c r="P104" s="3999"/>
      <c r="Q104" s="4002"/>
      <c r="R104" s="4002"/>
      <c r="S104" s="4002"/>
      <c r="T104" s="4002"/>
      <c r="U104" s="4002"/>
      <c r="V104" s="4002"/>
      <c r="W104" s="4002"/>
      <c r="X104" s="4002"/>
      <c r="Y104" s="4002"/>
      <c r="Z104" s="1812"/>
      <c r="AA104" s="1813"/>
      <c r="AB104" s="1813"/>
      <c r="AC104" s="1814"/>
      <c r="AD104" s="1814"/>
      <c r="AE104" s="1815"/>
      <c r="AF104" s="4009"/>
      <c r="AG104" s="4004"/>
      <c r="AH104" s="4004"/>
      <c r="AI104" s="4009"/>
      <c r="AJ104" s="4004"/>
      <c r="AK104" s="4004"/>
      <c r="AL104" s="1763"/>
      <c r="AM104" s="1609"/>
      <c r="AN104" s="1609"/>
      <c r="AO104" s="1609"/>
      <c r="AP104" s="1609"/>
      <c r="AQ104" s="1609"/>
      <c r="AR104" s="1609"/>
      <c r="AS104" s="1609"/>
      <c r="AT104" s="1609"/>
      <c r="AU104" s="1609"/>
      <c r="AV104" s="1609"/>
      <c r="AW104" s="1609"/>
      <c r="AX104" s="1609"/>
      <c r="AY104" s="1609"/>
      <c r="AZ104" s="1609"/>
      <c r="BA104" s="1609"/>
      <c r="BB104" s="1609"/>
      <c r="BC104" s="1609"/>
      <c r="BD104" s="1609"/>
      <c r="BE104" s="1609"/>
      <c r="BF104" s="1609"/>
    </row>
    <row r="105" spans="1:58" ht="0.75" customHeight="1">
      <c r="A105" s="990" t="s">
        <v>989</v>
      </c>
      <c r="D105" s="984"/>
      <c r="E105" s="994"/>
      <c r="F105" s="4006"/>
      <c r="G105" s="4003"/>
      <c r="H105" s="4010"/>
      <c r="I105" s="4011"/>
      <c r="J105" s="4002"/>
      <c r="K105" s="4002"/>
      <c r="L105" s="4004"/>
      <c r="M105" s="3857"/>
      <c r="N105" s="4012"/>
      <c r="O105" s="4013"/>
      <c r="P105" s="4000"/>
      <c r="Q105" s="4002"/>
      <c r="R105" s="4002"/>
      <c r="S105" s="4002"/>
      <c r="T105" s="4002"/>
      <c r="U105" s="4002"/>
      <c r="V105" s="4002"/>
      <c r="W105" s="4002"/>
      <c r="X105" s="4002"/>
      <c r="Y105" s="4002"/>
      <c r="Z105" s="1816"/>
      <c r="AA105" s="1817"/>
      <c r="AB105" s="1818"/>
      <c r="AC105" s="1819"/>
      <c r="AD105" s="1818"/>
      <c r="AE105" s="1819"/>
      <c r="AF105" s="4009"/>
      <c r="AG105" s="4004"/>
      <c r="AH105" s="4004"/>
      <c r="AI105" s="4009"/>
      <c r="AJ105" s="4004"/>
      <c r="AK105" s="4004"/>
      <c r="AL105" s="1763"/>
      <c r="AM105" s="1609"/>
      <c r="AN105" s="1609"/>
      <c r="AO105" s="1609"/>
      <c r="AP105" s="1609"/>
      <c r="AQ105" s="1609"/>
      <c r="AR105" s="1609"/>
      <c r="AS105" s="1609"/>
      <c r="AT105" s="1609"/>
      <c r="AU105" s="1609"/>
      <c r="AV105" s="1609"/>
      <c r="AW105" s="1609"/>
      <c r="AX105" s="1609"/>
      <c r="AY105" s="1609"/>
      <c r="AZ105" s="1609"/>
      <c r="BA105" s="1609"/>
      <c r="BB105" s="1609"/>
      <c r="BC105" s="1609"/>
      <c r="BD105" s="1609"/>
      <c r="BE105" s="1609"/>
      <c r="BF105" s="1609"/>
    </row>
    <row r="106" spans="1:58" ht="0.75" customHeight="1">
      <c r="A106" s="990" t="s">
        <v>989</v>
      </c>
      <c r="D106" s="984"/>
      <c r="E106" s="994"/>
      <c r="F106" s="4006"/>
      <c r="G106" s="4003"/>
      <c r="H106" s="4010"/>
      <c r="I106" s="4011"/>
      <c r="J106" s="4002"/>
      <c r="K106" s="4002"/>
      <c r="L106" s="4004"/>
      <c r="M106" s="3857"/>
      <c r="N106" s="4012"/>
      <c r="O106" s="4013"/>
      <c r="P106" s="4001"/>
      <c r="Q106" s="4002"/>
      <c r="R106" s="4002"/>
      <c r="S106" s="4002"/>
      <c r="T106" s="4002"/>
      <c r="U106" s="4002"/>
      <c r="V106" s="4002"/>
      <c r="W106" s="4002"/>
      <c r="X106" s="4002"/>
      <c r="Y106" s="4002"/>
      <c r="Z106" s="1812"/>
      <c r="AA106" s="1813"/>
      <c r="AB106" s="1820"/>
      <c r="AC106" s="1814"/>
      <c r="AD106" s="1814"/>
      <c r="AE106" s="1821"/>
      <c r="AF106" s="4009"/>
      <c r="AG106" s="4004"/>
      <c r="AH106" s="4004"/>
      <c r="AI106" s="4009"/>
      <c r="AJ106" s="4004"/>
      <c r="AK106" s="4004"/>
      <c r="AL106" s="1763"/>
      <c r="AM106" s="1609"/>
      <c r="AN106" s="1609"/>
      <c r="AO106" s="1609"/>
      <c r="AP106" s="1609"/>
      <c r="AQ106" s="1609"/>
      <c r="AR106" s="1609"/>
      <c r="AS106" s="1609"/>
      <c r="AT106" s="1609"/>
      <c r="AU106" s="1609"/>
      <c r="AV106" s="1609"/>
      <c r="AW106" s="1609"/>
      <c r="AX106" s="1609"/>
      <c r="AY106" s="1609"/>
      <c r="AZ106" s="1609"/>
      <c r="BA106" s="1609"/>
      <c r="BB106" s="1609"/>
      <c r="BC106" s="1609"/>
      <c r="BD106" s="1609"/>
      <c r="BE106" s="1609"/>
      <c r="BF106" s="1609"/>
    </row>
    <row r="107" spans="1:58" ht="0.75" customHeight="1">
      <c r="A107" s="990" t="s">
        <v>989</v>
      </c>
      <c r="D107" s="984"/>
      <c r="E107" s="994"/>
      <c r="F107" s="4006"/>
      <c r="G107" s="4003"/>
      <c r="H107" s="4010"/>
      <c r="I107" s="4011"/>
      <c r="J107" s="4002"/>
      <c r="K107" s="4002"/>
      <c r="L107" s="4004"/>
      <c r="M107" s="3857"/>
      <c r="N107" s="1813"/>
      <c r="O107" s="1813"/>
      <c r="P107" s="1820"/>
      <c r="Q107" s="1813"/>
      <c r="R107" s="1813"/>
      <c r="S107" s="1813"/>
      <c r="T107" s="1813"/>
      <c r="U107" s="1813"/>
      <c r="V107" s="1813"/>
      <c r="W107" s="1813"/>
      <c r="X107" s="1813"/>
      <c r="Y107" s="1813"/>
      <c r="Z107" s="1813"/>
      <c r="AA107" s="1813"/>
      <c r="AB107" s="1813"/>
      <c r="AC107" s="1813"/>
      <c r="AD107" s="1813"/>
      <c r="AE107" s="1822"/>
      <c r="AF107" s="4009"/>
      <c r="AG107" s="4004"/>
      <c r="AH107" s="4004"/>
      <c r="AI107" s="4009"/>
      <c r="AJ107" s="4004"/>
      <c r="AK107" s="4004"/>
      <c r="AL107" s="1763"/>
      <c r="AM107" s="1609"/>
      <c r="AN107" s="1609"/>
      <c r="AO107" s="1609"/>
      <c r="AP107" s="1609"/>
      <c r="AQ107" s="1609"/>
      <c r="AR107" s="1609"/>
      <c r="AS107" s="1609"/>
      <c r="AT107" s="1609"/>
      <c r="AU107" s="1609"/>
      <c r="AV107" s="1609"/>
      <c r="AW107" s="1609"/>
      <c r="AX107" s="1609"/>
      <c r="AY107" s="1609"/>
      <c r="AZ107" s="1609"/>
      <c r="BA107" s="1609"/>
      <c r="BB107" s="1609"/>
      <c r="BC107" s="1609"/>
      <c r="BD107" s="1609"/>
      <c r="BE107" s="1609"/>
      <c r="BF107" s="1609"/>
    </row>
    <row r="108" spans="1:58" ht="11.25" customHeight="1">
      <c r="A108" s="990" t="s">
        <v>989</v>
      </c>
      <c r="D108" s="984"/>
      <c r="E108" s="994"/>
      <c r="F108" s="4007"/>
      <c r="G108" s="3992" t="s">
        <v>90</v>
      </c>
      <c r="H108" s="4003" t="s">
        <v>161</v>
      </c>
      <c r="I108" s="4015"/>
      <c r="J108" s="4016"/>
      <c r="K108" s="4017" t="s">
        <v>1108</v>
      </c>
      <c r="L108" s="3741" t="s">
        <v>6</v>
      </c>
      <c r="M108" s="3742"/>
      <c r="N108" s="1761"/>
      <c r="O108" s="1001" t="s">
        <v>460</v>
      </c>
      <c r="P108" s="1002"/>
      <c r="Q108" s="1002"/>
      <c r="R108" s="1002"/>
      <c r="S108" s="1002"/>
      <c r="T108" s="1002"/>
      <c r="U108" s="1002"/>
      <c r="V108" s="1002"/>
      <c r="W108" s="1002"/>
      <c r="X108" s="1002"/>
      <c r="Y108" s="1002"/>
      <c r="Z108" s="1002"/>
      <c r="AA108" s="1002"/>
      <c r="AB108" s="1002"/>
      <c r="AC108" s="1002"/>
      <c r="AD108" s="1002"/>
      <c r="AE108" s="1002"/>
      <c r="AF108" s="4018">
        <v>2023</v>
      </c>
      <c r="AG108" s="4019" t="s">
        <v>1096</v>
      </c>
      <c r="AH108" s="4019" t="s">
        <v>1097</v>
      </c>
      <c r="AI108" s="4018">
        <v>2023</v>
      </c>
      <c r="AJ108" s="4019" t="s">
        <v>1096</v>
      </c>
      <c r="AK108" s="4019" t="s">
        <v>1097</v>
      </c>
      <c r="AL108" s="1763"/>
      <c r="AM108" s="1609"/>
      <c r="AN108" s="1609"/>
      <c r="AO108" s="1609"/>
      <c r="AP108" s="1609"/>
      <c r="AQ108" s="1609"/>
      <c r="AR108" s="1609"/>
      <c r="AS108" s="1609"/>
      <c r="AT108" s="1609"/>
      <c r="AU108" s="1609"/>
      <c r="AV108" s="1609"/>
      <c r="AW108" s="1609"/>
      <c r="AX108" s="1609"/>
      <c r="AY108" s="1609"/>
      <c r="AZ108" s="1609"/>
      <c r="BA108" s="1609"/>
      <c r="BB108" s="1609"/>
      <c r="BC108" s="1609"/>
      <c r="BD108" s="1609"/>
      <c r="BE108" s="1609"/>
      <c r="BF108" s="1609"/>
    </row>
    <row r="109" spans="1:58" ht="11.25" customHeight="1">
      <c r="A109" s="990" t="s">
        <v>989</v>
      </c>
      <c r="D109" s="984"/>
      <c r="E109" s="994"/>
      <c r="F109" s="4007"/>
      <c r="G109" s="4014"/>
      <c r="H109" s="4003" t="s">
        <v>460</v>
      </c>
      <c r="I109" s="4015"/>
      <c r="J109" s="4016"/>
      <c r="K109" s="4017"/>
      <c r="L109" s="3741"/>
      <c r="M109" s="3742"/>
      <c r="N109" s="4020"/>
      <c r="O109" s="4021">
        <v>1</v>
      </c>
      <c r="P109" s="4022" t="s">
        <v>52</v>
      </c>
      <c r="Q109" s="4016" t="s">
        <v>1098</v>
      </c>
      <c r="R109" s="4025" t="s">
        <v>1084</v>
      </c>
      <c r="S109" s="4025" t="s">
        <v>1085</v>
      </c>
      <c r="T109" s="4025" t="s">
        <v>1086</v>
      </c>
      <c r="U109" s="4025" t="s">
        <v>1087</v>
      </c>
      <c r="V109" s="4025" t="s">
        <v>1088</v>
      </c>
      <c r="W109" s="4025" t="s">
        <v>1089</v>
      </c>
      <c r="X109" s="4025" t="s">
        <v>1099</v>
      </c>
      <c r="Y109" s="4025" t="s">
        <v>1091</v>
      </c>
      <c r="Z109" s="999"/>
      <c r="AA109" s="1000"/>
      <c r="AB109" s="1000"/>
      <c r="AC109" s="1004"/>
      <c r="AD109" s="1004"/>
      <c r="AE109" s="1005"/>
      <c r="AF109" s="4018"/>
      <c r="AG109" s="4019"/>
      <c r="AH109" s="4019"/>
      <c r="AI109" s="4018"/>
      <c r="AJ109" s="4019"/>
      <c r="AK109" s="4019"/>
      <c r="AL109" s="1763"/>
      <c r="AM109" s="1609"/>
      <c r="AN109" s="1609"/>
      <c r="AO109" s="1609"/>
      <c r="AP109" s="1609"/>
      <c r="AQ109" s="1609"/>
      <c r="AR109" s="1609"/>
      <c r="AS109" s="1609"/>
      <c r="AT109" s="1609"/>
      <c r="AU109" s="1609"/>
      <c r="AV109" s="1609"/>
      <c r="AW109" s="1609"/>
      <c r="AX109" s="1609"/>
      <c r="AY109" s="1609"/>
      <c r="AZ109" s="1609"/>
      <c r="BA109" s="1609"/>
      <c r="BB109" s="1609"/>
      <c r="BC109" s="1609"/>
      <c r="BD109" s="1609"/>
      <c r="BE109" s="1609"/>
      <c r="BF109" s="1609"/>
    </row>
    <row r="110" spans="1:58" ht="11.25" customHeight="1">
      <c r="A110" s="990" t="s">
        <v>989</v>
      </c>
      <c r="D110" s="984"/>
      <c r="E110" s="994"/>
      <c r="F110" s="4007"/>
      <c r="G110" s="4014"/>
      <c r="H110" s="4003" t="s">
        <v>460</v>
      </c>
      <c r="I110" s="4015"/>
      <c r="J110" s="4016"/>
      <c r="K110" s="4017"/>
      <c r="L110" s="3741"/>
      <c r="M110" s="3742"/>
      <c r="N110" s="4020"/>
      <c r="O110" s="4021"/>
      <c r="P110" s="4023"/>
      <c r="Q110" s="4016"/>
      <c r="R110" s="3975"/>
      <c r="S110" s="4025"/>
      <c r="T110" s="3975"/>
      <c r="U110" s="3975"/>
      <c r="V110" s="3975"/>
      <c r="W110" s="3975"/>
      <c r="X110" s="3975"/>
      <c r="Y110" s="3975"/>
      <c r="Z110" s="1614"/>
      <c r="AA110" s="1581">
        <v>1</v>
      </c>
      <c r="AB110" s="1003" t="s">
        <v>1102</v>
      </c>
      <c r="AC110" s="993">
        <v>3865.9</v>
      </c>
      <c r="AD110" s="1003" t="str">
        <f>AB110</f>
        <v xml:space="preserve">      Амортизационные отчисления с выделением результатов переоценки основных средств и нематериальных активов</v>
      </c>
      <c r="AE110" s="993">
        <v>0</v>
      </c>
      <c r="AF110" s="4018"/>
      <c r="AG110" s="4019"/>
      <c r="AH110" s="4019"/>
      <c r="AI110" s="4018"/>
      <c r="AJ110" s="4019"/>
      <c r="AK110" s="4019"/>
      <c r="AL110" s="1763"/>
      <c r="AM110" s="1609"/>
      <c r="AN110" s="1609"/>
      <c r="AO110" s="1609"/>
      <c r="AP110" s="1609"/>
      <c r="AQ110" s="1609"/>
      <c r="AR110" s="1609"/>
      <c r="AS110" s="1609"/>
      <c r="AT110" s="1609"/>
      <c r="AU110" s="1609"/>
      <c r="AV110" s="1609"/>
      <c r="AW110" s="1609"/>
      <c r="AX110" s="1609"/>
      <c r="AY110" s="1609"/>
      <c r="AZ110" s="1609"/>
      <c r="BA110" s="1609"/>
      <c r="BB110" s="1609"/>
      <c r="BC110" s="1609"/>
      <c r="BD110" s="1609"/>
      <c r="BE110" s="1609"/>
      <c r="BF110" s="1609"/>
    </row>
    <row r="111" spans="1:58" ht="11.25" customHeight="1">
      <c r="A111" s="990" t="s">
        <v>989</v>
      </c>
      <c r="D111" s="984"/>
      <c r="E111" s="994"/>
      <c r="F111" s="4014"/>
      <c r="G111" s="4014"/>
      <c r="H111" s="4014"/>
      <c r="I111" s="4014"/>
      <c r="J111" s="4014"/>
      <c r="K111" s="4014"/>
      <c r="L111" s="4014"/>
      <c r="M111" s="4014"/>
      <c r="N111" s="4014"/>
      <c r="O111" s="4014"/>
      <c r="P111" s="4014"/>
      <c r="Q111" s="4014"/>
      <c r="R111" s="4014"/>
      <c r="S111" s="4014"/>
      <c r="T111" s="4014"/>
      <c r="U111" s="4014"/>
      <c r="V111" s="4014"/>
      <c r="W111" s="4014"/>
      <c r="X111" s="4014"/>
      <c r="Y111" s="4014"/>
      <c r="Z111" s="587" t="s">
        <v>90</v>
      </c>
      <c r="AA111" s="1601" t="s">
        <v>89</v>
      </c>
      <c r="AB111" s="1003" t="s">
        <v>1092</v>
      </c>
      <c r="AC111" s="993">
        <v>2198.0300000000002</v>
      </c>
      <c r="AD111" s="1003" t="str">
        <f>AB111</f>
        <v xml:space="preserve">  Прибыль направляемая на инвестиции</v>
      </c>
      <c r="AE111" s="993">
        <v>0</v>
      </c>
      <c r="AF111" s="4026"/>
      <c r="AG111" s="4027"/>
      <c r="AH111" s="4027"/>
      <c r="AI111" s="4026"/>
      <c r="AJ111" s="4027"/>
      <c r="AK111" s="4028"/>
      <c r="AL111" s="1763"/>
      <c r="AM111" s="1609"/>
      <c r="AN111" s="1609"/>
      <c r="AO111" s="1609"/>
      <c r="AP111" s="1609"/>
      <c r="AQ111" s="1609"/>
      <c r="AR111" s="1609"/>
      <c r="AS111" s="1609"/>
      <c r="AT111" s="1609"/>
      <c r="AU111" s="1609"/>
      <c r="AV111" s="1609"/>
      <c r="AW111" s="1609"/>
      <c r="AX111" s="1609"/>
      <c r="AY111" s="1609"/>
      <c r="AZ111" s="1609"/>
      <c r="BA111" s="1609"/>
      <c r="BB111" s="1609"/>
      <c r="BC111" s="1609"/>
      <c r="BD111" s="1609"/>
      <c r="BE111" s="1609"/>
      <c r="BF111" s="1609"/>
    </row>
    <row r="112" spans="1:58" ht="11.25" customHeight="1">
      <c r="A112" s="990" t="s">
        <v>989</v>
      </c>
      <c r="D112" s="984"/>
      <c r="E112" s="994"/>
      <c r="F112" s="4007"/>
      <c r="G112" s="4014"/>
      <c r="H112" s="4003" t="s">
        <v>460</v>
      </c>
      <c r="I112" s="4015"/>
      <c r="J112" s="4016"/>
      <c r="K112" s="4017"/>
      <c r="L112" s="3741"/>
      <c r="M112" s="3742"/>
      <c r="N112" s="4020"/>
      <c r="O112" s="4021"/>
      <c r="P112" s="4024"/>
      <c r="Q112" s="4016"/>
      <c r="R112" s="3975"/>
      <c r="S112" s="4025"/>
      <c r="T112" s="3975"/>
      <c r="U112" s="3975"/>
      <c r="V112" s="3975"/>
      <c r="W112" s="3975"/>
      <c r="X112" s="3975"/>
      <c r="Y112" s="3975"/>
      <c r="Z112" s="999"/>
      <c r="AA112" s="1000"/>
      <c r="AB112" s="1065" t="s">
        <v>1093</v>
      </c>
      <c r="AC112" s="1004"/>
      <c r="AD112" s="1004"/>
      <c r="AE112" s="1006"/>
      <c r="AF112" s="4018"/>
      <c r="AG112" s="4019"/>
      <c r="AH112" s="4019"/>
      <c r="AI112" s="4018"/>
      <c r="AJ112" s="4019"/>
      <c r="AK112" s="4019"/>
      <c r="AL112" s="1763"/>
      <c r="AM112" s="1609"/>
      <c r="AN112" s="1609"/>
      <c r="AO112" s="1609"/>
      <c r="AP112" s="1609"/>
      <c r="AQ112" s="1609"/>
      <c r="AR112" s="1609"/>
      <c r="AS112" s="1609"/>
      <c r="AT112" s="1609"/>
      <c r="AU112" s="1609"/>
      <c r="AV112" s="1609"/>
      <c r="AW112" s="1609"/>
      <c r="AX112" s="1609"/>
      <c r="AY112" s="1609"/>
      <c r="AZ112" s="1609"/>
      <c r="BA112" s="1609"/>
      <c r="BB112" s="1609"/>
      <c r="BC112" s="1609"/>
      <c r="BD112" s="1609"/>
      <c r="BE112" s="1609"/>
      <c r="BF112" s="1609"/>
    </row>
    <row r="113" spans="1:58" ht="11.25" customHeight="1">
      <c r="A113" s="990" t="s">
        <v>989</v>
      </c>
      <c r="D113" s="984"/>
      <c r="E113" s="994"/>
      <c r="F113" s="4007"/>
      <c r="G113" s="4014"/>
      <c r="H113" s="4003" t="s">
        <v>460</v>
      </c>
      <c r="I113" s="4015"/>
      <c r="J113" s="4016"/>
      <c r="K113" s="4017"/>
      <c r="L113" s="3741"/>
      <c r="M113" s="3742"/>
      <c r="N113" s="999"/>
      <c r="O113" s="1000"/>
      <c r="P113" s="992" t="s">
        <v>1094</v>
      </c>
      <c r="Q113" s="1000"/>
      <c r="R113" s="1000"/>
      <c r="S113" s="1000"/>
      <c r="T113" s="1000"/>
      <c r="U113" s="1000"/>
      <c r="V113" s="1000"/>
      <c r="W113" s="1000"/>
      <c r="X113" s="1000"/>
      <c r="Y113" s="1000"/>
      <c r="Z113" s="1000"/>
      <c r="AA113" s="1000"/>
      <c r="AB113" s="1000"/>
      <c r="AC113" s="1000"/>
      <c r="AD113" s="1000"/>
      <c r="AE113" s="1007"/>
      <c r="AF113" s="4018"/>
      <c r="AG113" s="4019"/>
      <c r="AH113" s="4019"/>
      <c r="AI113" s="4018"/>
      <c r="AJ113" s="4019"/>
      <c r="AK113" s="4019"/>
      <c r="AL113" s="1763"/>
      <c r="AM113" s="1609"/>
      <c r="AN113" s="1609"/>
      <c r="AO113" s="1609"/>
      <c r="AP113" s="1609"/>
      <c r="AQ113" s="1609"/>
      <c r="AR113" s="1609"/>
      <c r="AS113" s="1609"/>
      <c r="AT113" s="1609"/>
      <c r="AU113" s="1609"/>
      <c r="AV113" s="1609"/>
      <c r="AW113" s="1609"/>
      <c r="AX113" s="1609"/>
      <c r="AY113" s="1609"/>
      <c r="AZ113" s="1609"/>
      <c r="BA113" s="1609"/>
      <c r="BB113" s="1609"/>
      <c r="BC113" s="1609"/>
      <c r="BD113" s="1609"/>
      <c r="BE113" s="1609"/>
      <c r="BF113" s="1609"/>
    </row>
    <row r="114" spans="1:58" ht="11.25" customHeight="1">
      <c r="A114" s="990" t="s">
        <v>989</v>
      </c>
      <c r="D114" s="984"/>
      <c r="E114" s="994"/>
      <c r="F114" s="4007"/>
      <c r="G114" s="3992" t="s">
        <v>90</v>
      </c>
      <c r="H114" s="4003" t="s">
        <v>89</v>
      </c>
      <c r="I114" s="4015"/>
      <c r="J114" s="4016"/>
      <c r="K114" s="4017" t="s">
        <v>1103</v>
      </c>
      <c r="L114" s="3741" t="s">
        <v>6</v>
      </c>
      <c r="M114" s="3742"/>
      <c r="N114" s="1761"/>
      <c r="O114" s="1001" t="s">
        <v>460</v>
      </c>
      <c r="P114" s="1002"/>
      <c r="Q114" s="1002"/>
      <c r="R114" s="1002"/>
      <c r="S114" s="1002"/>
      <c r="T114" s="1002"/>
      <c r="U114" s="1002"/>
      <c r="V114" s="1002"/>
      <c r="W114" s="1002"/>
      <c r="X114" s="1002"/>
      <c r="Y114" s="1002"/>
      <c r="Z114" s="1002"/>
      <c r="AA114" s="1002"/>
      <c r="AB114" s="1002"/>
      <c r="AC114" s="1002"/>
      <c r="AD114" s="1002"/>
      <c r="AE114" s="1002"/>
      <c r="AF114" s="4018">
        <v>2025</v>
      </c>
      <c r="AG114" s="4019" t="s">
        <v>1096</v>
      </c>
      <c r="AH114" s="4019" t="s">
        <v>1104</v>
      </c>
      <c r="AI114" s="4018">
        <v>2025</v>
      </c>
      <c r="AJ114" s="4019" t="s">
        <v>1096</v>
      </c>
      <c r="AK114" s="4019" t="s">
        <v>1104</v>
      </c>
      <c r="AL114" s="1763"/>
      <c r="AM114" s="1609"/>
      <c r="AN114" s="1609"/>
      <c r="AO114" s="1609"/>
      <c r="AP114" s="1609"/>
      <c r="AQ114" s="1609"/>
      <c r="AR114" s="1609"/>
      <c r="AS114" s="1609"/>
      <c r="AT114" s="1609"/>
      <c r="AU114" s="1609"/>
      <c r="AV114" s="1609"/>
      <c r="AW114" s="1609"/>
      <c r="AX114" s="1609"/>
      <c r="AY114" s="1609"/>
      <c r="AZ114" s="1609"/>
      <c r="BA114" s="1609"/>
      <c r="BB114" s="1609"/>
      <c r="BC114" s="1609"/>
      <c r="BD114" s="1609"/>
      <c r="BE114" s="1609"/>
      <c r="BF114" s="1609"/>
    </row>
    <row r="115" spans="1:58" ht="11.25" customHeight="1">
      <c r="A115" s="990" t="s">
        <v>989</v>
      </c>
      <c r="D115" s="984"/>
      <c r="E115" s="994"/>
      <c r="F115" s="4007"/>
      <c r="G115" s="4014"/>
      <c r="H115" s="4003" t="s">
        <v>161</v>
      </c>
      <c r="I115" s="4015"/>
      <c r="J115" s="4016"/>
      <c r="K115" s="4017"/>
      <c r="L115" s="3741"/>
      <c r="M115" s="3742"/>
      <c r="N115" s="4020"/>
      <c r="O115" s="4021">
        <v>1</v>
      </c>
      <c r="P115" s="4022" t="s">
        <v>52</v>
      </c>
      <c r="Q115" s="4016" t="s">
        <v>1105</v>
      </c>
      <c r="R115" s="4025" t="s">
        <v>1106</v>
      </c>
      <c r="S115" s="4025" t="s">
        <v>1085</v>
      </c>
      <c r="T115" s="4025" t="s">
        <v>1086</v>
      </c>
      <c r="U115" s="4025" t="s">
        <v>1087</v>
      </c>
      <c r="V115" s="4025" t="s">
        <v>1088</v>
      </c>
      <c r="W115" s="4025" t="s">
        <v>1089</v>
      </c>
      <c r="X115" s="4025" t="s">
        <v>1107</v>
      </c>
      <c r="Y115" s="4025" t="s">
        <v>1091</v>
      </c>
      <c r="Z115" s="999"/>
      <c r="AA115" s="1000"/>
      <c r="AB115" s="1000"/>
      <c r="AC115" s="1004"/>
      <c r="AD115" s="1004"/>
      <c r="AE115" s="1005"/>
      <c r="AF115" s="4018"/>
      <c r="AG115" s="4019"/>
      <c r="AH115" s="4019"/>
      <c r="AI115" s="4018"/>
      <c r="AJ115" s="4019"/>
      <c r="AK115" s="4019"/>
      <c r="AL115" s="1763"/>
      <c r="AM115" s="1609"/>
      <c r="AN115" s="1609"/>
      <c r="AO115" s="1609"/>
      <c r="AP115" s="1609"/>
      <c r="AQ115" s="1609"/>
      <c r="AR115" s="1609"/>
      <c r="AS115" s="1609"/>
      <c r="AT115" s="1609"/>
      <c r="AU115" s="1609"/>
      <c r="AV115" s="1609"/>
      <c r="AW115" s="1609"/>
      <c r="AX115" s="1609"/>
      <c r="AY115" s="1609"/>
      <c r="AZ115" s="1609"/>
      <c r="BA115" s="1609"/>
      <c r="BB115" s="1609"/>
      <c r="BC115" s="1609"/>
      <c r="BD115" s="1609"/>
      <c r="BE115" s="1609"/>
      <c r="BF115" s="1609"/>
    </row>
    <row r="116" spans="1:58" ht="11.25" customHeight="1">
      <c r="A116" s="990" t="s">
        <v>989</v>
      </c>
      <c r="D116" s="984"/>
      <c r="E116" s="994"/>
      <c r="F116" s="4007"/>
      <c r="G116" s="4014"/>
      <c r="H116" s="4003" t="s">
        <v>161</v>
      </c>
      <c r="I116" s="4015"/>
      <c r="J116" s="4016"/>
      <c r="K116" s="4017"/>
      <c r="L116" s="3741"/>
      <c r="M116" s="3742"/>
      <c r="N116" s="4020"/>
      <c r="O116" s="4021"/>
      <c r="P116" s="4023"/>
      <c r="Q116" s="4016"/>
      <c r="R116" s="3975"/>
      <c r="S116" s="4025"/>
      <c r="T116" s="3975"/>
      <c r="U116" s="3975"/>
      <c r="V116" s="3975"/>
      <c r="W116" s="3975"/>
      <c r="X116" s="3975"/>
      <c r="Y116" s="3975"/>
      <c r="Z116" s="1614"/>
      <c r="AA116" s="1581">
        <v>1</v>
      </c>
      <c r="AB116" s="1003" t="s">
        <v>1092</v>
      </c>
      <c r="AC116" s="993">
        <v>7000</v>
      </c>
      <c r="AD116" s="1003" t="str">
        <f>AB116</f>
        <v xml:space="preserve">  Прибыль направляемая на инвестиции</v>
      </c>
      <c r="AE116" s="993">
        <v>0</v>
      </c>
      <c r="AF116" s="4018"/>
      <c r="AG116" s="4019"/>
      <c r="AH116" s="4019"/>
      <c r="AI116" s="4018"/>
      <c r="AJ116" s="4019"/>
      <c r="AK116" s="4019"/>
      <c r="AL116" s="1763"/>
      <c r="AM116" s="1609"/>
      <c r="AN116" s="1609"/>
      <c r="AO116" s="1609"/>
      <c r="AP116" s="1609"/>
      <c r="AQ116" s="1609"/>
      <c r="AR116" s="1609"/>
      <c r="AS116" s="1609"/>
      <c r="AT116" s="1609"/>
      <c r="AU116" s="1609"/>
      <c r="AV116" s="1609"/>
      <c r="AW116" s="1609"/>
      <c r="AX116" s="1609"/>
      <c r="AY116" s="1609"/>
      <c r="AZ116" s="1609"/>
      <c r="BA116" s="1609"/>
      <c r="BB116" s="1609"/>
      <c r="BC116" s="1609"/>
      <c r="BD116" s="1609"/>
      <c r="BE116" s="1609"/>
      <c r="BF116" s="1609"/>
    </row>
    <row r="117" spans="1:58" ht="11.25" customHeight="1">
      <c r="A117" s="990" t="s">
        <v>989</v>
      </c>
      <c r="D117" s="984"/>
      <c r="E117" s="994"/>
      <c r="F117" s="4007"/>
      <c r="G117" s="4014"/>
      <c r="H117" s="4003" t="s">
        <v>161</v>
      </c>
      <c r="I117" s="4015"/>
      <c r="J117" s="4016"/>
      <c r="K117" s="4017"/>
      <c r="L117" s="3741"/>
      <c r="M117" s="3742"/>
      <c r="N117" s="4020"/>
      <c r="O117" s="4021"/>
      <c r="P117" s="4024"/>
      <c r="Q117" s="4016"/>
      <c r="R117" s="3975"/>
      <c r="S117" s="4025"/>
      <c r="T117" s="3975"/>
      <c r="U117" s="3975"/>
      <c r="V117" s="3975"/>
      <c r="W117" s="3975"/>
      <c r="X117" s="3975"/>
      <c r="Y117" s="3975"/>
      <c r="Z117" s="999"/>
      <c r="AA117" s="1000"/>
      <c r="AB117" s="1065" t="s">
        <v>1093</v>
      </c>
      <c r="AC117" s="1004"/>
      <c r="AD117" s="1004"/>
      <c r="AE117" s="1006"/>
      <c r="AF117" s="4018"/>
      <c r="AG117" s="4019"/>
      <c r="AH117" s="4019"/>
      <c r="AI117" s="4018"/>
      <c r="AJ117" s="4019"/>
      <c r="AK117" s="4019"/>
      <c r="AL117" s="1763"/>
      <c r="AM117" s="1609"/>
      <c r="AN117" s="1609"/>
      <c r="AO117" s="1609"/>
      <c r="AP117" s="1609"/>
      <c r="AQ117" s="1609"/>
      <c r="AR117" s="1609"/>
      <c r="AS117" s="1609"/>
      <c r="AT117" s="1609"/>
      <c r="AU117" s="1609"/>
      <c r="AV117" s="1609"/>
      <c r="AW117" s="1609"/>
      <c r="AX117" s="1609"/>
      <c r="AY117" s="1609"/>
      <c r="AZ117" s="1609"/>
      <c r="BA117" s="1609"/>
      <c r="BB117" s="1609"/>
      <c r="BC117" s="1609"/>
      <c r="BD117" s="1609"/>
      <c r="BE117" s="1609"/>
      <c r="BF117" s="1609"/>
    </row>
    <row r="118" spans="1:58" ht="11.25" customHeight="1">
      <c r="A118" s="990" t="s">
        <v>989</v>
      </c>
      <c r="D118" s="984"/>
      <c r="E118" s="994"/>
      <c r="F118" s="4007"/>
      <c r="G118" s="4014"/>
      <c r="H118" s="4003" t="s">
        <v>161</v>
      </c>
      <c r="I118" s="4015"/>
      <c r="J118" s="4016"/>
      <c r="K118" s="4017"/>
      <c r="L118" s="3741"/>
      <c r="M118" s="3742"/>
      <c r="N118" s="999"/>
      <c r="O118" s="1000"/>
      <c r="P118" s="992" t="s">
        <v>1094</v>
      </c>
      <c r="Q118" s="1000"/>
      <c r="R118" s="1000"/>
      <c r="S118" s="1000"/>
      <c r="T118" s="1000"/>
      <c r="U118" s="1000"/>
      <c r="V118" s="1000"/>
      <c r="W118" s="1000"/>
      <c r="X118" s="1000"/>
      <c r="Y118" s="1000"/>
      <c r="Z118" s="1000"/>
      <c r="AA118" s="1000"/>
      <c r="AB118" s="1000"/>
      <c r="AC118" s="1000"/>
      <c r="AD118" s="1000"/>
      <c r="AE118" s="1007"/>
      <c r="AF118" s="4018"/>
      <c r="AG118" s="4019"/>
      <c r="AH118" s="4019"/>
      <c r="AI118" s="4018"/>
      <c r="AJ118" s="4019"/>
      <c r="AK118" s="4019"/>
      <c r="AL118" s="1763"/>
      <c r="AM118" s="1609"/>
      <c r="AN118" s="1609"/>
      <c r="AO118" s="1609"/>
      <c r="AP118" s="1609"/>
      <c r="AQ118" s="1609"/>
      <c r="AR118" s="1609"/>
      <c r="AS118" s="1609"/>
      <c r="AT118" s="1609"/>
      <c r="AU118" s="1609"/>
      <c r="AV118" s="1609"/>
      <c r="AW118" s="1609"/>
      <c r="AX118" s="1609"/>
      <c r="AY118" s="1609"/>
      <c r="AZ118" s="1609"/>
      <c r="BA118" s="1609"/>
      <c r="BB118" s="1609"/>
      <c r="BC118" s="1609"/>
      <c r="BD118" s="1609"/>
      <c r="BE118" s="1609"/>
      <c r="BF118" s="1609"/>
    </row>
    <row r="119" spans="1:58" ht="12" customHeight="1">
      <c r="A119" s="990" t="s">
        <v>989</v>
      </c>
      <c r="D119" s="984"/>
      <c r="E119" s="994"/>
      <c r="F119" s="4008"/>
      <c r="G119" s="1014"/>
      <c r="H119" s="1014"/>
      <c r="I119" s="4005" t="s">
        <v>1100</v>
      </c>
      <c r="J119" s="4005"/>
      <c r="K119" s="4005"/>
      <c r="L119" s="997"/>
      <c r="M119" s="997"/>
      <c r="N119" s="998"/>
      <c r="O119" s="998"/>
      <c r="P119" s="998"/>
      <c r="Q119" s="998"/>
      <c r="R119" s="998"/>
      <c r="S119" s="998"/>
      <c r="T119" s="998"/>
      <c r="U119" s="998"/>
      <c r="V119" s="998"/>
      <c r="W119" s="998"/>
      <c r="X119" s="998"/>
      <c r="Y119" s="998"/>
      <c r="Z119" s="998"/>
      <c r="AA119" s="998"/>
      <c r="AB119" s="998"/>
      <c r="AC119" s="998"/>
      <c r="AD119" s="998"/>
      <c r="AE119" s="998"/>
      <c r="AF119" s="998"/>
      <c r="AG119" s="997"/>
      <c r="AH119" s="997"/>
      <c r="AI119" s="998"/>
      <c r="AJ119" s="997"/>
      <c r="AK119" s="998"/>
      <c r="AL119" s="1763"/>
      <c r="AM119" s="1609"/>
      <c r="AN119" s="1609"/>
      <c r="AO119" s="1609"/>
      <c r="AP119" s="1609"/>
      <c r="AQ119" s="1609"/>
      <c r="AR119" s="1609"/>
      <c r="AS119" s="1609"/>
      <c r="AT119" s="1609"/>
      <c r="AU119" s="1609"/>
      <c r="AV119" s="1609"/>
      <c r="AW119" s="1609"/>
      <c r="AX119" s="1609"/>
      <c r="AY119" s="1609"/>
      <c r="AZ119" s="1609"/>
      <c r="BA119" s="1609"/>
      <c r="BB119" s="1609"/>
      <c r="BC119" s="1609"/>
      <c r="BD119" s="1609"/>
      <c r="BE119" s="1609"/>
      <c r="BF119" s="1609"/>
    </row>
    <row r="120" spans="1:58" ht="0.75" customHeight="1">
      <c r="A120" s="990" t="s">
        <v>989</v>
      </c>
      <c r="D120" s="984"/>
      <c r="E120" s="994"/>
      <c r="F120" s="4006">
        <v>2026</v>
      </c>
      <c r="G120" s="4003"/>
      <c r="H120" s="4010" t="s">
        <v>460</v>
      </c>
      <c r="I120" s="4011"/>
      <c r="J120" s="4002"/>
      <c r="K120" s="4002"/>
      <c r="L120" s="4004"/>
      <c r="M120" s="3857"/>
      <c r="N120" s="1811"/>
      <c r="O120" s="1810"/>
      <c r="P120" s="1811"/>
      <c r="Q120" s="1811"/>
      <c r="R120" s="1811"/>
      <c r="S120" s="1811"/>
      <c r="T120" s="1811"/>
      <c r="U120" s="1811"/>
      <c r="V120" s="1811"/>
      <c r="W120" s="1811"/>
      <c r="X120" s="1811"/>
      <c r="Y120" s="1811"/>
      <c r="Z120" s="1811"/>
      <c r="AA120" s="1811"/>
      <c r="AB120" s="1811"/>
      <c r="AC120" s="1811"/>
      <c r="AD120" s="1811"/>
      <c r="AE120" s="1811"/>
      <c r="AF120" s="4009"/>
      <c r="AG120" s="4004"/>
      <c r="AH120" s="4004"/>
      <c r="AI120" s="4009"/>
      <c r="AJ120" s="4004"/>
      <c r="AK120" s="4004"/>
      <c r="AL120" s="1763"/>
      <c r="AM120" s="1609"/>
      <c r="AN120" s="1609"/>
      <c r="AO120" s="1609"/>
      <c r="AP120" s="1609"/>
      <c r="AQ120" s="1609"/>
      <c r="AR120" s="1609"/>
      <c r="AS120" s="1609"/>
      <c r="AT120" s="1609"/>
      <c r="AU120" s="1609"/>
      <c r="AV120" s="1609"/>
      <c r="AW120" s="1609"/>
      <c r="AX120" s="1609"/>
      <c r="AY120" s="1609"/>
      <c r="AZ120" s="1609"/>
      <c r="BA120" s="1609"/>
      <c r="BB120" s="1609"/>
      <c r="BC120" s="1609"/>
      <c r="BD120" s="1609"/>
      <c r="BE120" s="1609"/>
      <c r="BF120" s="1609"/>
    </row>
    <row r="121" spans="1:58" ht="0.75" customHeight="1">
      <c r="A121" s="990" t="s">
        <v>989</v>
      </c>
      <c r="D121" s="984"/>
      <c r="E121" s="994"/>
      <c r="F121" s="4006"/>
      <c r="G121" s="4003"/>
      <c r="H121" s="4010"/>
      <c r="I121" s="4011"/>
      <c r="J121" s="4002"/>
      <c r="K121" s="4002"/>
      <c r="L121" s="4004"/>
      <c r="M121" s="3857"/>
      <c r="N121" s="4012"/>
      <c r="O121" s="4013"/>
      <c r="P121" s="3999"/>
      <c r="Q121" s="4002"/>
      <c r="R121" s="4002"/>
      <c r="S121" s="4002"/>
      <c r="T121" s="4002"/>
      <c r="U121" s="4002"/>
      <c r="V121" s="4002"/>
      <c r="W121" s="4002"/>
      <c r="X121" s="4002"/>
      <c r="Y121" s="4002"/>
      <c r="Z121" s="1812"/>
      <c r="AA121" s="1813"/>
      <c r="AB121" s="1813"/>
      <c r="AC121" s="1814"/>
      <c r="AD121" s="1814"/>
      <c r="AE121" s="1815"/>
      <c r="AF121" s="4009"/>
      <c r="AG121" s="4004"/>
      <c r="AH121" s="4004"/>
      <c r="AI121" s="4009"/>
      <c r="AJ121" s="4004"/>
      <c r="AK121" s="4004"/>
      <c r="AL121" s="1763"/>
      <c r="AM121" s="1609"/>
      <c r="AN121" s="1609"/>
      <c r="AO121" s="1609"/>
      <c r="AP121" s="1609"/>
      <c r="AQ121" s="1609"/>
      <c r="AR121" s="1609"/>
      <c r="AS121" s="1609"/>
      <c r="AT121" s="1609"/>
      <c r="AU121" s="1609"/>
      <c r="AV121" s="1609"/>
      <c r="AW121" s="1609"/>
      <c r="AX121" s="1609"/>
      <c r="AY121" s="1609"/>
      <c r="AZ121" s="1609"/>
      <c r="BA121" s="1609"/>
      <c r="BB121" s="1609"/>
      <c r="BC121" s="1609"/>
      <c r="BD121" s="1609"/>
      <c r="BE121" s="1609"/>
      <c r="BF121" s="1609"/>
    </row>
    <row r="122" spans="1:58" ht="0.75" customHeight="1">
      <c r="A122" s="990" t="s">
        <v>989</v>
      </c>
      <c r="D122" s="984"/>
      <c r="E122" s="994"/>
      <c r="F122" s="4006"/>
      <c r="G122" s="4003"/>
      <c r="H122" s="4010"/>
      <c r="I122" s="4011"/>
      <c r="J122" s="4002"/>
      <c r="K122" s="4002"/>
      <c r="L122" s="4004"/>
      <c r="M122" s="3857"/>
      <c r="N122" s="4012"/>
      <c r="O122" s="4013"/>
      <c r="P122" s="4000"/>
      <c r="Q122" s="4002"/>
      <c r="R122" s="4002"/>
      <c r="S122" s="4002"/>
      <c r="T122" s="4002"/>
      <c r="U122" s="4002"/>
      <c r="V122" s="4002"/>
      <c r="W122" s="4002"/>
      <c r="X122" s="4002"/>
      <c r="Y122" s="4002"/>
      <c r="Z122" s="1816"/>
      <c r="AA122" s="1817"/>
      <c r="AB122" s="1818"/>
      <c r="AC122" s="1819"/>
      <c r="AD122" s="1818"/>
      <c r="AE122" s="1819"/>
      <c r="AF122" s="4009"/>
      <c r="AG122" s="4004"/>
      <c r="AH122" s="4004"/>
      <c r="AI122" s="4009"/>
      <c r="AJ122" s="4004"/>
      <c r="AK122" s="4004"/>
      <c r="AL122" s="1763"/>
      <c r="AM122" s="1609"/>
      <c r="AN122" s="1609"/>
      <c r="AO122" s="1609"/>
      <c r="AP122" s="1609"/>
      <c r="AQ122" s="1609"/>
      <c r="AR122" s="1609"/>
      <c r="AS122" s="1609"/>
      <c r="AT122" s="1609"/>
      <c r="AU122" s="1609"/>
      <c r="AV122" s="1609"/>
      <c r="AW122" s="1609"/>
      <c r="AX122" s="1609"/>
      <c r="AY122" s="1609"/>
      <c r="AZ122" s="1609"/>
      <c r="BA122" s="1609"/>
      <c r="BB122" s="1609"/>
      <c r="BC122" s="1609"/>
      <c r="BD122" s="1609"/>
      <c r="BE122" s="1609"/>
      <c r="BF122" s="1609"/>
    </row>
    <row r="123" spans="1:58" ht="0.75" customHeight="1">
      <c r="A123" s="990" t="s">
        <v>989</v>
      </c>
      <c r="D123" s="984"/>
      <c r="E123" s="994"/>
      <c r="F123" s="4006"/>
      <c r="G123" s="4003"/>
      <c r="H123" s="4010"/>
      <c r="I123" s="4011"/>
      <c r="J123" s="4002"/>
      <c r="K123" s="4002"/>
      <c r="L123" s="4004"/>
      <c r="M123" s="3857"/>
      <c r="N123" s="4012"/>
      <c r="O123" s="4013"/>
      <c r="P123" s="4001"/>
      <c r="Q123" s="4002"/>
      <c r="R123" s="4002"/>
      <c r="S123" s="4002"/>
      <c r="T123" s="4002"/>
      <c r="U123" s="4002"/>
      <c r="V123" s="4002"/>
      <c r="W123" s="4002"/>
      <c r="X123" s="4002"/>
      <c r="Y123" s="4002"/>
      <c r="Z123" s="1812"/>
      <c r="AA123" s="1813"/>
      <c r="AB123" s="1820"/>
      <c r="AC123" s="1814"/>
      <c r="AD123" s="1814"/>
      <c r="AE123" s="1821"/>
      <c r="AF123" s="4009"/>
      <c r="AG123" s="4004"/>
      <c r="AH123" s="4004"/>
      <c r="AI123" s="4009"/>
      <c r="AJ123" s="4004"/>
      <c r="AK123" s="4004"/>
      <c r="AL123" s="1763"/>
      <c r="AM123" s="1609"/>
      <c r="AN123" s="1609"/>
      <c r="AO123" s="1609"/>
      <c r="AP123" s="1609"/>
      <c r="AQ123" s="1609"/>
      <c r="AR123" s="1609"/>
      <c r="AS123" s="1609"/>
      <c r="AT123" s="1609"/>
      <c r="AU123" s="1609"/>
      <c r="AV123" s="1609"/>
      <c r="AW123" s="1609"/>
      <c r="AX123" s="1609"/>
      <c r="AY123" s="1609"/>
      <c r="AZ123" s="1609"/>
      <c r="BA123" s="1609"/>
      <c r="BB123" s="1609"/>
      <c r="BC123" s="1609"/>
      <c r="BD123" s="1609"/>
      <c r="BE123" s="1609"/>
      <c r="BF123" s="1609"/>
    </row>
    <row r="124" spans="1:58" ht="0.75" customHeight="1">
      <c r="A124" s="990" t="s">
        <v>989</v>
      </c>
      <c r="D124" s="984"/>
      <c r="E124" s="994"/>
      <c r="F124" s="4006"/>
      <c r="G124" s="4003"/>
      <c r="H124" s="4010"/>
      <c r="I124" s="4011"/>
      <c r="J124" s="4002"/>
      <c r="K124" s="4002"/>
      <c r="L124" s="4004"/>
      <c r="M124" s="3857"/>
      <c r="N124" s="1813"/>
      <c r="O124" s="1813"/>
      <c r="P124" s="1820"/>
      <c r="Q124" s="1813"/>
      <c r="R124" s="1813"/>
      <c r="S124" s="1813"/>
      <c r="T124" s="1813"/>
      <c r="U124" s="1813"/>
      <c r="V124" s="1813"/>
      <c r="W124" s="1813"/>
      <c r="X124" s="1813"/>
      <c r="Y124" s="1813"/>
      <c r="Z124" s="1813"/>
      <c r="AA124" s="1813"/>
      <c r="AB124" s="1813"/>
      <c r="AC124" s="1813"/>
      <c r="AD124" s="1813"/>
      <c r="AE124" s="1822"/>
      <c r="AF124" s="4009"/>
      <c r="AG124" s="4004"/>
      <c r="AH124" s="4004"/>
      <c r="AI124" s="4009"/>
      <c r="AJ124" s="4004"/>
      <c r="AK124" s="4004"/>
      <c r="AL124" s="1763"/>
      <c r="AM124" s="1609"/>
      <c r="AN124" s="1609"/>
      <c r="AO124" s="1609"/>
      <c r="AP124" s="1609"/>
      <c r="AQ124" s="1609"/>
      <c r="AR124" s="1609"/>
      <c r="AS124" s="1609"/>
      <c r="AT124" s="1609"/>
      <c r="AU124" s="1609"/>
      <c r="AV124" s="1609"/>
      <c r="AW124" s="1609"/>
      <c r="AX124" s="1609"/>
      <c r="AY124" s="1609"/>
      <c r="AZ124" s="1609"/>
      <c r="BA124" s="1609"/>
      <c r="BB124" s="1609"/>
      <c r="BC124" s="1609"/>
      <c r="BD124" s="1609"/>
      <c r="BE124" s="1609"/>
      <c r="BF124" s="1609"/>
    </row>
    <row r="125" spans="1:58" ht="11.25" customHeight="1">
      <c r="A125" s="990" t="s">
        <v>989</v>
      </c>
      <c r="D125" s="984"/>
      <c r="E125" s="994"/>
      <c r="F125" s="4007"/>
      <c r="G125" s="3992" t="s">
        <v>90</v>
      </c>
      <c r="H125" s="4003" t="s">
        <v>161</v>
      </c>
      <c r="I125" s="4015"/>
      <c r="J125" s="4016"/>
      <c r="K125" s="4017" t="s">
        <v>1103</v>
      </c>
      <c r="L125" s="3741" t="s">
        <v>6</v>
      </c>
      <c r="M125" s="3742"/>
      <c r="N125" s="1761"/>
      <c r="O125" s="1001" t="s">
        <v>460</v>
      </c>
      <c r="P125" s="1002"/>
      <c r="Q125" s="1002"/>
      <c r="R125" s="1002"/>
      <c r="S125" s="1002"/>
      <c r="T125" s="1002"/>
      <c r="U125" s="1002"/>
      <c r="V125" s="1002"/>
      <c r="W125" s="1002"/>
      <c r="X125" s="1002"/>
      <c r="Y125" s="1002"/>
      <c r="Z125" s="1002"/>
      <c r="AA125" s="1002"/>
      <c r="AB125" s="1002"/>
      <c r="AC125" s="1002"/>
      <c r="AD125" s="1002"/>
      <c r="AE125" s="1002"/>
      <c r="AF125" s="4018">
        <v>2025</v>
      </c>
      <c r="AG125" s="4019" t="s">
        <v>1096</v>
      </c>
      <c r="AH125" s="4019" t="s">
        <v>1104</v>
      </c>
      <c r="AI125" s="4018">
        <v>2025</v>
      </c>
      <c r="AJ125" s="4019" t="s">
        <v>1096</v>
      </c>
      <c r="AK125" s="4019" t="s">
        <v>1104</v>
      </c>
      <c r="AL125" s="1763"/>
      <c r="AM125" s="1609"/>
      <c r="AN125" s="1609"/>
      <c r="AO125" s="1609"/>
      <c r="AP125" s="1609"/>
      <c r="AQ125" s="1609"/>
      <c r="AR125" s="1609"/>
      <c r="AS125" s="1609"/>
      <c r="AT125" s="1609"/>
      <c r="AU125" s="1609"/>
      <c r="AV125" s="1609"/>
      <c r="AW125" s="1609"/>
      <c r="AX125" s="1609"/>
      <c r="AY125" s="1609"/>
      <c r="AZ125" s="1609"/>
      <c r="BA125" s="1609"/>
      <c r="BB125" s="1609"/>
      <c r="BC125" s="1609"/>
      <c r="BD125" s="1609"/>
      <c r="BE125" s="1609"/>
      <c r="BF125" s="1609"/>
    </row>
    <row r="126" spans="1:58" ht="11.25" customHeight="1">
      <c r="A126" s="990" t="s">
        <v>989</v>
      </c>
      <c r="D126" s="984"/>
      <c r="E126" s="994"/>
      <c r="F126" s="4007"/>
      <c r="G126" s="4014"/>
      <c r="H126" s="4003" t="s">
        <v>460</v>
      </c>
      <c r="I126" s="4015"/>
      <c r="J126" s="4016"/>
      <c r="K126" s="4017"/>
      <c r="L126" s="3741"/>
      <c r="M126" s="3742"/>
      <c r="N126" s="4020"/>
      <c r="O126" s="4021">
        <v>1</v>
      </c>
      <c r="P126" s="4022" t="s">
        <v>52</v>
      </c>
      <c r="Q126" s="4016" t="s">
        <v>1105</v>
      </c>
      <c r="R126" s="4025" t="s">
        <v>1106</v>
      </c>
      <c r="S126" s="4025" t="s">
        <v>1085</v>
      </c>
      <c r="T126" s="4025" t="s">
        <v>1086</v>
      </c>
      <c r="U126" s="4025" t="s">
        <v>1087</v>
      </c>
      <c r="V126" s="4025" t="s">
        <v>1088</v>
      </c>
      <c r="W126" s="4025" t="s">
        <v>1089</v>
      </c>
      <c r="X126" s="4025" t="s">
        <v>1107</v>
      </c>
      <c r="Y126" s="4025" t="s">
        <v>1091</v>
      </c>
      <c r="Z126" s="999"/>
      <c r="AA126" s="1000"/>
      <c r="AB126" s="1000"/>
      <c r="AC126" s="1004"/>
      <c r="AD126" s="1004"/>
      <c r="AE126" s="1005"/>
      <c r="AF126" s="4018"/>
      <c r="AG126" s="4019"/>
      <c r="AH126" s="4019"/>
      <c r="AI126" s="4018"/>
      <c r="AJ126" s="4019"/>
      <c r="AK126" s="4019"/>
      <c r="AL126" s="1763"/>
      <c r="AM126" s="1609"/>
      <c r="AN126" s="1609"/>
      <c r="AO126" s="1609"/>
      <c r="AP126" s="1609"/>
      <c r="AQ126" s="1609"/>
      <c r="AR126" s="1609"/>
      <c r="AS126" s="1609"/>
      <c r="AT126" s="1609"/>
      <c r="AU126" s="1609"/>
      <c r="AV126" s="1609"/>
      <c r="AW126" s="1609"/>
      <c r="AX126" s="1609"/>
      <c r="AY126" s="1609"/>
      <c r="AZ126" s="1609"/>
      <c r="BA126" s="1609"/>
      <c r="BB126" s="1609"/>
      <c r="BC126" s="1609"/>
      <c r="BD126" s="1609"/>
      <c r="BE126" s="1609"/>
      <c r="BF126" s="1609"/>
    </row>
    <row r="127" spans="1:58" ht="11.25" customHeight="1">
      <c r="A127" s="990" t="s">
        <v>989</v>
      </c>
      <c r="D127" s="984"/>
      <c r="E127" s="994"/>
      <c r="F127" s="4007"/>
      <c r="G127" s="4014"/>
      <c r="H127" s="4003" t="s">
        <v>460</v>
      </c>
      <c r="I127" s="4015"/>
      <c r="J127" s="4016"/>
      <c r="K127" s="4017"/>
      <c r="L127" s="3741"/>
      <c r="M127" s="3742"/>
      <c r="N127" s="4020"/>
      <c r="O127" s="4021"/>
      <c r="P127" s="4023"/>
      <c r="Q127" s="4016"/>
      <c r="R127" s="3975"/>
      <c r="S127" s="4025"/>
      <c r="T127" s="3975"/>
      <c r="U127" s="3975"/>
      <c r="V127" s="3975"/>
      <c r="W127" s="3975"/>
      <c r="X127" s="3975"/>
      <c r="Y127" s="3975"/>
      <c r="Z127" s="1614"/>
      <c r="AA127" s="1581">
        <v>1</v>
      </c>
      <c r="AB127" s="1003" t="s">
        <v>1102</v>
      </c>
      <c r="AC127" s="993">
        <v>6021.86</v>
      </c>
      <c r="AD127" s="1003" t="str">
        <f>AB127</f>
        <v xml:space="preserve">      Амортизационные отчисления с выделением результатов переоценки основных средств и нематериальных активов</v>
      </c>
      <c r="AE127" s="993">
        <v>0</v>
      </c>
      <c r="AF127" s="4018"/>
      <c r="AG127" s="4019"/>
      <c r="AH127" s="4019"/>
      <c r="AI127" s="4018"/>
      <c r="AJ127" s="4019"/>
      <c r="AK127" s="4019"/>
      <c r="AL127" s="1763"/>
      <c r="AM127" s="1609"/>
      <c r="AN127" s="1609"/>
      <c r="AO127" s="1609"/>
      <c r="AP127" s="1609"/>
      <c r="AQ127" s="1609"/>
      <c r="AR127" s="1609"/>
      <c r="AS127" s="1609"/>
      <c r="AT127" s="1609"/>
      <c r="AU127" s="1609"/>
      <c r="AV127" s="1609"/>
      <c r="AW127" s="1609"/>
      <c r="AX127" s="1609"/>
      <c r="AY127" s="1609"/>
      <c r="AZ127" s="1609"/>
      <c r="BA127" s="1609"/>
      <c r="BB127" s="1609"/>
      <c r="BC127" s="1609"/>
      <c r="BD127" s="1609"/>
      <c r="BE127" s="1609"/>
      <c r="BF127" s="1609"/>
    </row>
    <row r="128" spans="1:58" ht="11.25" customHeight="1">
      <c r="A128" s="990" t="s">
        <v>989</v>
      </c>
      <c r="D128" s="984"/>
      <c r="E128" s="994"/>
      <c r="F128" s="4014"/>
      <c r="G128" s="4014"/>
      <c r="H128" s="4014"/>
      <c r="I128" s="4014"/>
      <c r="J128" s="4014"/>
      <c r="K128" s="4014"/>
      <c r="L128" s="4014"/>
      <c r="M128" s="4014"/>
      <c r="N128" s="4014"/>
      <c r="O128" s="4014"/>
      <c r="P128" s="4014"/>
      <c r="Q128" s="4014"/>
      <c r="R128" s="4014"/>
      <c r="S128" s="4014"/>
      <c r="T128" s="4014"/>
      <c r="U128" s="4014"/>
      <c r="V128" s="4014"/>
      <c r="W128" s="4014"/>
      <c r="X128" s="4014"/>
      <c r="Y128" s="4014"/>
      <c r="Z128" s="587" t="s">
        <v>90</v>
      </c>
      <c r="AA128" s="1601" t="s">
        <v>89</v>
      </c>
      <c r="AB128" s="1003" t="s">
        <v>1092</v>
      </c>
      <c r="AC128" s="993">
        <v>8537.7000000000007</v>
      </c>
      <c r="AD128" s="1003" t="str">
        <f>AB128</f>
        <v xml:space="preserve">  Прибыль направляемая на инвестиции</v>
      </c>
      <c r="AE128" s="993">
        <v>0</v>
      </c>
      <c r="AF128" s="4026"/>
      <c r="AG128" s="4027"/>
      <c r="AH128" s="4027"/>
      <c r="AI128" s="4026"/>
      <c r="AJ128" s="4027"/>
      <c r="AK128" s="4028"/>
      <c r="AL128" s="1763"/>
      <c r="AM128" s="1609"/>
      <c r="AN128" s="1609"/>
      <c r="AO128" s="1609"/>
      <c r="AP128" s="1609"/>
      <c r="AQ128" s="1609"/>
      <c r="AR128" s="1609"/>
      <c r="AS128" s="1609"/>
      <c r="AT128" s="1609"/>
      <c r="AU128" s="1609"/>
      <c r="AV128" s="1609"/>
      <c r="AW128" s="1609"/>
      <c r="AX128" s="1609"/>
      <c r="AY128" s="1609"/>
      <c r="AZ128" s="1609"/>
      <c r="BA128" s="1609"/>
      <c r="BB128" s="1609"/>
      <c r="BC128" s="1609"/>
      <c r="BD128" s="1609"/>
      <c r="BE128" s="1609"/>
      <c r="BF128" s="1609"/>
    </row>
    <row r="129" spans="1:58" ht="11.25" customHeight="1">
      <c r="A129" s="990" t="s">
        <v>989</v>
      </c>
      <c r="D129" s="984"/>
      <c r="E129" s="994"/>
      <c r="F129" s="4007"/>
      <c r="G129" s="4014"/>
      <c r="H129" s="4003" t="s">
        <v>460</v>
      </c>
      <c r="I129" s="4015"/>
      <c r="J129" s="4016"/>
      <c r="K129" s="4017"/>
      <c r="L129" s="3741"/>
      <c r="M129" s="3742"/>
      <c r="N129" s="4020"/>
      <c r="O129" s="4021"/>
      <c r="P129" s="4024"/>
      <c r="Q129" s="4016"/>
      <c r="R129" s="3975"/>
      <c r="S129" s="4025"/>
      <c r="T129" s="3975"/>
      <c r="U129" s="3975"/>
      <c r="V129" s="3975"/>
      <c r="W129" s="3975"/>
      <c r="X129" s="3975"/>
      <c r="Y129" s="3975"/>
      <c r="Z129" s="999"/>
      <c r="AA129" s="1000"/>
      <c r="AB129" s="1065" t="s">
        <v>1093</v>
      </c>
      <c r="AC129" s="1004"/>
      <c r="AD129" s="1004"/>
      <c r="AE129" s="1006"/>
      <c r="AF129" s="4018"/>
      <c r="AG129" s="4019"/>
      <c r="AH129" s="4019"/>
      <c r="AI129" s="4018"/>
      <c r="AJ129" s="4019"/>
      <c r="AK129" s="4019"/>
      <c r="AL129" s="1763"/>
      <c r="AM129" s="1609"/>
      <c r="AN129" s="1609"/>
      <c r="AO129" s="1609"/>
      <c r="AP129" s="1609"/>
      <c r="AQ129" s="1609"/>
      <c r="AR129" s="1609"/>
      <c r="AS129" s="1609"/>
      <c r="AT129" s="1609"/>
      <c r="AU129" s="1609"/>
      <c r="AV129" s="1609"/>
      <c r="AW129" s="1609"/>
      <c r="AX129" s="1609"/>
      <c r="AY129" s="1609"/>
      <c r="AZ129" s="1609"/>
      <c r="BA129" s="1609"/>
      <c r="BB129" s="1609"/>
      <c r="BC129" s="1609"/>
      <c r="BD129" s="1609"/>
      <c r="BE129" s="1609"/>
      <c r="BF129" s="1609"/>
    </row>
    <row r="130" spans="1:58" ht="11.25" customHeight="1">
      <c r="A130" s="990" t="s">
        <v>989</v>
      </c>
      <c r="D130" s="984"/>
      <c r="E130" s="994"/>
      <c r="F130" s="4007"/>
      <c r="G130" s="4014"/>
      <c r="H130" s="4003" t="s">
        <v>460</v>
      </c>
      <c r="I130" s="4015"/>
      <c r="J130" s="4016"/>
      <c r="K130" s="4017"/>
      <c r="L130" s="3741"/>
      <c r="M130" s="3742"/>
      <c r="N130" s="999"/>
      <c r="O130" s="1000"/>
      <c r="P130" s="992" t="s">
        <v>1094</v>
      </c>
      <c r="Q130" s="1000"/>
      <c r="R130" s="1000"/>
      <c r="S130" s="1000"/>
      <c r="T130" s="1000"/>
      <c r="U130" s="1000"/>
      <c r="V130" s="1000"/>
      <c r="W130" s="1000"/>
      <c r="X130" s="1000"/>
      <c r="Y130" s="1000"/>
      <c r="Z130" s="1000"/>
      <c r="AA130" s="1000"/>
      <c r="AB130" s="1000"/>
      <c r="AC130" s="1000"/>
      <c r="AD130" s="1000"/>
      <c r="AE130" s="1007"/>
      <c r="AF130" s="4018"/>
      <c r="AG130" s="4019"/>
      <c r="AH130" s="4019"/>
      <c r="AI130" s="4018"/>
      <c r="AJ130" s="4019"/>
      <c r="AK130" s="4019"/>
      <c r="AL130" s="1763"/>
      <c r="AM130" s="1609"/>
      <c r="AN130" s="1609"/>
      <c r="AO130" s="1609"/>
      <c r="AP130" s="1609"/>
      <c r="AQ130" s="1609"/>
      <c r="AR130" s="1609"/>
      <c r="AS130" s="1609"/>
      <c r="AT130" s="1609"/>
      <c r="AU130" s="1609"/>
      <c r="AV130" s="1609"/>
      <c r="AW130" s="1609"/>
      <c r="AX130" s="1609"/>
      <c r="AY130" s="1609"/>
      <c r="AZ130" s="1609"/>
      <c r="BA130" s="1609"/>
      <c r="BB130" s="1609"/>
      <c r="BC130" s="1609"/>
      <c r="BD130" s="1609"/>
      <c r="BE130" s="1609"/>
      <c r="BF130" s="1609"/>
    </row>
    <row r="131" spans="1:58" ht="12" customHeight="1">
      <c r="A131" s="990" t="s">
        <v>989</v>
      </c>
      <c r="D131" s="984"/>
      <c r="E131" s="994"/>
      <c r="F131" s="4008"/>
      <c r="G131" s="1014"/>
      <c r="H131" s="1014"/>
      <c r="I131" s="4005" t="s">
        <v>1100</v>
      </c>
      <c r="J131" s="4005"/>
      <c r="K131" s="4005"/>
      <c r="L131" s="997"/>
      <c r="M131" s="997"/>
      <c r="N131" s="998"/>
      <c r="O131" s="998"/>
      <c r="P131" s="998"/>
      <c r="Q131" s="998"/>
      <c r="R131" s="998"/>
      <c r="S131" s="998"/>
      <c r="T131" s="998"/>
      <c r="U131" s="998"/>
      <c r="V131" s="998"/>
      <c r="W131" s="998"/>
      <c r="X131" s="998"/>
      <c r="Y131" s="998"/>
      <c r="Z131" s="998"/>
      <c r="AA131" s="998"/>
      <c r="AB131" s="998"/>
      <c r="AC131" s="998"/>
      <c r="AD131" s="998"/>
      <c r="AE131" s="998"/>
      <c r="AF131" s="998"/>
      <c r="AG131" s="997"/>
      <c r="AH131" s="997"/>
      <c r="AI131" s="998"/>
      <c r="AJ131" s="997"/>
      <c r="AK131" s="998"/>
      <c r="AL131" s="1763"/>
      <c r="AM131" s="1609"/>
      <c r="AN131" s="1609"/>
      <c r="AO131" s="1609"/>
      <c r="AP131" s="1609"/>
      <c r="AQ131" s="1609"/>
      <c r="AR131" s="1609"/>
      <c r="AS131" s="1609"/>
      <c r="AT131" s="1609"/>
      <c r="AU131" s="1609"/>
      <c r="AV131" s="1609"/>
      <c r="AW131" s="1609"/>
      <c r="AX131" s="1609"/>
      <c r="AY131" s="1609"/>
      <c r="AZ131" s="1609"/>
      <c r="BA131" s="1609"/>
      <c r="BB131" s="1609"/>
      <c r="BC131" s="1609"/>
      <c r="BD131" s="1609"/>
      <c r="BE131" s="1609"/>
      <c r="BF131" s="1609"/>
    </row>
    <row r="132" spans="1:58" ht="21" customHeight="1">
      <c r="A132" s="991" t="s">
        <v>999</v>
      </c>
      <c r="D132" s="984"/>
      <c r="E132" s="994" t="s">
        <v>9</v>
      </c>
      <c r="F132" s="947" t="str">
        <f>INDEX(IP_MAIN_LIST_NAME_IP,MATCH(A132,IP_MAIN_LIST_IP_ID,0))&amp;" ("&amp;INDEX(IP_MAIN_START_DATE,MATCH(A132,IP_MAIN_LIST_IP_ID,0))&amp;"-"&amp;INDEX(IP_MAIN_END_DATE,MATCH(A132,IP_MAIN_LIST_IP_ID,0))&amp;")"</f>
        <v>Инвестиционная программа № 21 от 13.05.2022 ООО "Смоленскрегионтеплоэнерго" в сфере теплоснабжения по модернизации и реконструкции газовой котельной, на территории сельского поселения Воргинское, Ершичский муниципальный район на 2023-2025 годы (01.01.2023-31.12.2025)</v>
      </c>
      <c r="G132" s="948"/>
      <c r="H132" s="948"/>
      <c r="I132" s="1009"/>
      <c r="J132" s="1009"/>
      <c r="K132" s="1010"/>
      <c r="L132" s="1010"/>
      <c r="M132" s="1010"/>
      <c r="N132" s="1011"/>
      <c r="O132" s="1011"/>
      <c r="P132" s="1011"/>
      <c r="Q132" s="1011"/>
      <c r="R132" s="1011"/>
      <c r="S132" s="1011"/>
      <c r="T132" s="1011"/>
      <c r="U132" s="1011"/>
      <c r="V132" s="1011"/>
      <c r="W132" s="1011"/>
      <c r="X132" s="1011"/>
      <c r="Y132" s="1011"/>
      <c r="Z132" s="1011"/>
      <c r="AA132" s="1011"/>
      <c r="AB132" s="1011"/>
      <c r="AC132" s="1011"/>
      <c r="AD132" s="1011"/>
      <c r="AE132" s="1012"/>
      <c r="AF132" s="1010"/>
      <c r="AG132" s="1010"/>
      <c r="AH132" s="1010"/>
      <c r="AI132" s="1010"/>
      <c r="AJ132" s="1010"/>
      <c r="AK132" s="1010"/>
      <c r="AL132" s="1763"/>
      <c r="AM132" s="1609"/>
      <c r="AN132" s="1609"/>
      <c r="AO132" s="1609"/>
      <c r="AP132" s="1609"/>
      <c r="AQ132" s="1609"/>
      <c r="AR132" s="1609"/>
      <c r="AS132" s="1609"/>
      <c r="AT132" s="1609"/>
      <c r="AU132" s="1609"/>
      <c r="AV132" s="1609"/>
      <c r="AW132" s="1609"/>
      <c r="AX132" s="1609"/>
      <c r="AY132" s="1609"/>
      <c r="AZ132" s="1609"/>
      <c r="BA132" s="1609"/>
      <c r="BB132" s="1609"/>
      <c r="BC132" s="1609"/>
      <c r="BD132" s="1609"/>
      <c r="BE132" s="1609"/>
      <c r="BF132" s="1609"/>
    </row>
    <row r="133" spans="1:58" ht="0.75" customHeight="1">
      <c r="A133" s="990" t="s">
        <v>999</v>
      </c>
      <c r="D133" s="984"/>
      <c r="E133" s="994"/>
      <c r="F133" s="4006">
        <v>2023</v>
      </c>
      <c r="G133" s="4003"/>
      <c r="H133" s="4010" t="s">
        <v>460</v>
      </c>
      <c r="I133" s="4011"/>
      <c r="J133" s="4002"/>
      <c r="K133" s="4002"/>
      <c r="L133" s="4004"/>
      <c r="M133" s="3857"/>
      <c r="N133" s="1811"/>
      <c r="O133" s="1810"/>
      <c r="P133" s="1811"/>
      <c r="Q133" s="1811"/>
      <c r="R133" s="1811"/>
      <c r="S133" s="1811"/>
      <c r="T133" s="1811"/>
      <c r="U133" s="1811"/>
      <c r="V133" s="1811"/>
      <c r="W133" s="1811"/>
      <c r="X133" s="1811"/>
      <c r="Y133" s="1811"/>
      <c r="Z133" s="1811"/>
      <c r="AA133" s="1811"/>
      <c r="AB133" s="1811"/>
      <c r="AC133" s="1811"/>
      <c r="AD133" s="1811"/>
      <c r="AE133" s="1811"/>
      <c r="AF133" s="4009"/>
      <c r="AG133" s="4004"/>
      <c r="AH133" s="4004"/>
      <c r="AI133" s="4009"/>
      <c r="AJ133" s="4004"/>
      <c r="AK133" s="4004"/>
      <c r="AL133" s="1763"/>
      <c r="AM133" s="1609"/>
      <c r="AN133" s="1609"/>
      <c r="AO133" s="1609"/>
      <c r="AP133" s="1609"/>
      <c r="AQ133" s="1609"/>
      <c r="AR133" s="1609"/>
      <c r="AS133" s="1609"/>
      <c r="AT133" s="1609"/>
      <c r="AU133" s="1609"/>
      <c r="AV133" s="1609"/>
      <c r="AW133" s="1609"/>
      <c r="AX133" s="1609"/>
      <c r="AY133" s="1609"/>
      <c r="AZ133" s="1609"/>
      <c r="BA133" s="1609"/>
      <c r="BB133" s="1609"/>
      <c r="BC133" s="1609"/>
      <c r="BD133" s="1609"/>
      <c r="BE133" s="1609"/>
      <c r="BF133" s="1609"/>
    </row>
    <row r="134" spans="1:58" ht="0.75" customHeight="1">
      <c r="A134" s="990" t="s">
        <v>999</v>
      </c>
      <c r="D134" s="984"/>
      <c r="E134" s="994"/>
      <c r="F134" s="4006"/>
      <c r="G134" s="4003"/>
      <c r="H134" s="4010"/>
      <c r="I134" s="4011"/>
      <c r="J134" s="4002"/>
      <c r="K134" s="4002"/>
      <c r="L134" s="4004"/>
      <c r="M134" s="3857"/>
      <c r="N134" s="4012"/>
      <c r="O134" s="4013"/>
      <c r="P134" s="3999"/>
      <c r="Q134" s="4002"/>
      <c r="R134" s="4002"/>
      <c r="S134" s="4002"/>
      <c r="T134" s="4002"/>
      <c r="U134" s="4002"/>
      <c r="V134" s="4002"/>
      <c r="W134" s="4002"/>
      <c r="X134" s="4002"/>
      <c r="Y134" s="4002"/>
      <c r="Z134" s="1812"/>
      <c r="AA134" s="1813"/>
      <c r="AB134" s="1813"/>
      <c r="AC134" s="1814"/>
      <c r="AD134" s="1814"/>
      <c r="AE134" s="1815"/>
      <c r="AF134" s="4009"/>
      <c r="AG134" s="4004"/>
      <c r="AH134" s="4004"/>
      <c r="AI134" s="4009"/>
      <c r="AJ134" s="4004"/>
      <c r="AK134" s="4004"/>
      <c r="AL134" s="1763"/>
      <c r="AM134" s="1609"/>
      <c r="AN134" s="1609"/>
      <c r="AO134" s="1609"/>
      <c r="AP134" s="1609"/>
      <c r="AQ134" s="1609"/>
      <c r="AR134" s="1609"/>
      <c r="AS134" s="1609"/>
      <c r="AT134" s="1609"/>
      <c r="AU134" s="1609"/>
      <c r="AV134" s="1609"/>
      <c r="AW134" s="1609"/>
      <c r="AX134" s="1609"/>
      <c r="AY134" s="1609"/>
      <c r="AZ134" s="1609"/>
      <c r="BA134" s="1609"/>
      <c r="BB134" s="1609"/>
      <c r="BC134" s="1609"/>
      <c r="BD134" s="1609"/>
      <c r="BE134" s="1609"/>
      <c r="BF134" s="1609"/>
    </row>
    <row r="135" spans="1:58" ht="0.75" customHeight="1">
      <c r="A135" s="990" t="s">
        <v>999</v>
      </c>
      <c r="D135" s="984"/>
      <c r="E135" s="994"/>
      <c r="F135" s="4006"/>
      <c r="G135" s="4003"/>
      <c r="H135" s="4010"/>
      <c r="I135" s="4011"/>
      <c r="J135" s="4002"/>
      <c r="K135" s="4002"/>
      <c r="L135" s="4004"/>
      <c r="M135" s="3857"/>
      <c r="N135" s="4012"/>
      <c r="O135" s="4013"/>
      <c r="P135" s="4000"/>
      <c r="Q135" s="4002"/>
      <c r="R135" s="4002"/>
      <c r="S135" s="4002"/>
      <c r="T135" s="4002"/>
      <c r="U135" s="4002"/>
      <c r="V135" s="4002"/>
      <c r="W135" s="4002"/>
      <c r="X135" s="4002"/>
      <c r="Y135" s="4002"/>
      <c r="Z135" s="1816"/>
      <c r="AA135" s="1817"/>
      <c r="AB135" s="1818"/>
      <c r="AC135" s="1819"/>
      <c r="AD135" s="1818"/>
      <c r="AE135" s="1819"/>
      <c r="AF135" s="4009"/>
      <c r="AG135" s="4004"/>
      <c r="AH135" s="4004"/>
      <c r="AI135" s="4009"/>
      <c r="AJ135" s="4004"/>
      <c r="AK135" s="4004"/>
      <c r="AL135" s="1763"/>
      <c r="AM135" s="1609"/>
      <c r="AN135" s="1609"/>
      <c r="AO135" s="1609"/>
      <c r="AP135" s="1609"/>
      <c r="AQ135" s="1609"/>
      <c r="AR135" s="1609"/>
      <c r="AS135" s="1609"/>
      <c r="AT135" s="1609"/>
      <c r="AU135" s="1609"/>
      <c r="AV135" s="1609"/>
      <c r="AW135" s="1609"/>
      <c r="AX135" s="1609"/>
      <c r="AY135" s="1609"/>
      <c r="AZ135" s="1609"/>
      <c r="BA135" s="1609"/>
      <c r="BB135" s="1609"/>
      <c r="BC135" s="1609"/>
      <c r="BD135" s="1609"/>
      <c r="BE135" s="1609"/>
      <c r="BF135" s="1609"/>
    </row>
    <row r="136" spans="1:58" ht="0.75" customHeight="1">
      <c r="A136" s="990" t="s">
        <v>999</v>
      </c>
      <c r="D136" s="984"/>
      <c r="E136" s="994"/>
      <c r="F136" s="4006"/>
      <c r="G136" s="4003"/>
      <c r="H136" s="4010"/>
      <c r="I136" s="4011"/>
      <c r="J136" s="4002"/>
      <c r="K136" s="4002"/>
      <c r="L136" s="4004"/>
      <c r="M136" s="3857"/>
      <c r="N136" s="4012"/>
      <c r="O136" s="4013"/>
      <c r="P136" s="4001"/>
      <c r="Q136" s="4002"/>
      <c r="R136" s="4002"/>
      <c r="S136" s="4002"/>
      <c r="T136" s="4002"/>
      <c r="U136" s="4002"/>
      <c r="V136" s="4002"/>
      <c r="W136" s="4002"/>
      <c r="X136" s="4002"/>
      <c r="Y136" s="4002"/>
      <c r="Z136" s="1812"/>
      <c r="AA136" s="1813"/>
      <c r="AB136" s="1820"/>
      <c r="AC136" s="1814"/>
      <c r="AD136" s="1814"/>
      <c r="AE136" s="1821"/>
      <c r="AF136" s="4009"/>
      <c r="AG136" s="4004"/>
      <c r="AH136" s="4004"/>
      <c r="AI136" s="4009"/>
      <c r="AJ136" s="4004"/>
      <c r="AK136" s="4004"/>
      <c r="AL136" s="1763"/>
      <c r="AM136" s="1609"/>
      <c r="AN136" s="1609"/>
      <c r="AO136" s="1609"/>
      <c r="AP136" s="1609"/>
      <c r="AQ136" s="1609"/>
      <c r="AR136" s="1609"/>
      <c r="AS136" s="1609"/>
      <c r="AT136" s="1609"/>
      <c r="AU136" s="1609"/>
      <c r="AV136" s="1609"/>
      <c r="AW136" s="1609"/>
      <c r="AX136" s="1609"/>
      <c r="AY136" s="1609"/>
      <c r="AZ136" s="1609"/>
      <c r="BA136" s="1609"/>
      <c r="BB136" s="1609"/>
      <c r="BC136" s="1609"/>
      <c r="BD136" s="1609"/>
      <c r="BE136" s="1609"/>
      <c r="BF136" s="1609"/>
    </row>
    <row r="137" spans="1:58" ht="0.75" customHeight="1">
      <c r="A137" s="990" t="s">
        <v>999</v>
      </c>
      <c r="D137" s="984"/>
      <c r="E137" s="994"/>
      <c r="F137" s="4006"/>
      <c r="G137" s="4003"/>
      <c r="H137" s="4010"/>
      <c r="I137" s="4011"/>
      <c r="J137" s="4002"/>
      <c r="K137" s="4002"/>
      <c r="L137" s="4004"/>
      <c r="M137" s="3857"/>
      <c r="N137" s="1813"/>
      <c r="O137" s="1813"/>
      <c r="P137" s="1820"/>
      <c r="Q137" s="1813"/>
      <c r="R137" s="1813"/>
      <c r="S137" s="1813"/>
      <c r="T137" s="1813"/>
      <c r="U137" s="1813"/>
      <c r="V137" s="1813"/>
      <c r="W137" s="1813"/>
      <c r="X137" s="1813"/>
      <c r="Y137" s="1813"/>
      <c r="Z137" s="1813"/>
      <c r="AA137" s="1813"/>
      <c r="AB137" s="1813"/>
      <c r="AC137" s="1813"/>
      <c r="AD137" s="1813"/>
      <c r="AE137" s="1822"/>
      <c r="AF137" s="4009"/>
      <c r="AG137" s="4004"/>
      <c r="AH137" s="4004"/>
      <c r="AI137" s="4009"/>
      <c r="AJ137" s="4004"/>
      <c r="AK137" s="4004"/>
      <c r="AL137" s="1763"/>
      <c r="AM137" s="1609"/>
      <c r="AN137" s="1609"/>
      <c r="AO137" s="1609"/>
      <c r="AP137" s="1609"/>
      <c r="AQ137" s="1609"/>
      <c r="AR137" s="1609"/>
      <c r="AS137" s="1609"/>
      <c r="AT137" s="1609"/>
      <c r="AU137" s="1609"/>
      <c r="AV137" s="1609"/>
      <c r="AW137" s="1609"/>
      <c r="AX137" s="1609"/>
      <c r="AY137" s="1609"/>
      <c r="AZ137" s="1609"/>
      <c r="BA137" s="1609"/>
      <c r="BB137" s="1609"/>
      <c r="BC137" s="1609"/>
      <c r="BD137" s="1609"/>
      <c r="BE137" s="1609"/>
      <c r="BF137" s="1609"/>
    </row>
    <row r="138" spans="1:58" ht="11.25" customHeight="1">
      <c r="A138" s="990" t="s">
        <v>999</v>
      </c>
      <c r="D138" s="984"/>
      <c r="E138" s="994"/>
      <c r="F138" s="4007"/>
      <c r="G138" s="3992" t="s">
        <v>90</v>
      </c>
      <c r="H138" s="4003" t="s">
        <v>161</v>
      </c>
      <c r="I138" s="4015"/>
      <c r="J138" s="4016"/>
      <c r="K138" s="4017" t="s">
        <v>1109</v>
      </c>
      <c r="L138" s="3741" t="s">
        <v>6</v>
      </c>
      <c r="M138" s="3742"/>
      <c r="N138" s="1761"/>
      <c r="O138" s="1001" t="s">
        <v>460</v>
      </c>
      <c r="P138" s="1002"/>
      <c r="Q138" s="1002"/>
      <c r="R138" s="1002"/>
      <c r="S138" s="1002"/>
      <c r="T138" s="1002"/>
      <c r="U138" s="1002"/>
      <c r="V138" s="1002"/>
      <c r="W138" s="1002"/>
      <c r="X138" s="1002"/>
      <c r="Y138" s="1002"/>
      <c r="Z138" s="1002"/>
      <c r="AA138" s="1002"/>
      <c r="AB138" s="1002"/>
      <c r="AC138" s="1002"/>
      <c r="AD138" s="1002"/>
      <c r="AE138" s="1002"/>
      <c r="AF138" s="4018">
        <v>2025</v>
      </c>
      <c r="AG138" s="4019" t="s">
        <v>1096</v>
      </c>
      <c r="AH138" s="4019" t="s">
        <v>1104</v>
      </c>
      <c r="AI138" s="4018">
        <v>2025</v>
      </c>
      <c r="AJ138" s="4019" t="s">
        <v>1096</v>
      </c>
      <c r="AK138" s="4019" t="s">
        <v>1104</v>
      </c>
      <c r="AL138" s="1763"/>
      <c r="AM138" s="1609"/>
      <c r="AN138" s="1609"/>
      <c r="AO138" s="1609"/>
      <c r="AP138" s="1609"/>
      <c r="AQ138" s="1609"/>
      <c r="AR138" s="1609"/>
      <c r="AS138" s="1609"/>
      <c r="AT138" s="1609"/>
      <c r="AU138" s="1609"/>
      <c r="AV138" s="1609"/>
      <c r="AW138" s="1609"/>
      <c r="AX138" s="1609"/>
      <c r="AY138" s="1609"/>
      <c r="AZ138" s="1609"/>
      <c r="BA138" s="1609"/>
      <c r="BB138" s="1609"/>
      <c r="BC138" s="1609"/>
      <c r="BD138" s="1609"/>
      <c r="BE138" s="1609"/>
      <c r="BF138" s="1609"/>
    </row>
    <row r="139" spans="1:58" ht="11.25" customHeight="1">
      <c r="A139" s="990" t="s">
        <v>999</v>
      </c>
      <c r="D139" s="984"/>
      <c r="E139" s="994"/>
      <c r="F139" s="4007"/>
      <c r="G139" s="4014"/>
      <c r="H139" s="4003" t="s">
        <v>460</v>
      </c>
      <c r="I139" s="4015"/>
      <c r="J139" s="4016"/>
      <c r="K139" s="4017"/>
      <c r="L139" s="3741"/>
      <c r="M139" s="3742"/>
      <c r="N139" s="4020"/>
      <c r="O139" s="4021">
        <v>1</v>
      </c>
      <c r="P139" s="4022" t="s">
        <v>52</v>
      </c>
      <c r="Q139" s="4016" t="s">
        <v>1098</v>
      </c>
      <c r="R139" s="4025" t="s">
        <v>1084</v>
      </c>
      <c r="S139" s="4025" t="s">
        <v>1110</v>
      </c>
      <c r="T139" s="4025" t="s">
        <v>1111</v>
      </c>
      <c r="U139" s="4025" t="s">
        <v>1112</v>
      </c>
      <c r="V139" s="4025" t="s">
        <v>1113</v>
      </c>
      <c r="W139" s="4025" t="s">
        <v>1114</v>
      </c>
      <c r="X139" s="4025" t="s">
        <v>1115</v>
      </c>
      <c r="Y139" s="4025" t="s">
        <v>1091</v>
      </c>
      <c r="Z139" s="999"/>
      <c r="AA139" s="1000"/>
      <c r="AB139" s="1000"/>
      <c r="AC139" s="1004"/>
      <c r="AD139" s="1004"/>
      <c r="AE139" s="1005"/>
      <c r="AF139" s="4018"/>
      <c r="AG139" s="4019"/>
      <c r="AH139" s="4019"/>
      <c r="AI139" s="4018"/>
      <c r="AJ139" s="4019"/>
      <c r="AK139" s="4019"/>
      <c r="AL139" s="1763"/>
      <c r="AM139" s="1609"/>
      <c r="AN139" s="1609"/>
      <c r="AO139" s="1609"/>
      <c r="AP139" s="1609"/>
      <c r="AQ139" s="1609"/>
      <c r="AR139" s="1609"/>
      <c r="AS139" s="1609"/>
      <c r="AT139" s="1609"/>
      <c r="AU139" s="1609"/>
      <c r="AV139" s="1609"/>
      <c r="AW139" s="1609"/>
      <c r="AX139" s="1609"/>
      <c r="AY139" s="1609"/>
      <c r="AZ139" s="1609"/>
      <c r="BA139" s="1609"/>
      <c r="BB139" s="1609"/>
      <c r="BC139" s="1609"/>
      <c r="BD139" s="1609"/>
      <c r="BE139" s="1609"/>
      <c r="BF139" s="1609"/>
    </row>
    <row r="140" spans="1:58" ht="11.25" customHeight="1">
      <c r="A140" s="990" t="s">
        <v>999</v>
      </c>
      <c r="D140" s="984"/>
      <c r="E140" s="994"/>
      <c r="F140" s="4007"/>
      <c r="G140" s="4014"/>
      <c r="H140" s="4003" t="s">
        <v>460</v>
      </c>
      <c r="I140" s="4015"/>
      <c r="J140" s="4016"/>
      <c r="K140" s="4017"/>
      <c r="L140" s="3741"/>
      <c r="M140" s="3742"/>
      <c r="N140" s="4020"/>
      <c r="O140" s="4021"/>
      <c r="P140" s="4023"/>
      <c r="Q140" s="4016"/>
      <c r="R140" s="3975"/>
      <c r="S140" s="4025"/>
      <c r="T140" s="3975"/>
      <c r="U140" s="3975"/>
      <c r="V140" s="3975"/>
      <c r="W140" s="3975"/>
      <c r="X140" s="3975"/>
      <c r="Y140" s="3975"/>
      <c r="Z140" s="1614"/>
      <c r="AA140" s="1581">
        <v>1</v>
      </c>
      <c r="AB140" s="1003" t="s">
        <v>1092</v>
      </c>
      <c r="AC140" s="993">
        <v>2666.67</v>
      </c>
      <c r="AD140" s="1003" t="str">
        <f>AB140</f>
        <v xml:space="preserve">  Прибыль направляемая на инвестиции</v>
      </c>
      <c r="AE140" s="993">
        <v>0</v>
      </c>
      <c r="AF140" s="4018"/>
      <c r="AG140" s="4019"/>
      <c r="AH140" s="4019"/>
      <c r="AI140" s="4018"/>
      <c r="AJ140" s="4019"/>
      <c r="AK140" s="4019"/>
      <c r="AL140" s="1763"/>
      <c r="AM140" s="1609"/>
      <c r="AN140" s="1609"/>
      <c r="AO140" s="1609"/>
      <c r="AP140" s="1609"/>
      <c r="AQ140" s="1609"/>
      <c r="AR140" s="1609"/>
      <c r="AS140" s="1609"/>
      <c r="AT140" s="1609"/>
      <c r="AU140" s="1609"/>
      <c r="AV140" s="1609"/>
      <c r="AW140" s="1609"/>
      <c r="AX140" s="1609"/>
      <c r="AY140" s="1609"/>
      <c r="AZ140" s="1609"/>
      <c r="BA140" s="1609"/>
      <c r="BB140" s="1609"/>
      <c r="BC140" s="1609"/>
      <c r="BD140" s="1609"/>
      <c r="BE140" s="1609"/>
      <c r="BF140" s="1609"/>
    </row>
    <row r="141" spans="1:58" ht="11.25" customHeight="1">
      <c r="A141" s="990" t="s">
        <v>999</v>
      </c>
      <c r="D141" s="984"/>
      <c r="E141" s="994"/>
      <c r="F141" s="4007"/>
      <c r="G141" s="4014"/>
      <c r="H141" s="4003" t="s">
        <v>460</v>
      </c>
      <c r="I141" s="4015"/>
      <c r="J141" s="4016"/>
      <c r="K141" s="4017"/>
      <c r="L141" s="3741"/>
      <c r="M141" s="3742"/>
      <c r="N141" s="4020"/>
      <c r="O141" s="4021"/>
      <c r="P141" s="4024"/>
      <c r="Q141" s="4016"/>
      <c r="R141" s="3975"/>
      <c r="S141" s="4025"/>
      <c r="T141" s="3975"/>
      <c r="U141" s="3975"/>
      <c r="V141" s="3975"/>
      <c r="W141" s="3975"/>
      <c r="X141" s="3975"/>
      <c r="Y141" s="3975"/>
      <c r="Z141" s="999"/>
      <c r="AA141" s="1000"/>
      <c r="AB141" s="1065" t="s">
        <v>1093</v>
      </c>
      <c r="AC141" s="1004"/>
      <c r="AD141" s="1004"/>
      <c r="AE141" s="1006"/>
      <c r="AF141" s="4018"/>
      <c r="AG141" s="4019"/>
      <c r="AH141" s="4019"/>
      <c r="AI141" s="4018"/>
      <c r="AJ141" s="4019"/>
      <c r="AK141" s="4019"/>
      <c r="AL141" s="1763"/>
      <c r="AM141" s="1609"/>
      <c r="AN141" s="1609"/>
      <c r="AO141" s="1609"/>
      <c r="AP141" s="1609"/>
      <c r="AQ141" s="1609"/>
      <c r="AR141" s="1609"/>
      <c r="AS141" s="1609"/>
      <c r="AT141" s="1609"/>
      <c r="AU141" s="1609"/>
      <c r="AV141" s="1609"/>
      <c r="AW141" s="1609"/>
      <c r="AX141" s="1609"/>
      <c r="AY141" s="1609"/>
      <c r="AZ141" s="1609"/>
      <c r="BA141" s="1609"/>
      <c r="BB141" s="1609"/>
      <c r="BC141" s="1609"/>
      <c r="BD141" s="1609"/>
      <c r="BE141" s="1609"/>
      <c r="BF141" s="1609"/>
    </row>
    <row r="142" spans="1:58" ht="11.25" customHeight="1">
      <c r="A142" s="990" t="s">
        <v>999</v>
      </c>
      <c r="D142" s="984"/>
      <c r="E142" s="994"/>
      <c r="F142" s="4007"/>
      <c r="G142" s="4014"/>
      <c r="H142" s="4003" t="s">
        <v>460</v>
      </c>
      <c r="I142" s="4015"/>
      <c r="J142" s="4016"/>
      <c r="K142" s="4017"/>
      <c r="L142" s="3741"/>
      <c r="M142" s="3742"/>
      <c r="N142" s="999"/>
      <c r="O142" s="1000"/>
      <c r="P142" s="992" t="s">
        <v>1094</v>
      </c>
      <c r="Q142" s="1000"/>
      <c r="R142" s="1000"/>
      <c r="S142" s="1000"/>
      <c r="T142" s="1000"/>
      <c r="U142" s="1000"/>
      <c r="V142" s="1000"/>
      <c r="W142" s="1000"/>
      <c r="X142" s="1000"/>
      <c r="Y142" s="1000"/>
      <c r="Z142" s="1000"/>
      <c r="AA142" s="1000"/>
      <c r="AB142" s="1000"/>
      <c r="AC142" s="1000"/>
      <c r="AD142" s="1000"/>
      <c r="AE142" s="1007"/>
      <c r="AF142" s="4018"/>
      <c r="AG142" s="4019"/>
      <c r="AH142" s="4019"/>
      <c r="AI142" s="4018"/>
      <c r="AJ142" s="4019"/>
      <c r="AK142" s="4019"/>
      <c r="AL142" s="1763"/>
      <c r="AM142" s="1609"/>
      <c r="AN142" s="1609"/>
      <c r="AO142" s="1609"/>
      <c r="AP142" s="1609"/>
      <c r="AQ142" s="1609"/>
      <c r="AR142" s="1609"/>
      <c r="AS142" s="1609"/>
      <c r="AT142" s="1609"/>
      <c r="AU142" s="1609"/>
      <c r="AV142" s="1609"/>
      <c r="AW142" s="1609"/>
      <c r="AX142" s="1609"/>
      <c r="AY142" s="1609"/>
      <c r="AZ142" s="1609"/>
      <c r="BA142" s="1609"/>
      <c r="BB142" s="1609"/>
      <c r="BC142" s="1609"/>
      <c r="BD142" s="1609"/>
      <c r="BE142" s="1609"/>
      <c r="BF142" s="1609"/>
    </row>
    <row r="143" spans="1:58" ht="12" customHeight="1">
      <c r="A143" s="990" t="s">
        <v>999</v>
      </c>
      <c r="D143" s="984"/>
      <c r="E143" s="994"/>
      <c r="F143" s="4008"/>
      <c r="G143" s="1014"/>
      <c r="H143" s="1014"/>
      <c r="I143" s="4005" t="s">
        <v>1100</v>
      </c>
      <c r="J143" s="4005"/>
      <c r="K143" s="4005"/>
      <c r="L143" s="997"/>
      <c r="M143" s="997"/>
      <c r="N143" s="998"/>
      <c r="O143" s="998"/>
      <c r="P143" s="998"/>
      <c r="Q143" s="998"/>
      <c r="R143" s="998"/>
      <c r="S143" s="998"/>
      <c r="T143" s="998"/>
      <c r="U143" s="998"/>
      <c r="V143" s="998"/>
      <c r="W143" s="998"/>
      <c r="X143" s="998"/>
      <c r="Y143" s="998"/>
      <c r="Z143" s="998"/>
      <c r="AA143" s="998"/>
      <c r="AB143" s="998"/>
      <c r="AC143" s="998"/>
      <c r="AD143" s="998"/>
      <c r="AE143" s="998"/>
      <c r="AF143" s="998"/>
      <c r="AG143" s="997"/>
      <c r="AH143" s="997"/>
      <c r="AI143" s="998"/>
      <c r="AJ143" s="997"/>
      <c r="AK143" s="998"/>
      <c r="AL143" s="1763"/>
      <c r="AM143" s="1609"/>
      <c r="AN143" s="1609"/>
      <c r="AO143" s="1609"/>
      <c r="AP143" s="1609"/>
      <c r="AQ143" s="1609"/>
      <c r="AR143" s="1609"/>
      <c r="AS143" s="1609"/>
      <c r="AT143" s="1609"/>
      <c r="AU143" s="1609"/>
      <c r="AV143" s="1609"/>
      <c r="AW143" s="1609"/>
      <c r="AX143" s="1609"/>
      <c r="AY143" s="1609"/>
      <c r="AZ143" s="1609"/>
      <c r="BA143" s="1609"/>
      <c r="BB143" s="1609"/>
      <c r="BC143" s="1609"/>
      <c r="BD143" s="1609"/>
      <c r="BE143" s="1609"/>
      <c r="BF143" s="1609"/>
    </row>
    <row r="144" spans="1:58" ht="0.75" customHeight="1">
      <c r="A144" s="990" t="s">
        <v>999</v>
      </c>
      <c r="D144" s="984"/>
      <c r="E144" s="994"/>
      <c r="F144" s="4006">
        <v>2024</v>
      </c>
      <c r="G144" s="4003"/>
      <c r="H144" s="4010" t="s">
        <v>460</v>
      </c>
      <c r="I144" s="4011"/>
      <c r="J144" s="4002"/>
      <c r="K144" s="4002"/>
      <c r="L144" s="4004"/>
      <c r="M144" s="3857"/>
      <c r="N144" s="1811"/>
      <c r="O144" s="1810"/>
      <c r="P144" s="1811"/>
      <c r="Q144" s="1811"/>
      <c r="R144" s="1811"/>
      <c r="S144" s="1811"/>
      <c r="T144" s="1811"/>
      <c r="U144" s="1811"/>
      <c r="V144" s="1811"/>
      <c r="W144" s="1811"/>
      <c r="X144" s="1811"/>
      <c r="Y144" s="1811"/>
      <c r="Z144" s="1811"/>
      <c r="AA144" s="1811"/>
      <c r="AB144" s="1811"/>
      <c r="AC144" s="1811"/>
      <c r="AD144" s="1811"/>
      <c r="AE144" s="1811"/>
      <c r="AF144" s="4009"/>
      <c r="AG144" s="4004"/>
      <c r="AH144" s="4004"/>
      <c r="AI144" s="4009"/>
      <c r="AJ144" s="4004"/>
      <c r="AK144" s="4004"/>
      <c r="AL144" s="1763"/>
      <c r="AM144" s="1609"/>
      <c r="AN144" s="1609"/>
      <c r="AO144" s="1609"/>
      <c r="AP144" s="1609"/>
      <c r="AQ144" s="1609"/>
      <c r="AR144" s="1609"/>
      <c r="AS144" s="1609"/>
      <c r="AT144" s="1609"/>
      <c r="AU144" s="1609"/>
      <c r="AV144" s="1609"/>
      <c r="AW144" s="1609"/>
      <c r="AX144" s="1609"/>
      <c r="AY144" s="1609"/>
      <c r="AZ144" s="1609"/>
      <c r="BA144" s="1609"/>
      <c r="BB144" s="1609"/>
      <c r="BC144" s="1609"/>
      <c r="BD144" s="1609"/>
      <c r="BE144" s="1609"/>
      <c r="BF144" s="1609"/>
    </row>
    <row r="145" spans="1:58" ht="0.75" customHeight="1">
      <c r="A145" s="990" t="s">
        <v>999</v>
      </c>
      <c r="D145" s="984"/>
      <c r="E145" s="994"/>
      <c r="F145" s="4006"/>
      <c r="G145" s="4003"/>
      <c r="H145" s="4010"/>
      <c r="I145" s="4011"/>
      <c r="J145" s="4002"/>
      <c r="K145" s="4002"/>
      <c r="L145" s="4004"/>
      <c r="M145" s="3857"/>
      <c r="N145" s="4012"/>
      <c r="O145" s="4013"/>
      <c r="P145" s="3999"/>
      <c r="Q145" s="4002"/>
      <c r="R145" s="4002"/>
      <c r="S145" s="4002"/>
      <c r="T145" s="4002"/>
      <c r="U145" s="4002"/>
      <c r="V145" s="4002"/>
      <c r="W145" s="4002"/>
      <c r="X145" s="4002"/>
      <c r="Y145" s="4002"/>
      <c r="Z145" s="1812"/>
      <c r="AA145" s="1813"/>
      <c r="AB145" s="1813"/>
      <c r="AC145" s="1814"/>
      <c r="AD145" s="1814"/>
      <c r="AE145" s="1815"/>
      <c r="AF145" s="4009"/>
      <c r="AG145" s="4004"/>
      <c r="AH145" s="4004"/>
      <c r="AI145" s="4009"/>
      <c r="AJ145" s="4004"/>
      <c r="AK145" s="4004"/>
      <c r="AL145" s="1763"/>
      <c r="AM145" s="1609"/>
      <c r="AN145" s="1609"/>
      <c r="AO145" s="1609"/>
      <c r="AP145" s="1609"/>
      <c r="AQ145" s="1609"/>
      <c r="AR145" s="1609"/>
      <c r="AS145" s="1609"/>
      <c r="AT145" s="1609"/>
      <c r="AU145" s="1609"/>
      <c r="AV145" s="1609"/>
      <c r="AW145" s="1609"/>
      <c r="AX145" s="1609"/>
      <c r="AY145" s="1609"/>
      <c r="AZ145" s="1609"/>
      <c r="BA145" s="1609"/>
      <c r="BB145" s="1609"/>
      <c r="BC145" s="1609"/>
      <c r="BD145" s="1609"/>
      <c r="BE145" s="1609"/>
      <c r="BF145" s="1609"/>
    </row>
    <row r="146" spans="1:58" ht="0.75" customHeight="1">
      <c r="A146" s="990" t="s">
        <v>999</v>
      </c>
      <c r="D146" s="984"/>
      <c r="E146" s="994"/>
      <c r="F146" s="4006"/>
      <c r="G146" s="4003"/>
      <c r="H146" s="4010"/>
      <c r="I146" s="4011"/>
      <c r="J146" s="4002"/>
      <c r="K146" s="4002"/>
      <c r="L146" s="4004"/>
      <c r="M146" s="3857"/>
      <c r="N146" s="4012"/>
      <c r="O146" s="4013"/>
      <c r="P146" s="4000"/>
      <c r="Q146" s="4002"/>
      <c r="R146" s="4002"/>
      <c r="S146" s="4002"/>
      <c r="T146" s="4002"/>
      <c r="U146" s="4002"/>
      <c r="V146" s="4002"/>
      <c r="W146" s="4002"/>
      <c r="X146" s="4002"/>
      <c r="Y146" s="4002"/>
      <c r="Z146" s="1816"/>
      <c r="AA146" s="1817"/>
      <c r="AB146" s="1818"/>
      <c r="AC146" s="1819"/>
      <c r="AD146" s="1818"/>
      <c r="AE146" s="1819"/>
      <c r="AF146" s="4009"/>
      <c r="AG146" s="4004"/>
      <c r="AH146" s="4004"/>
      <c r="AI146" s="4009"/>
      <c r="AJ146" s="4004"/>
      <c r="AK146" s="4004"/>
      <c r="AL146" s="1763"/>
      <c r="AM146" s="1609"/>
      <c r="AN146" s="1609"/>
      <c r="AO146" s="1609"/>
      <c r="AP146" s="1609"/>
      <c r="AQ146" s="1609"/>
      <c r="AR146" s="1609"/>
      <c r="AS146" s="1609"/>
      <c r="AT146" s="1609"/>
      <c r="AU146" s="1609"/>
      <c r="AV146" s="1609"/>
      <c r="AW146" s="1609"/>
      <c r="AX146" s="1609"/>
      <c r="AY146" s="1609"/>
      <c r="AZ146" s="1609"/>
      <c r="BA146" s="1609"/>
      <c r="BB146" s="1609"/>
      <c r="BC146" s="1609"/>
      <c r="BD146" s="1609"/>
      <c r="BE146" s="1609"/>
      <c r="BF146" s="1609"/>
    </row>
    <row r="147" spans="1:58" ht="0.75" customHeight="1">
      <c r="A147" s="990" t="s">
        <v>999</v>
      </c>
      <c r="D147" s="984"/>
      <c r="E147" s="994"/>
      <c r="F147" s="4006"/>
      <c r="G147" s="4003"/>
      <c r="H147" s="4010"/>
      <c r="I147" s="4011"/>
      <c r="J147" s="4002"/>
      <c r="K147" s="4002"/>
      <c r="L147" s="4004"/>
      <c r="M147" s="3857"/>
      <c r="N147" s="4012"/>
      <c r="O147" s="4013"/>
      <c r="P147" s="4001"/>
      <c r="Q147" s="4002"/>
      <c r="R147" s="4002"/>
      <c r="S147" s="4002"/>
      <c r="T147" s="4002"/>
      <c r="U147" s="4002"/>
      <c r="V147" s="4002"/>
      <c r="W147" s="4002"/>
      <c r="X147" s="4002"/>
      <c r="Y147" s="4002"/>
      <c r="Z147" s="1812"/>
      <c r="AA147" s="1813"/>
      <c r="AB147" s="1820"/>
      <c r="AC147" s="1814"/>
      <c r="AD147" s="1814"/>
      <c r="AE147" s="1821"/>
      <c r="AF147" s="4009"/>
      <c r="AG147" s="4004"/>
      <c r="AH147" s="4004"/>
      <c r="AI147" s="4009"/>
      <c r="AJ147" s="4004"/>
      <c r="AK147" s="4004"/>
      <c r="AL147" s="1763"/>
      <c r="AM147" s="1609"/>
      <c r="AN147" s="1609"/>
      <c r="AO147" s="1609"/>
      <c r="AP147" s="1609"/>
      <c r="AQ147" s="1609"/>
      <c r="AR147" s="1609"/>
      <c r="AS147" s="1609"/>
      <c r="AT147" s="1609"/>
      <c r="AU147" s="1609"/>
      <c r="AV147" s="1609"/>
      <c r="AW147" s="1609"/>
      <c r="AX147" s="1609"/>
      <c r="AY147" s="1609"/>
      <c r="AZ147" s="1609"/>
      <c r="BA147" s="1609"/>
      <c r="BB147" s="1609"/>
      <c r="BC147" s="1609"/>
      <c r="BD147" s="1609"/>
      <c r="BE147" s="1609"/>
      <c r="BF147" s="1609"/>
    </row>
    <row r="148" spans="1:58" ht="0.75" customHeight="1">
      <c r="A148" s="990" t="s">
        <v>999</v>
      </c>
      <c r="D148" s="984"/>
      <c r="E148" s="994"/>
      <c r="F148" s="4006"/>
      <c r="G148" s="4003"/>
      <c r="H148" s="4010"/>
      <c r="I148" s="4011"/>
      <c r="J148" s="4002"/>
      <c r="K148" s="4002"/>
      <c r="L148" s="4004"/>
      <c r="M148" s="3857"/>
      <c r="N148" s="1813"/>
      <c r="O148" s="1813"/>
      <c r="P148" s="1820"/>
      <c r="Q148" s="1813"/>
      <c r="R148" s="1813"/>
      <c r="S148" s="1813"/>
      <c r="T148" s="1813"/>
      <c r="U148" s="1813"/>
      <c r="V148" s="1813"/>
      <c r="W148" s="1813"/>
      <c r="X148" s="1813"/>
      <c r="Y148" s="1813"/>
      <c r="Z148" s="1813"/>
      <c r="AA148" s="1813"/>
      <c r="AB148" s="1813"/>
      <c r="AC148" s="1813"/>
      <c r="AD148" s="1813"/>
      <c r="AE148" s="1822"/>
      <c r="AF148" s="4009"/>
      <c r="AG148" s="4004"/>
      <c r="AH148" s="4004"/>
      <c r="AI148" s="4009"/>
      <c r="AJ148" s="4004"/>
      <c r="AK148" s="4004"/>
      <c r="AL148" s="1763"/>
      <c r="AM148" s="1609"/>
      <c r="AN148" s="1609"/>
      <c r="AO148" s="1609"/>
      <c r="AP148" s="1609"/>
      <c r="AQ148" s="1609"/>
      <c r="AR148" s="1609"/>
      <c r="AS148" s="1609"/>
      <c r="AT148" s="1609"/>
      <c r="AU148" s="1609"/>
      <c r="AV148" s="1609"/>
      <c r="AW148" s="1609"/>
      <c r="AX148" s="1609"/>
      <c r="AY148" s="1609"/>
      <c r="AZ148" s="1609"/>
      <c r="BA148" s="1609"/>
      <c r="BB148" s="1609"/>
      <c r="BC148" s="1609"/>
      <c r="BD148" s="1609"/>
      <c r="BE148" s="1609"/>
      <c r="BF148" s="1609"/>
    </row>
    <row r="149" spans="1:58" ht="11.25" customHeight="1">
      <c r="A149" s="990" t="s">
        <v>999</v>
      </c>
      <c r="D149" s="984"/>
      <c r="E149" s="994"/>
      <c r="F149" s="4007"/>
      <c r="G149" s="3992" t="s">
        <v>90</v>
      </c>
      <c r="H149" s="4003" t="s">
        <v>161</v>
      </c>
      <c r="I149" s="4015"/>
      <c r="J149" s="4016"/>
      <c r="K149" s="4017" t="s">
        <v>1109</v>
      </c>
      <c r="L149" s="3741" t="s">
        <v>6</v>
      </c>
      <c r="M149" s="3742"/>
      <c r="N149" s="1761"/>
      <c r="O149" s="1001" t="s">
        <v>460</v>
      </c>
      <c r="P149" s="1002"/>
      <c r="Q149" s="1002"/>
      <c r="R149" s="1002"/>
      <c r="S149" s="1002"/>
      <c r="T149" s="1002"/>
      <c r="U149" s="1002"/>
      <c r="V149" s="1002"/>
      <c r="W149" s="1002"/>
      <c r="X149" s="1002"/>
      <c r="Y149" s="1002"/>
      <c r="Z149" s="1002"/>
      <c r="AA149" s="1002"/>
      <c r="AB149" s="1002"/>
      <c r="AC149" s="1002"/>
      <c r="AD149" s="1002"/>
      <c r="AE149" s="1002"/>
      <c r="AF149" s="4018">
        <v>2025</v>
      </c>
      <c r="AG149" s="4019" t="s">
        <v>1096</v>
      </c>
      <c r="AH149" s="4019" t="s">
        <v>1104</v>
      </c>
      <c r="AI149" s="4018">
        <v>2025</v>
      </c>
      <c r="AJ149" s="4019" t="s">
        <v>1096</v>
      </c>
      <c r="AK149" s="4019" t="s">
        <v>1104</v>
      </c>
      <c r="AL149" s="1763"/>
      <c r="AM149" s="1609"/>
      <c r="AN149" s="1609"/>
      <c r="AO149" s="1609"/>
      <c r="AP149" s="1609"/>
      <c r="AQ149" s="1609"/>
      <c r="AR149" s="1609"/>
      <c r="AS149" s="1609"/>
      <c r="AT149" s="1609"/>
      <c r="AU149" s="1609"/>
      <c r="AV149" s="1609"/>
      <c r="AW149" s="1609"/>
      <c r="AX149" s="1609"/>
      <c r="AY149" s="1609"/>
      <c r="AZ149" s="1609"/>
      <c r="BA149" s="1609"/>
      <c r="BB149" s="1609"/>
      <c r="BC149" s="1609"/>
      <c r="BD149" s="1609"/>
      <c r="BE149" s="1609"/>
      <c r="BF149" s="1609"/>
    </row>
    <row r="150" spans="1:58" ht="11.25" customHeight="1">
      <c r="A150" s="990" t="s">
        <v>999</v>
      </c>
      <c r="D150" s="984"/>
      <c r="E150" s="994"/>
      <c r="F150" s="4007"/>
      <c r="G150" s="4014"/>
      <c r="H150" s="4003" t="s">
        <v>460</v>
      </c>
      <c r="I150" s="4015"/>
      <c r="J150" s="4016"/>
      <c r="K150" s="4017"/>
      <c r="L150" s="3741"/>
      <c r="M150" s="3742"/>
      <c r="N150" s="4020"/>
      <c r="O150" s="4021">
        <v>1</v>
      </c>
      <c r="P150" s="4022" t="s">
        <v>52</v>
      </c>
      <c r="Q150" s="4016" t="s">
        <v>1098</v>
      </c>
      <c r="R150" s="4025" t="s">
        <v>1084</v>
      </c>
      <c r="S150" s="4025" t="s">
        <v>1110</v>
      </c>
      <c r="T150" s="4025" t="s">
        <v>1111</v>
      </c>
      <c r="U150" s="4025" t="s">
        <v>1112</v>
      </c>
      <c r="V150" s="4025" t="s">
        <v>1113</v>
      </c>
      <c r="W150" s="4025" t="s">
        <v>1114</v>
      </c>
      <c r="X150" s="4025" t="s">
        <v>1115</v>
      </c>
      <c r="Y150" s="4025" t="s">
        <v>1091</v>
      </c>
      <c r="Z150" s="999"/>
      <c r="AA150" s="1000"/>
      <c r="AB150" s="1000"/>
      <c r="AC150" s="1004"/>
      <c r="AD150" s="1004"/>
      <c r="AE150" s="1005"/>
      <c r="AF150" s="4018"/>
      <c r="AG150" s="4019"/>
      <c r="AH150" s="4019"/>
      <c r="AI150" s="4018"/>
      <c r="AJ150" s="4019"/>
      <c r="AK150" s="4019"/>
      <c r="AL150" s="1763"/>
      <c r="AM150" s="1609"/>
      <c r="AN150" s="1609"/>
      <c r="AO150" s="1609"/>
      <c r="AP150" s="1609"/>
      <c r="AQ150" s="1609"/>
      <c r="AR150" s="1609"/>
      <c r="AS150" s="1609"/>
      <c r="AT150" s="1609"/>
      <c r="AU150" s="1609"/>
      <c r="AV150" s="1609"/>
      <c r="AW150" s="1609"/>
      <c r="AX150" s="1609"/>
      <c r="AY150" s="1609"/>
      <c r="AZ150" s="1609"/>
      <c r="BA150" s="1609"/>
      <c r="BB150" s="1609"/>
      <c r="BC150" s="1609"/>
      <c r="BD150" s="1609"/>
      <c r="BE150" s="1609"/>
      <c r="BF150" s="1609"/>
    </row>
    <row r="151" spans="1:58" ht="11.25" customHeight="1">
      <c r="A151" s="990" t="s">
        <v>999</v>
      </c>
      <c r="D151" s="984"/>
      <c r="E151" s="994"/>
      <c r="F151" s="4007"/>
      <c r="G151" s="4014"/>
      <c r="H151" s="4003" t="s">
        <v>460</v>
      </c>
      <c r="I151" s="4015"/>
      <c r="J151" s="4016"/>
      <c r="K151" s="4017"/>
      <c r="L151" s="3741"/>
      <c r="M151" s="3742"/>
      <c r="N151" s="4020"/>
      <c r="O151" s="4021"/>
      <c r="P151" s="4023"/>
      <c r="Q151" s="4016"/>
      <c r="R151" s="3975"/>
      <c r="S151" s="4025"/>
      <c r="T151" s="3975"/>
      <c r="U151" s="3975"/>
      <c r="V151" s="3975"/>
      <c r="W151" s="3975"/>
      <c r="X151" s="3975"/>
      <c r="Y151" s="3975"/>
      <c r="Z151" s="1614"/>
      <c r="AA151" s="1581">
        <v>1</v>
      </c>
      <c r="AB151" s="1003" t="s">
        <v>1092</v>
      </c>
      <c r="AC151" s="993">
        <v>2666.67</v>
      </c>
      <c r="AD151" s="1003" t="str">
        <f>AB151</f>
        <v xml:space="preserve">  Прибыль направляемая на инвестиции</v>
      </c>
      <c r="AE151" s="993">
        <v>1609.46</v>
      </c>
      <c r="AF151" s="4018"/>
      <c r="AG151" s="4019"/>
      <c r="AH151" s="4019"/>
      <c r="AI151" s="4018"/>
      <c r="AJ151" s="4019"/>
      <c r="AK151" s="4019"/>
      <c r="AL151" s="1763"/>
      <c r="AM151" s="1609"/>
      <c r="AN151" s="1609"/>
      <c r="AO151" s="1609"/>
      <c r="AP151" s="1609"/>
      <c r="AQ151" s="1609"/>
      <c r="AR151" s="1609"/>
      <c r="AS151" s="1609"/>
      <c r="AT151" s="1609"/>
      <c r="AU151" s="1609"/>
      <c r="AV151" s="1609"/>
      <c r="AW151" s="1609"/>
      <c r="AX151" s="1609"/>
      <c r="AY151" s="1609"/>
      <c r="AZ151" s="1609"/>
      <c r="BA151" s="1609"/>
      <c r="BB151" s="1609"/>
      <c r="BC151" s="1609"/>
      <c r="BD151" s="1609"/>
      <c r="BE151" s="1609"/>
      <c r="BF151" s="1609"/>
    </row>
    <row r="152" spans="1:58" ht="11.25" customHeight="1">
      <c r="A152" s="990" t="s">
        <v>999</v>
      </c>
      <c r="D152" s="984"/>
      <c r="E152" s="994"/>
      <c r="F152" s="4007"/>
      <c r="G152" s="4014"/>
      <c r="H152" s="4003" t="s">
        <v>460</v>
      </c>
      <c r="I152" s="4015"/>
      <c r="J152" s="4016"/>
      <c r="K152" s="4017"/>
      <c r="L152" s="3741"/>
      <c r="M152" s="3742"/>
      <c r="N152" s="4020"/>
      <c r="O152" s="4021"/>
      <c r="P152" s="4024"/>
      <c r="Q152" s="4016"/>
      <c r="R152" s="3975"/>
      <c r="S152" s="4025"/>
      <c r="T152" s="3975"/>
      <c r="U152" s="3975"/>
      <c r="V152" s="3975"/>
      <c r="W152" s="3975"/>
      <c r="X152" s="3975"/>
      <c r="Y152" s="3975"/>
      <c r="Z152" s="999"/>
      <c r="AA152" s="1000"/>
      <c r="AB152" s="1065" t="s">
        <v>1093</v>
      </c>
      <c r="AC152" s="1004"/>
      <c r="AD152" s="1004"/>
      <c r="AE152" s="1006"/>
      <c r="AF152" s="4018"/>
      <c r="AG152" s="4019"/>
      <c r="AH152" s="4019"/>
      <c r="AI152" s="4018"/>
      <c r="AJ152" s="4019"/>
      <c r="AK152" s="4019"/>
      <c r="AL152" s="1763"/>
      <c r="AM152" s="1609"/>
      <c r="AN152" s="1609"/>
      <c r="AO152" s="1609"/>
      <c r="AP152" s="1609"/>
      <c r="AQ152" s="1609"/>
      <c r="AR152" s="1609"/>
      <c r="AS152" s="1609"/>
      <c r="AT152" s="1609"/>
      <c r="AU152" s="1609"/>
      <c r="AV152" s="1609"/>
      <c r="AW152" s="1609"/>
      <c r="AX152" s="1609"/>
      <c r="AY152" s="1609"/>
      <c r="AZ152" s="1609"/>
      <c r="BA152" s="1609"/>
      <c r="BB152" s="1609"/>
      <c r="BC152" s="1609"/>
      <c r="BD152" s="1609"/>
      <c r="BE152" s="1609"/>
      <c r="BF152" s="1609"/>
    </row>
    <row r="153" spans="1:58" ht="11.25" customHeight="1">
      <c r="A153" s="990" t="s">
        <v>999</v>
      </c>
      <c r="D153" s="984"/>
      <c r="E153" s="994"/>
      <c r="F153" s="4007"/>
      <c r="G153" s="4014"/>
      <c r="H153" s="4003" t="s">
        <v>460</v>
      </c>
      <c r="I153" s="4015"/>
      <c r="J153" s="4016"/>
      <c r="K153" s="4017"/>
      <c r="L153" s="3741"/>
      <c r="M153" s="3742"/>
      <c r="N153" s="999"/>
      <c r="O153" s="1000"/>
      <c r="P153" s="992" t="s">
        <v>1094</v>
      </c>
      <c r="Q153" s="1000"/>
      <c r="R153" s="1000"/>
      <c r="S153" s="1000"/>
      <c r="T153" s="1000"/>
      <c r="U153" s="1000"/>
      <c r="V153" s="1000"/>
      <c r="W153" s="1000"/>
      <c r="X153" s="1000"/>
      <c r="Y153" s="1000"/>
      <c r="Z153" s="1000"/>
      <c r="AA153" s="1000"/>
      <c r="AB153" s="1000"/>
      <c r="AC153" s="1000"/>
      <c r="AD153" s="1000"/>
      <c r="AE153" s="1007"/>
      <c r="AF153" s="4018"/>
      <c r="AG153" s="4019"/>
      <c r="AH153" s="4019"/>
      <c r="AI153" s="4018"/>
      <c r="AJ153" s="4019"/>
      <c r="AK153" s="4019"/>
      <c r="AL153" s="1763"/>
      <c r="AM153" s="1609"/>
      <c r="AN153" s="1609"/>
      <c r="AO153" s="1609"/>
      <c r="AP153" s="1609"/>
      <c r="AQ153" s="1609"/>
      <c r="AR153" s="1609"/>
      <c r="AS153" s="1609"/>
      <c r="AT153" s="1609"/>
      <c r="AU153" s="1609"/>
      <c r="AV153" s="1609"/>
      <c r="AW153" s="1609"/>
      <c r="AX153" s="1609"/>
      <c r="AY153" s="1609"/>
      <c r="AZ153" s="1609"/>
      <c r="BA153" s="1609"/>
      <c r="BB153" s="1609"/>
      <c r="BC153" s="1609"/>
      <c r="BD153" s="1609"/>
      <c r="BE153" s="1609"/>
      <c r="BF153" s="1609"/>
    </row>
    <row r="154" spans="1:58" ht="12" customHeight="1">
      <c r="A154" s="990" t="s">
        <v>999</v>
      </c>
      <c r="D154" s="984"/>
      <c r="E154" s="994"/>
      <c r="F154" s="4008"/>
      <c r="G154" s="1014"/>
      <c r="H154" s="1014"/>
      <c r="I154" s="4005" t="s">
        <v>1100</v>
      </c>
      <c r="J154" s="4005"/>
      <c r="K154" s="4005"/>
      <c r="L154" s="997"/>
      <c r="M154" s="997"/>
      <c r="N154" s="998"/>
      <c r="O154" s="998"/>
      <c r="P154" s="998"/>
      <c r="Q154" s="998"/>
      <c r="R154" s="998"/>
      <c r="S154" s="998"/>
      <c r="T154" s="998"/>
      <c r="U154" s="998"/>
      <c r="V154" s="998"/>
      <c r="W154" s="998"/>
      <c r="X154" s="998"/>
      <c r="Y154" s="998"/>
      <c r="Z154" s="998"/>
      <c r="AA154" s="998"/>
      <c r="AB154" s="998"/>
      <c r="AC154" s="998"/>
      <c r="AD154" s="998"/>
      <c r="AE154" s="998"/>
      <c r="AF154" s="998"/>
      <c r="AG154" s="997"/>
      <c r="AH154" s="997"/>
      <c r="AI154" s="998"/>
      <c r="AJ154" s="997"/>
      <c r="AK154" s="998"/>
      <c r="AL154" s="1763"/>
      <c r="AM154" s="1609"/>
      <c r="AN154" s="1609"/>
      <c r="AO154" s="1609"/>
      <c r="AP154" s="1609"/>
      <c r="AQ154" s="1609"/>
      <c r="AR154" s="1609"/>
      <c r="AS154" s="1609"/>
      <c r="AT154" s="1609"/>
      <c r="AU154" s="1609"/>
      <c r="AV154" s="1609"/>
      <c r="AW154" s="1609"/>
      <c r="AX154" s="1609"/>
      <c r="AY154" s="1609"/>
      <c r="AZ154" s="1609"/>
      <c r="BA154" s="1609"/>
      <c r="BB154" s="1609"/>
      <c r="BC154" s="1609"/>
      <c r="BD154" s="1609"/>
      <c r="BE154" s="1609"/>
      <c r="BF154" s="1609"/>
    </row>
    <row r="155" spans="1:58" ht="0.75" customHeight="1">
      <c r="A155" s="990" t="s">
        <v>999</v>
      </c>
      <c r="D155" s="984"/>
      <c r="E155" s="994"/>
      <c r="F155" s="4006">
        <v>2025</v>
      </c>
      <c r="G155" s="4003"/>
      <c r="H155" s="4010" t="s">
        <v>460</v>
      </c>
      <c r="I155" s="4011"/>
      <c r="J155" s="4002"/>
      <c r="K155" s="4002"/>
      <c r="L155" s="4004"/>
      <c r="M155" s="3857"/>
      <c r="N155" s="1811"/>
      <c r="O155" s="1810"/>
      <c r="P155" s="1811"/>
      <c r="Q155" s="1811"/>
      <c r="R155" s="1811"/>
      <c r="S155" s="1811"/>
      <c r="T155" s="1811"/>
      <c r="U155" s="1811"/>
      <c r="V155" s="1811"/>
      <c r="W155" s="1811"/>
      <c r="X155" s="1811"/>
      <c r="Y155" s="1811"/>
      <c r="Z155" s="1811"/>
      <c r="AA155" s="1811"/>
      <c r="AB155" s="1811"/>
      <c r="AC155" s="1811"/>
      <c r="AD155" s="1811"/>
      <c r="AE155" s="1811"/>
      <c r="AF155" s="4009"/>
      <c r="AG155" s="4004"/>
      <c r="AH155" s="4004"/>
      <c r="AI155" s="4009"/>
      <c r="AJ155" s="4004"/>
      <c r="AK155" s="4004"/>
      <c r="AL155" s="1763"/>
      <c r="AM155" s="1609"/>
      <c r="AN155" s="1609"/>
      <c r="AO155" s="1609"/>
      <c r="AP155" s="1609"/>
      <c r="AQ155" s="1609"/>
      <c r="AR155" s="1609"/>
      <c r="AS155" s="1609"/>
      <c r="AT155" s="1609"/>
      <c r="AU155" s="1609"/>
      <c r="AV155" s="1609"/>
      <c r="AW155" s="1609"/>
      <c r="AX155" s="1609"/>
      <c r="AY155" s="1609"/>
      <c r="AZ155" s="1609"/>
      <c r="BA155" s="1609"/>
      <c r="BB155" s="1609"/>
      <c r="BC155" s="1609"/>
      <c r="BD155" s="1609"/>
      <c r="BE155" s="1609"/>
      <c r="BF155" s="1609"/>
    </row>
    <row r="156" spans="1:58" ht="0.75" customHeight="1">
      <c r="A156" s="990" t="s">
        <v>999</v>
      </c>
      <c r="D156" s="984"/>
      <c r="E156" s="994"/>
      <c r="F156" s="4006"/>
      <c r="G156" s="4003"/>
      <c r="H156" s="4010"/>
      <c r="I156" s="4011"/>
      <c r="J156" s="4002"/>
      <c r="K156" s="4002"/>
      <c r="L156" s="4004"/>
      <c r="M156" s="3857"/>
      <c r="N156" s="4012"/>
      <c r="O156" s="4013"/>
      <c r="P156" s="3999"/>
      <c r="Q156" s="4002"/>
      <c r="R156" s="4002"/>
      <c r="S156" s="4002"/>
      <c r="T156" s="4002"/>
      <c r="U156" s="4002"/>
      <c r="V156" s="4002"/>
      <c r="W156" s="4002"/>
      <c r="X156" s="4002"/>
      <c r="Y156" s="4002"/>
      <c r="Z156" s="1812"/>
      <c r="AA156" s="1813"/>
      <c r="AB156" s="1813"/>
      <c r="AC156" s="1814"/>
      <c r="AD156" s="1814"/>
      <c r="AE156" s="1815"/>
      <c r="AF156" s="4009"/>
      <c r="AG156" s="4004"/>
      <c r="AH156" s="4004"/>
      <c r="AI156" s="4009"/>
      <c r="AJ156" s="4004"/>
      <c r="AK156" s="4004"/>
      <c r="AL156" s="1763"/>
      <c r="AM156" s="1609"/>
      <c r="AN156" s="1609"/>
      <c r="AO156" s="1609"/>
      <c r="AP156" s="1609"/>
      <c r="AQ156" s="1609"/>
      <c r="AR156" s="1609"/>
      <c r="AS156" s="1609"/>
      <c r="AT156" s="1609"/>
      <c r="AU156" s="1609"/>
      <c r="AV156" s="1609"/>
      <c r="AW156" s="1609"/>
      <c r="AX156" s="1609"/>
      <c r="AY156" s="1609"/>
      <c r="AZ156" s="1609"/>
      <c r="BA156" s="1609"/>
      <c r="BB156" s="1609"/>
      <c r="BC156" s="1609"/>
      <c r="BD156" s="1609"/>
      <c r="BE156" s="1609"/>
      <c r="BF156" s="1609"/>
    </row>
    <row r="157" spans="1:58" ht="0.75" customHeight="1">
      <c r="A157" s="990" t="s">
        <v>999</v>
      </c>
      <c r="D157" s="984"/>
      <c r="E157" s="994"/>
      <c r="F157" s="4006"/>
      <c r="G157" s="4003"/>
      <c r="H157" s="4010"/>
      <c r="I157" s="4011"/>
      <c r="J157" s="4002"/>
      <c r="K157" s="4002"/>
      <c r="L157" s="4004"/>
      <c r="M157" s="3857"/>
      <c r="N157" s="4012"/>
      <c r="O157" s="4013"/>
      <c r="P157" s="4000"/>
      <c r="Q157" s="4002"/>
      <c r="R157" s="4002"/>
      <c r="S157" s="4002"/>
      <c r="T157" s="4002"/>
      <c r="U157" s="4002"/>
      <c r="V157" s="4002"/>
      <c r="W157" s="4002"/>
      <c r="X157" s="4002"/>
      <c r="Y157" s="4002"/>
      <c r="Z157" s="1816"/>
      <c r="AA157" s="1817"/>
      <c r="AB157" s="1818"/>
      <c r="AC157" s="1819"/>
      <c r="AD157" s="1818"/>
      <c r="AE157" s="1819"/>
      <c r="AF157" s="4009"/>
      <c r="AG157" s="4004"/>
      <c r="AH157" s="4004"/>
      <c r="AI157" s="4009"/>
      <c r="AJ157" s="4004"/>
      <c r="AK157" s="4004"/>
      <c r="AL157" s="1763"/>
      <c r="AM157" s="1609"/>
      <c r="AN157" s="1609"/>
      <c r="AO157" s="1609"/>
      <c r="AP157" s="1609"/>
      <c r="AQ157" s="1609"/>
      <c r="AR157" s="1609"/>
      <c r="AS157" s="1609"/>
      <c r="AT157" s="1609"/>
      <c r="AU157" s="1609"/>
      <c r="AV157" s="1609"/>
      <c r="AW157" s="1609"/>
      <c r="AX157" s="1609"/>
      <c r="AY157" s="1609"/>
      <c r="AZ157" s="1609"/>
      <c r="BA157" s="1609"/>
      <c r="BB157" s="1609"/>
      <c r="BC157" s="1609"/>
      <c r="BD157" s="1609"/>
      <c r="BE157" s="1609"/>
      <c r="BF157" s="1609"/>
    </row>
    <row r="158" spans="1:58" ht="0.75" customHeight="1">
      <c r="A158" s="990" t="s">
        <v>999</v>
      </c>
      <c r="D158" s="984"/>
      <c r="E158" s="994"/>
      <c r="F158" s="4006"/>
      <c r="G158" s="4003"/>
      <c r="H158" s="4010"/>
      <c r="I158" s="4011"/>
      <c r="J158" s="4002"/>
      <c r="K158" s="4002"/>
      <c r="L158" s="4004"/>
      <c r="M158" s="3857"/>
      <c r="N158" s="4012"/>
      <c r="O158" s="4013"/>
      <c r="P158" s="4001"/>
      <c r="Q158" s="4002"/>
      <c r="R158" s="4002"/>
      <c r="S158" s="4002"/>
      <c r="T158" s="4002"/>
      <c r="U158" s="4002"/>
      <c r="V158" s="4002"/>
      <c r="W158" s="4002"/>
      <c r="X158" s="4002"/>
      <c r="Y158" s="4002"/>
      <c r="Z158" s="1812"/>
      <c r="AA158" s="1813"/>
      <c r="AB158" s="1820"/>
      <c r="AC158" s="1814"/>
      <c r="AD158" s="1814"/>
      <c r="AE158" s="1821"/>
      <c r="AF158" s="4009"/>
      <c r="AG158" s="4004"/>
      <c r="AH158" s="4004"/>
      <c r="AI158" s="4009"/>
      <c r="AJ158" s="4004"/>
      <c r="AK158" s="4004"/>
      <c r="AL158" s="1763"/>
      <c r="AM158" s="1609"/>
      <c r="AN158" s="1609"/>
      <c r="AO158" s="1609"/>
      <c r="AP158" s="1609"/>
      <c r="AQ158" s="1609"/>
      <c r="AR158" s="1609"/>
      <c r="AS158" s="1609"/>
      <c r="AT158" s="1609"/>
      <c r="AU158" s="1609"/>
      <c r="AV158" s="1609"/>
      <c r="AW158" s="1609"/>
      <c r="AX158" s="1609"/>
      <c r="AY158" s="1609"/>
      <c r="AZ158" s="1609"/>
      <c r="BA158" s="1609"/>
      <c r="BB158" s="1609"/>
      <c r="BC158" s="1609"/>
      <c r="BD158" s="1609"/>
      <c r="BE158" s="1609"/>
      <c r="BF158" s="1609"/>
    </row>
    <row r="159" spans="1:58" ht="0.75" customHeight="1">
      <c r="A159" s="990" t="s">
        <v>999</v>
      </c>
      <c r="D159" s="984"/>
      <c r="E159" s="994"/>
      <c r="F159" s="4006"/>
      <c r="G159" s="4003"/>
      <c r="H159" s="4010"/>
      <c r="I159" s="4011"/>
      <c r="J159" s="4002"/>
      <c r="K159" s="4002"/>
      <c r="L159" s="4004"/>
      <c r="M159" s="3857"/>
      <c r="N159" s="1813"/>
      <c r="O159" s="1813"/>
      <c r="P159" s="1820"/>
      <c r="Q159" s="1813"/>
      <c r="R159" s="1813"/>
      <c r="S159" s="1813"/>
      <c r="T159" s="1813"/>
      <c r="U159" s="1813"/>
      <c r="V159" s="1813"/>
      <c r="W159" s="1813"/>
      <c r="X159" s="1813"/>
      <c r="Y159" s="1813"/>
      <c r="Z159" s="1813"/>
      <c r="AA159" s="1813"/>
      <c r="AB159" s="1813"/>
      <c r="AC159" s="1813"/>
      <c r="AD159" s="1813"/>
      <c r="AE159" s="1822"/>
      <c r="AF159" s="4009"/>
      <c r="AG159" s="4004"/>
      <c r="AH159" s="4004"/>
      <c r="AI159" s="4009"/>
      <c r="AJ159" s="4004"/>
      <c r="AK159" s="4004"/>
      <c r="AL159" s="1763"/>
      <c r="AM159" s="1609"/>
      <c r="AN159" s="1609"/>
      <c r="AO159" s="1609"/>
      <c r="AP159" s="1609"/>
      <c r="AQ159" s="1609"/>
      <c r="AR159" s="1609"/>
      <c r="AS159" s="1609"/>
      <c r="AT159" s="1609"/>
      <c r="AU159" s="1609"/>
      <c r="AV159" s="1609"/>
      <c r="AW159" s="1609"/>
      <c r="AX159" s="1609"/>
      <c r="AY159" s="1609"/>
      <c r="AZ159" s="1609"/>
      <c r="BA159" s="1609"/>
      <c r="BB159" s="1609"/>
      <c r="BC159" s="1609"/>
      <c r="BD159" s="1609"/>
      <c r="BE159" s="1609"/>
      <c r="BF159" s="1609"/>
    </row>
    <row r="160" spans="1:58" ht="11.25" customHeight="1">
      <c r="A160" s="990" t="s">
        <v>999</v>
      </c>
      <c r="D160" s="984"/>
      <c r="E160" s="994"/>
      <c r="F160" s="4007"/>
      <c r="G160" s="3992" t="s">
        <v>90</v>
      </c>
      <c r="H160" s="4003" t="s">
        <v>161</v>
      </c>
      <c r="I160" s="4015"/>
      <c r="J160" s="4016"/>
      <c r="K160" s="4017" t="s">
        <v>1109</v>
      </c>
      <c r="L160" s="3741" t="s">
        <v>6</v>
      </c>
      <c r="M160" s="3742"/>
      <c r="N160" s="1761"/>
      <c r="O160" s="1001" t="s">
        <v>460</v>
      </c>
      <c r="P160" s="1002"/>
      <c r="Q160" s="1002"/>
      <c r="R160" s="1002"/>
      <c r="S160" s="1002"/>
      <c r="T160" s="1002"/>
      <c r="U160" s="1002"/>
      <c r="V160" s="1002"/>
      <c r="W160" s="1002"/>
      <c r="X160" s="1002"/>
      <c r="Y160" s="1002"/>
      <c r="Z160" s="1002"/>
      <c r="AA160" s="1002"/>
      <c r="AB160" s="1002"/>
      <c r="AC160" s="1002"/>
      <c r="AD160" s="1002"/>
      <c r="AE160" s="1002"/>
      <c r="AF160" s="4018">
        <v>2025</v>
      </c>
      <c r="AG160" s="4019" t="s">
        <v>1096</v>
      </c>
      <c r="AH160" s="4019" t="s">
        <v>1104</v>
      </c>
      <c r="AI160" s="4018">
        <v>2025</v>
      </c>
      <c r="AJ160" s="4019" t="s">
        <v>1096</v>
      </c>
      <c r="AK160" s="4019" t="s">
        <v>1104</v>
      </c>
      <c r="AL160" s="1763"/>
      <c r="AM160" s="1609"/>
      <c r="AN160" s="1609"/>
      <c r="AO160" s="1609"/>
      <c r="AP160" s="1609"/>
      <c r="AQ160" s="1609"/>
      <c r="AR160" s="1609"/>
      <c r="AS160" s="1609"/>
      <c r="AT160" s="1609"/>
      <c r="AU160" s="1609"/>
      <c r="AV160" s="1609"/>
      <c r="AW160" s="1609"/>
      <c r="AX160" s="1609"/>
      <c r="AY160" s="1609"/>
      <c r="AZ160" s="1609"/>
      <c r="BA160" s="1609"/>
      <c r="BB160" s="1609"/>
      <c r="BC160" s="1609"/>
      <c r="BD160" s="1609"/>
      <c r="BE160" s="1609"/>
      <c r="BF160" s="1609"/>
    </row>
    <row r="161" spans="1:58" ht="11.25" customHeight="1">
      <c r="A161" s="990" t="s">
        <v>999</v>
      </c>
      <c r="D161" s="984"/>
      <c r="E161" s="994"/>
      <c r="F161" s="4007"/>
      <c r="G161" s="4014"/>
      <c r="H161" s="4003" t="s">
        <v>460</v>
      </c>
      <c r="I161" s="4015"/>
      <c r="J161" s="4016"/>
      <c r="K161" s="4017"/>
      <c r="L161" s="3741"/>
      <c r="M161" s="3742"/>
      <c r="N161" s="4020"/>
      <c r="O161" s="4021">
        <v>1</v>
      </c>
      <c r="P161" s="4022" t="s">
        <v>52</v>
      </c>
      <c r="Q161" s="4016" t="s">
        <v>1098</v>
      </c>
      <c r="R161" s="4025" t="s">
        <v>1084</v>
      </c>
      <c r="S161" s="4025" t="s">
        <v>1110</v>
      </c>
      <c r="T161" s="4025" t="s">
        <v>1111</v>
      </c>
      <c r="U161" s="4025" t="s">
        <v>1112</v>
      </c>
      <c r="V161" s="4025" t="s">
        <v>1113</v>
      </c>
      <c r="W161" s="4025" t="s">
        <v>1114</v>
      </c>
      <c r="X161" s="4025" t="s">
        <v>1115</v>
      </c>
      <c r="Y161" s="4025" t="s">
        <v>1091</v>
      </c>
      <c r="Z161" s="999"/>
      <c r="AA161" s="1000"/>
      <c r="AB161" s="1000"/>
      <c r="AC161" s="1004"/>
      <c r="AD161" s="1004"/>
      <c r="AE161" s="1005"/>
      <c r="AF161" s="4018"/>
      <c r="AG161" s="4019"/>
      <c r="AH161" s="4019"/>
      <c r="AI161" s="4018"/>
      <c r="AJ161" s="4019"/>
      <c r="AK161" s="4019"/>
      <c r="AL161" s="1763"/>
      <c r="AM161" s="1609"/>
      <c r="AN161" s="1609"/>
      <c r="AO161" s="1609"/>
      <c r="AP161" s="1609"/>
      <c r="AQ161" s="1609"/>
      <c r="AR161" s="1609"/>
      <c r="AS161" s="1609"/>
      <c r="AT161" s="1609"/>
      <c r="AU161" s="1609"/>
      <c r="AV161" s="1609"/>
      <c r="AW161" s="1609"/>
      <c r="AX161" s="1609"/>
      <c r="AY161" s="1609"/>
      <c r="AZ161" s="1609"/>
      <c r="BA161" s="1609"/>
      <c r="BB161" s="1609"/>
      <c r="BC161" s="1609"/>
      <c r="BD161" s="1609"/>
      <c r="BE161" s="1609"/>
      <c r="BF161" s="1609"/>
    </row>
    <row r="162" spans="1:58" ht="11.25" customHeight="1">
      <c r="A162" s="990" t="s">
        <v>999</v>
      </c>
      <c r="D162" s="984"/>
      <c r="E162" s="994"/>
      <c r="F162" s="4007"/>
      <c r="G162" s="4014"/>
      <c r="H162" s="4003" t="s">
        <v>460</v>
      </c>
      <c r="I162" s="4015"/>
      <c r="J162" s="4016"/>
      <c r="K162" s="4017"/>
      <c r="L162" s="3741"/>
      <c r="M162" s="3742"/>
      <c r="N162" s="4020"/>
      <c r="O162" s="4021"/>
      <c r="P162" s="4023"/>
      <c r="Q162" s="4016"/>
      <c r="R162" s="3975"/>
      <c r="S162" s="4025"/>
      <c r="T162" s="3975"/>
      <c r="U162" s="3975"/>
      <c r="V162" s="3975"/>
      <c r="W162" s="3975"/>
      <c r="X162" s="3975"/>
      <c r="Y162" s="3975"/>
      <c r="Z162" s="1614"/>
      <c r="AA162" s="1581">
        <v>1</v>
      </c>
      <c r="AB162" s="1003" t="s">
        <v>1092</v>
      </c>
      <c r="AC162" s="993">
        <v>2666.67</v>
      </c>
      <c r="AD162" s="1003" t="str">
        <f>AB162</f>
        <v xml:space="preserve">  Прибыль направляемая на инвестиции</v>
      </c>
      <c r="AE162" s="993">
        <v>0</v>
      </c>
      <c r="AF162" s="4018"/>
      <c r="AG162" s="4019"/>
      <c r="AH162" s="4019"/>
      <c r="AI162" s="4018"/>
      <c r="AJ162" s="4019"/>
      <c r="AK162" s="4019"/>
      <c r="AL162" s="1763"/>
      <c r="AM162" s="1609"/>
      <c r="AN162" s="1609"/>
      <c r="AO162" s="1609"/>
      <c r="AP162" s="1609"/>
      <c r="AQ162" s="1609"/>
      <c r="AR162" s="1609"/>
      <c r="AS162" s="1609"/>
      <c r="AT162" s="1609"/>
      <c r="AU162" s="1609"/>
      <c r="AV162" s="1609"/>
      <c r="AW162" s="1609"/>
      <c r="AX162" s="1609"/>
      <c r="AY162" s="1609"/>
      <c r="AZ162" s="1609"/>
      <c r="BA162" s="1609"/>
      <c r="BB162" s="1609"/>
      <c r="BC162" s="1609"/>
      <c r="BD162" s="1609"/>
      <c r="BE162" s="1609"/>
      <c r="BF162" s="1609"/>
    </row>
    <row r="163" spans="1:58" ht="11.25" customHeight="1">
      <c r="A163" s="990" t="s">
        <v>999</v>
      </c>
      <c r="D163" s="984"/>
      <c r="E163" s="994"/>
      <c r="F163" s="4007"/>
      <c r="G163" s="4014"/>
      <c r="H163" s="4003" t="s">
        <v>460</v>
      </c>
      <c r="I163" s="4015"/>
      <c r="J163" s="4016"/>
      <c r="K163" s="4017"/>
      <c r="L163" s="3741"/>
      <c r="M163" s="3742"/>
      <c r="N163" s="4020"/>
      <c r="O163" s="4021"/>
      <c r="P163" s="4024"/>
      <c r="Q163" s="4016"/>
      <c r="R163" s="3975"/>
      <c r="S163" s="4025"/>
      <c r="T163" s="3975"/>
      <c r="U163" s="3975"/>
      <c r="V163" s="3975"/>
      <c r="W163" s="3975"/>
      <c r="X163" s="3975"/>
      <c r="Y163" s="3975"/>
      <c r="Z163" s="999"/>
      <c r="AA163" s="1000"/>
      <c r="AB163" s="1065" t="s">
        <v>1093</v>
      </c>
      <c r="AC163" s="1004"/>
      <c r="AD163" s="1004"/>
      <c r="AE163" s="1006"/>
      <c r="AF163" s="4018"/>
      <c r="AG163" s="4019"/>
      <c r="AH163" s="4019"/>
      <c r="AI163" s="4018"/>
      <c r="AJ163" s="4019"/>
      <c r="AK163" s="4019"/>
      <c r="AL163" s="1763"/>
      <c r="AM163" s="1609"/>
      <c r="AN163" s="1609"/>
      <c r="AO163" s="1609"/>
      <c r="AP163" s="1609"/>
      <c r="AQ163" s="1609"/>
      <c r="AR163" s="1609"/>
      <c r="AS163" s="1609"/>
      <c r="AT163" s="1609"/>
      <c r="AU163" s="1609"/>
      <c r="AV163" s="1609"/>
      <c r="AW163" s="1609"/>
      <c r="AX163" s="1609"/>
      <c r="AY163" s="1609"/>
      <c r="AZ163" s="1609"/>
      <c r="BA163" s="1609"/>
      <c r="BB163" s="1609"/>
      <c r="BC163" s="1609"/>
      <c r="BD163" s="1609"/>
      <c r="BE163" s="1609"/>
      <c r="BF163" s="1609"/>
    </row>
    <row r="164" spans="1:58" ht="11.25" customHeight="1">
      <c r="A164" s="990" t="s">
        <v>999</v>
      </c>
      <c r="D164" s="984"/>
      <c r="E164" s="994"/>
      <c r="F164" s="4007"/>
      <c r="G164" s="4014"/>
      <c r="H164" s="4003" t="s">
        <v>460</v>
      </c>
      <c r="I164" s="4015"/>
      <c r="J164" s="4016"/>
      <c r="K164" s="4017"/>
      <c r="L164" s="3741"/>
      <c r="M164" s="3742"/>
      <c r="N164" s="999"/>
      <c r="O164" s="1000"/>
      <c r="P164" s="992" t="s">
        <v>1094</v>
      </c>
      <c r="Q164" s="1000"/>
      <c r="R164" s="1000"/>
      <c r="S164" s="1000"/>
      <c r="T164" s="1000"/>
      <c r="U164" s="1000"/>
      <c r="V164" s="1000"/>
      <c r="W164" s="1000"/>
      <c r="X164" s="1000"/>
      <c r="Y164" s="1000"/>
      <c r="Z164" s="1000"/>
      <c r="AA164" s="1000"/>
      <c r="AB164" s="1000"/>
      <c r="AC164" s="1000"/>
      <c r="AD164" s="1000"/>
      <c r="AE164" s="1007"/>
      <c r="AF164" s="4018"/>
      <c r="AG164" s="4019"/>
      <c r="AH164" s="4019"/>
      <c r="AI164" s="4018"/>
      <c r="AJ164" s="4019"/>
      <c r="AK164" s="4019"/>
      <c r="AL164" s="1763"/>
      <c r="AM164" s="1609"/>
      <c r="AN164" s="1609"/>
      <c r="AO164" s="1609"/>
      <c r="AP164" s="1609"/>
      <c r="AQ164" s="1609"/>
      <c r="AR164" s="1609"/>
      <c r="AS164" s="1609"/>
      <c r="AT164" s="1609"/>
      <c r="AU164" s="1609"/>
      <c r="AV164" s="1609"/>
      <c r="AW164" s="1609"/>
      <c r="AX164" s="1609"/>
      <c r="AY164" s="1609"/>
      <c r="AZ164" s="1609"/>
      <c r="BA164" s="1609"/>
      <c r="BB164" s="1609"/>
      <c r="BC164" s="1609"/>
      <c r="BD164" s="1609"/>
      <c r="BE164" s="1609"/>
      <c r="BF164" s="1609"/>
    </row>
    <row r="165" spans="1:58" ht="12" customHeight="1">
      <c r="A165" s="990" t="s">
        <v>999</v>
      </c>
      <c r="D165" s="984"/>
      <c r="E165" s="994"/>
      <c r="F165" s="4008"/>
      <c r="G165" s="1014"/>
      <c r="H165" s="1014"/>
      <c r="I165" s="4005" t="s">
        <v>1100</v>
      </c>
      <c r="J165" s="4005"/>
      <c r="K165" s="4005"/>
      <c r="L165" s="997"/>
      <c r="M165" s="997"/>
      <c r="N165" s="998"/>
      <c r="O165" s="998"/>
      <c r="P165" s="998"/>
      <c r="Q165" s="998"/>
      <c r="R165" s="998"/>
      <c r="S165" s="998"/>
      <c r="T165" s="998"/>
      <c r="U165" s="998"/>
      <c r="V165" s="998"/>
      <c r="W165" s="998"/>
      <c r="X165" s="998"/>
      <c r="Y165" s="998"/>
      <c r="Z165" s="998"/>
      <c r="AA165" s="998"/>
      <c r="AB165" s="998"/>
      <c r="AC165" s="998"/>
      <c r="AD165" s="998"/>
      <c r="AE165" s="998"/>
      <c r="AF165" s="998"/>
      <c r="AG165" s="997"/>
      <c r="AH165" s="997"/>
      <c r="AI165" s="998"/>
      <c r="AJ165" s="997"/>
      <c r="AK165" s="998"/>
      <c r="AL165" s="1763"/>
      <c r="AM165" s="1609"/>
      <c r="AN165" s="1609"/>
      <c r="AO165" s="1609"/>
      <c r="AP165" s="1609"/>
      <c r="AQ165" s="1609"/>
      <c r="AR165" s="1609"/>
      <c r="AS165" s="1609"/>
      <c r="AT165" s="1609"/>
      <c r="AU165" s="1609"/>
      <c r="AV165" s="1609"/>
      <c r="AW165" s="1609"/>
      <c r="AX165" s="1609"/>
      <c r="AY165" s="1609"/>
      <c r="AZ165" s="1609"/>
      <c r="BA165" s="1609"/>
      <c r="BB165" s="1609"/>
      <c r="BC165" s="1609"/>
      <c r="BD165" s="1609"/>
      <c r="BE165" s="1609"/>
      <c r="BF165" s="1609"/>
    </row>
    <row r="166" spans="1:58" ht="21" customHeight="1">
      <c r="A166" s="991" t="s">
        <v>1008</v>
      </c>
      <c r="D166" s="984"/>
      <c r="E166" s="994" t="s">
        <v>9</v>
      </c>
      <c r="F166" s="947" t="str">
        <f>INDEX(IP_MAIN_LIST_NAME_IP,MATCH(A166,IP_MAIN_LIST_IP_ID,0))&amp;" ("&amp;INDEX(IP_MAIN_START_DATE,MATCH(A166,IP_MAIN_LIST_IP_ID,0))&amp;"-"&amp;INDEX(IP_MAIN_END_DATE,MATCH(A166,IP_MAIN_LIST_IP_ID,0))&amp;")"</f>
        <v>Инвестиционная программа № 254 от 28.10.2016 в сфере теплоснабжения по техническому перевооружению котельных, на территории муниципального района Сафоновский на 2017-2024 годы (01.01.2017-31.12.2024)</v>
      </c>
      <c r="G166" s="948"/>
      <c r="H166" s="948"/>
      <c r="I166" s="1009"/>
      <c r="J166" s="1009"/>
      <c r="K166" s="1010"/>
      <c r="L166" s="1010"/>
      <c r="M166" s="1010"/>
      <c r="N166" s="1011"/>
      <c r="O166" s="1011"/>
      <c r="P166" s="1011"/>
      <c r="Q166" s="1011"/>
      <c r="R166" s="1011"/>
      <c r="S166" s="1011"/>
      <c r="T166" s="1011"/>
      <c r="U166" s="1011"/>
      <c r="V166" s="1011"/>
      <c r="W166" s="1011"/>
      <c r="X166" s="1011"/>
      <c r="Y166" s="1011"/>
      <c r="Z166" s="1011"/>
      <c r="AA166" s="1011"/>
      <c r="AB166" s="1011"/>
      <c r="AC166" s="1011"/>
      <c r="AD166" s="1011"/>
      <c r="AE166" s="1012"/>
      <c r="AF166" s="1010"/>
      <c r="AG166" s="1010"/>
      <c r="AH166" s="1010"/>
      <c r="AI166" s="1010"/>
      <c r="AJ166" s="1010"/>
      <c r="AK166" s="1010"/>
      <c r="AL166" s="1763"/>
      <c r="AM166" s="1609"/>
      <c r="AN166" s="1609"/>
      <c r="AO166" s="1609"/>
      <c r="AP166" s="1609"/>
      <c r="AQ166" s="1609"/>
      <c r="AR166" s="1609"/>
      <c r="AS166" s="1609"/>
      <c r="AT166" s="1609"/>
      <c r="AU166" s="1609"/>
      <c r="AV166" s="1609"/>
      <c r="AW166" s="1609"/>
      <c r="AX166" s="1609"/>
      <c r="AY166" s="1609"/>
      <c r="AZ166" s="1609"/>
      <c r="BA166" s="1609"/>
      <c r="BB166" s="1609"/>
      <c r="BC166" s="1609"/>
      <c r="BD166" s="1609"/>
      <c r="BE166" s="1609"/>
      <c r="BF166" s="1609"/>
    </row>
    <row r="167" spans="1:58" ht="0.75" customHeight="1">
      <c r="A167" s="990" t="s">
        <v>1008</v>
      </c>
      <c r="D167" s="984"/>
      <c r="E167" s="994"/>
      <c r="F167" s="4006">
        <v>2017</v>
      </c>
      <c r="G167" s="4003"/>
      <c r="H167" s="4010" t="s">
        <v>460</v>
      </c>
      <c r="I167" s="4011"/>
      <c r="J167" s="4002"/>
      <c r="K167" s="4002"/>
      <c r="L167" s="4004"/>
      <c r="M167" s="3857"/>
      <c r="N167" s="1811"/>
      <c r="O167" s="1810"/>
      <c r="P167" s="1811"/>
      <c r="Q167" s="1811"/>
      <c r="R167" s="1811"/>
      <c r="S167" s="1811"/>
      <c r="T167" s="1811"/>
      <c r="U167" s="1811"/>
      <c r="V167" s="1811"/>
      <c r="W167" s="1811"/>
      <c r="X167" s="1811"/>
      <c r="Y167" s="1811"/>
      <c r="Z167" s="1811"/>
      <c r="AA167" s="1811"/>
      <c r="AB167" s="1811"/>
      <c r="AC167" s="1811"/>
      <c r="AD167" s="1811"/>
      <c r="AE167" s="1811"/>
      <c r="AF167" s="4009"/>
      <c r="AG167" s="4004"/>
      <c r="AH167" s="4004"/>
      <c r="AI167" s="4009"/>
      <c r="AJ167" s="4004"/>
      <c r="AK167" s="4004"/>
      <c r="AL167" s="1763"/>
      <c r="AM167" s="1609"/>
      <c r="AN167" s="1609"/>
      <c r="AO167" s="1609"/>
      <c r="AP167" s="1609"/>
      <c r="AQ167" s="1609"/>
      <c r="AR167" s="1609"/>
      <c r="AS167" s="1609"/>
      <c r="AT167" s="1609"/>
      <c r="AU167" s="1609"/>
      <c r="AV167" s="1609"/>
      <c r="AW167" s="1609"/>
      <c r="AX167" s="1609"/>
      <c r="AY167" s="1609"/>
      <c r="AZ167" s="1609"/>
      <c r="BA167" s="1609"/>
      <c r="BB167" s="1609"/>
      <c r="BC167" s="1609"/>
      <c r="BD167" s="1609"/>
      <c r="BE167" s="1609"/>
      <c r="BF167" s="1609"/>
    </row>
    <row r="168" spans="1:58" ht="0.75" customHeight="1">
      <c r="A168" s="990" t="s">
        <v>1008</v>
      </c>
      <c r="D168" s="984"/>
      <c r="E168" s="994"/>
      <c r="F168" s="4006"/>
      <c r="G168" s="4003"/>
      <c r="H168" s="4010"/>
      <c r="I168" s="4011"/>
      <c r="J168" s="4002"/>
      <c r="K168" s="4002"/>
      <c r="L168" s="4004"/>
      <c r="M168" s="3857"/>
      <c r="N168" s="4012"/>
      <c r="O168" s="4013"/>
      <c r="P168" s="3999"/>
      <c r="Q168" s="4002"/>
      <c r="R168" s="4002"/>
      <c r="S168" s="4002"/>
      <c r="T168" s="4002"/>
      <c r="U168" s="4002"/>
      <c r="V168" s="4002"/>
      <c r="W168" s="4002"/>
      <c r="X168" s="4002"/>
      <c r="Y168" s="4002"/>
      <c r="Z168" s="1812"/>
      <c r="AA168" s="1813"/>
      <c r="AB168" s="1813"/>
      <c r="AC168" s="1814"/>
      <c r="AD168" s="1814"/>
      <c r="AE168" s="1815"/>
      <c r="AF168" s="4009"/>
      <c r="AG168" s="4004"/>
      <c r="AH168" s="4004"/>
      <c r="AI168" s="4009"/>
      <c r="AJ168" s="4004"/>
      <c r="AK168" s="4004"/>
      <c r="AL168" s="1763"/>
      <c r="AM168" s="1609"/>
      <c r="AN168" s="1609"/>
      <c r="AO168" s="1609"/>
      <c r="AP168" s="1609"/>
      <c r="AQ168" s="1609"/>
      <c r="AR168" s="1609"/>
      <c r="AS168" s="1609"/>
      <c r="AT168" s="1609"/>
      <c r="AU168" s="1609"/>
      <c r="AV168" s="1609"/>
      <c r="AW168" s="1609"/>
      <c r="AX168" s="1609"/>
      <c r="AY168" s="1609"/>
      <c r="AZ168" s="1609"/>
      <c r="BA168" s="1609"/>
      <c r="BB168" s="1609"/>
      <c r="BC168" s="1609"/>
      <c r="BD168" s="1609"/>
      <c r="BE168" s="1609"/>
      <c r="BF168" s="1609"/>
    </row>
    <row r="169" spans="1:58" ht="0.75" customHeight="1">
      <c r="A169" s="990" t="s">
        <v>1008</v>
      </c>
      <c r="D169" s="984"/>
      <c r="E169" s="994"/>
      <c r="F169" s="4006"/>
      <c r="G169" s="4003"/>
      <c r="H169" s="4010"/>
      <c r="I169" s="4011"/>
      <c r="J169" s="4002"/>
      <c r="K169" s="4002"/>
      <c r="L169" s="4004"/>
      <c r="M169" s="3857"/>
      <c r="N169" s="4012"/>
      <c r="O169" s="4013"/>
      <c r="P169" s="4000"/>
      <c r="Q169" s="4002"/>
      <c r="R169" s="4002"/>
      <c r="S169" s="4002"/>
      <c r="T169" s="4002"/>
      <c r="U169" s="4002"/>
      <c r="V169" s="4002"/>
      <c r="W169" s="4002"/>
      <c r="X169" s="4002"/>
      <c r="Y169" s="4002"/>
      <c r="Z169" s="1816"/>
      <c r="AA169" s="1817"/>
      <c r="AB169" s="1818"/>
      <c r="AC169" s="1819"/>
      <c r="AD169" s="1818"/>
      <c r="AE169" s="1819"/>
      <c r="AF169" s="4009"/>
      <c r="AG169" s="4004"/>
      <c r="AH169" s="4004"/>
      <c r="AI169" s="4009"/>
      <c r="AJ169" s="4004"/>
      <c r="AK169" s="4004"/>
      <c r="AL169" s="1763"/>
      <c r="AM169" s="1609"/>
      <c r="AN169" s="1609"/>
      <c r="AO169" s="1609"/>
      <c r="AP169" s="1609"/>
      <c r="AQ169" s="1609"/>
      <c r="AR169" s="1609"/>
      <c r="AS169" s="1609"/>
      <c r="AT169" s="1609"/>
      <c r="AU169" s="1609"/>
      <c r="AV169" s="1609"/>
      <c r="AW169" s="1609"/>
      <c r="AX169" s="1609"/>
      <c r="AY169" s="1609"/>
      <c r="AZ169" s="1609"/>
      <c r="BA169" s="1609"/>
      <c r="BB169" s="1609"/>
      <c r="BC169" s="1609"/>
      <c r="BD169" s="1609"/>
      <c r="BE169" s="1609"/>
      <c r="BF169" s="1609"/>
    </row>
    <row r="170" spans="1:58" ht="0.75" customHeight="1">
      <c r="A170" s="990" t="s">
        <v>1008</v>
      </c>
      <c r="D170" s="984"/>
      <c r="E170" s="994"/>
      <c r="F170" s="4006"/>
      <c r="G170" s="4003"/>
      <c r="H170" s="4010"/>
      <c r="I170" s="4011"/>
      <c r="J170" s="4002"/>
      <c r="K170" s="4002"/>
      <c r="L170" s="4004"/>
      <c r="M170" s="3857"/>
      <c r="N170" s="4012"/>
      <c r="O170" s="4013"/>
      <c r="P170" s="4001"/>
      <c r="Q170" s="4002"/>
      <c r="R170" s="4002"/>
      <c r="S170" s="4002"/>
      <c r="T170" s="4002"/>
      <c r="U170" s="4002"/>
      <c r="V170" s="4002"/>
      <c r="W170" s="4002"/>
      <c r="X170" s="4002"/>
      <c r="Y170" s="4002"/>
      <c r="Z170" s="1812"/>
      <c r="AA170" s="1813"/>
      <c r="AB170" s="1820"/>
      <c r="AC170" s="1814"/>
      <c r="AD170" s="1814"/>
      <c r="AE170" s="1821"/>
      <c r="AF170" s="4009"/>
      <c r="AG170" s="4004"/>
      <c r="AH170" s="4004"/>
      <c r="AI170" s="4009"/>
      <c r="AJ170" s="4004"/>
      <c r="AK170" s="4004"/>
      <c r="AL170" s="1763"/>
      <c r="AM170" s="1609"/>
      <c r="AN170" s="1609"/>
      <c r="AO170" s="1609"/>
      <c r="AP170" s="1609"/>
      <c r="AQ170" s="1609"/>
      <c r="AR170" s="1609"/>
      <c r="AS170" s="1609"/>
      <c r="AT170" s="1609"/>
      <c r="AU170" s="1609"/>
      <c r="AV170" s="1609"/>
      <c r="AW170" s="1609"/>
      <c r="AX170" s="1609"/>
      <c r="AY170" s="1609"/>
      <c r="AZ170" s="1609"/>
      <c r="BA170" s="1609"/>
      <c r="BB170" s="1609"/>
      <c r="BC170" s="1609"/>
      <c r="BD170" s="1609"/>
      <c r="BE170" s="1609"/>
      <c r="BF170" s="1609"/>
    </row>
    <row r="171" spans="1:58" ht="0.75" customHeight="1">
      <c r="A171" s="990" t="s">
        <v>1008</v>
      </c>
      <c r="D171" s="984"/>
      <c r="E171" s="994"/>
      <c r="F171" s="4006"/>
      <c r="G171" s="4003"/>
      <c r="H171" s="4010"/>
      <c r="I171" s="4011"/>
      <c r="J171" s="4002"/>
      <c r="K171" s="4002"/>
      <c r="L171" s="4004"/>
      <c r="M171" s="3857"/>
      <c r="N171" s="1813"/>
      <c r="O171" s="1813"/>
      <c r="P171" s="1820"/>
      <c r="Q171" s="1813"/>
      <c r="R171" s="1813"/>
      <c r="S171" s="1813"/>
      <c r="T171" s="1813"/>
      <c r="U171" s="1813"/>
      <c r="V171" s="1813"/>
      <c r="W171" s="1813"/>
      <c r="X171" s="1813"/>
      <c r="Y171" s="1813"/>
      <c r="Z171" s="1813"/>
      <c r="AA171" s="1813"/>
      <c r="AB171" s="1813"/>
      <c r="AC171" s="1813"/>
      <c r="AD171" s="1813"/>
      <c r="AE171" s="1822"/>
      <c r="AF171" s="4009"/>
      <c r="AG171" s="4004"/>
      <c r="AH171" s="4004"/>
      <c r="AI171" s="4009"/>
      <c r="AJ171" s="4004"/>
      <c r="AK171" s="4004"/>
      <c r="AL171" s="1763"/>
      <c r="AM171" s="1609"/>
      <c r="AN171" s="1609"/>
      <c r="AO171" s="1609"/>
      <c r="AP171" s="1609"/>
      <c r="AQ171" s="1609"/>
      <c r="AR171" s="1609"/>
      <c r="AS171" s="1609"/>
      <c r="AT171" s="1609"/>
      <c r="AU171" s="1609"/>
      <c r="AV171" s="1609"/>
      <c r="AW171" s="1609"/>
      <c r="AX171" s="1609"/>
      <c r="AY171" s="1609"/>
      <c r="AZ171" s="1609"/>
      <c r="BA171" s="1609"/>
      <c r="BB171" s="1609"/>
      <c r="BC171" s="1609"/>
      <c r="BD171" s="1609"/>
      <c r="BE171" s="1609"/>
      <c r="BF171" s="1609"/>
    </row>
    <row r="172" spans="1:58" ht="11.25" customHeight="1">
      <c r="A172" s="990" t="s">
        <v>1008</v>
      </c>
      <c r="D172" s="984"/>
      <c r="E172" s="994"/>
      <c r="F172" s="4007"/>
      <c r="G172" s="3992" t="s">
        <v>90</v>
      </c>
      <c r="H172" s="4003" t="s">
        <v>161</v>
      </c>
      <c r="I172" s="4015"/>
      <c r="J172" s="4016"/>
      <c r="K172" s="4017" t="s">
        <v>1116</v>
      </c>
      <c r="L172" s="3741" t="s">
        <v>6</v>
      </c>
      <c r="M172" s="3742"/>
      <c r="N172" s="1761"/>
      <c r="O172" s="1001" t="s">
        <v>460</v>
      </c>
      <c r="P172" s="1002"/>
      <c r="Q172" s="1002"/>
      <c r="R172" s="1002"/>
      <c r="S172" s="1002"/>
      <c r="T172" s="1002"/>
      <c r="U172" s="1002"/>
      <c r="V172" s="1002"/>
      <c r="W172" s="1002"/>
      <c r="X172" s="1002"/>
      <c r="Y172" s="1002"/>
      <c r="Z172" s="1002"/>
      <c r="AA172" s="1002"/>
      <c r="AB172" s="1002"/>
      <c r="AC172" s="1002"/>
      <c r="AD172" s="1002"/>
      <c r="AE172" s="1002"/>
      <c r="AF172" s="4018">
        <v>2018</v>
      </c>
      <c r="AG172" s="4019" t="s">
        <v>1096</v>
      </c>
      <c r="AH172" s="4019" t="s">
        <v>1117</v>
      </c>
      <c r="AI172" s="4018">
        <v>2019</v>
      </c>
      <c r="AJ172" s="4019" t="s">
        <v>1118</v>
      </c>
      <c r="AK172" s="4019" t="s">
        <v>1119</v>
      </c>
      <c r="AL172" s="1763"/>
      <c r="AM172" s="1609"/>
      <c r="AN172" s="1609"/>
      <c r="AO172" s="1609"/>
      <c r="AP172" s="1609"/>
      <c r="AQ172" s="1609"/>
      <c r="AR172" s="1609"/>
      <c r="AS172" s="1609"/>
      <c r="AT172" s="1609"/>
      <c r="AU172" s="1609"/>
      <c r="AV172" s="1609"/>
      <c r="AW172" s="1609"/>
      <c r="AX172" s="1609"/>
      <c r="AY172" s="1609"/>
      <c r="AZ172" s="1609"/>
      <c r="BA172" s="1609"/>
      <c r="BB172" s="1609"/>
      <c r="BC172" s="1609"/>
      <c r="BD172" s="1609"/>
      <c r="BE172" s="1609"/>
      <c r="BF172" s="1609"/>
    </row>
    <row r="173" spans="1:58" ht="11.25" customHeight="1">
      <c r="A173" s="990" t="s">
        <v>1008</v>
      </c>
      <c r="D173" s="984"/>
      <c r="E173" s="994"/>
      <c r="F173" s="4007"/>
      <c r="G173" s="4014"/>
      <c r="H173" s="4003" t="s">
        <v>460</v>
      </c>
      <c r="I173" s="4015"/>
      <c r="J173" s="4016"/>
      <c r="K173" s="4017"/>
      <c r="L173" s="3741"/>
      <c r="M173" s="3742"/>
      <c r="N173" s="4020"/>
      <c r="O173" s="4021">
        <v>1</v>
      </c>
      <c r="P173" s="4022" t="s">
        <v>52</v>
      </c>
      <c r="Q173" s="4016" t="s">
        <v>1120</v>
      </c>
      <c r="R173" s="4025" t="s">
        <v>1084</v>
      </c>
      <c r="S173" s="4025" t="s">
        <v>1121</v>
      </c>
      <c r="T173" s="4025" t="s">
        <v>1122</v>
      </c>
      <c r="U173" s="4025" t="s">
        <v>1123</v>
      </c>
      <c r="V173" s="4025" t="s">
        <v>1124</v>
      </c>
      <c r="W173" s="4025" t="s">
        <v>1125</v>
      </c>
      <c r="X173" s="4025" t="s">
        <v>1126</v>
      </c>
      <c r="Y173" s="4025" t="s">
        <v>1127</v>
      </c>
      <c r="Z173" s="999"/>
      <c r="AA173" s="1000"/>
      <c r="AB173" s="1000"/>
      <c r="AC173" s="1004"/>
      <c r="AD173" s="1004"/>
      <c r="AE173" s="1005"/>
      <c r="AF173" s="4018"/>
      <c r="AG173" s="4019"/>
      <c r="AH173" s="4019"/>
      <c r="AI173" s="4018"/>
      <c r="AJ173" s="4019"/>
      <c r="AK173" s="4019"/>
      <c r="AL173" s="1763"/>
      <c r="AM173" s="1609"/>
      <c r="AN173" s="1609"/>
      <c r="AO173" s="1609"/>
      <c r="AP173" s="1609"/>
      <c r="AQ173" s="1609"/>
      <c r="AR173" s="1609"/>
      <c r="AS173" s="1609"/>
      <c r="AT173" s="1609"/>
      <c r="AU173" s="1609"/>
      <c r="AV173" s="1609"/>
      <c r="AW173" s="1609"/>
      <c r="AX173" s="1609"/>
      <c r="AY173" s="1609"/>
      <c r="AZ173" s="1609"/>
      <c r="BA173" s="1609"/>
      <c r="BB173" s="1609"/>
      <c r="BC173" s="1609"/>
      <c r="BD173" s="1609"/>
      <c r="BE173" s="1609"/>
      <c r="BF173" s="1609"/>
    </row>
    <row r="174" spans="1:58" ht="11.25" customHeight="1">
      <c r="A174" s="990" t="s">
        <v>1008</v>
      </c>
      <c r="D174" s="984"/>
      <c r="E174" s="994"/>
      <c r="F174" s="4007"/>
      <c r="G174" s="4014"/>
      <c r="H174" s="4003" t="s">
        <v>460</v>
      </c>
      <c r="I174" s="4015"/>
      <c r="J174" s="4016"/>
      <c r="K174" s="4017"/>
      <c r="L174" s="3741"/>
      <c r="M174" s="3742"/>
      <c r="N174" s="4020"/>
      <c r="O174" s="4021"/>
      <c r="P174" s="4023"/>
      <c r="Q174" s="4016"/>
      <c r="R174" s="3975"/>
      <c r="S174" s="4025"/>
      <c r="T174" s="3975"/>
      <c r="U174" s="3975"/>
      <c r="V174" s="3975"/>
      <c r="W174" s="3975"/>
      <c r="X174" s="3975"/>
      <c r="Y174" s="3975"/>
      <c r="Z174" s="1614"/>
      <c r="AA174" s="1581">
        <v>1</v>
      </c>
      <c r="AB174" s="1003" t="s">
        <v>1102</v>
      </c>
      <c r="AC174" s="993">
        <f>2240.88/1.18</f>
        <v>1899.0508474576272</v>
      </c>
      <c r="AD174" s="1003" t="str">
        <f>AB174</f>
        <v xml:space="preserve">      Амортизационные отчисления с выделением результатов переоценки основных средств и нематериальных активов</v>
      </c>
      <c r="AE174" s="993">
        <v>1899.05</v>
      </c>
      <c r="AF174" s="4018"/>
      <c r="AG174" s="4019"/>
      <c r="AH174" s="4019"/>
      <c r="AI174" s="4018"/>
      <c r="AJ174" s="4019"/>
      <c r="AK174" s="4019"/>
      <c r="AL174" s="1763"/>
      <c r="AM174" s="1609"/>
      <c r="AN174" s="1609"/>
      <c r="AO174" s="1609"/>
      <c r="AP174" s="1609"/>
      <c r="AQ174" s="1609"/>
      <c r="AR174" s="1609"/>
      <c r="AS174" s="1609"/>
      <c r="AT174" s="1609"/>
      <c r="AU174" s="1609"/>
      <c r="AV174" s="1609"/>
      <c r="AW174" s="1609"/>
      <c r="AX174" s="1609"/>
      <c r="AY174" s="1609"/>
      <c r="AZ174" s="1609"/>
      <c r="BA174" s="1609"/>
      <c r="BB174" s="1609"/>
      <c r="BC174" s="1609"/>
      <c r="BD174" s="1609"/>
      <c r="BE174" s="1609"/>
      <c r="BF174" s="1609"/>
    </row>
    <row r="175" spans="1:58" ht="11.25" customHeight="1">
      <c r="A175" s="990" t="s">
        <v>1008</v>
      </c>
      <c r="D175" s="984"/>
      <c r="E175" s="994"/>
      <c r="F175" s="4014"/>
      <c r="G175" s="4014"/>
      <c r="H175" s="4014"/>
      <c r="I175" s="4014"/>
      <c r="J175" s="4014"/>
      <c r="K175" s="4014"/>
      <c r="L175" s="4014"/>
      <c r="M175" s="4014"/>
      <c r="N175" s="4014"/>
      <c r="O175" s="4014"/>
      <c r="P175" s="4014"/>
      <c r="Q175" s="4014"/>
      <c r="R175" s="4014"/>
      <c r="S175" s="4014"/>
      <c r="T175" s="4014"/>
      <c r="U175" s="4014"/>
      <c r="V175" s="4014"/>
      <c r="W175" s="4014"/>
      <c r="X175" s="4014"/>
      <c r="Y175" s="4014"/>
      <c r="Z175" s="587" t="s">
        <v>90</v>
      </c>
      <c r="AA175" s="1601" t="s">
        <v>89</v>
      </c>
      <c r="AB175" s="1003" t="s">
        <v>1128</v>
      </c>
      <c r="AC175" s="993">
        <f>7254.22/1.18</f>
        <v>6147.6440677966111</v>
      </c>
      <c r="AD175" s="1003" t="str">
        <f>AB175</f>
        <v xml:space="preserve">  Кредиты</v>
      </c>
      <c r="AE175" s="993">
        <v>10850.92</v>
      </c>
      <c r="AF175" s="4026"/>
      <c r="AG175" s="4027"/>
      <c r="AH175" s="4027"/>
      <c r="AI175" s="4026"/>
      <c r="AJ175" s="4027"/>
      <c r="AK175" s="4028"/>
      <c r="AL175" s="1763"/>
      <c r="AM175" s="1609"/>
      <c r="AN175" s="1609"/>
      <c r="AO175" s="1609"/>
      <c r="AP175" s="1609"/>
      <c r="AQ175" s="1609"/>
      <c r="AR175" s="1609"/>
      <c r="AS175" s="1609"/>
      <c r="AT175" s="1609"/>
      <c r="AU175" s="1609"/>
      <c r="AV175" s="1609"/>
      <c r="AW175" s="1609"/>
      <c r="AX175" s="1609"/>
      <c r="AY175" s="1609"/>
      <c r="AZ175" s="1609"/>
      <c r="BA175" s="1609"/>
      <c r="BB175" s="1609"/>
      <c r="BC175" s="1609"/>
      <c r="BD175" s="1609"/>
      <c r="BE175" s="1609"/>
      <c r="BF175" s="1609"/>
    </row>
    <row r="176" spans="1:58" ht="11.25" customHeight="1">
      <c r="A176" s="990" t="s">
        <v>1008</v>
      </c>
      <c r="D176" s="984"/>
      <c r="E176" s="994"/>
      <c r="F176" s="4007"/>
      <c r="G176" s="4014"/>
      <c r="H176" s="4003" t="s">
        <v>460</v>
      </c>
      <c r="I176" s="4015"/>
      <c r="J176" s="4016"/>
      <c r="K176" s="4017"/>
      <c r="L176" s="3741"/>
      <c r="M176" s="3742"/>
      <c r="N176" s="4020"/>
      <c r="O176" s="4021"/>
      <c r="P176" s="4024"/>
      <c r="Q176" s="4016"/>
      <c r="R176" s="3975"/>
      <c r="S176" s="4025"/>
      <c r="T176" s="3975"/>
      <c r="U176" s="3975"/>
      <c r="V176" s="3975"/>
      <c r="W176" s="3975"/>
      <c r="X176" s="3975"/>
      <c r="Y176" s="3975"/>
      <c r="Z176" s="999"/>
      <c r="AA176" s="1000"/>
      <c r="AB176" s="1065" t="s">
        <v>1093</v>
      </c>
      <c r="AC176" s="1004"/>
      <c r="AD176" s="1004"/>
      <c r="AE176" s="1006"/>
      <c r="AF176" s="4018"/>
      <c r="AG176" s="4019"/>
      <c r="AH176" s="4019"/>
      <c r="AI176" s="4018"/>
      <c r="AJ176" s="4019"/>
      <c r="AK176" s="4019"/>
      <c r="AL176" s="1763"/>
      <c r="AM176" s="1609"/>
      <c r="AN176" s="1609"/>
      <c r="AO176" s="1609"/>
      <c r="AP176" s="1609"/>
      <c r="AQ176" s="1609"/>
      <c r="AR176" s="1609"/>
      <c r="AS176" s="1609"/>
      <c r="AT176" s="1609"/>
      <c r="AU176" s="1609"/>
      <c r="AV176" s="1609"/>
      <c r="AW176" s="1609"/>
      <c r="AX176" s="1609"/>
      <c r="AY176" s="1609"/>
      <c r="AZ176" s="1609"/>
      <c r="BA176" s="1609"/>
      <c r="BB176" s="1609"/>
      <c r="BC176" s="1609"/>
      <c r="BD176" s="1609"/>
      <c r="BE176" s="1609"/>
      <c r="BF176" s="1609"/>
    </row>
    <row r="177" spans="1:58" ht="11.25" customHeight="1">
      <c r="A177" s="990" t="s">
        <v>1008</v>
      </c>
      <c r="D177" s="984"/>
      <c r="E177" s="994"/>
      <c r="F177" s="4007"/>
      <c r="G177" s="4014"/>
      <c r="H177" s="4003" t="s">
        <v>460</v>
      </c>
      <c r="I177" s="4015"/>
      <c r="J177" s="4016"/>
      <c r="K177" s="4017"/>
      <c r="L177" s="3741"/>
      <c r="M177" s="3742"/>
      <c r="N177" s="999"/>
      <c r="O177" s="1000"/>
      <c r="P177" s="992" t="s">
        <v>1094</v>
      </c>
      <c r="Q177" s="1000"/>
      <c r="R177" s="1000"/>
      <c r="S177" s="1000"/>
      <c r="T177" s="1000"/>
      <c r="U177" s="1000"/>
      <c r="V177" s="1000"/>
      <c r="W177" s="1000"/>
      <c r="X177" s="1000"/>
      <c r="Y177" s="1000"/>
      <c r="Z177" s="1000"/>
      <c r="AA177" s="1000"/>
      <c r="AB177" s="1000"/>
      <c r="AC177" s="1000"/>
      <c r="AD177" s="1000"/>
      <c r="AE177" s="1007"/>
      <c r="AF177" s="4018"/>
      <c r="AG177" s="4019"/>
      <c r="AH177" s="4019"/>
      <c r="AI177" s="4018"/>
      <c r="AJ177" s="4019"/>
      <c r="AK177" s="4019"/>
      <c r="AL177" s="1763"/>
      <c r="AM177" s="1609"/>
      <c r="AN177" s="1609"/>
      <c r="AO177" s="1609"/>
      <c r="AP177" s="1609"/>
      <c r="AQ177" s="1609"/>
      <c r="AR177" s="1609"/>
      <c r="AS177" s="1609"/>
      <c r="AT177" s="1609"/>
      <c r="AU177" s="1609"/>
      <c r="AV177" s="1609"/>
      <c r="AW177" s="1609"/>
      <c r="AX177" s="1609"/>
      <c r="AY177" s="1609"/>
      <c r="AZ177" s="1609"/>
      <c r="BA177" s="1609"/>
      <c r="BB177" s="1609"/>
      <c r="BC177" s="1609"/>
      <c r="BD177" s="1609"/>
      <c r="BE177" s="1609"/>
      <c r="BF177" s="1609"/>
    </row>
    <row r="178" spans="1:58" ht="11.25" customHeight="1">
      <c r="A178" s="990" t="s">
        <v>1008</v>
      </c>
      <c r="D178" s="984"/>
      <c r="E178" s="994"/>
      <c r="F178" s="4007"/>
      <c r="G178" s="3992" t="s">
        <v>90</v>
      </c>
      <c r="H178" s="4003" t="s">
        <v>89</v>
      </c>
      <c r="I178" s="4015"/>
      <c r="J178" s="4016"/>
      <c r="K178" s="4017" t="s">
        <v>1129</v>
      </c>
      <c r="L178" s="3741" t="s">
        <v>6</v>
      </c>
      <c r="M178" s="3742"/>
      <c r="N178" s="1761"/>
      <c r="O178" s="1001" t="s">
        <v>460</v>
      </c>
      <c r="P178" s="1002"/>
      <c r="Q178" s="1002"/>
      <c r="R178" s="1002"/>
      <c r="S178" s="1002"/>
      <c r="T178" s="1002"/>
      <c r="U178" s="1002"/>
      <c r="V178" s="1002"/>
      <c r="W178" s="1002"/>
      <c r="X178" s="1002"/>
      <c r="Y178" s="1002"/>
      <c r="Z178" s="1002"/>
      <c r="AA178" s="1002"/>
      <c r="AB178" s="1002"/>
      <c r="AC178" s="1002"/>
      <c r="AD178" s="1002"/>
      <c r="AE178" s="1002"/>
      <c r="AF178" s="4018">
        <v>2019</v>
      </c>
      <c r="AG178" s="4019" t="s">
        <v>1130</v>
      </c>
      <c r="AH178" s="4019" t="s">
        <v>1119</v>
      </c>
      <c r="AI178" s="4018">
        <v>2019</v>
      </c>
      <c r="AJ178" s="4019" t="s">
        <v>1130</v>
      </c>
      <c r="AK178" s="4019" t="s">
        <v>1119</v>
      </c>
      <c r="AL178" s="1763"/>
      <c r="AM178" s="1609"/>
      <c r="AN178" s="1609"/>
      <c r="AO178" s="1609"/>
      <c r="AP178" s="1609"/>
      <c r="AQ178" s="1609"/>
      <c r="AR178" s="1609"/>
      <c r="AS178" s="1609"/>
      <c r="AT178" s="1609"/>
      <c r="AU178" s="1609"/>
      <c r="AV178" s="1609"/>
      <c r="AW178" s="1609"/>
      <c r="AX178" s="1609"/>
      <c r="AY178" s="1609"/>
      <c r="AZ178" s="1609"/>
      <c r="BA178" s="1609"/>
      <c r="BB178" s="1609"/>
      <c r="BC178" s="1609"/>
      <c r="BD178" s="1609"/>
      <c r="BE178" s="1609"/>
      <c r="BF178" s="1609"/>
    </row>
    <row r="179" spans="1:58" ht="11.25" customHeight="1">
      <c r="A179" s="990" t="s">
        <v>1008</v>
      </c>
      <c r="D179" s="984"/>
      <c r="E179" s="994"/>
      <c r="F179" s="4007"/>
      <c r="G179" s="4014"/>
      <c r="H179" s="4003" t="s">
        <v>161</v>
      </c>
      <c r="I179" s="4015"/>
      <c r="J179" s="4016"/>
      <c r="K179" s="4017"/>
      <c r="L179" s="3741"/>
      <c r="M179" s="3742"/>
      <c r="N179" s="4020"/>
      <c r="O179" s="4021">
        <v>1</v>
      </c>
      <c r="P179" s="4022" t="s">
        <v>52</v>
      </c>
      <c r="Q179" s="4016" t="s">
        <v>1131</v>
      </c>
      <c r="R179" s="4025" t="s">
        <v>1084</v>
      </c>
      <c r="S179" s="4025" t="s">
        <v>1121</v>
      </c>
      <c r="T179" s="4025" t="s">
        <v>1122</v>
      </c>
      <c r="U179" s="4025" t="s">
        <v>1123</v>
      </c>
      <c r="V179" s="4025" t="s">
        <v>1124</v>
      </c>
      <c r="W179" s="4025" t="s">
        <v>1125</v>
      </c>
      <c r="X179" s="4025" t="s">
        <v>1132</v>
      </c>
      <c r="Y179" s="4025" t="s">
        <v>1133</v>
      </c>
      <c r="Z179" s="999"/>
      <c r="AA179" s="1000"/>
      <c r="AB179" s="1000"/>
      <c r="AC179" s="1004"/>
      <c r="AD179" s="1004"/>
      <c r="AE179" s="1005"/>
      <c r="AF179" s="4018"/>
      <c r="AG179" s="4019"/>
      <c r="AH179" s="4019"/>
      <c r="AI179" s="4018"/>
      <c r="AJ179" s="4019"/>
      <c r="AK179" s="4019"/>
      <c r="AL179" s="1763"/>
      <c r="AM179" s="1609"/>
      <c r="AN179" s="1609"/>
      <c r="AO179" s="1609"/>
      <c r="AP179" s="1609"/>
      <c r="AQ179" s="1609"/>
      <c r="AR179" s="1609"/>
      <c r="AS179" s="1609"/>
      <c r="AT179" s="1609"/>
      <c r="AU179" s="1609"/>
      <c r="AV179" s="1609"/>
      <c r="AW179" s="1609"/>
      <c r="AX179" s="1609"/>
      <c r="AY179" s="1609"/>
      <c r="AZ179" s="1609"/>
      <c r="BA179" s="1609"/>
      <c r="BB179" s="1609"/>
      <c r="BC179" s="1609"/>
      <c r="BD179" s="1609"/>
      <c r="BE179" s="1609"/>
      <c r="BF179" s="1609"/>
    </row>
    <row r="180" spans="1:58" ht="11.25" customHeight="1">
      <c r="A180" s="990" t="s">
        <v>1008</v>
      </c>
      <c r="D180" s="984"/>
      <c r="E180" s="994"/>
      <c r="F180" s="4007"/>
      <c r="G180" s="4014"/>
      <c r="H180" s="4003" t="s">
        <v>161</v>
      </c>
      <c r="I180" s="4015"/>
      <c r="J180" s="4016"/>
      <c r="K180" s="4017"/>
      <c r="L180" s="3741"/>
      <c r="M180" s="3742"/>
      <c r="N180" s="4020"/>
      <c r="O180" s="4021"/>
      <c r="P180" s="4023"/>
      <c r="Q180" s="4016"/>
      <c r="R180" s="3975"/>
      <c r="S180" s="4025"/>
      <c r="T180" s="3975"/>
      <c r="U180" s="3975"/>
      <c r="V180" s="3975"/>
      <c r="W180" s="3975"/>
      <c r="X180" s="3975"/>
      <c r="Y180" s="3975"/>
      <c r="Z180" s="1614"/>
      <c r="AA180" s="1581">
        <v>1</v>
      </c>
      <c r="AB180" s="1003" t="s">
        <v>1128</v>
      </c>
      <c r="AC180" s="993">
        <v>0</v>
      </c>
      <c r="AD180" s="1003" t="str">
        <f>AB180</f>
        <v xml:space="preserve">  Кредиты</v>
      </c>
      <c r="AE180" s="993">
        <v>15</v>
      </c>
      <c r="AF180" s="4018"/>
      <c r="AG180" s="4019"/>
      <c r="AH180" s="4019"/>
      <c r="AI180" s="4018"/>
      <c r="AJ180" s="4019"/>
      <c r="AK180" s="4019"/>
      <c r="AL180" s="1763"/>
      <c r="AM180" s="1609"/>
      <c r="AN180" s="1609"/>
      <c r="AO180" s="1609"/>
      <c r="AP180" s="1609"/>
      <c r="AQ180" s="1609"/>
      <c r="AR180" s="1609"/>
      <c r="AS180" s="1609"/>
      <c r="AT180" s="1609"/>
      <c r="AU180" s="1609"/>
      <c r="AV180" s="1609"/>
      <c r="AW180" s="1609"/>
      <c r="AX180" s="1609"/>
      <c r="AY180" s="1609"/>
      <c r="AZ180" s="1609"/>
      <c r="BA180" s="1609"/>
      <c r="BB180" s="1609"/>
      <c r="BC180" s="1609"/>
      <c r="BD180" s="1609"/>
      <c r="BE180" s="1609"/>
      <c r="BF180" s="1609"/>
    </row>
    <row r="181" spans="1:58" ht="11.25" customHeight="1">
      <c r="A181" s="990" t="s">
        <v>1008</v>
      </c>
      <c r="D181" s="984"/>
      <c r="E181" s="994"/>
      <c r="F181" s="4007"/>
      <c r="G181" s="4014"/>
      <c r="H181" s="4003" t="s">
        <v>161</v>
      </c>
      <c r="I181" s="4015"/>
      <c r="J181" s="4016"/>
      <c r="K181" s="4017"/>
      <c r="L181" s="3741"/>
      <c r="M181" s="3742"/>
      <c r="N181" s="4020"/>
      <c r="O181" s="4021"/>
      <c r="P181" s="4024"/>
      <c r="Q181" s="4016"/>
      <c r="R181" s="3975"/>
      <c r="S181" s="4025"/>
      <c r="T181" s="3975"/>
      <c r="U181" s="3975"/>
      <c r="V181" s="3975"/>
      <c r="W181" s="3975"/>
      <c r="X181" s="3975"/>
      <c r="Y181" s="3975"/>
      <c r="Z181" s="999"/>
      <c r="AA181" s="1000"/>
      <c r="AB181" s="1065" t="s">
        <v>1093</v>
      </c>
      <c r="AC181" s="1004"/>
      <c r="AD181" s="1004"/>
      <c r="AE181" s="1006"/>
      <c r="AF181" s="4018"/>
      <c r="AG181" s="4019"/>
      <c r="AH181" s="4019"/>
      <c r="AI181" s="4018"/>
      <c r="AJ181" s="4019"/>
      <c r="AK181" s="4019"/>
      <c r="AL181" s="1763"/>
      <c r="AM181" s="1609"/>
      <c r="AN181" s="1609"/>
      <c r="AO181" s="1609"/>
      <c r="AP181" s="1609"/>
      <c r="AQ181" s="1609"/>
      <c r="AR181" s="1609"/>
      <c r="AS181" s="1609"/>
      <c r="AT181" s="1609"/>
      <c r="AU181" s="1609"/>
      <c r="AV181" s="1609"/>
      <c r="AW181" s="1609"/>
      <c r="AX181" s="1609"/>
      <c r="AY181" s="1609"/>
      <c r="AZ181" s="1609"/>
      <c r="BA181" s="1609"/>
      <c r="BB181" s="1609"/>
      <c r="BC181" s="1609"/>
      <c r="BD181" s="1609"/>
      <c r="BE181" s="1609"/>
      <c r="BF181" s="1609"/>
    </row>
    <row r="182" spans="1:58" ht="11.25" customHeight="1">
      <c r="A182" s="990" t="s">
        <v>1008</v>
      </c>
      <c r="D182" s="984"/>
      <c r="E182" s="994"/>
      <c r="F182" s="4007"/>
      <c r="G182" s="4014"/>
      <c r="H182" s="4003" t="s">
        <v>161</v>
      </c>
      <c r="I182" s="4015"/>
      <c r="J182" s="4016"/>
      <c r="K182" s="4017"/>
      <c r="L182" s="3741"/>
      <c r="M182" s="3742"/>
      <c r="N182" s="999"/>
      <c r="O182" s="1000"/>
      <c r="P182" s="992" t="s">
        <v>1094</v>
      </c>
      <c r="Q182" s="1000"/>
      <c r="R182" s="1000"/>
      <c r="S182" s="1000"/>
      <c r="T182" s="1000"/>
      <c r="U182" s="1000"/>
      <c r="V182" s="1000"/>
      <c r="W182" s="1000"/>
      <c r="X182" s="1000"/>
      <c r="Y182" s="1000"/>
      <c r="Z182" s="1000"/>
      <c r="AA182" s="1000"/>
      <c r="AB182" s="1000"/>
      <c r="AC182" s="1000"/>
      <c r="AD182" s="1000"/>
      <c r="AE182" s="1007"/>
      <c r="AF182" s="4018"/>
      <c r="AG182" s="4019"/>
      <c r="AH182" s="4019"/>
      <c r="AI182" s="4018"/>
      <c r="AJ182" s="4019"/>
      <c r="AK182" s="4019"/>
      <c r="AL182" s="1763"/>
      <c r="AM182" s="1609"/>
      <c r="AN182" s="1609"/>
      <c r="AO182" s="1609"/>
      <c r="AP182" s="1609"/>
      <c r="AQ182" s="1609"/>
      <c r="AR182" s="1609"/>
      <c r="AS182" s="1609"/>
      <c r="AT182" s="1609"/>
      <c r="AU182" s="1609"/>
      <c r="AV182" s="1609"/>
      <c r="AW182" s="1609"/>
      <c r="AX182" s="1609"/>
      <c r="AY182" s="1609"/>
      <c r="AZ182" s="1609"/>
      <c r="BA182" s="1609"/>
      <c r="BB182" s="1609"/>
      <c r="BC182" s="1609"/>
      <c r="BD182" s="1609"/>
      <c r="BE182" s="1609"/>
      <c r="BF182" s="1609"/>
    </row>
    <row r="183" spans="1:58" ht="12" customHeight="1">
      <c r="A183" s="990" t="s">
        <v>1008</v>
      </c>
      <c r="D183" s="984"/>
      <c r="E183" s="994"/>
      <c r="F183" s="4008"/>
      <c r="G183" s="1014"/>
      <c r="H183" s="1014"/>
      <c r="I183" s="4005" t="s">
        <v>1100</v>
      </c>
      <c r="J183" s="4005"/>
      <c r="K183" s="4005"/>
      <c r="L183" s="997"/>
      <c r="M183" s="997"/>
      <c r="N183" s="998"/>
      <c r="O183" s="998"/>
      <c r="P183" s="998"/>
      <c r="Q183" s="998"/>
      <c r="R183" s="998"/>
      <c r="S183" s="998"/>
      <c r="T183" s="998"/>
      <c r="U183" s="998"/>
      <c r="V183" s="998"/>
      <c r="W183" s="998"/>
      <c r="X183" s="998"/>
      <c r="Y183" s="998"/>
      <c r="Z183" s="998"/>
      <c r="AA183" s="998"/>
      <c r="AB183" s="998"/>
      <c r="AC183" s="998"/>
      <c r="AD183" s="998"/>
      <c r="AE183" s="998"/>
      <c r="AF183" s="998"/>
      <c r="AG183" s="997"/>
      <c r="AH183" s="997"/>
      <c r="AI183" s="998"/>
      <c r="AJ183" s="997"/>
      <c r="AK183" s="998"/>
      <c r="AL183" s="1763"/>
      <c r="AM183" s="1609"/>
      <c r="AN183" s="1609"/>
      <c r="AO183" s="1609"/>
      <c r="AP183" s="1609"/>
      <c r="AQ183" s="1609"/>
      <c r="AR183" s="1609"/>
      <c r="AS183" s="1609"/>
      <c r="AT183" s="1609"/>
      <c r="AU183" s="1609"/>
      <c r="AV183" s="1609"/>
      <c r="AW183" s="1609"/>
      <c r="AX183" s="1609"/>
      <c r="AY183" s="1609"/>
      <c r="AZ183" s="1609"/>
      <c r="BA183" s="1609"/>
      <c r="BB183" s="1609"/>
      <c r="BC183" s="1609"/>
      <c r="BD183" s="1609"/>
      <c r="BE183" s="1609"/>
      <c r="BF183" s="1609"/>
    </row>
    <row r="184" spans="1:58" ht="0.75" customHeight="1">
      <c r="A184" s="990" t="s">
        <v>1008</v>
      </c>
      <c r="D184" s="984"/>
      <c r="E184" s="994"/>
      <c r="F184" s="4006">
        <v>2018</v>
      </c>
      <c r="G184" s="4003"/>
      <c r="H184" s="4010" t="s">
        <v>460</v>
      </c>
      <c r="I184" s="4011"/>
      <c r="J184" s="4002"/>
      <c r="K184" s="4002"/>
      <c r="L184" s="4004"/>
      <c r="M184" s="3857"/>
      <c r="N184" s="1811"/>
      <c r="O184" s="1810"/>
      <c r="P184" s="1811"/>
      <c r="Q184" s="1811"/>
      <c r="R184" s="1811"/>
      <c r="S184" s="1811"/>
      <c r="T184" s="1811"/>
      <c r="U184" s="1811"/>
      <c r="V184" s="1811"/>
      <c r="W184" s="1811"/>
      <c r="X184" s="1811"/>
      <c r="Y184" s="1811"/>
      <c r="Z184" s="1811"/>
      <c r="AA184" s="1811"/>
      <c r="AB184" s="1811"/>
      <c r="AC184" s="1811"/>
      <c r="AD184" s="1811"/>
      <c r="AE184" s="1811"/>
      <c r="AF184" s="4009"/>
      <c r="AG184" s="4004"/>
      <c r="AH184" s="4004"/>
      <c r="AI184" s="4009"/>
      <c r="AJ184" s="4004"/>
      <c r="AK184" s="4004"/>
      <c r="AL184" s="1763"/>
      <c r="AM184" s="1609"/>
      <c r="AN184" s="1609"/>
      <c r="AO184" s="1609"/>
      <c r="AP184" s="1609"/>
      <c r="AQ184" s="1609"/>
      <c r="AR184" s="1609"/>
      <c r="AS184" s="1609"/>
      <c r="AT184" s="1609"/>
      <c r="AU184" s="1609"/>
      <c r="AV184" s="1609"/>
      <c r="AW184" s="1609"/>
      <c r="AX184" s="1609"/>
      <c r="AY184" s="1609"/>
      <c r="AZ184" s="1609"/>
      <c r="BA184" s="1609"/>
      <c r="BB184" s="1609"/>
      <c r="BC184" s="1609"/>
      <c r="BD184" s="1609"/>
      <c r="BE184" s="1609"/>
      <c r="BF184" s="1609"/>
    </row>
    <row r="185" spans="1:58" ht="0.75" customHeight="1">
      <c r="A185" s="990" t="s">
        <v>1008</v>
      </c>
      <c r="D185" s="984"/>
      <c r="E185" s="994"/>
      <c r="F185" s="4006"/>
      <c r="G185" s="4003"/>
      <c r="H185" s="4010"/>
      <c r="I185" s="4011"/>
      <c r="J185" s="4002"/>
      <c r="K185" s="4002"/>
      <c r="L185" s="4004"/>
      <c r="M185" s="3857"/>
      <c r="N185" s="4012"/>
      <c r="O185" s="4013"/>
      <c r="P185" s="3999"/>
      <c r="Q185" s="4002"/>
      <c r="R185" s="4002"/>
      <c r="S185" s="4002"/>
      <c r="T185" s="4002"/>
      <c r="U185" s="4002"/>
      <c r="V185" s="4002"/>
      <c r="W185" s="4002"/>
      <c r="X185" s="4002"/>
      <c r="Y185" s="4002"/>
      <c r="Z185" s="1812"/>
      <c r="AA185" s="1813"/>
      <c r="AB185" s="1813"/>
      <c r="AC185" s="1814"/>
      <c r="AD185" s="1814"/>
      <c r="AE185" s="1815"/>
      <c r="AF185" s="4009"/>
      <c r="AG185" s="4004"/>
      <c r="AH185" s="4004"/>
      <c r="AI185" s="4009"/>
      <c r="AJ185" s="4004"/>
      <c r="AK185" s="4004"/>
      <c r="AL185" s="1763"/>
      <c r="AM185" s="1609"/>
      <c r="AN185" s="1609"/>
      <c r="AO185" s="1609"/>
      <c r="AP185" s="1609"/>
      <c r="AQ185" s="1609"/>
      <c r="AR185" s="1609"/>
      <c r="AS185" s="1609"/>
      <c r="AT185" s="1609"/>
      <c r="AU185" s="1609"/>
      <c r="AV185" s="1609"/>
      <c r="AW185" s="1609"/>
      <c r="AX185" s="1609"/>
      <c r="AY185" s="1609"/>
      <c r="AZ185" s="1609"/>
      <c r="BA185" s="1609"/>
      <c r="BB185" s="1609"/>
      <c r="BC185" s="1609"/>
      <c r="BD185" s="1609"/>
      <c r="BE185" s="1609"/>
      <c r="BF185" s="1609"/>
    </row>
    <row r="186" spans="1:58" ht="0.75" customHeight="1">
      <c r="A186" s="990" t="s">
        <v>1008</v>
      </c>
      <c r="D186" s="984"/>
      <c r="E186" s="994"/>
      <c r="F186" s="4006"/>
      <c r="G186" s="4003"/>
      <c r="H186" s="4010"/>
      <c r="I186" s="4011"/>
      <c r="J186" s="4002"/>
      <c r="K186" s="4002"/>
      <c r="L186" s="4004"/>
      <c r="M186" s="3857"/>
      <c r="N186" s="4012"/>
      <c r="O186" s="4013"/>
      <c r="P186" s="4000"/>
      <c r="Q186" s="4002"/>
      <c r="R186" s="4002"/>
      <c r="S186" s="4002"/>
      <c r="T186" s="4002"/>
      <c r="U186" s="4002"/>
      <c r="V186" s="4002"/>
      <c r="W186" s="4002"/>
      <c r="X186" s="4002"/>
      <c r="Y186" s="4002"/>
      <c r="Z186" s="1816"/>
      <c r="AA186" s="1817"/>
      <c r="AB186" s="1818"/>
      <c r="AC186" s="1819"/>
      <c r="AD186" s="1818"/>
      <c r="AE186" s="1819"/>
      <c r="AF186" s="4009"/>
      <c r="AG186" s="4004"/>
      <c r="AH186" s="4004"/>
      <c r="AI186" s="4009"/>
      <c r="AJ186" s="4004"/>
      <c r="AK186" s="4004"/>
      <c r="AL186" s="1763"/>
      <c r="AM186" s="1609"/>
      <c r="AN186" s="1609"/>
      <c r="AO186" s="1609"/>
      <c r="AP186" s="1609"/>
      <c r="AQ186" s="1609"/>
      <c r="AR186" s="1609"/>
      <c r="AS186" s="1609"/>
      <c r="AT186" s="1609"/>
      <c r="AU186" s="1609"/>
      <c r="AV186" s="1609"/>
      <c r="AW186" s="1609"/>
      <c r="AX186" s="1609"/>
      <c r="AY186" s="1609"/>
      <c r="AZ186" s="1609"/>
      <c r="BA186" s="1609"/>
      <c r="BB186" s="1609"/>
      <c r="BC186" s="1609"/>
      <c r="BD186" s="1609"/>
      <c r="BE186" s="1609"/>
      <c r="BF186" s="1609"/>
    </row>
    <row r="187" spans="1:58" ht="0.75" customHeight="1">
      <c r="A187" s="990" t="s">
        <v>1008</v>
      </c>
      <c r="D187" s="984"/>
      <c r="E187" s="994"/>
      <c r="F187" s="4006"/>
      <c r="G187" s="4003"/>
      <c r="H187" s="4010"/>
      <c r="I187" s="4011"/>
      <c r="J187" s="4002"/>
      <c r="K187" s="4002"/>
      <c r="L187" s="4004"/>
      <c r="M187" s="3857"/>
      <c r="N187" s="4012"/>
      <c r="O187" s="4013"/>
      <c r="P187" s="4001"/>
      <c r="Q187" s="4002"/>
      <c r="R187" s="4002"/>
      <c r="S187" s="4002"/>
      <c r="T187" s="4002"/>
      <c r="U187" s="4002"/>
      <c r="V187" s="4002"/>
      <c r="W187" s="4002"/>
      <c r="X187" s="4002"/>
      <c r="Y187" s="4002"/>
      <c r="Z187" s="1812"/>
      <c r="AA187" s="1813"/>
      <c r="AB187" s="1820"/>
      <c r="AC187" s="1814"/>
      <c r="AD187" s="1814"/>
      <c r="AE187" s="1821"/>
      <c r="AF187" s="4009"/>
      <c r="AG187" s="4004"/>
      <c r="AH187" s="4004"/>
      <c r="AI187" s="4009"/>
      <c r="AJ187" s="4004"/>
      <c r="AK187" s="4004"/>
      <c r="AL187" s="1763"/>
      <c r="AM187" s="1609"/>
      <c r="AN187" s="1609"/>
      <c r="AO187" s="1609"/>
      <c r="AP187" s="1609"/>
      <c r="AQ187" s="1609"/>
      <c r="AR187" s="1609"/>
      <c r="AS187" s="1609"/>
      <c r="AT187" s="1609"/>
      <c r="AU187" s="1609"/>
      <c r="AV187" s="1609"/>
      <c r="AW187" s="1609"/>
      <c r="AX187" s="1609"/>
      <c r="AY187" s="1609"/>
      <c r="AZ187" s="1609"/>
      <c r="BA187" s="1609"/>
      <c r="BB187" s="1609"/>
      <c r="BC187" s="1609"/>
      <c r="BD187" s="1609"/>
      <c r="BE187" s="1609"/>
      <c r="BF187" s="1609"/>
    </row>
    <row r="188" spans="1:58" ht="0.75" customHeight="1">
      <c r="A188" s="990" t="s">
        <v>1008</v>
      </c>
      <c r="D188" s="984"/>
      <c r="E188" s="994"/>
      <c r="F188" s="4006"/>
      <c r="G188" s="4003"/>
      <c r="H188" s="4010"/>
      <c r="I188" s="4011"/>
      <c r="J188" s="4002"/>
      <c r="K188" s="4002"/>
      <c r="L188" s="4004"/>
      <c r="M188" s="3857"/>
      <c r="N188" s="1813"/>
      <c r="O188" s="1813"/>
      <c r="P188" s="1820"/>
      <c r="Q188" s="1813"/>
      <c r="R188" s="1813"/>
      <c r="S188" s="1813"/>
      <c r="T188" s="1813"/>
      <c r="U188" s="1813"/>
      <c r="V188" s="1813"/>
      <c r="W188" s="1813"/>
      <c r="X188" s="1813"/>
      <c r="Y188" s="1813"/>
      <c r="Z188" s="1813"/>
      <c r="AA188" s="1813"/>
      <c r="AB188" s="1813"/>
      <c r="AC188" s="1813"/>
      <c r="AD188" s="1813"/>
      <c r="AE188" s="1822"/>
      <c r="AF188" s="4009"/>
      <c r="AG188" s="4004"/>
      <c r="AH188" s="4004"/>
      <c r="AI188" s="4009"/>
      <c r="AJ188" s="4004"/>
      <c r="AK188" s="4004"/>
      <c r="AL188" s="1763"/>
      <c r="AM188" s="1609"/>
      <c r="AN188" s="1609"/>
      <c r="AO188" s="1609"/>
      <c r="AP188" s="1609"/>
      <c r="AQ188" s="1609"/>
      <c r="AR188" s="1609"/>
      <c r="AS188" s="1609"/>
      <c r="AT188" s="1609"/>
      <c r="AU188" s="1609"/>
      <c r="AV188" s="1609"/>
      <c r="AW188" s="1609"/>
      <c r="AX188" s="1609"/>
      <c r="AY188" s="1609"/>
      <c r="AZ188" s="1609"/>
      <c r="BA188" s="1609"/>
      <c r="BB188" s="1609"/>
      <c r="BC188" s="1609"/>
      <c r="BD188" s="1609"/>
      <c r="BE188" s="1609"/>
      <c r="BF188" s="1609"/>
    </row>
    <row r="189" spans="1:58" ht="11.25" customHeight="1">
      <c r="A189" s="990" t="s">
        <v>1008</v>
      </c>
      <c r="D189" s="984"/>
      <c r="E189" s="994"/>
      <c r="F189" s="4007"/>
      <c r="G189" s="3992" t="s">
        <v>90</v>
      </c>
      <c r="H189" s="4003" t="s">
        <v>161</v>
      </c>
      <c r="I189" s="4015"/>
      <c r="J189" s="4016"/>
      <c r="K189" s="4017" t="s">
        <v>1116</v>
      </c>
      <c r="L189" s="3741" t="s">
        <v>6</v>
      </c>
      <c r="M189" s="3742"/>
      <c r="N189" s="1761"/>
      <c r="O189" s="1001" t="s">
        <v>460</v>
      </c>
      <c r="P189" s="1002"/>
      <c r="Q189" s="1002"/>
      <c r="R189" s="1002"/>
      <c r="S189" s="1002"/>
      <c r="T189" s="1002"/>
      <c r="U189" s="1002"/>
      <c r="V189" s="1002"/>
      <c r="W189" s="1002"/>
      <c r="X189" s="1002"/>
      <c r="Y189" s="1002"/>
      <c r="Z189" s="1002"/>
      <c r="AA189" s="1002"/>
      <c r="AB189" s="1002"/>
      <c r="AC189" s="1002"/>
      <c r="AD189" s="1002"/>
      <c r="AE189" s="1002"/>
      <c r="AF189" s="4018">
        <v>2018</v>
      </c>
      <c r="AG189" s="4019" t="s">
        <v>1096</v>
      </c>
      <c r="AH189" s="4019" t="s">
        <v>1117</v>
      </c>
      <c r="AI189" s="4018">
        <v>2019</v>
      </c>
      <c r="AJ189" s="4019" t="s">
        <v>1118</v>
      </c>
      <c r="AK189" s="4019" t="s">
        <v>1119</v>
      </c>
      <c r="AL189" s="1763"/>
      <c r="AM189" s="1609"/>
      <c r="AN189" s="1609"/>
      <c r="AO189" s="1609"/>
      <c r="AP189" s="1609"/>
      <c r="AQ189" s="1609"/>
      <c r="AR189" s="1609"/>
      <c r="AS189" s="1609"/>
      <c r="AT189" s="1609"/>
      <c r="AU189" s="1609"/>
      <c r="AV189" s="1609"/>
      <c r="AW189" s="1609"/>
      <c r="AX189" s="1609"/>
      <c r="AY189" s="1609"/>
      <c r="AZ189" s="1609"/>
      <c r="BA189" s="1609"/>
      <c r="BB189" s="1609"/>
      <c r="BC189" s="1609"/>
      <c r="BD189" s="1609"/>
      <c r="BE189" s="1609"/>
      <c r="BF189" s="1609"/>
    </row>
    <row r="190" spans="1:58" ht="11.25" customHeight="1">
      <c r="A190" s="990" t="s">
        <v>1008</v>
      </c>
      <c r="D190" s="984"/>
      <c r="E190" s="994"/>
      <c r="F190" s="4007"/>
      <c r="G190" s="4014"/>
      <c r="H190" s="4003" t="s">
        <v>460</v>
      </c>
      <c r="I190" s="4015"/>
      <c r="J190" s="4016"/>
      <c r="K190" s="4017"/>
      <c r="L190" s="3741"/>
      <c r="M190" s="3742"/>
      <c r="N190" s="4020"/>
      <c r="O190" s="4021">
        <v>1</v>
      </c>
      <c r="P190" s="4022" t="s">
        <v>52</v>
      </c>
      <c r="Q190" s="4016" t="s">
        <v>1120</v>
      </c>
      <c r="R190" s="4025" t="s">
        <v>1084</v>
      </c>
      <c r="S190" s="4025" t="s">
        <v>1121</v>
      </c>
      <c r="T190" s="4025" t="s">
        <v>1122</v>
      </c>
      <c r="U190" s="4025" t="s">
        <v>1123</v>
      </c>
      <c r="V190" s="4025" t="s">
        <v>1124</v>
      </c>
      <c r="W190" s="4025" t="s">
        <v>1125</v>
      </c>
      <c r="X190" s="4025" t="s">
        <v>1126</v>
      </c>
      <c r="Y190" s="4025" t="s">
        <v>1127</v>
      </c>
      <c r="Z190" s="999"/>
      <c r="AA190" s="1000"/>
      <c r="AB190" s="1000"/>
      <c r="AC190" s="1004"/>
      <c r="AD190" s="1004"/>
      <c r="AE190" s="1005"/>
      <c r="AF190" s="4018"/>
      <c r="AG190" s="4019"/>
      <c r="AH190" s="4019"/>
      <c r="AI190" s="4018"/>
      <c r="AJ190" s="4019"/>
      <c r="AK190" s="4019"/>
      <c r="AL190" s="1763"/>
      <c r="AM190" s="1609"/>
      <c r="AN190" s="1609"/>
      <c r="AO190" s="1609"/>
      <c r="AP190" s="1609"/>
      <c r="AQ190" s="1609"/>
      <c r="AR190" s="1609"/>
      <c r="AS190" s="1609"/>
      <c r="AT190" s="1609"/>
      <c r="AU190" s="1609"/>
      <c r="AV190" s="1609"/>
      <c r="AW190" s="1609"/>
      <c r="AX190" s="1609"/>
      <c r="AY190" s="1609"/>
      <c r="AZ190" s="1609"/>
      <c r="BA190" s="1609"/>
      <c r="BB190" s="1609"/>
      <c r="BC190" s="1609"/>
      <c r="BD190" s="1609"/>
      <c r="BE190" s="1609"/>
      <c r="BF190" s="1609"/>
    </row>
    <row r="191" spans="1:58" ht="11.25" customHeight="1">
      <c r="A191" s="990" t="s">
        <v>1008</v>
      </c>
      <c r="D191" s="984"/>
      <c r="E191" s="994"/>
      <c r="F191" s="4007"/>
      <c r="G191" s="4014"/>
      <c r="H191" s="4003" t="s">
        <v>460</v>
      </c>
      <c r="I191" s="4015"/>
      <c r="J191" s="4016"/>
      <c r="K191" s="4017"/>
      <c r="L191" s="3741"/>
      <c r="M191" s="3742"/>
      <c r="N191" s="4020"/>
      <c r="O191" s="4021"/>
      <c r="P191" s="4023"/>
      <c r="Q191" s="4016"/>
      <c r="R191" s="3975"/>
      <c r="S191" s="4025"/>
      <c r="T191" s="3975"/>
      <c r="U191" s="3975"/>
      <c r="V191" s="3975"/>
      <c r="W191" s="3975"/>
      <c r="X191" s="3975"/>
      <c r="Y191" s="3975"/>
      <c r="Z191" s="1614"/>
      <c r="AA191" s="1581">
        <v>1</v>
      </c>
      <c r="AB191" s="1003" t="s">
        <v>1102</v>
      </c>
      <c r="AC191" s="993">
        <f>2240.88/1.18</f>
        <v>1899.0508474576272</v>
      </c>
      <c r="AD191" s="1003" t="str">
        <f>AB191</f>
        <v xml:space="preserve">      Амортизационные отчисления с выделением результатов переоценки основных средств и нематериальных активов</v>
      </c>
      <c r="AE191" s="993">
        <v>1899.05</v>
      </c>
      <c r="AF191" s="4018"/>
      <c r="AG191" s="4019"/>
      <c r="AH191" s="4019"/>
      <c r="AI191" s="4018"/>
      <c r="AJ191" s="4019"/>
      <c r="AK191" s="4019"/>
      <c r="AL191" s="1763"/>
      <c r="AM191" s="1609"/>
      <c r="AN191" s="1609"/>
      <c r="AO191" s="1609"/>
      <c r="AP191" s="1609"/>
      <c r="AQ191" s="1609"/>
      <c r="AR191" s="1609"/>
      <c r="AS191" s="1609"/>
      <c r="AT191" s="1609"/>
      <c r="AU191" s="1609"/>
      <c r="AV191" s="1609"/>
      <c r="AW191" s="1609"/>
      <c r="AX191" s="1609"/>
      <c r="AY191" s="1609"/>
      <c r="AZ191" s="1609"/>
      <c r="BA191" s="1609"/>
      <c r="BB191" s="1609"/>
      <c r="BC191" s="1609"/>
      <c r="BD191" s="1609"/>
      <c r="BE191" s="1609"/>
      <c r="BF191" s="1609"/>
    </row>
    <row r="192" spans="1:58" ht="11.25" customHeight="1">
      <c r="A192" s="990" t="s">
        <v>1008</v>
      </c>
      <c r="D192" s="984"/>
      <c r="E192" s="994"/>
      <c r="F192" s="4014"/>
      <c r="G192" s="4014"/>
      <c r="H192" s="4014"/>
      <c r="I192" s="4014"/>
      <c r="J192" s="4014"/>
      <c r="K192" s="4014"/>
      <c r="L192" s="4014"/>
      <c r="M192" s="4014"/>
      <c r="N192" s="4014"/>
      <c r="O192" s="4014"/>
      <c r="P192" s="4014"/>
      <c r="Q192" s="4014"/>
      <c r="R192" s="4014"/>
      <c r="S192" s="4014"/>
      <c r="T192" s="4014"/>
      <c r="U192" s="4014"/>
      <c r="V192" s="4014"/>
      <c r="W192" s="4014"/>
      <c r="X192" s="4014"/>
      <c r="Y192" s="4014"/>
      <c r="Z192" s="587" t="s">
        <v>90</v>
      </c>
      <c r="AA192" s="1601" t="s">
        <v>89</v>
      </c>
      <c r="AB192" s="1003" t="s">
        <v>1092</v>
      </c>
      <c r="AC192" s="993">
        <f>7254.22/1.18</f>
        <v>6147.6440677966111</v>
      </c>
      <c r="AD192" s="1003" t="str">
        <f>AB192</f>
        <v xml:space="preserve">  Прибыль направляемая на инвестиции</v>
      </c>
      <c r="AE192" s="993">
        <v>19840.28</v>
      </c>
      <c r="AF192" s="4026"/>
      <c r="AG192" s="4027"/>
      <c r="AH192" s="4027"/>
      <c r="AI192" s="4026"/>
      <c r="AJ192" s="4027"/>
      <c r="AK192" s="4028"/>
      <c r="AL192" s="1763"/>
      <c r="AM192" s="1609"/>
      <c r="AN192" s="1609"/>
      <c r="AO192" s="1609"/>
      <c r="AP192" s="1609"/>
      <c r="AQ192" s="1609"/>
      <c r="AR192" s="1609"/>
      <c r="AS192" s="1609"/>
      <c r="AT192" s="1609"/>
      <c r="AU192" s="1609"/>
      <c r="AV192" s="1609"/>
      <c r="AW192" s="1609"/>
      <c r="AX192" s="1609"/>
      <c r="AY192" s="1609"/>
      <c r="AZ192" s="1609"/>
      <c r="BA192" s="1609"/>
      <c r="BB192" s="1609"/>
      <c r="BC192" s="1609"/>
      <c r="BD192" s="1609"/>
      <c r="BE192" s="1609"/>
      <c r="BF192" s="1609"/>
    </row>
    <row r="193" spans="1:58" ht="11.25" customHeight="1">
      <c r="A193" s="990" t="s">
        <v>1008</v>
      </c>
      <c r="D193" s="984"/>
      <c r="E193" s="994"/>
      <c r="F193" s="4007"/>
      <c r="G193" s="4014"/>
      <c r="H193" s="4003" t="s">
        <v>460</v>
      </c>
      <c r="I193" s="4015"/>
      <c r="J193" s="4016"/>
      <c r="K193" s="4017"/>
      <c r="L193" s="3741"/>
      <c r="M193" s="3742"/>
      <c r="N193" s="4020"/>
      <c r="O193" s="4021"/>
      <c r="P193" s="4024"/>
      <c r="Q193" s="4016"/>
      <c r="R193" s="3975"/>
      <c r="S193" s="4025"/>
      <c r="T193" s="3975"/>
      <c r="U193" s="3975"/>
      <c r="V193" s="3975"/>
      <c r="W193" s="3975"/>
      <c r="X193" s="3975"/>
      <c r="Y193" s="3975"/>
      <c r="Z193" s="999"/>
      <c r="AA193" s="1000"/>
      <c r="AB193" s="1065" t="s">
        <v>1093</v>
      </c>
      <c r="AC193" s="1004"/>
      <c r="AD193" s="1004"/>
      <c r="AE193" s="1006"/>
      <c r="AF193" s="4018"/>
      <c r="AG193" s="4019"/>
      <c r="AH193" s="4019"/>
      <c r="AI193" s="4018"/>
      <c r="AJ193" s="4019"/>
      <c r="AK193" s="4019"/>
      <c r="AL193" s="1763"/>
      <c r="AM193" s="1609"/>
      <c r="AN193" s="1609"/>
      <c r="AO193" s="1609"/>
      <c r="AP193" s="1609"/>
      <c r="AQ193" s="1609"/>
      <c r="AR193" s="1609"/>
      <c r="AS193" s="1609"/>
      <c r="AT193" s="1609"/>
      <c r="AU193" s="1609"/>
      <c r="AV193" s="1609"/>
      <c r="AW193" s="1609"/>
      <c r="AX193" s="1609"/>
      <c r="AY193" s="1609"/>
      <c r="AZ193" s="1609"/>
      <c r="BA193" s="1609"/>
      <c r="BB193" s="1609"/>
      <c r="BC193" s="1609"/>
      <c r="BD193" s="1609"/>
      <c r="BE193" s="1609"/>
      <c r="BF193" s="1609"/>
    </row>
    <row r="194" spans="1:58" ht="11.25" customHeight="1">
      <c r="A194" s="990" t="s">
        <v>1008</v>
      </c>
      <c r="D194" s="984"/>
      <c r="E194" s="994"/>
      <c r="F194" s="4007"/>
      <c r="G194" s="4014"/>
      <c r="H194" s="4003" t="s">
        <v>460</v>
      </c>
      <c r="I194" s="4015"/>
      <c r="J194" s="4016"/>
      <c r="K194" s="4017"/>
      <c r="L194" s="3741"/>
      <c r="M194" s="3742"/>
      <c r="N194" s="999"/>
      <c r="O194" s="1000"/>
      <c r="P194" s="992" t="s">
        <v>1094</v>
      </c>
      <c r="Q194" s="1000"/>
      <c r="R194" s="1000"/>
      <c r="S194" s="1000"/>
      <c r="T194" s="1000"/>
      <c r="U194" s="1000"/>
      <c r="V194" s="1000"/>
      <c r="W194" s="1000"/>
      <c r="X194" s="1000"/>
      <c r="Y194" s="1000"/>
      <c r="Z194" s="1000"/>
      <c r="AA194" s="1000"/>
      <c r="AB194" s="1000"/>
      <c r="AC194" s="1000"/>
      <c r="AD194" s="1000"/>
      <c r="AE194" s="1007"/>
      <c r="AF194" s="4018"/>
      <c r="AG194" s="4019"/>
      <c r="AH194" s="4019"/>
      <c r="AI194" s="4018"/>
      <c r="AJ194" s="4019"/>
      <c r="AK194" s="4019"/>
      <c r="AL194" s="1763"/>
      <c r="AM194" s="1609"/>
      <c r="AN194" s="1609"/>
      <c r="AO194" s="1609"/>
      <c r="AP194" s="1609"/>
      <c r="AQ194" s="1609"/>
      <c r="AR194" s="1609"/>
      <c r="AS194" s="1609"/>
      <c r="AT194" s="1609"/>
      <c r="AU194" s="1609"/>
      <c r="AV194" s="1609"/>
      <c r="AW194" s="1609"/>
      <c r="AX194" s="1609"/>
      <c r="AY194" s="1609"/>
      <c r="AZ194" s="1609"/>
      <c r="BA194" s="1609"/>
      <c r="BB194" s="1609"/>
      <c r="BC194" s="1609"/>
      <c r="BD194" s="1609"/>
      <c r="BE194" s="1609"/>
      <c r="BF194" s="1609"/>
    </row>
    <row r="195" spans="1:58" ht="11.25" customHeight="1">
      <c r="A195" s="990" t="s">
        <v>1008</v>
      </c>
      <c r="D195" s="984"/>
      <c r="E195" s="994"/>
      <c r="F195" s="4007"/>
      <c r="G195" s="3992" t="s">
        <v>90</v>
      </c>
      <c r="H195" s="4003" t="s">
        <v>89</v>
      </c>
      <c r="I195" s="4015"/>
      <c r="J195" s="4016"/>
      <c r="K195" s="4017" t="s">
        <v>1129</v>
      </c>
      <c r="L195" s="3741" t="s">
        <v>6</v>
      </c>
      <c r="M195" s="3742"/>
      <c r="N195" s="1761"/>
      <c r="O195" s="1001" t="s">
        <v>460</v>
      </c>
      <c r="P195" s="1002"/>
      <c r="Q195" s="1002"/>
      <c r="R195" s="1002"/>
      <c r="S195" s="1002"/>
      <c r="T195" s="1002"/>
      <c r="U195" s="1002"/>
      <c r="V195" s="1002"/>
      <c r="W195" s="1002"/>
      <c r="X195" s="1002"/>
      <c r="Y195" s="1002"/>
      <c r="Z195" s="1002"/>
      <c r="AA195" s="1002"/>
      <c r="AB195" s="1002"/>
      <c r="AC195" s="1002"/>
      <c r="AD195" s="1002"/>
      <c r="AE195" s="1002"/>
      <c r="AF195" s="4018">
        <v>2019</v>
      </c>
      <c r="AG195" s="4019" t="s">
        <v>1130</v>
      </c>
      <c r="AH195" s="4019" t="s">
        <v>1119</v>
      </c>
      <c r="AI195" s="4018">
        <v>2019</v>
      </c>
      <c r="AJ195" s="4019" t="s">
        <v>1130</v>
      </c>
      <c r="AK195" s="4019" t="s">
        <v>1119</v>
      </c>
      <c r="AL195" s="1763"/>
      <c r="AM195" s="1609"/>
      <c r="AN195" s="1609"/>
      <c r="AO195" s="1609"/>
      <c r="AP195" s="1609"/>
      <c r="AQ195" s="1609"/>
      <c r="AR195" s="1609"/>
      <c r="AS195" s="1609"/>
      <c r="AT195" s="1609"/>
      <c r="AU195" s="1609"/>
      <c r="AV195" s="1609"/>
      <c r="AW195" s="1609"/>
      <c r="AX195" s="1609"/>
      <c r="AY195" s="1609"/>
      <c r="AZ195" s="1609"/>
      <c r="BA195" s="1609"/>
      <c r="BB195" s="1609"/>
      <c r="BC195" s="1609"/>
      <c r="BD195" s="1609"/>
      <c r="BE195" s="1609"/>
      <c r="BF195" s="1609"/>
    </row>
    <row r="196" spans="1:58" ht="11.25" customHeight="1">
      <c r="A196" s="990" t="s">
        <v>1008</v>
      </c>
      <c r="D196" s="984"/>
      <c r="E196" s="994"/>
      <c r="F196" s="4007"/>
      <c r="G196" s="4014"/>
      <c r="H196" s="4003" t="s">
        <v>161</v>
      </c>
      <c r="I196" s="4015"/>
      <c r="J196" s="4016"/>
      <c r="K196" s="4017"/>
      <c r="L196" s="3741"/>
      <c r="M196" s="3742"/>
      <c r="N196" s="4020"/>
      <c r="O196" s="4021">
        <v>1</v>
      </c>
      <c r="P196" s="4022" t="s">
        <v>52</v>
      </c>
      <c r="Q196" s="4016" t="s">
        <v>1131</v>
      </c>
      <c r="R196" s="4025" t="s">
        <v>1084</v>
      </c>
      <c r="S196" s="4025" t="s">
        <v>1121</v>
      </c>
      <c r="T196" s="4025" t="s">
        <v>1122</v>
      </c>
      <c r="U196" s="4025" t="s">
        <v>1123</v>
      </c>
      <c r="V196" s="4025" t="s">
        <v>1124</v>
      </c>
      <c r="W196" s="4025" t="s">
        <v>1125</v>
      </c>
      <c r="X196" s="4025" t="s">
        <v>1132</v>
      </c>
      <c r="Y196" s="4025" t="s">
        <v>1133</v>
      </c>
      <c r="Z196" s="999"/>
      <c r="AA196" s="1000"/>
      <c r="AB196" s="1000"/>
      <c r="AC196" s="1004"/>
      <c r="AD196" s="1004"/>
      <c r="AE196" s="1005"/>
      <c r="AF196" s="4018"/>
      <c r="AG196" s="4019"/>
      <c r="AH196" s="4019"/>
      <c r="AI196" s="4018"/>
      <c r="AJ196" s="4019"/>
      <c r="AK196" s="4019"/>
      <c r="AL196" s="1763"/>
      <c r="AM196" s="1609"/>
      <c r="AN196" s="1609"/>
      <c r="AO196" s="1609"/>
      <c r="AP196" s="1609"/>
      <c r="AQ196" s="1609"/>
      <c r="AR196" s="1609"/>
      <c r="AS196" s="1609"/>
      <c r="AT196" s="1609"/>
      <c r="AU196" s="1609"/>
      <c r="AV196" s="1609"/>
      <c r="AW196" s="1609"/>
      <c r="AX196" s="1609"/>
      <c r="AY196" s="1609"/>
      <c r="AZ196" s="1609"/>
      <c r="BA196" s="1609"/>
      <c r="BB196" s="1609"/>
      <c r="BC196" s="1609"/>
      <c r="BD196" s="1609"/>
      <c r="BE196" s="1609"/>
      <c r="BF196" s="1609"/>
    </row>
    <row r="197" spans="1:58" ht="11.25" customHeight="1">
      <c r="A197" s="990" t="s">
        <v>1008</v>
      </c>
      <c r="D197" s="984"/>
      <c r="E197" s="994"/>
      <c r="F197" s="4007"/>
      <c r="G197" s="4014"/>
      <c r="H197" s="4003" t="s">
        <v>161</v>
      </c>
      <c r="I197" s="4015"/>
      <c r="J197" s="4016"/>
      <c r="K197" s="4017"/>
      <c r="L197" s="3741"/>
      <c r="M197" s="3742"/>
      <c r="N197" s="4020"/>
      <c r="O197" s="4021"/>
      <c r="P197" s="4023"/>
      <c r="Q197" s="4016"/>
      <c r="R197" s="3975"/>
      <c r="S197" s="4025"/>
      <c r="T197" s="3975"/>
      <c r="U197" s="3975"/>
      <c r="V197" s="3975"/>
      <c r="W197" s="3975"/>
      <c r="X197" s="3975"/>
      <c r="Y197" s="3975"/>
      <c r="Z197" s="1614"/>
      <c r="AA197" s="1581">
        <v>1</v>
      </c>
      <c r="AB197" s="1003" t="s">
        <v>1092</v>
      </c>
      <c r="AC197" s="993">
        <v>0</v>
      </c>
      <c r="AD197" s="1003" t="str">
        <f>AB197</f>
        <v xml:space="preserve">  Прибыль направляемая на инвестиции</v>
      </c>
      <c r="AE197" s="993">
        <v>4717.63</v>
      </c>
      <c r="AF197" s="4018"/>
      <c r="AG197" s="4019"/>
      <c r="AH197" s="4019"/>
      <c r="AI197" s="4018"/>
      <c r="AJ197" s="4019"/>
      <c r="AK197" s="4019"/>
      <c r="AL197" s="1763"/>
      <c r="AM197" s="1609"/>
      <c r="AN197" s="1609"/>
      <c r="AO197" s="1609"/>
      <c r="AP197" s="1609"/>
      <c r="AQ197" s="1609"/>
      <c r="AR197" s="1609"/>
      <c r="AS197" s="1609"/>
      <c r="AT197" s="1609"/>
      <c r="AU197" s="1609"/>
      <c r="AV197" s="1609"/>
      <c r="AW197" s="1609"/>
      <c r="AX197" s="1609"/>
      <c r="AY197" s="1609"/>
      <c r="AZ197" s="1609"/>
      <c r="BA197" s="1609"/>
      <c r="BB197" s="1609"/>
      <c r="BC197" s="1609"/>
      <c r="BD197" s="1609"/>
      <c r="BE197" s="1609"/>
      <c r="BF197" s="1609"/>
    </row>
    <row r="198" spans="1:58" ht="11.25" customHeight="1">
      <c r="A198" s="990" t="s">
        <v>1008</v>
      </c>
      <c r="D198" s="984"/>
      <c r="E198" s="994"/>
      <c r="F198" s="4007"/>
      <c r="G198" s="4014"/>
      <c r="H198" s="4003" t="s">
        <v>161</v>
      </c>
      <c r="I198" s="4015"/>
      <c r="J198" s="4016"/>
      <c r="K198" s="4017"/>
      <c r="L198" s="3741"/>
      <c r="M198" s="3742"/>
      <c r="N198" s="4020"/>
      <c r="O198" s="4021"/>
      <c r="P198" s="4024"/>
      <c r="Q198" s="4016"/>
      <c r="R198" s="3975"/>
      <c r="S198" s="4025"/>
      <c r="T198" s="3975"/>
      <c r="U198" s="3975"/>
      <c r="V198" s="3975"/>
      <c r="W198" s="3975"/>
      <c r="X198" s="3975"/>
      <c r="Y198" s="3975"/>
      <c r="Z198" s="999"/>
      <c r="AA198" s="1000"/>
      <c r="AB198" s="1065" t="s">
        <v>1093</v>
      </c>
      <c r="AC198" s="1004"/>
      <c r="AD198" s="1004"/>
      <c r="AE198" s="1006"/>
      <c r="AF198" s="4018"/>
      <c r="AG198" s="4019"/>
      <c r="AH198" s="4019"/>
      <c r="AI198" s="4018"/>
      <c r="AJ198" s="4019"/>
      <c r="AK198" s="4019"/>
      <c r="AL198" s="1763"/>
      <c r="AM198" s="1609"/>
      <c r="AN198" s="1609"/>
      <c r="AO198" s="1609"/>
      <c r="AP198" s="1609"/>
      <c r="AQ198" s="1609"/>
      <c r="AR198" s="1609"/>
      <c r="AS198" s="1609"/>
      <c r="AT198" s="1609"/>
      <c r="AU198" s="1609"/>
      <c r="AV198" s="1609"/>
      <c r="AW198" s="1609"/>
      <c r="AX198" s="1609"/>
      <c r="AY198" s="1609"/>
      <c r="AZ198" s="1609"/>
      <c r="BA198" s="1609"/>
      <c r="BB198" s="1609"/>
      <c r="BC198" s="1609"/>
      <c r="BD198" s="1609"/>
      <c r="BE198" s="1609"/>
      <c r="BF198" s="1609"/>
    </row>
    <row r="199" spans="1:58" ht="11.25" customHeight="1">
      <c r="A199" s="990" t="s">
        <v>1008</v>
      </c>
      <c r="D199" s="984"/>
      <c r="E199" s="994"/>
      <c r="F199" s="4007"/>
      <c r="G199" s="4014"/>
      <c r="H199" s="4003" t="s">
        <v>161</v>
      </c>
      <c r="I199" s="4015"/>
      <c r="J199" s="4016"/>
      <c r="K199" s="4017"/>
      <c r="L199" s="3741"/>
      <c r="M199" s="3742"/>
      <c r="N199" s="999"/>
      <c r="O199" s="1000"/>
      <c r="P199" s="992" t="s">
        <v>1094</v>
      </c>
      <c r="Q199" s="1000"/>
      <c r="R199" s="1000"/>
      <c r="S199" s="1000"/>
      <c r="T199" s="1000"/>
      <c r="U199" s="1000"/>
      <c r="V199" s="1000"/>
      <c r="W199" s="1000"/>
      <c r="X199" s="1000"/>
      <c r="Y199" s="1000"/>
      <c r="Z199" s="1000"/>
      <c r="AA199" s="1000"/>
      <c r="AB199" s="1000"/>
      <c r="AC199" s="1000"/>
      <c r="AD199" s="1000"/>
      <c r="AE199" s="1007"/>
      <c r="AF199" s="4018"/>
      <c r="AG199" s="4019"/>
      <c r="AH199" s="4019"/>
      <c r="AI199" s="4018"/>
      <c r="AJ199" s="4019"/>
      <c r="AK199" s="4019"/>
      <c r="AL199" s="1763"/>
      <c r="AM199" s="1609"/>
      <c r="AN199" s="1609"/>
      <c r="AO199" s="1609"/>
      <c r="AP199" s="1609"/>
      <c r="AQ199" s="1609"/>
      <c r="AR199" s="1609"/>
      <c r="AS199" s="1609"/>
      <c r="AT199" s="1609"/>
      <c r="AU199" s="1609"/>
      <c r="AV199" s="1609"/>
      <c r="AW199" s="1609"/>
      <c r="AX199" s="1609"/>
      <c r="AY199" s="1609"/>
      <c r="AZ199" s="1609"/>
      <c r="BA199" s="1609"/>
      <c r="BB199" s="1609"/>
      <c r="BC199" s="1609"/>
      <c r="BD199" s="1609"/>
      <c r="BE199" s="1609"/>
      <c r="BF199" s="1609"/>
    </row>
    <row r="200" spans="1:58" ht="12" customHeight="1">
      <c r="A200" s="990" t="s">
        <v>1008</v>
      </c>
      <c r="D200" s="984"/>
      <c r="E200" s="994"/>
      <c r="F200" s="4008"/>
      <c r="G200" s="1014"/>
      <c r="H200" s="1014"/>
      <c r="I200" s="4005" t="s">
        <v>1100</v>
      </c>
      <c r="J200" s="4005"/>
      <c r="K200" s="4005"/>
      <c r="L200" s="997"/>
      <c r="M200" s="997"/>
      <c r="N200" s="998"/>
      <c r="O200" s="998"/>
      <c r="P200" s="998"/>
      <c r="Q200" s="998"/>
      <c r="R200" s="998"/>
      <c r="S200" s="998"/>
      <c r="T200" s="998"/>
      <c r="U200" s="998"/>
      <c r="V200" s="998"/>
      <c r="W200" s="998"/>
      <c r="X200" s="998"/>
      <c r="Y200" s="998"/>
      <c r="Z200" s="998"/>
      <c r="AA200" s="998"/>
      <c r="AB200" s="998"/>
      <c r="AC200" s="998"/>
      <c r="AD200" s="998"/>
      <c r="AE200" s="998"/>
      <c r="AF200" s="998"/>
      <c r="AG200" s="997"/>
      <c r="AH200" s="997"/>
      <c r="AI200" s="998"/>
      <c r="AJ200" s="997"/>
      <c r="AK200" s="998"/>
      <c r="AL200" s="1763"/>
      <c r="AM200" s="1609"/>
      <c r="AN200" s="1609"/>
      <c r="AO200" s="1609"/>
      <c r="AP200" s="1609"/>
      <c r="AQ200" s="1609"/>
      <c r="AR200" s="1609"/>
      <c r="AS200" s="1609"/>
      <c r="AT200" s="1609"/>
      <c r="AU200" s="1609"/>
      <c r="AV200" s="1609"/>
      <c r="AW200" s="1609"/>
      <c r="AX200" s="1609"/>
      <c r="AY200" s="1609"/>
      <c r="AZ200" s="1609"/>
      <c r="BA200" s="1609"/>
      <c r="BB200" s="1609"/>
      <c r="BC200" s="1609"/>
      <c r="BD200" s="1609"/>
      <c r="BE200" s="1609"/>
      <c r="BF200" s="1609"/>
    </row>
    <row r="201" spans="1:58" ht="0.75" customHeight="1">
      <c r="A201" s="990" t="s">
        <v>1008</v>
      </c>
      <c r="D201" s="984"/>
      <c r="E201" s="994"/>
      <c r="F201" s="4006">
        <v>2019</v>
      </c>
      <c r="G201" s="4003"/>
      <c r="H201" s="4010" t="s">
        <v>460</v>
      </c>
      <c r="I201" s="4011"/>
      <c r="J201" s="4002"/>
      <c r="K201" s="4002"/>
      <c r="L201" s="4004"/>
      <c r="M201" s="3857"/>
      <c r="N201" s="1811"/>
      <c r="O201" s="1810"/>
      <c r="P201" s="1811"/>
      <c r="Q201" s="1811"/>
      <c r="R201" s="1811"/>
      <c r="S201" s="1811"/>
      <c r="T201" s="1811"/>
      <c r="U201" s="1811"/>
      <c r="V201" s="1811"/>
      <c r="W201" s="1811"/>
      <c r="X201" s="1811"/>
      <c r="Y201" s="1811"/>
      <c r="Z201" s="1811"/>
      <c r="AA201" s="1811"/>
      <c r="AB201" s="1811"/>
      <c r="AC201" s="1811"/>
      <c r="AD201" s="1811"/>
      <c r="AE201" s="1811"/>
      <c r="AF201" s="4009"/>
      <c r="AG201" s="4004"/>
      <c r="AH201" s="4004"/>
      <c r="AI201" s="4009"/>
      <c r="AJ201" s="4004"/>
      <c r="AK201" s="4004"/>
      <c r="AL201" s="1763"/>
      <c r="AM201" s="1609"/>
      <c r="AN201" s="1609"/>
      <c r="AO201" s="1609"/>
      <c r="AP201" s="1609"/>
      <c r="AQ201" s="1609"/>
      <c r="AR201" s="1609"/>
      <c r="AS201" s="1609"/>
      <c r="AT201" s="1609"/>
      <c r="AU201" s="1609"/>
      <c r="AV201" s="1609"/>
      <c r="AW201" s="1609"/>
      <c r="AX201" s="1609"/>
      <c r="AY201" s="1609"/>
      <c r="AZ201" s="1609"/>
      <c r="BA201" s="1609"/>
      <c r="BB201" s="1609"/>
      <c r="BC201" s="1609"/>
      <c r="BD201" s="1609"/>
      <c r="BE201" s="1609"/>
      <c r="BF201" s="1609"/>
    </row>
    <row r="202" spans="1:58" ht="0.75" customHeight="1">
      <c r="A202" s="990" t="s">
        <v>1008</v>
      </c>
      <c r="D202" s="984"/>
      <c r="E202" s="994"/>
      <c r="F202" s="4006"/>
      <c r="G202" s="4003"/>
      <c r="H202" s="4010"/>
      <c r="I202" s="4011"/>
      <c r="J202" s="4002"/>
      <c r="K202" s="4002"/>
      <c r="L202" s="4004"/>
      <c r="M202" s="3857"/>
      <c r="N202" s="4012"/>
      <c r="O202" s="4013"/>
      <c r="P202" s="3999"/>
      <c r="Q202" s="4002"/>
      <c r="R202" s="4002"/>
      <c r="S202" s="4002"/>
      <c r="T202" s="4002"/>
      <c r="U202" s="4002"/>
      <c r="V202" s="4002"/>
      <c r="W202" s="4002"/>
      <c r="X202" s="4002"/>
      <c r="Y202" s="4002"/>
      <c r="Z202" s="1812"/>
      <c r="AA202" s="1813"/>
      <c r="AB202" s="1813"/>
      <c r="AC202" s="1814"/>
      <c r="AD202" s="1814"/>
      <c r="AE202" s="1815"/>
      <c r="AF202" s="4009"/>
      <c r="AG202" s="4004"/>
      <c r="AH202" s="4004"/>
      <c r="AI202" s="4009"/>
      <c r="AJ202" s="4004"/>
      <c r="AK202" s="4004"/>
      <c r="AL202" s="1763"/>
      <c r="AM202" s="1609"/>
      <c r="AN202" s="1609"/>
      <c r="AO202" s="1609"/>
      <c r="AP202" s="1609"/>
      <c r="AQ202" s="1609"/>
      <c r="AR202" s="1609"/>
      <c r="AS202" s="1609"/>
      <c r="AT202" s="1609"/>
      <c r="AU202" s="1609"/>
      <c r="AV202" s="1609"/>
      <c r="AW202" s="1609"/>
      <c r="AX202" s="1609"/>
      <c r="AY202" s="1609"/>
      <c r="AZ202" s="1609"/>
      <c r="BA202" s="1609"/>
      <c r="BB202" s="1609"/>
      <c r="BC202" s="1609"/>
      <c r="BD202" s="1609"/>
      <c r="BE202" s="1609"/>
      <c r="BF202" s="1609"/>
    </row>
    <row r="203" spans="1:58" ht="0.75" customHeight="1">
      <c r="A203" s="990" t="s">
        <v>1008</v>
      </c>
      <c r="D203" s="984"/>
      <c r="E203" s="994"/>
      <c r="F203" s="4006"/>
      <c r="G203" s="4003"/>
      <c r="H203" s="4010"/>
      <c r="I203" s="4011"/>
      <c r="J203" s="4002"/>
      <c r="K203" s="4002"/>
      <c r="L203" s="4004"/>
      <c r="M203" s="3857"/>
      <c r="N203" s="4012"/>
      <c r="O203" s="4013"/>
      <c r="P203" s="4000"/>
      <c r="Q203" s="4002"/>
      <c r="R203" s="4002"/>
      <c r="S203" s="4002"/>
      <c r="T203" s="4002"/>
      <c r="U203" s="4002"/>
      <c r="V203" s="4002"/>
      <c r="W203" s="4002"/>
      <c r="X203" s="4002"/>
      <c r="Y203" s="4002"/>
      <c r="Z203" s="1816"/>
      <c r="AA203" s="1817"/>
      <c r="AB203" s="1818"/>
      <c r="AC203" s="1819"/>
      <c r="AD203" s="1818"/>
      <c r="AE203" s="1819"/>
      <c r="AF203" s="4009"/>
      <c r="AG203" s="4004"/>
      <c r="AH203" s="4004"/>
      <c r="AI203" s="4009"/>
      <c r="AJ203" s="4004"/>
      <c r="AK203" s="4004"/>
      <c r="AL203" s="1763"/>
      <c r="AM203" s="1609"/>
      <c r="AN203" s="1609"/>
      <c r="AO203" s="1609"/>
      <c r="AP203" s="1609"/>
      <c r="AQ203" s="1609"/>
      <c r="AR203" s="1609"/>
      <c r="AS203" s="1609"/>
      <c r="AT203" s="1609"/>
      <c r="AU203" s="1609"/>
      <c r="AV203" s="1609"/>
      <c r="AW203" s="1609"/>
      <c r="AX203" s="1609"/>
      <c r="AY203" s="1609"/>
      <c r="AZ203" s="1609"/>
      <c r="BA203" s="1609"/>
      <c r="BB203" s="1609"/>
      <c r="BC203" s="1609"/>
      <c r="BD203" s="1609"/>
      <c r="BE203" s="1609"/>
      <c r="BF203" s="1609"/>
    </row>
    <row r="204" spans="1:58" ht="0.75" customHeight="1">
      <c r="A204" s="990" t="s">
        <v>1008</v>
      </c>
      <c r="D204" s="984"/>
      <c r="E204" s="994"/>
      <c r="F204" s="4006"/>
      <c r="G204" s="4003"/>
      <c r="H204" s="4010"/>
      <c r="I204" s="4011"/>
      <c r="J204" s="4002"/>
      <c r="K204" s="4002"/>
      <c r="L204" s="4004"/>
      <c r="M204" s="3857"/>
      <c r="N204" s="4012"/>
      <c r="O204" s="4013"/>
      <c r="P204" s="4001"/>
      <c r="Q204" s="4002"/>
      <c r="R204" s="4002"/>
      <c r="S204" s="4002"/>
      <c r="T204" s="4002"/>
      <c r="U204" s="4002"/>
      <c r="V204" s="4002"/>
      <c r="W204" s="4002"/>
      <c r="X204" s="4002"/>
      <c r="Y204" s="4002"/>
      <c r="Z204" s="1812"/>
      <c r="AA204" s="1813"/>
      <c r="AB204" s="1820"/>
      <c r="AC204" s="1814"/>
      <c r="AD204" s="1814"/>
      <c r="AE204" s="1821"/>
      <c r="AF204" s="4009"/>
      <c r="AG204" s="4004"/>
      <c r="AH204" s="4004"/>
      <c r="AI204" s="4009"/>
      <c r="AJ204" s="4004"/>
      <c r="AK204" s="4004"/>
      <c r="AL204" s="1763"/>
      <c r="AM204" s="1609"/>
      <c r="AN204" s="1609"/>
      <c r="AO204" s="1609"/>
      <c r="AP204" s="1609"/>
      <c r="AQ204" s="1609"/>
      <c r="AR204" s="1609"/>
      <c r="AS204" s="1609"/>
      <c r="AT204" s="1609"/>
      <c r="AU204" s="1609"/>
      <c r="AV204" s="1609"/>
      <c r="AW204" s="1609"/>
      <c r="AX204" s="1609"/>
      <c r="AY204" s="1609"/>
      <c r="AZ204" s="1609"/>
      <c r="BA204" s="1609"/>
      <c r="BB204" s="1609"/>
      <c r="BC204" s="1609"/>
      <c r="BD204" s="1609"/>
      <c r="BE204" s="1609"/>
      <c r="BF204" s="1609"/>
    </row>
    <row r="205" spans="1:58" ht="0.75" customHeight="1">
      <c r="A205" s="990" t="s">
        <v>1008</v>
      </c>
      <c r="D205" s="984"/>
      <c r="E205" s="994"/>
      <c r="F205" s="4006"/>
      <c r="G205" s="4003"/>
      <c r="H205" s="4010"/>
      <c r="I205" s="4011"/>
      <c r="J205" s="4002"/>
      <c r="K205" s="4002"/>
      <c r="L205" s="4004"/>
      <c r="M205" s="3857"/>
      <c r="N205" s="1813"/>
      <c r="O205" s="1813"/>
      <c r="P205" s="1820"/>
      <c r="Q205" s="1813"/>
      <c r="R205" s="1813"/>
      <c r="S205" s="1813"/>
      <c r="T205" s="1813"/>
      <c r="U205" s="1813"/>
      <c r="V205" s="1813"/>
      <c r="W205" s="1813"/>
      <c r="X205" s="1813"/>
      <c r="Y205" s="1813"/>
      <c r="Z205" s="1813"/>
      <c r="AA205" s="1813"/>
      <c r="AB205" s="1813"/>
      <c r="AC205" s="1813"/>
      <c r="AD205" s="1813"/>
      <c r="AE205" s="1822"/>
      <c r="AF205" s="4009"/>
      <c r="AG205" s="4004"/>
      <c r="AH205" s="4004"/>
      <c r="AI205" s="4009"/>
      <c r="AJ205" s="4004"/>
      <c r="AK205" s="4004"/>
      <c r="AL205" s="1763"/>
      <c r="AM205" s="1609"/>
      <c r="AN205" s="1609"/>
      <c r="AO205" s="1609"/>
      <c r="AP205" s="1609"/>
      <c r="AQ205" s="1609"/>
      <c r="AR205" s="1609"/>
      <c r="AS205" s="1609"/>
      <c r="AT205" s="1609"/>
      <c r="AU205" s="1609"/>
      <c r="AV205" s="1609"/>
      <c r="AW205" s="1609"/>
      <c r="AX205" s="1609"/>
      <c r="AY205" s="1609"/>
      <c r="AZ205" s="1609"/>
      <c r="BA205" s="1609"/>
      <c r="BB205" s="1609"/>
      <c r="BC205" s="1609"/>
      <c r="BD205" s="1609"/>
      <c r="BE205" s="1609"/>
      <c r="BF205" s="1609"/>
    </row>
    <row r="206" spans="1:58" ht="11.25" customHeight="1">
      <c r="A206" s="990" t="s">
        <v>1008</v>
      </c>
      <c r="D206" s="984"/>
      <c r="E206" s="994"/>
      <c r="F206" s="4007"/>
      <c r="G206" s="3992" t="s">
        <v>90</v>
      </c>
      <c r="H206" s="4003" t="s">
        <v>161</v>
      </c>
      <c r="I206" s="4015"/>
      <c r="J206" s="4016"/>
      <c r="K206" s="4017" t="s">
        <v>1116</v>
      </c>
      <c r="L206" s="3741" t="s">
        <v>6</v>
      </c>
      <c r="M206" s="3742"/>
      <c r="N206" s="1761"/>
      <c r="O206" s="1001" t="s">
        <v>460</v>
      </c>
      <c r="P206" s="1002"/>
      <c r="Q206" s="1002"/>
      <c r="R206" s="1002"/>
      <c r="S206" s="1002"/>
      <c r="T206" s="1002"/>
      <c r="U206" s="1002"/>
      <c r="V206" s="1002"/>
      <c r="W206" s="1002"/>
      <c r="X206" s="1002"/>
      <c r="Y206" s="1002"/>
      <c r="Z206" s="1002"/>
      <c r="AA206" s="1002"/>
      <c r="AB206" s="1002"/>
      <c r="AC206" s="1002"/>
      <c r="AD206" s="1002"/>
      <c r="AE206" s="1002"/>
      <c r="AF206" s="4018">
        <v>2018</v>
      </c>
      <c r="AG206" s="4019" t="s">
        <v>1096</v>
      </c>
      <c r="AH206" s="4019" t="s">
        <v>1117</v>
      </c>
      <c r="AI206" s="4018">
        <v>2019</v>
      </c>
      <c r="AJ206" s="4019" t="s">
        <v>1118</v>
      </c>
      <c r="AK206" s="4019" t="s">
        <v>1119</v>
      </c>
      <c r="AL206" s="1763"/>
      <c r="AM206" s="1609"/>
      <c r="AN206" s="1609"/>
      <c r="AO206" s="1609"/>
      <c r="AP206" s="1609"/>
      <c r="AQ206" s="1609"/>
      <c r="AR206" s="1609"/>
      <c r="AS206" s="1609"/>
      <c r="AT206" s="1609"/>
      <c r="AU206" s="1609"/>
      <c r="AV206" s="1609"/>
      <c r="AW206" s="1609"/>
      <c r="AX206" s="1609"/>
      <c r="AY206" s="1609"/>
      <c r="AZ206" s="1609"/>
      <c r="BA206" s="1609"/>
      <c r="BB206" s="1609"/>
      <c r="BC206" s="1609"/>
      <c r="BD206" s="1609"/>
      <c r="BE206" s="1609"/>
      <c r="BF206" s="1609"/>
    </row>
    <row r="207" spans="1:58" ht="11.25" customHeight="1">
      <c r="A207" s="990" t="s">
        <v>1008</v>
      </c>
      <c r="D207" s="984"/>
      <c r="E207" s="994"/>
      <c r="F207" s="4007"/>
      <c r="G207" s="4014"/>
      <c r="H207" s="4003" t="s">
        <v>460</v>
      </c>
      <c r="I207" s="4015"/>
      <c r="J207" s="4016"/>
      <c r="K207" s="4017"/>
      <c r="L207" s="3741"/>
      <c r="M207" s="3742"/>
      <c r="N207" s="4020"/>
      <c r="O207" s="4021">
        <v>1</v>
      </c>
      <c r="P207" s="4022" t="s">
        <v>52</v>
      </c>
      <c r="Q207" s="4016" t="s">
        <v>1120</v>
      </c>
      <c r="R207" s="4025" t="s">
        <v>1084</v>
      </c>
      <c r="S207" s="4025" t="s">
        <v>1121</v>
      </c>
      <c r="T207" s="4025" t="s">
        <v>1122</v>
      </c>
      <c r="U207" s="4025" t="s">
        <v>1123</v>
      </c>
      <c r="V207" s="4025" t="s">
        <v>1124</v>
      </c>
      <c r="W207" s="4025" t="s">
        <v>1125</v>
      </c>
      <c r="X207" s="4025" t="s">
        <v>1126</v>
      </c>
      <c r="Y207" s="4025" t="s">
        <v>1127</v>
      </c>
      <c r="Z207" s="999"/>
      <c r="AA207" s="1000"/>
      <c r="AB207" s="1000"/>
      <c r="AC207" s="1004"/>
      <c r="AD207" s="1004"/>
      <c r="AE207" s="1005"/>
      <c r="AF207" s="4018"/>
      <c r="AG207" s="4019"/>
      <c r="AH207" s="4019"/>
      <c r="AI207" s="4018"/>
      <c r="AJ207" s="4019"/>
      <c r="AK207" s="4019"/>
      <c r="AL207" s="1763"/>
      <c r="AM207" s="1609"/>
      <c r="AN207" s="1609"/>
      <c r="AO207" s="1609"/>
      <c r="AP207" s="1609"/>
      <c r="AQ207" s="1609"/>
      <c r="AR207" s="1609"/>
      <c r="AS207" s="1609"/>
      <c r="AT207" s="1609"/>
      <c r="AU207" s="1609"/>
      <c r="AV207" s="1609"/>
      <c r="AW207" s="1609"/>
      <c r="AX207" s="1609"/>
      <c r="AY207" s="1609"/>
      <c r="AZ207" s="1609"/>
      <c r="BA207" s="1609"/>
      <c r="BB207" s="1609"/>
      <c r="BC207" s="1609"/>
      <c r="BD207" s="1609"/>
      <c r="BE207" s="1609"/>
      <c r="BF207" s="1609"/>
    </row>
    <row r="208" spans="1:58" ht="11.25" customHeight="1">
      <c r="A208" s="990" t="s">
        <v>1008</v>
      </c>
      <c r="D208" s="984"/>
      <c r="E208" s="994"/>
      <c r="F208" s="4007"/>
      <c r="G208" s="4014"/>
      <c r="H208" s="4003" t="s">
        <v>460</v>
      </c>
      <c r="I208" s="4015"/>
      <c r="J208" s="4016"/>
      <c r="K208" s="4017"/>
      <c r="L208" s="3741"/>
      <c r="M208" s="3742"/>
      <c r="N208" s="4020"/>
      <c r="O208" s="4021"/>
      <c r="P208" s="4023"/>
      <c r="Q208" s="4016"/>
      <c r="R208" s="3975"/>
      <c r="S208" s="4025"/>
      <c r="T208" s="3975"/>
      <c r="U208" s="3975"/>
      <c r="V208" s="3975"/>
      <c r="W208" s="3975"/>
      <c r="X208" s="3975"/>
      <c r="Y208" s="3975"/>
      <c r="Z208" s="1614"/>
      <c r="AA208" s="1581">
        <v>1</v>
      </c>
      <c r="AB208" s="1003" t="s">
        <v>1102</v>
      </c>
      <c r="AC208" s="993">
        <v>1899.05</v>
      </c>
      <c r="AD208" s="1003" t="str">
        <f>AB208</f>
        <v xml:space="preserve">      Амортизационные отчисления с выделением результатов переоценки основных средств и нематериальных активов</v>
      </c>
      <c r="AE208" s="993">
        <v>1591.08</v>
      </c>
      <c r="AF208" s="4018"/>
      <c r="AG208" s="4019"/>
      <c r="AH208" s="4019"/>
      <c r="AI208" s="4018"/>
      <c r="AJ208" s="4019"/>
      <c r="AK208" s="4019"/>
      <c r="AL208" s="1763"/>
      <c r="AM208" s="1609"/>
      <c r="AN208" s="1609"/>
      <c r="AO208" s="1609"/>
      <c r="AP208" s="1609"/>
      <c r="AQ208" s="1609"/>
      <c r="AR208" s="1609"/>
      <c r="AS208" s="1609"/>
      <c r="AT208" s="1609"/>
      <c r="AU208" s="1609"/>
      <c r="AV208" s="1609"/>
      <c r="AW208" s="1609"/>
      <c r="AX208" s="1609"/>
      <c r="AY208" s="1609"/>
      <c r="AZ208" s="1609"/>
      <c r="BA208" s="1609"/>
      <c r="BB208" s="1609"/>
      <c r="BC208" s="1609"/>
      <c r="BD208" s="1609"/>
      <c r="BE208" s="1609"/>
      <c r="BF208" s="1609"/>
    </row>
    <row r="209" spans="1:58" ht="11.25" customHeight="1">
      <c r="A209" s="990" t="s">
        <v>1008</v>
      </c>
      <c r="D209" s="984"/>
      <c r="E209" s="994"/>
      <c r="F209" s="4014"/>
      <c r="G209" s="4014"/>
      <c r="H209" s="4014"/>
      <c r="I209" s="4014"/>
      <c r="J209" s="4014"/>
      <c r="K209" s="4014"/>
      <c r="L209" s="4014"/>
      <c r="M209" s="4014"/>
      <c r="N209" s="4014"/>
      <c r="O209" s="4014"/>
      <c r="P209" s="4014"/>
      <c r="Q209" s="4014"/>
      <c r="R209" s="4014"/>
      <c r="S209" s="4014"/>
      <c r="T209" s="4014"/>
      <c r="U209" s="4014"/>
      <c r="V209" s="4014"/>
      <c r="W209" s="4014"/>
      <c r="X209" s="4014"/>
      <c r="Y209" s="4014"/>
      <c r="Z209" s="587" t="s">
        <v>90</v>
      </c>
      <c r="AA209" s="1601" t="s">
        <v>89</v>
      </c>
      <c r="AB209" s="1003" t="s">
        <v>1092</v>
      </c>
      <c r="AC209" s="993">
        <v>4897.4799999999996</v>
      </c>
      <c r="AD209" s="1003" t="str">
        <f>AB209</f>
        <v xml:space="preserve">  Прибыль направляемая на инвестиции</v>
      </c>
      <c r="AE209" s="993">
        <v>0</v>
      </c>
      <c r="AF209" s="4026"/>
      <c r="AG209" s="4027"/>
      <c r="AH209" s="4027"/>
      <c r="AI209" s="4026"/>
      <c r="AJ209" s="4027"/>
      <c r="AK209" s="4028"/>
      <c r="AL209" s="1763"/>
      <c r="AM209" s="1609"/>
      <c r="AN209" s="1609"/>
      <c r="AO209" s="1609"/>
      <c r="AP209" s="1609"/>
      <c r="AQ209" s="1609"/>
      <c r="AR209" s="1609"/>
      <c r="AS209" s="1609"/>
      <c r="AT209" s="1609"/>
      <c r="AU209" s="1609"/>
      <c r="AV209" s="1609"/>
      <c r="AW209" s="1609"/>
      <c r="AX209" s="1609"/>
      <c r="AY209" s="1609"/>
      <c r="AZ209" s="1609"/>
      <c r="BA209" s="1609"/>
      <c r="BB209" s="1609"/>
      <c r="BC209" s="1609"/>
      <c r="BD209" s="1609"/>
      <c r="BE209" s="1609"/>
      <c r="BF209" s="1609"/>
    </row>
    <row r="210" spans="1:58" ht="11.25" customHeight="1">
      <c r="A210" s="990" t="s">
        <v>1008</v>
      </c>
      <c r="D210" s="984"/>
      <c r="E210" s="994"/>
      <c r="F210" s="4007"/>
      <c r="G210" s="4014"/>
      <c r="H210" s="4003" t="s">
        <v>460</v>
      </c>
      <c r="I210" s="4015"/>
      <c r="J210" s="4016"/>
      <c r="K210" s="4017"/>
      <c r="L210" s="3741"/>
      <c r="M210" s="3742"/>
      <c r="N210" s="4020"/>
      <c r="O210" s="4021"/>
      <c r="P210" s="4024"/>
      <c r="Q210" s="4016"/>
      <c r="R210" s="3975"/>
      <c r="S210" s="4025"/>
      <c r="T210" s="3975"/>
      <c r="U210" s="3975"/>
      <c r="V210" s="3975"/>
      <c r="W210" s="3975"/>
      <c r="X210" s="3975"/>
      <c r="Y210" s="3975"/>
      <c r="Z210" s="999"/>
      <c r="AA210" s="1000"/>
      <c r="AB210" s="1065" t="s">
        <v>1093</v>
      </c>
      <c r="AC210" s="1004"/>
      <c r="AD210" s="1004"/>
      <c r="AE210" s="1006"/>
      <c r="AF210" s="4018"/>
      <c r="AG210" s="4019"/>
      <c r="AH210" s="4019"/>
      <c r="AI210" s="4018"/>
      <c r="AJ210" s="4019"/>
      <c r="AK210" s="4019"/>
      <c r="AL210" s="1763"/>
      <c r="AM210" s="1609"/>
      <c r="AN210" s="1609"/>
      <c r="AO210" s="1609"/>
      <c r="AP210" s="1609"/>
      <c r="AQ210" s="1609"/>
      <c r="AR210" s="1609"/>
      <c r="AS210" s="1609"/>
      <c r="AT210" s="1609"/>
      <c r="AU210" s="1609"/>
      <c r="AV210" s="1609"/>
      <c r="AW210" s="1609"/>
      <c r="AX210" s="1609"/>
      <c r="AY210" s="1609"/>
      <c r="AZ210" s="1609"/>
      <c r="BA210" s="1609"/>
      <c r="BB210" s="1609"/>
      <c r="BC210" s="1609"/>
      <c r="BD210" s="1609"/>
      <c r="BE210" s="1609"/>
      <c r="BF210" s="1609"/>
    </row>
    <row r="211" spans="1:58" ht="11.25" customHeight="1">
      <c r="A211" s="990" t="s">
        <v>1008</v>
      </c>
      <c r="D211" s="984"/>
      <c r="E211" s="994"/>
      <c r="F211" s="4007"/>
      <c r="G211" s="4014"/>
      <c r="H211" s="4003" t="s">
        <v>460</v>
      </c>
      <c r="I211" s="4015"/>
      <c r="J211" s="4016"/>
      <c r="K211" s="4017"/>
      <c r="L211" s="3741"/>
      <c r="M211" s="3742"/>
      <c r="N211" s="999"/>
      <c r="O211" s="1000"/>
      <c r="P211" s="992" t="s">
        <v>1094</v>
      </c>
      <c r="Q211" s="1000"/>
      <c r="R211" s="1000"/>
      <c r="S211" s="1000"/>
      <c r="T211" s="1000"/>
      <c r="U211" s="1000"/>
      <c r="V211" s="1000"/>
      <c r="W211" s="1000"/>
      <c r="X211" s="1000"/>
      <c r="Y211" s="1000"/>
      <c r="Z211" s="1000"/>
      <c r="AA211" s="1000"/>
      <c r="AB211" s="1000"/>
      <c r="AC211" s="1000"/>
      <c r="AD211" s="1000"/>
      <c r="AE211" s="1007"/>
      <c r="AF211" s="4018"/>
      <c r="AG211" s="4019"/>
      <c r="AH211" s="4019"/>
      <c r="AI211" s="4018"/>
      <c r="AJ211" s="4019"/>
      <c r="AK211" s="4019"/>
      <c r="AL211" s="1763"/>
      <c r="AM211" s="1609"/>
      <c r="AN211" s="1609"/>
      <c r="AO211" s="1609"/>
      <c r="AP211" s="1609"/>
      <c r="AQ211" s="1609"/>
      <c r="AR211" s="1609"/>
      <c r="AS211" s="1609"/>
      <c r="AT211" s="1609"/>
      <c r="AU211" s="1609"/>
      <c r="AV211" s="1609"/>
      <c r="AW211" s="1609"/>
      <c r="AX211" s="1609"/>
      <c r="AY211" s="1609"/>
      <c r="AZ211" s="1609"/>
      <c r="BA211" s="1609"/>
      <c r="BB211" s="1609"/>
      <c r="BC211" s="1609"/>
      <c r="BD211" s="1609"/>
      <c r="BE211" s="1609"/>
      <c r="BF211" s="1609"/>
    </row>
    <row r="212" spans="1:58" ht="11.25" customHeight="1">
      <c r="A212" s="990" t="s">
        <v>1008</v>
      </c>
      <c r="D212" s="984"/>
      <c r="E212" s="994"/>
      <c r="F212" s="4007"/>
      <c r="G212" s="3992" t="s">
        <v>90</v>
      </c>
      <c r="H212" s="4003" t="s">
        <v>89</v>
      </c>
      <c r="I212" s="4015"/>
      <c r="J212" s="4016"/>
      <c r="K212" s="4017" t="s">
        <v>1129</v>
      </c>
      <c r="L212" s="3741" t="s">
        <v>6</v>
      </c>
      <c r="M212" s="3742"/>
      <c r="N212" s="1761"/>
      <c r="O212" s="1001" t="s">
        <v>460</v>
      </c>
      <c r="P212" s="1002"/>
      <c r="Q212" s="1002"/>
      <c r="R212" s="1002"/>
      <c r="S212" s="1002"/>
      <c r="T212" s="1002"/>
      <c r="U212" s="1002"/>
      <c r="V212" s="1002"/>
      <c r="W212" s="1002"/>
      <c r="X212" s="1002"/>
      <c r="Y212" s="1002"/>
      <c r="Z212" s="1002"/>
      <c r="AA212" s="1002"/>
      <c r="AB212" s="1002"/>
      <c r="AC212" s="1002"/>
      <c r="AD212" s="1002"/>
      <c r="AE212" s="1002"/>
      <c r="AF212" s="4018">
        <v>2019</v>
      </c>
      <c r="AG212" s="4019" t="s">
        <v>1130</v>
      </c>
      <c r="AH212" s="4019" t="s">
        <v>1119</v>
      </c>
      <c r="AI212" s="4018">
        <v>2019</v>
      </c>
      <c r="AJ212" s="4019" t="s">
        <v>1130</v>
      </c>
      <c r="AK212" s="4019" t="s">
        <v>1119</v>
      </c>
      <c r="AL212" s="1763"/>
      <c r="AM212" s="1609"/>
      <c r="AN212" s="1609"/>
      <c r="AO212" s="1609"/>
      <c r="AP212" s="1609"/>
      <c r="AQ212" s="1609"/>
      <c r="AR212" s="1609"/>
      <c r="AS212" s="1609"/>
      <c r="AT212" s="1609"/>
      <c r="AU212" s="1609"/>
      <c r="AV212" s="1609"/>
      <c r="AW212" s="1609"/>
      <c r="AX212" s="1609"/>
      <c r="AY212" s="1609"/>
      <c r="AZ212" s="1609"/>
      <c r="BA212" s="1609"/>
      <c r="BB212" s="1609"/>
      <c r="BC212" s="1609"/>
      <c r="BD212" s="1609"/>
      <c r="BE212" s="1609"/>
      <c r="BF212" s="1609"/>
    </row>
    <row r="213" spans="1:58" ht="11.25" customHeight="1">
      <c r="A213" s="990" t="s">
        <v>1008</v>
      </c>
      <c r="D213" s="984"/>
      <c r="E213" s="994"/>
      <c r="F213" s="4007"/>
      <c r="G213" s="4014"/>
      <c r="H213" s="4003" t="s">
        <v>161</v>
      </c>
      <c r="I213" s="4015"/>
      <c r="J213" s="4016"/>
      <c r="K213" s="4017"/>
      <c r="L213" s="3741"/>
      <c r="M213" s="3742"/>
      <c r="N213" s="4020"/>
      <c r="O213" s="4021">
        <v>1</v>
      </c>
      <c r="P213" s="4022" t="s">
        <v>52</v>
      </c>
      <c r="Q213" s="4016" t="s">
        <v>1131</v>
      </c>
      <c r="R213" s="4025" t="s">
        <v>1084</v>
      </c>
      <c r="S213" s="4025" t="s">
        <v>1121</v>
      </c>
      <c r="T213" s="4025" t="s">
        <v>1122</v>
      </c>
      <c r="U213" s="4025" t="s">
        <v>1123</v>
      </c>
      <c r="V213" s="4025" t="s">
        <v>1124</v>
      </c>
      <c r="W213" s="4025" t="s">
        <v>1125</v>
      </c>
      <c r="X213" s="4025" t="s">
        <v>1132</v>
      </c>
      <c r="Y213" s="4025" t="s">
        <v>1133</v>
      </c>
      <c r="Z213" s="999"/>
      <c r="AA213" s="1000"/>
      <c r="AB213" s="1000"/>
      <c r="AC213" s="1004"/>
      <c r="AD213" s="1004"/>
      <c r="AE213" s="1005"/>
      <c r="AF213" s="4018"/>
      <c r="AG213" s="4019"/>
      <c r="AH213" s="4019"/>
      <c r="AI213" s="4018"/>
      <c r="AJ213" s="4019"/>
      <c r="AK213" s="4019"/>
      <c r="AL213" s="1763"/>
      <c r="AM213" s="1609"/>
      <c r="AN213" s="1609"/>
      <c r="AO213" s="1609"/>
      <c r="AP213" s="1609"/>
      <c r="AQ213" s="1609"/>
      <c r="AR213" s="1609"/>
      <c r="AS213" s="1609"/>
      <c r="AT213" s="1609"/>
      <c r="AU213" s="1609"/>
      <c r="AV213" s="1609"/>
      <c r="AW213" s="1609"/>
      <c r="AX213" s="1609"/>
      <c r="AY213" s="1609"/>
      <c r="AZ213" s="1609"/>
      <c r="BA213" s="1609"/>
      <c r="BB213" s="1609"/>
      <c r="BC213" s="1609"/>
      <c r="BD213" s="1609"/>
      <c r="BE213" s="1609"/>
      <c r="BF213" s="1609"/>
    </row>
    <row r="214" spans="1:58" ht="11.25" customHeight="1">
      <c r="A214" s="990" t="s">
        <v>1008</v>
      </c>
      <c r="D214" s="984"/>
      <c r="E214" s="994"/>
      <c r="F214" s="4007"/>
      <c r="G214" s="4014"/>
      <c r="H214" s="4003" t="s">
        <v>161</v>
      </c>
      <c r="I214" s="4015"/>
      <c r="J214" s="4016"/>
      <c r="K214" s="4017"/>
      <c r="L214" s="3741"/>
      <c r="M214" s="3742"/>
      <c r="N214" s="4020"/>
      <c r="O214" s="4021"/>
      <c r="P214" s="4023"/>
      <c r="Q214" s="4016"/>
      <c r="R214" s="3975"/>
      <c r="S214" s="4025"/>
      <c r="T214" s="3975"/>
      <c r="U214" s="3975"/>
      <c r="V214" s="3975"/>
      <c r="W214" s="3975"/>
      <c r="X214" s="3975"/>
      <c r="Y214" s="3975"/>
      <c r="Z214" s="1614"/>
      <c r="AA214" s="1581">
        <v>1</v>
      </c>
      <c r="AB214" s="1003" t="s">
        <v>1092</v>
      </c>
      <c r="AC214" s="993">
        <v>833.52</v>
      </c>
      <c r="AD214" s="1003" t="str">
        <f>AB214</f>
        <v xml:space="preserve">  Прибыль направляемая на инвестиции</v>
      </c>
      <c r="AE214" s="993">
        <v>514.55999999999995</v>
      </c>
      <c r="AF214" s="4018"/>
      <c r="AG214" s="4019"/>
      <c r="AH214" s="4019"/>
      <c r="AI214" s="4018"/>
      <c r="AJ214" s="4019"/>
      <c r="AK214" s="4019"/>
      <c r="AL214" s="1763"/>
      <c r="AM214" s="1609"/>
      <c r="AN214" s="1609"/>
      <c r="AO214" s="1609"/>
      <c r="AP214" s="1609"/>
      <c r="AQ214" s="1609"/>
      <c r="AR214" s="1609"/>
      <c r="AS214" s="1609"/>
      <c r="AT214" s="1609"/>
      <c r="AU214" s="1609"/>
      <c r="AV214" s="1609"/>
      <c r="AW214" s="1609"/>
      <c r="AX214" s="1609"/>
      <c r="AY214" s="1609"/>
      <c r="AZ214" s="1609"/>
      <c r="BA214" s="1609"/>
      <c r="BB214" s="1609"/>
      <c r="BC214" s="1609"/>
      <c r="BD214" s="1609"/>
      <c r="BE214" s="1609"/>
      <c r="BF214" s="1609"/>
    </row>
    <row r="215" spans="1:58" ht="11.25" customHeight="1">
      <c r="A215" s="990" t="s">
        <v>1008</v>
      </c>
      <c r="D215" s="984"/>
      <c r="E215" s="994"/>
      <c r="F215" s="4007"/>
      <c r="G215" s="4014"/>
      <c r="H215" s="4003" t="s">
        <v>161</v>
      </c>
      <c r="I215" s="4015"/>
      <c r="J215" s="4016"/>
      <c r="K215" s="4017"/>
      <c r="L215" s="3741"/>
      <c r="M215" s="3742"/>
      <c r="N215" s="4020"/>
      <c r="O215" s="4021"/>
      <c r="P215" s="4024"/>
      <c r="Q215" s="4016"/>
      <c r="R215" s="3975"/>
      <c r="S215" s="4025"/>
      <c r="T215" s="3975"/>
      <c r="U215" s="3975"/>
      <c r="V215" s="3975"/>
      <c r="W215" s="3975"/>
      <c r="X215" s="3975"/>
      <c r="Y215" s="3975"/>
      <c r="Z215" s="999"/>
      <c r="AA215" s="1000"/>
      <c r="AB215" s="1065" t="s">
        <v>1093</v>
      </c>
      <c r="AC215" s="1004"/>
      <c r="AD215" s="1004"/>
      <c r="AE215" s="1006"/>
      <c r="AF215" s="4018"/>
      <c r="AG215" s="4019"/>
      <c r="AH215" s="4019"/>
      <c r="AI215" s="4018"/>
      <c r="AJ215" s="4019"/>
      <c r="AK215" s="4019"/>
      <c r="AL215" s="1763"/>
      <c r="AM215" s="1609"/>
      <c r="AN215" s="1609"/>
      <c r="AO215" s="1609"/>
      <c r="AP215" s="1609"/>
      <c r="AQ215" s="1609"/>
      <c r="AR215" s="1609"/>
      <c r="AS215" s="1609"/>
      <c r="AT215" s="1609"/>
      <c r="AU215" s="1609"/>
      <c r="AV215" s="1609"/>
      <c r="AW215" s="1609"/>
      <c r="AX215" s="1609"/>
      <c r="AY215" s="1609"/>
      <c r="AZ215" s="1609"/>
      <c r="BA215" s="1609"/>
      <c r="BB215" s="1609"/>
      <c r="BC215" s="1609"/>
      <c r="BD215" s="1609"/>
      <c r="BE215" s="1609"/>
      <c r="BF215" s="1609"/>
    </row>
    <row r="216" spans="1:58" ht="11.25" customHeight="1">
      <c r="A216" s="990" t="s">
        <v>1008</v>
      </c>
      <c r="D216" s="984"/>
      <c r="E216" s="994"/>
      <c r="F216" s="4007"/>
      <c r="G216" s="4014"/>
      <c r="H216" s="4003" t="s">
        <v>161</v>
      </c>
      <c r="I216" s="4015"/>
      <c r="J216" s="4016"/>
      <c r="K216" s="4017"/>
      <c r="L216" s="3741"/>
      <c r="M216" s="3742"/>
      <c r="N216" s="999"/>
      <c r="O216" s="1000"/>
      <c r="P216" s="992" t="s">
        <v>1094</v>
      </c>
      <c r="Q216" s="1000"/>
      <c r="R216" s="1000"/>
      <c r="S216" s="1000"/>
      <c r="T216" s="1000"/>
      <c r="U216" s="1000"/>
      <c r="V216" s="1000"/>
      <c r="W216" s="1000"/>
      <c r="X216" s="1000"/>
      <c r="Y216" s="1000"/>
      <c r="Z216" s="1000"/>
      <c r="AA216" s="1000"/>
      <c r="AB216" s="1000"/>
      <c r="AC216" s="1000"/>
      <c r="AD216" s="1000"/>
      <c r="AE216" s="1007"/>
      <c r="AF216" s="4018"/>
      <c r="AG216" s="4019"/>
      <c r="AH216" s="4019"/>
      <c r="AI216" s="4018"/>
      <c r="AJ216" s="4019"/>
      <c r="AK216" s="4019"/>
      <c r="AL216" s="1763"/>
      <c r="AM216" s="1609"/>
      <c r="AN216" s="1609"/>
      <c r="AO216" s="1609"/>
      <c r="AP216" s="1609"/>
      <c r="AQ216" s="1609"/>
      <c r="AR216" s="1609"/>
      <c r="AS216" s="1609"/>
      <c r="AT216" s="1609"/>
      <c r="AU216" s="1609"/>
      <c r="AV216" s="1609"/>
      <c r="AW216" s="1609"/>
      <c r="AX216" s="1609"/>
      <c r="AY216" s="1609"/>
      <c r="AZ216" s="1609"/>
      <c r="BA216" s="1609"/>
      <c r="BB216" s="1609"/>
      <c r="BC216" s="1609"/>
      <c r="BD216" s="1609"/>
      <c r="BE216" s="1609"/>
      <c r="BF216" s="1609"/>
    </row>
    <row r="217" spans="1:58" ht="11.25" customHeight="1">
      <c r="A217" s="990" t="s">
        <v>1008</v>
      </c>
      <c r="D217" s="984"/>
      <c r="E217" s="994"/>
      <c r="F217" s="4007"/>
      <c r="G217" s="3992" t="s">
        <v>90</v>
      </c>
      <c r="H217" s="4003" t="s">
        <v>77</v>
      </c>
      <c r="I217" s="4015"/>
      <c r="J217" s="4016"/>
      <c r="K217" s="4017" t="s">
        <v>1134</v>
      </c>
      <c r="L217" s="3741" t="s">
        <v>6</v>
      </c>
      <c r="M217" s="3742"/>
      <c r="N217" s="1761"/>
      <c r="O217" s="1001" t="s">
        <v>460</v>
      </c>
      <c r="P217" s="1002"/>
      <c r="Q217" s="1002"/>
      <c r="R217" s="1002"/>
      <c r="S217" s="1002"/>
      <c r="T217" s="1002"/>
      <c r="U217" s="1002"/>
      <c r="V217" s="1002"/>
      <c r="W217" s="1002"/>
      <c r="X217" s="1002"/>
      <c r="Y217" s="1002"/>
      <c r="Z217" s="1002"/>
      <c r="AA217" s="1002"/>
      <c r="AB217" s="1002"/>
      <c r="AC217" s="1002"/>
      <c r="AD217" s="1002"/>
      <c r="AE217" s="1002"/>
      <c r="AF217" s="4018">
        <v>2019</v>
      </c>
      <c r="AG217" s="4019" t="s">
        <v>1135</v>
      </c>
      <c r="AH217" s="4019" t="s">
        <v>1119</v>
      </c>
      <c r="AI217" s="4018">
        <v>2019</v>
      </c>
      <c r="AJ217" s="4019" t="s">
        <v>1135</v>
      </c>
      <c r="AK217" s="4019" t="s">
        <v>1119</v>
      </c>
      <c r="AL217" s="1763"/>
      <c r="AM217" s="1609"/>
      <c r="AN217" s="1609"/>
      <c r="AO217" s="1609"/>
      <c r="AP217" s="1609"/>
      <c r="AQ217" s="1609"/>
      <c r="AR217" s="1609"/>
      <c r="AS217" s="1609"/>
      <c r="AT217" s="1609"/>
      <c r="AU217" s="1609"/>
      <c r="AV217" s="1609"/>
      <c r="AW217" s="1609"/>
      <c r="AX217" s="1609"/>
      <c r="AY217" s="1609"/>
      <c r="AZ217" s="1609"/>
      <c r="BA217" s="1609"/>
      <c r="BB217" s="1609"/>
      <c r="BC217" s="1609"/>
      <c r="BD217" s="1609"/>
      <c r="BE217" s="1609"/>
      <c r="BF217" s="1609"/>
    </row>
    <row r="218" spans="1:58" ht="11.25" customHeight="1">
      <c r="A218" s="990" t="s">
        <v>1008</v>
      </c>
      <c r="D218" s="984"/>
      <c r="E218" s="994"/>
      <c r="F218" s="4007"/>
      <c r="G218" s="4014"/>
      <c r="H218" s="4003" t="s">
        <v>89</v>
      </c>
      <c r="I218" s="4015"/>
      <c r="J218" s="4016"/>
      <c r="K218" s="4017"/>
      <c r="L218" s="3741"/>
      <c r="M218" s="3742"/>
      <c r="N218" s="4020"/>
      <c r="O218" s="4021">
        <v>1</v>
      </c>
      <c r="P218" s="4022" t="s">
        <v>52</v>
      </c>
      <c r="Q218" s="4016" t="s">
        <v>1131</v>
      </c>
      <c r="R218" s="4025" t="s">
        <v>1084</v>
      </c>
      <c r="S218" s="4025" t="s">
        <v>1121</v>
      </c>
      <c r="T218" s="4025" t="s">
        <v>1122</v>
      </c>
      <c r="U218" s="4025" t="s">
        <v>1123</v>
      </c>
      <c r="V218" s="4025" t="s">
        <v>1124</v>
      </c>
      <c r="W218" s="4025" t="s">
        <v>1125</v>
      </c>
      <c r="X218" s="4025" t="s">
        <v>1132</v>
      </c>
      <c r="Y218" s="4025" t="s">
        <v>1133</v>
      </c>
      <c r="Z218" s="999"/>
      <c r="AA218" s="1000"/>
      <c r="AB218" s="1000"/>
      <c r="AC218" s="1004"/>
      <c r="AD218" s="1004"/>
      <c r="AE218" s="1005"/>
      <c r="AF218" s="4018"/>
      <c r="AG218" s="4019"/>
      <c r="AH218" s="4019"/>
      <c r="AI218" s="4018"/>
      <c r="AJ218" s="4019"/>
      <c r="AK218" s="4019"/>
      <c r="AL218" s="1763"/>
      <c r="AM218" s="1609"/>
      <c r="AN218" s="1609"/>
      <c r="AO218" s="1609"/>
      <c r="AP218" s="1609"/>
      <c r="AQ218" s="1609"/>
      <c r="AR218" s="1609"/>
      <c r="AS218" s="1609"/>
      <c r="AT218" s="1609"/>
      <c r="AU218" s="1609"/>
      <c r="AV218" s="1609"/>
      <c r="AW218" s="1609"/>
      <c r="AX218" s="1609"/>
      <c r="AY218" s="1609"/>
      <c r="AZ218" s="1609"/>
      <c r="BA218" s="1609"/>
      <c r="BB218" s="1609"/>
      <c r="BC218" s="1609"/>
      <c r="BD218" s="1609"/>
      <c r="BE218" s="1609"/>
      <c r="BF218" s="1609"/>
    </row>
    <row r="219" spans="1:58" ht="11.25" customHeight="1">
      <c r="A219" s="990" t="s">
        <v>1008</v>
      </c>
      <c r="D219" s="984"/>
      <c r="E219" s="994"/>
      <c r="F219" s="4007"/>
      <c r="G219" s="4014"/>
      <c r="H219" s="4003" t="s">
        <v>89</v>
      </c>
      <c r="I219" s="4015"/>
      <c r="J219" s="4016"/>
      <c r="K219" s="4017"/>
      <c r="L219" s="3741"/>
      <c r="M219" s="3742"/>
      <c r="N219" s="4020"/>
      <c r="O219" s="4021"/>
      <c r="P219" s="4023"/>
      <c r="Q219" s="4016"/>
      <c r="R219" s="3975"/>
      <c r="S219" s="4025"/>
      <c r="T219" s="3975"/>
      <c r="U219" s="3975"/>
      <c r="V219" s="3975"/>
      <c r="W219" s="3975"/>
      <c r="X219" s="3975"/>
      <c r="Y219" s="3975"/>
      <c r="Z219" s="1614"/>
      <c r="AA219" s="1581">
        <v>1</v>
      </c>
      <c r="AB219" s="1003" t="s">
        <v>1092</v>
      </c>
      <c r="AC219" s="993">
        <v>416.67</v>
      </c>
      <c r="AD219" s="1003" t="str">
        <f>AB219</f>
        <v xml:space="preserve">  Прибыль направляемая на инвестиции</v>
      </c>
      <c r="AE219" s="993">
        <v>806.15</v>
      </c>
      <c r="AF219" s="4018"/>
      <c r="AG219" s="4019"/>
      <c r="AH219" s="4019"/>
      <c r="AI219" s="4018"/>
      <c r="AJ219" s="4019"/>
      <c r="AK219" s="4019"/>
      <c r="AL219" s="1763"/>
      <c r="AM219" s="1609"/>
      <c r="AN219" s="1609"/>
      <c r="AO219" s="1609"/>
      <c r="AP219" s="1609"/>
      <c r="AQ219" s="1609"/>
      <c r="AR219" s="1609"/>
      <c r="AS219" s="1609"/>
      <c r="AT219" s="1609"/>
      <c r="AU219" s="1609"/>
      <c r="AV219" s="1609"/>
      <c r="AW219" s="1609"/>
      <c r="AX219" s="1609"/>
      <c r="AY219" s="1609"/>
      <c r="AZ219" s="1609"/>
      <c r="BA219" s="1609"/>
      <c r="BB219" s="1609"/>
      <c r="BC219" s="1609"/>
      <c r="BD219" s="1609"/>
      <c r="BE219" s="1609"/>
      <c r="BF219" s="1609"/>
    </row>
    <row r="220" spans="1:58" ht="11.25" customHeight="1">
      <c r="A220" s="990" t="s">
        <v>1008</v>
      </c>
      <c r="D220" s="984"/>
      <c r="E220" s="994"/>
      <c r="F220" s="4007"/>
      <c r="G220" s="4014"/>
      <c r="H220" s="4003" t="s">
        <v>89</v>
      </c>
      <c r="I220" s="4015"/>
      <c r="J220" s="4016"/>
      <c r="K220" s="4017"/>
      <c r="L220" s="3741"/>
      <c r="M220" s="3742"/>
      <c r="N220" s="4020"/>
      <c r="O220" s="4021"/>
      <c r="P220" s="4024"/>
      <c r="Q220" s="4016"/>
      <c r="R220" s="3975"/>
      <c r="S220" s="4025"/>
      <c r="T220" s="3975"/>
      <c r="U220" s="3975"/>
      <c r="V220" s="3975"/>
      <c r="W220" s="3975"/>
      <c r="X220" s="3975"/>
      <c r="Y220" s="3975"/>
      <c r="Z220" s="999"/>
      <c r="AA220" s="1000"/>
      <c r="AB220" s="1065" t="s">
        <v>1093</v>
      </c>
      <c r="AC220" s="1004"/>
      <c r="AD220" s="1004"/>
      <c r="AE220" s="1006"/>
      <c r="AF220" s="4018"/>
      <c r="AG220" s="4019"/>
      <c r="AH220" s="4019"/>
      <c r="AI220" s="4018"/>
      <c r="AJ220" s="4019"/>
      <c r="AK220" s="4019"/>
      <c r="AL220" s="1763"/>
      <c r="AM220" s="1609"/>
      <c r="AN220" s="1609"/>
      <c r="AO220" s="1609"/>
      <c r="AP220" s="1609"/>
      <c r="AQ220" s="1609"/>
      <c r="AR220" s="1609"/>
      <c r="AS220" s="1609"/>
      <c r="AT220" s="1609"/>
      <c r="AU220" s="1609"/>
      <c r="AV220" s="1609"/>
      <c r="AW220" s="1609"/>
      <c r="AX220" s="1609"/>
      <c r="AY220" s="1609"/>
      <c r="AZ220" s="1609"/>
      <c r="BA220" s="1609"/>
      <c r="BB220" s="1609"/>
      <c r="BC220" s="1609"/>
      <c r="BD220" s="1609"/>
      <c r="BE220" s="1609"/>
      <c r="BF220" s="1609"/>
    </row>
    <row r="221" spans="1:58" ht="11.25" customHeight="1">
      <c r="A221" s="990" t="s">
        <v>1008</v>
      </c>
      <c r="D221" s="984"/>
      <c r="E221" s="994"/>
      <c r="F221" s="4007"/>
      <c r="G221" s="4014"/>
      <c r="H221" s="4003" t="s">
        <v>89</v>
      </c>
      <c r="I221" s="4015"/>
      <c r="J221" s="4016"/>
      <c r="K221" s="4017"/>
      <c r="L221" s="3741"/>
      <c r="M221" s="3742"/>
      <c r="N221" s="999"/>
      <c r="O221" s="1000"/>
      <c r="P221" s="992" t="s">
        <v>1094</v>
      </c>
      <c r="Q221" s="1000"/>
      <c r="R221" s="1000"/>
      <c r="S221" s="1000"/>
      <c r="T221" s="1000"/>
      <c r="U221" s="1000"/>
      <c r="V221" s="1000"/>
      <c r="W221" s="1000"/>
      <c r="X221" s="1000"/>
      <c r="Y221" s="1000"/>
      <c r="Z221" s="1000"/>
      <c r="AA221" s="1000"/>
      <c r="AB221" s="1000"/>
      <c r="AC221" s="1000"/>
      <c r="AD221" s="1000"/>
      <c r="AE221" s="1007"/>
      <c r="AF221" s="4018"/>
      <c r="AG221" s="4019"/>
      <c r="AH221" s="4019"/>
      <c r="AI221" s="4018"/>
      <c r="AJ221" s="4019"/>
      <c r="AK221" s="4019"/>
      <c r="AL221" s="1763"/>
      <c r="AM221" s="1609"/>
      <c r="AN221" s="1609"/>
      <c r="AO221" s="1609"/>
      <c r="AP221" s="1609"/>
      <c r="AQ221" s="1609"/>
      <c r="AR221" s="1609"/>
      <c r="AS221" s="1609"/>
      <c r="AT221" s="1609"/>
      <c r="AU221" s="1609"/>
      <c r="AV221" s="1609"/>
      <c r="AW221" s="1609"/>
      <c r="AX221" s="1609"/>
      <c r="AY221" s="1609"/>
      <c r="AZ221" s="1609"/>
      <c r="BA221" s="1609"/>
      <c r="BB221" s="1609"/>
      <c r="BC221" s="1609"/>
      <c r="BD221" s="1609"/>
      <c r="BE221" s="1609"/>
      <c r="BF221" s="1609"/>
    </row>
    <row r="222" spans="1:58" ht="12" customHeight="1">
      <c r="A222" s="990" t="s">
        <v>1008</v>
      </c>
      <c r="D222" s="984"/>
      <c r="E222" s="994"/>
      <c r="F222" s="4008"/>
      <c r="G222" s="1014"/>
      <c r="H222" s="1014"/>
      <c r="I222" s="4005" t="s">
        <v>1100</v>
      </c>
      <c r="J222" s="4005"/>
      <c r="K222" s="4005"/>
      <c r="L222" s="997"/>
      <c r="M222" s="997"/>
      <c r="N222" s="998"/>
      <c r="O222" s="998"/>
      <c r="P222" s="998"/>
      <c r="Q222" s="998"/>
      <c r="R222" s="998"/>
      <c r="S222" s="998"/>
      <c r="T222" s="998"/>
      <c r="U222" s="998"/>
      <c r="V222" s="998"/>
      <c r="W222" s="998"/>
      <c r="X222" s="998"/>
      <c r="Y222" s="998"/>
      <c r="Z222" s="998"/>
      <c r="AA222" s="998"/>
      <c r="AB222" s="998"/>
      <c r="AC222" s="998"/>
      <c r="AD222" s="998"/>
      <c r="AE222" s="998"/>
      <c r="AF222" s="998"/>
      <c r="AG222" s="997"/>
      <c r="AH222" s="997"/>
      <c r="AI222" s="998"/>
      <c r="AJ222" s="997"/>
      <c r="AK222" s="998"/>
      <c r="AL222" s="1763"/>
      <c r="AM222" s="1609"/>
      <c r="AN222" s="1609"/>
      <c r="AO222" s="1609"/>
      <c r="AP222" s="1609"/>
      <c r="AQ222" s="1609"/>
      <c r="AR222" s="1609"/>
      <c r="AS222" s="1609"/>
      <c r="AT222" s="1609"/>
      <c r="AU222" s="1609"/>
      <c r="AV222" s="1609"/>
      <c r="AW222" s="1609"/>
      <c r="AX222" s="1609"/>
      <c r="AY222" s="1609"/>
      <c r="AZ222" s="1609"/>
      <c r="BA222" s="1609"/>
      <c r="BB222" s="1609"/>
      <c r="BC222" s="1609"/>
      <c r="BD222" s="1609"/>
      <c r="BE222" s="1609"/>
      <c r="BF222" s="1609"/>
    </row>
    <row r="223" spans="1:58" ht="0.75" customHeight="1">
      <c r="A223" s="990" t="s">
        <v>1008</v>
      </c>
      <c r="D223" s="984"/>
      <c r="E223" s="994"/>
      <c r="F223" s="4006">
        <v>2020</v>
      </c>
      <c r="G223" s="4003"/>
      <c r="H223" s="4010" t="s">
        <v>460</v>
      </c>
      <c r="I223" s="4011"/>
      <c r="J223" s="4002"/>
      <c r="K223" s="4002"/>
      <c r="L223" s="4004"/>
      <c r="M223" s="3857"/>
      <c r="N223" s="1811"/>
      <c r="O223" s="1810"/>
      <c r="P223" s="1811"/>
      <c r="Q223" s="1811"/>
      <c r="R223" s="1811"/>
      <c r="S223" s="1811"/>
      <c r="T223" s="1811"/>
      <c r="U223" s="1811"/>
      <c r="V223" s="1811"/>
      <c r="W223" s="1811"/>
      <c r="X223" s="1811"/>
      <c r="Y223" s="1811"/>
      <c r="Z223" s="1811"/>
      <c r="AA223" s="1811"/>
      <c r="AB223" s="1811"/>
      <c r="AC223" s="1811"/>
      <c r="AD223" s="1811"/>
      <c r="AE223" s="1811"/>
      <c r="AF223" s="4009"/>
      <c r="AG223" s="4004"/>
      <c r="AH223" s="4004"/>
      <c r="AI223" s="4009"/>
      <c r="AJ223" s="4004"/>
      <c r="AK223" s="4004"/>
      <c r="AL223" s="1763"/>
      <c r="AM223" s="1609"/>
      <c r="AN223" s="1609"/>
      <c r="AO223" s="1609"/>
      <c r="AP223" s="1609"/>
      <c r="AQ223" s="1609"/>
      <c r="AR223" s="1609"/>
      <c r="AS223" s="1609"/>
      <c r="AT223" s="1609"/>
      <c r="AU223" s="1609"/>
      <c r="AV223" s="1609"/>
      <c r="AW223" s="1609"/>
      <c r="AX223" s="1609"/>
      <c r="AY223" s="1609"/>
      <c r="AZ223" s="1609"/>
      <c r="BA223" s="1609"/>
      <c r="BB223" s="1609"/>
      <c r="BC223" s="1609"/>
      <c r="BD223" s="1609"/>
      <c r="BE223" s="1609"/>
      <c r="BF223" s="1609"/>
    </row>
    <row r="224" spans="1:58" ht="0.75" customHeight="1">
      <c r="A224" s="990" t="s">
        <v>1008</v>
      </c>
      <c r="D224" s="984"/>
      <c r="E224" s="994"/>
      <c r="F224" s="4006"/>
      <c r="G224" s="4003"/>
      <c r="H224" s="4010"/>
      <c r="I224" s="4011"/>
      <c r="J224" s="4002"/>
      <c r="K224" s="4002"/>
      <c r="L224" s="4004"/>
      <c r="M224" s="3857"/>
      <c r="N224" s="4012"/>
      <c r="O224" s="4013"/>
      <c r="P224" s="3999"/>
      <c r="Q224" s="4002"/>
      <c r="R224" s="4002"/>
      <c r="S224" s="4002"/>
      <c r="T224" s="4002"/>
      <c r="U224" s="4002"/>
      <c r="V224" s="4002"/>
      <c r="W224" s="4002"/>
      <c r="X224" s="4002"/>
      <c r="Y224" s="4002"/>
      <c r="Z224" s="1812"/>
      <c r="AA224" s="1813"/>
      <c r="AB224" s="1813"/>
      <c r="AC224" s="1814"/>
      <c r="AD224" s="1814"/>
      <c r="AE224" s="1815"/>
      <c r="AF224" s="4009"/>
      <c r="AG224" s="4004"/>
      <c r="AH224" s="4004"/>
      <c r="AI224" s="4009"/>
      <c r="AJ224" s="4004"/>
      <c r="AK224" s="4004"/>
      <c r="AL224" s="1763"/>
      <c r="AM224" s="1609"/>
      <c r="AN224" s="1609"/>
      <c r="AO224" s="1609"/>
      <c r="AP224" s="1609"/>
      <c r="AQ224" s="1609"/>
      <c r="AR224" s="1609"/>
      <c r="AS224" s="1609"/>
      <c r="AT224" s="1609"/>
      <c r="AU224" s="1609"/>
      <c r="AV224" s="1609"/>
      <c r="AW224" s="1609"/>
      <c r="AX224" s="1609"/>
      <c r="AY224" s="1609"/>
      <c r="AZ224" s="1609"/>
      <c r="BA224" s="1609"/>
      <c r="BB224" s="1609"/>
      <c r="BC224" s="1609"/>
      <c r="BD224" s="1609"/>
      <c r="BE224" s="1609"/>
      <c r="BF224" s="1609"/>
    </row>
    <row r="225" spans="1:58" ht="0.75" customHeight="1">
      <c r="A225" s="990" t="s">
        <v>1008</v>
      </c>
      <c r="D225" s="984"/>
      <c r="E225" s="994"/>
      <c r="F225" s="4006"/>
      <c r="G225" s="4003"/>
      <c r="H225" s="4010"/>
      <c r="I225" s="4011"/>
      <c r="J225" s="4002"/>
      <c r="K225" s="4002"/>
      <c r="L225" s="4004"/>
      <c r="M225" s="3857"/>
      <c r="N225" s="4012"/>
      <c r="O225" s="4013"/>
      <c r="P225" s="4000"/>
      <c r="Q225" s="4002"/>
      <c r="R225" s="4002"/>
      <c r="S225" s="4002"/>
      <c r="T225" s="4002"/>
      <c r="U225" s="4002"/>
      <c r="V225" s="4002"/>
      <c r="W225" s="4002"/>
      <c r="X225" s="4002"/>
      <c r="Y225" s="4002"/>
      <c r="Z225" s="1816"/>
      <c r="AA225" s="1817"/>
      <c r="AB225" s="1818"/>
      <c r="AC225" s="1819"/>
      <c r="AD225" s="1818"/>
      <c r="AE225" s="1819"/>
      <c r="AF225" s="4009"/>
      <c r="AG225" s="4004"/>
      <c r="AH225" s="4004"/>
      <c r="AI225" s="4009"/>
      <c r="AJ225" s="4004"/>
      <c r="AK225" s="4004"/>
      <c r="AL225" s="1763"/>
      <c r="AM225" s="1609"/>
      <c r="AN225" s="1609"/>
      <c r="AO225" s="1609"/>
      <c r="AP225" s="1609"/>
      <c r="AQ225" s="1609"/>
      <c r="AR225" s="1609"/>
      <c r="AS225" s="1609"/>
      <c r="AT225" s="1609"/>
      <c r="AU225" s="1609"/>
      <c r="AV225" s="1609"/>
      <c r="AW225" s="1609"/>
      <c r="AX225" s="1609"/>
      <c r="AY225" s="1609"/>
      <c r="AZ225" s="1609"/>
      <c r="BA225" s="1609"/>
      <c r="BB225" s="1609"/>
      <c r="BC225" s="1609"/>
      <c r="BD225" s="1609"/>
      <c r="BE225" s="1609"/>
      <c r="BF225" s="1609"/>
    </row>
    <row r="226" spans="1:58" ht="0.75" customHeight="1">
      <c r="A226" s="990" t="s">
        <v>1008</v>
      </c>
      <c r="D226" s="984"/>
      <c r="E226" s="994"/>
      <c r="F226" s="4006"/>
      <c r="G226" s="4003"/>
      <c r="H226" s="4010"/>
      <c r="I226" s="4011"/>
      <c r="J226" s="4002"/>
      <c r="K226" s="4002"/>
      <c r="L226" s="4004"/>
      <c r="M226" s="3857"/>
      <c r="N226" s="4012"/>
      <c r="O226" s="4013"/>
      <c r="P226" s="4001"/>
      <c r="Q226" s="4002"/>
      <c r="R226" s="4002"/>
      <c r="S226" s="4002"/>
      <c r="T226" s="4002"/>
      <c r="U226" s="4002"/>
      <c r="V226" s="4002"/>
      <c r="W226" s="4002"/>
      <c r="X226" s="4002"/>
      <c r="Y226" s="4002"/>
      <c r="Z226" s="1812"/>
      <c r="AA226" s="1813"/>
      <c r="AB226" s="1820"/>
      <c r="AC226" s="1814"/>
      <c r="AD226" s="1814"/>
      <c r="AE226" s="1821"/>
      <c r="AF226" s="4009"/>
      <c r="AG226" s="4004"/>
      <c r="AH226" s="4004"/>
      <c r="AI226" s="4009"/>
      <c r="AJ226" s="4004"/>
      <c r="AK226" s="4004"/>
      <c r="AL226" s="1763"/>
      <c r="AM226" s="1609"/>
      <c r="AN226" s="1609"/>
      <c r="AO226" s="1609"/>
      <c r="AP226" s="1609"/>
      <c r="AQ226" s="1609"/>
      <c r="AR226" s="1609"/>
      <c r="AS226" s="1609"/>
      <c r="AT226" s="1609"/>
      <c r="AU226" s="1609"/>
      <c r="AV226" s="1609"/>
      <c r="AW226" s="1609"/>
      <c r="AX226" s="1609"/>
      <c r="AY226" s="1609"/>
      <c r="AZ226" s="1609"/>
      <c r="BA226" s="1609"/>
      <c r="BB226" s="1609"/>
      <c r="BC226" s="1609"/>
      <c r="BD226" s="1609"/>
      <c r="BE226" s="1609"/>
      <c r="BF226" s="1609"/>
    </row>
    <row r="227" spans="1:58" ht="0.75" customHeight="1">
      <c r="A227" s="990" t="s">
        <v>1008</v>
      </c>
      <c r="D227" s="984"/>
      <c r="E227" s="994"/>
      <c r="F227" s="4006"/>
      <c r="G227" s="4003"/>
      <c r="H227" s="4010"/>
      <c r="I227" s="4011"/>
      <c r="J227" s="4002"/>
      <c r="K227" s="4002"/>
      <c r="L227" s="4004"/>
      <c r="M227" s="3857"/>
      <c r="N227" s="1813"/>
      <c r="O227" s="1813"/>
      <c r="P227" s="1820"/>
      <c r="Q227" s="1813"/>
      <c r="R227" s="1813"/>
      <c r="S227" s="1813"/>
      <c r="T227" s="1813"/>
      <c r="U227" s="1813"/>
      <c r="V227" s="1813"/>
      <c r="W227" s="1813"/>
      <c r="X227" s="1813"/>
      <c r="Y227" s="1813"/>
      <c r="Z227" s="1813"/>
      <c r="AA227" s="1813"/>
      <c r="AB227" s="1813"/>
      <c r="AC227" s="1813"/>
      <c r="AD227" s="1813"/>
      <c r="AE227" s="1822"/>
      <c r="AF227" s="4009"/>
      <c r="AG227" s="4004"/>
      <c r="AH227" s="4004"/>
      <c r="AI227" s="4009"/>
      <c r="AJ227" s="4004"/>
      <c r="AK227" s="4004"/>
      <c r="AL227" s="1763"/>
      <c r="AM227" s="1609"/>
      <c r="AN227" s="1609"/>
      <c r="AO227" s="1609"/>
      <c r="AP227" s="1609"/>
      <c r="AQ227" s="1609"/>
      <c r="AR227" s="1609"/>
      <c r="AS227" s="1609"/>
      <c r="AT227" s="1609"/>
      <c r="AU227" s="1609"/>
      <c r="AV227" s="1609"/>
      <c r="AW227" s="1609"/>
      <c r="AX227" s="1609"/>
      <c r="AY227" s="1609"/>
      <c r="AZ227" s="1609"/>
      <c r="BA227" s="1609"/>
      <c r="BB227" s="1609"/>
      <c r="BC227" s="1609"/>
      <c r="BD227" s="1609"/>
      <c r="BE227" s="1609"/>
      <c r="BF227" s="1609"/>
    </row>
    <row r="228" spans="1:58" ht="11.25" customHeight="1">
      <c r="A228" s="990" t="s">
        <v>1008</v>
      </c>
      <c r="D228" s="984"/>
      <c r="E228" s="994"/>
      <c r="F228" s="4007"/>
      <c r="G228" s="3992" t="s">
        <v>90</v>
      </c>
      <c r="H228" s="4003" t="s">
        <v>161</v>
      </c>
      <c r="I228" s="4015"/>
      <c r="J228" s="4016"/>
      <c r="K228" s="4017" t="s">
        <v>1116</v>
      </c>
      <c r="L228" s="3741" t="s">
        <v>6</v>
      </c>
      <c r="M228" s="3742"/>
      <c r="N228" s="1761"/>
      <c r="O228" s="1001" t="s">
        <v>460</v>
      </c>
      <c r="P228" s="1002"/>
      <c r="Q228" s="1002"/>
      <c r="R228" s="1002"/>
      <c r="S228" s="1002"/>
      <c r="T228" s="1002"/>
      <c r="U228" s="1002"/>
      <c r="V228" s="1002"/>
      <c r="W228" s="1002"/>
      <c r="X228" s="1002"/>
      <c r="Y228" s="1002"/>
      <c r="Z228" s="1002"/>
      <c r="AA228" s="1002"/>
      <c r="AB228" s="1002"/>
      <c r="AC228" s="1002"/>
      <c r="AD228" s="1002"/>
      <c r="AE228" s="1002"/>
      <c r="AF228" s="4018">
        <v>2018</v>
      </c>
      <c r="AG228" s="4019" t="s">
        <v>1096</v>
      </c>
      <c r="AH228" s="4019" t="s">
        <v>1117</v>
      </c>
      <c r="AI228" s="4018">
        <v>2019</v>
      </c>
      <c r="AJ228" s="4019" t="s">
        <v>1118</v>
      </c>
      <c r="AK228" s="4019" t="s">
        <v>1119</v>
      </c>
      <c r="AL228" s="1763"/>
      <c r="AM228" s="1609"/>
      <c r="AN228" s="1609"/>
      <c r="AO228" s="1609"/>
      <c r="AP228" s="1609"/>
      <c r="AQ228" s="1609"/>
      <c r="AR228" s="1609"/>
      <c r="AS228" s="1609"/>
      <c r="AT228" s="1609"/>
      <c r="AU228" s="1609"/>
      <c r="AV228" s="1609"/>
      <c r="AW228" s="1609"/>
      <c r="AX228" s="1609"/>
      <c r="AY228" s="1609"/>
      <c r="AZ228" s="1609"/>
      <c r="BA228" s="1609"/>
      <c r="BB228" s="1609"/>
      <c r="BC228" s="1609"/>
      <c r="BD228" s="1609"/>
      <c r="BE228" s="1609"/>
      <c r="BF228" s="1609"/>
    </row>
    <row r="229" spans="1:58" ht="11.25" customHeight="1">
      <c r="A229" s="990" t="s">
        <v>1008</v>
      </c>
      <c r="D229" s="984"/>
      <c r="E229" s="994"/>
      <c r="F229" s="4007"/>
      <c r="G229" s="4014"/>
      <c r="H229" s="4003" t="s">
        <v>460</v>
      </c>
      <c r="I229" s="4015"/>
      <c r="J229" s="4016"/>
      <c r="K229" s="4017"/>
      <c r="L229" s="3741"/>
      <c r="M229" s="3742"/>
      <c r="N229" s="4020"/>
      <c r="O229" s="4021">
        <v>1</v>
      </c>
      <c r="P229" s="4022" t="s">
        <v>52</v>
      </c>
      <c r="Q229" s="4016" t="s">
        <v>1120</v>
      </c>
      <c r="R229" s="4025" t="s">
        <v>1084</v>
      </c>
      <c r="S229" s="4025" t="s">
        <v>1121</v>
      </c>
      <c r="T229" s="4025" t="s">
        <v>1122</v>
      </c>
      <c r="U229" s="4025" t="s">
        <v>1123</v>
      </c>
      <c r="V229" s="4025" t="s">
        <v>1124</v>
      </c>
      <c r="W229" s="4025" t="s">
        <v>1125</v>
      </c>
      <c r="X229" s="4025" t="s">
        <v>1126</v>
      </c>
      <c r="Y229" s="4025" t="s">
        <v>1127</v>
      </c>
      <c r="Z229" s="999"/>
      <c r="AA229" s="1000"/>
      <c r="AB229" s="1000"/>
      <c r="AC229" s="1004"/>
      <c r="AD229" s="1004"/>
      <c r="AE229" s="1005"/>
      <c r="AF229" s="4018"/>
      <c r="AG229" s="4019"/>
      <c r="AH229" s="4019"/>
      <c r="AI229" s="4018"/>
      <c r="AJ229" s="4019"/>
      <c r="AK229" s="4019"/>
      <c r="AL229" s="1763"/>
      <c r="AM229" s="1609"/>
      <c r="AN229" s="1609"/>
      <c r="AO229" s="1609"/>
      <c r="AP229" s="1609"/>
      <c r="AQ229" s="1609"/>
      <c r="AR229" s="1609"/>
      <c r="AS229" s="1609"/>
      <c r="AT229" s="1609"/>
      <c r="AU229" s="1609"/>
      <c r="AV229" s="1609"/>
      <c r="AW229" s="1609"/>
      <c r="AX229" s="1609"/>
      <c r="AY229" s="1609"/>
      <c r="AZ229" s="1609"/>
      <c r="BA229" s="1609"/>
      <c r="BB229" s="1609"/>
      <c r="BC229" s="1609"/>
      <c r="BD229" s="1609"/>
      <c r="BE229" s="1609"/>
      <c r="BF229" s="1609"/>
    </row>
    <row r="230" spans="1:58" ht="11.25" customHeight="1">
      <c r="A230" s="990" t="s">
        <v>1008</v>
      </c>
      <c r="D230" s="984"/>
      <c r="E230" s="994"/>
      <c r="F230" s="4007"/>
      <c r="G230" s="4014"/>
      <c r="H230" s="4003" t="s">
        <v>460</v>
      </c>
      <c r="I230" s="4015"/>
      <c r="J230" s="4016"/>
      <c r="K230" s="4017"/>
      <c r="L230" s="3741"/>
      <c r="M230" s="3742"/>
      <c r="N230" s="4020"/>
      <c r="O230" s="4021"/>
      <c r="P230" s="4023"/>
      <c r="Q230" s="4016"/>
      <c r="R230" s="3975"/>
      <c r="S230" s="4025"/>
      <c r="T230" s="3975"/>
      <c r="U230" s="3975"/>
      <c r="V230" s="3975"/>
      <c r="W230" s="3975"/>
      <c r="X230" s="3975"/>
      <c r="Y230" s="3975"/>
      <c r="Z230" s="1614"/>
      <c r="AA230" s="1581">
        <v>1</v>
      </c>
      <c r="AB230" s="1003" t="s">
        <v>1102</v>
      </c>
      <c r="AC230" s="993">
        <v>2756.42</v>
      </c>
      <c r="AD230" s="1003" t="str">
        <f>AB230</f>
        <v xml:space="preserve">      Амортизационные отчисления с выделением результатов переоценки основных средств и нематериальных активов</v>
      </c>
      <c r="AE230" s="993">
        <v>0</v>
      </c>
      <c r="AF230" s="4018"/>
      <c r="AG230" s="4019"/>
      <c r="AH230" s="4019"/>
      <c r="AI230" s="4018"/>
      <c r="AJ230" s="4019"/>
      <c r="AK230" s="4019"/>
      <c r="AL230" s="1763"/>
      <c r="AM230" s="1609"/>
      <c r="AN230" s="1609"/>
      <c r="AO230" s="1609"/>
      <c r="AP230" s="1609"/>
      <c r="AQ230" s="1609"/>
      <c r="AR230" s="1609"/>
      <c r="AS230" s="1609"/>
      <c r="AT230" s="1609"/>
      <c r="AU230" s="1609"/>
      <c r="AV230" s="1609"/>
      <c r="AW230" s="1609"/>
      <c r="AX230" s="1609"/>
      <c r="AY230" s="1609"/>
      <c r="AZ230" s="1609"/>
      <c r="BA230" s="1609"/>
      <c r="BB230" s="1609"/>
      <c r="BC230" s="1609"/>
      <c r="BD230" s="1609"/>
      <c r="BE230" s="1609"/>
      <c r="BF230" s="1609"/>
    </row>
    <row r="231" spans="1:58" ht="11.25" customHeight="1">
      <c r="A231" s="990" t="s">
        <v>1008</v>
      </c>
      <c r="D231" s="984"/>
      <c r="E231" s="994"/>
      <c r="F231" s="4007"/>
      <c r="G231" s="4014"/>
      <c r="H231" s="4003" t="s">
        <v>460</v>
      </c>
      <c r="I231" s="4015"/>
      <c r="J231" s="4016"/>
      <c r="K231" s="4017"/>
      <c r="L231" s="3741"/>
      <c r="M231" s="3742"/>
      <c r="N231" s="4020"/>
      <c r="O231" s="4021"/>
      <c r="P231" s="4024"/>
      <c r="Q231" s="4016"/>
      <c r="R231" s="3975"/>
      <c r="S231" s="4025"/>
      <c r="T231" s="3975"/>
      <c r="U231" s="3975"/>
      <c r="V231" s="3975"/>
      <c r="W231" s="3975"/>
      <c r="X231" s="3975"/>
      <c r="Y231" s="3975"/>
      <c r="Z231" s="999"/>
      <c r="AA231" s="1000"/>
      <c r="AB231" s="1065" t="s">
        <v>1093</v>
      </c>
      <c r="AC231" s="1004"/>
      <c r="AD231" s="1004"/>
      <c r="AE231" s="1006"/>
      <c r="AF231" s="4018"/>
      <c r="AG231" s="4019"/>
      <c r="AH231" s="4019"/>
      <c r="AI231" s="4018"/>
      <c r="AJ231" s="4019"/>
      <c r="AK231" s="4019"/>
      <c r="AL231" s="1763"/>
      <c r="AM231" s="1609"/>
      <c r="AN231" s="1609"/>
      <c r="AO231" s="1609"/>
      <c r="AP231" s="1609"/>
      <c r="AQ231" s="1609"/>
      <c r="AR231" s="1609"/>
      <c r="AS231" s="1609"/>
      <c r="AT231" s="1609"/>
      <c r="AU231" s="1609"/>
      <c r="AV231" s="1609"/>
      <c r="AW231" s="1609"/>
      <c r="AX231" s="1609"/>
      <c r="AY231" s="1609"/>
      <c r="AZ231" s="1609"/>
      <c r="BA231" s="1609"/>
      <c r="BB231" s="1609"/>
      <c r="BC231" s="1609"/>
      <c r="BD231" s="1609"/>
      <c r="BE231" s="1609"/>
      <c r="BF231" s="1609"/>
    </row>
    <row r="232" spans="1:58" ht="11.25" customHeight="1">
      <c r="A232" s="990" t="s">
        <v>1008</v>
      </c>
      <c r="D232" s="984"/>
      <c r="E232" s="994"/>
      <c r="F232" s="4007"/>
      <c r="G232" s="4014"/>
      <c r="H232" s="4003" t="s">
        <v>460</v>
      </c>
      <c r="I232" s="4015"/>
      <c r="J232" s="4016"/>
      <c r="K232" s="4017"/>
      <c r="L232" s="3741"/>
      <c r="M232" s="3742"/>
      <c r="N232" s="999"/>
      <c r="O232" s="1000"/>
      <c r="P232" s="992" t="s">
        <v>1094</v>
      </c>
      <c r="Q232" s="1000"/>
      <c r="R232" s="1000"/>
      <c r="S232" s="1000"/>
      <c r="T232" s="1000"/>
      <c r="U232" s="1000"/>
      <c r="V232" s="1000"/>
      <c r="W232" s="1000"/>
      <c r="X232" s="1000"/>
      <c r="Y232" s="1000"/>
      <c r="Z232" s="1000"/>
      <c r="AA232" s="1000"/>
      <c r="AB232" s="1000"/>
      <c r="AC232" s="1000"/>
      <c r="AD232" s="1000"/>
      <c r="AE232" s="1007"/>
      <c r="AF232" s="4018"/>
      <c r="AG232" s="4019"/>
      <c r="AH232" s="4019"/>
      <c r="AI232" s="4018"/>
      <c r="AJ232" s="4019"/>
      <c r="AK232" s="4019"/>
      <c r="AL232" s="1763"/>
      <c r="AM232" s="1609"/>
      <c r="AN232" s="1609"/>
      <c r="AO232" s="1609"/>
      <c r="AP232" s="1609"/>
      <c r="AQ232" s="1609"/>
      <c r="AR232" s="1609"/>
      <c r="AS232" s="1609"/>
      <c r="AT232" s="1609"/>
      <c r="AU232" s="1609"/>
      <c r="AV232" s="1609"/>
      <c r="AW232" s="1609"/>
      <c r="AX232" s="1609"/>
      <c r="AY232" s="1609"/>
      <c r="AZ232" s="1609"/>
      <c r="BA232" s="1609"/>
      <c r="BB232" s="1609"/>
      <c r="BC232" s="1609"/>
      <c r="BD232" s="1609"/>
      <c r="BE232" s="1609"/>
      <c r="BF232" s="1609"/>
    </row>
    <row r="233" spans="1:58" ht="11.25" customHeight="1">
      <c r="A233" s="990" t="s">
        <v>1008</v>
      </c>
      <c r="D233" s="984"/>
      <c r="E233" s="994"/>
      <c r="F233" s="4007"/>
      <c r="G233" s="3992" t="s">
        <v>90</v>
      </c>
      <c r="H233" s="4003" t="s">
        <v>89</v>
      </c>
      <c r="I233" s="4015"/>
      <c r="J233" s="4016"/>
      <c r="K233" s="4017" t="s">
        <v>1129</v>
      </c>
      <c r="L233" s="3741" t="s">
        <v>6</v>
      </c>
      <c r="M233" s="3742"/>
      <c r="N233" s="1761"/>
      <c r="O233" s="1001" t="s">
        <v>460</v>
      </c>
      <c r="P233" s="1002"/>
      <c r="Q233" s="1002"/>
      <c r="R233" s="1002"/>
      <c r="S233" s="1002"/>
      <c r="T233" s="1002"/>
      <c r="U233" s="1002"/>
      <c r="V233" s="1002"/>
      <c r="W233" s="1002"/>
      <c r="X233" s="1002"/>
      <c r="Y233" s="1002"/>
      <c r="Z233" s="1002"/>
      <c r="AA233" s="1002"/>
      <c r="AB233" s="1002"/>
      <c r="AC233" s="1002"/>
      <c r="AD233" s="1002"/>
      <c r="AE233" s="1002"/>
      <c r="AF233" s="4018">
        <v>2019</v>
      </c>
      <c r="AG233" s="4019" t="s">
        <v>1130</v>
      </c>
      <c r="AH233" s="4019" t="s">
        <v>1119</v>
      </c>
      <c r="AI233" s="4018">
        <v>2019</v>
      </c>
      <c r="AJ233" s="4019" t="s">
        <v>1130</v>
      </c>
      <c r="AK233" s="4019" t="s">
        <v>1119</v>
      </c>
      <c r="AL233" s="1763"/>
      <c r="AM233" s="1609"/>
      <c r="AN233" s="1609"/>
      <c r="AO233" s="1609"/>
      <c r="AP233" s="1609"/>
      <c r="AQ233" s="1609"/>
      <c r="AR233" s="1609"/>
      <c r="AS233" s="1609"/>
      <c r="AT233" s="1609"/>
      <c r="AU233" s="1609"/>
      <c r="AV233" s="1609"/>
      <c r="AW233" s="1609"/>
      <c r="AX233" s="1609"/>
      <c r="AY233" s="1609"/>
      <c r="AZ233" s="1609"/>
      <c r="BA233" s="1609"/>
      <c r="BB233" s="1609"/>
      <c r="BC233" s="1609"/>
      <c r="BD233" s="1609"/>
      <c r="BE233" s="1609"/>
      <c r="BF233" s="1609"/>
    </row>
    <row r="234" spans="1:58" ht="11.25" customHeight="1">
      <c r="A234" s="990" t="s">
        <v>1008</v>
      </c>
      <c r="D234" s="984"/>
      <c r="E234" s="994"/>
      <c r="F234" s="4007"/>
      <c r="G234" s="4014"/>
      <c r="H234" s="4003" t="s">
        <v>161</v>
      </c>
      <c r="I234" s="4015"/>
      <c r="J234" s="4016"/>
      <c r="K234" s="4017"/>
      <c r="L234" s="3741"/>
      <c r="M234" s="3742"/>
      <c r="N234" s="4020"/>
      <c r="O234" s="4021">
        <v>1</v>
      </c>
      <c r="P234" s="4022" t="s">
        <v>52</v>
      </c>
      <c r="Q234" s="4016" t="s">
        <v>1131</v>
      </c>
      <c r="R234" s="4025" t="s">
        <v>1084</v>
      </c>
      <c r="S234" s="4025" t="s">
        <v>1121</v>
      </c>
      <c r="T234" s="4025" t="s">
        <v>1122</v>
      </c>
      <c r="U234" s="4025" t="s">
        <v>1123</v>
      </c>
      <c r="V234" s="4025" t="s">
        <v>1124</v>
      </c>
      <c r="W234" s="4025" t="s">
        <v>1125</v>
      </c>
      <c r="X234" s="4025" t="s">
        <v>1132</v>
      </c>
      <c r="Y234" s="4025" t="s">
        <v>1133</v>
      </c>
      <c r="Z234" s="999"/>
      <c r="AA234" s="1000"/>
      <c r="AB234" s="1000"/>
      <c r="AC234" s="1004"/>
      <c r="AD234" s="1004"/>
      <c r="AE234" s="1005"/>
      <c r="AF234" s="4018"/>
      <c r="AG234" s="4019"/>
      <c r="AH234" s="4019"/>
      <c r="AI234" s="4018"/>
      <c r="AJ234" s="4019"/>
      <c r="AK234" s="4019"/>
      <c r="AL234" s="1763"/>
      <c r="AM234" s="1609"/>
      <c r="AN234" s="1609"/>
      <c r="AO234" s="1609"/>
      <c r="AP234" s="1609"/>
      <c r="AQ234" s="1609"/>
      <c r="AR234" s="1609"/>
      <c r="AS234" s="1609"/>
      <c r="AT234" s="1609"/>
      <c r="AU234" s="1609"/>
      <c r="AV234" s="1609"/>
      <c r="AW234" s="1609"/>
      <c r="AX234" s="1609"/>
      <c r="AY234" s="1609"/>
      <c r="AZ234" s="1609"/>
      <c r="BA234" s="1609"/>
      <c r="BB234" s="1609"/>
      <c r="BC234" s="1609"/>
      <c r="BD234" s="1609"/>
      <c r="BE234" s="1609"/>
      <c r="BF234" s="1609"/>
    </row>
    <row r="235" spans="1:58" ht="11.25" customHeight="1">
      <c r="A235" s="990" t="s">
        <v>1008</v>
      </c>
      <c r="D235" s="984"/>
      <c r="E235" s="994"/>
      <c r="F235" s="4007"/>
      <c r="G235" s="4014"/>
      <c r="H235" s="4003" t="s">
        <v>161</v>
      </c>
      <c r="I235" s="4015"/>
      <c r="J235" s="4016"/>
      <c r="K235" s="4017"/>
      <c r="L235" s="3741"/>
      <c r="M235" s="3742"/>
      <c r="N235" s="4020"/>
      <c r="O235" s="4021"/>
      <c r="P235" s="4023"/>
      <c r="Q235" s="4016"/>
      <c r="R235" s="3975"/>
      <c r="S235" s="4025"/>
      <c r="T235" s="3975"/>
      <c r="U235" s="3975"/>
      <c r="V235" s="3975"/>
      <c r="W235" s="3975"/>
      <c r="X235" s="3975"/>
      <c r="Y235" s="3975"/>
      <c r="Z235" s="1614"/>
      <c r="AA235" s="1581">
        <v>1</v>
      </c>
      <c r="AB235" s="1003" t="s">
        <v>1092</v>
      </c>
      <c r="AC235" s="993">
        <v>4136.4799999999996</v>
      </c>
      <c r="AD235" s="1003" t="str">
        <f>AB235</f>
        <v xml:space="preserve">  Прибыль направляемая на инвестиции</v>
      </c>
      <c r="AE235" s="993">
        <v>0</v>
      </c>
      <c r="AF235" s="4018"/>
      <c r="AG235" s="4019"/>
      <c r="AH235" s="4019"/>
      <c r="AI235" s="4018"/>
      <c r="AJ235" s="4019"/>
      <c r="AK235" s="4019"/>
      <c r="AL235" s="1763"/>
      <c r="AM235" s="1609"/>
      <c r="AN235" s="1609"/>
      <c r="AO235" s="1609"/>
      <c r="AP235" s="1609"/>
      <c r="AQ235" s="1609"/>
      <c r="AR235" s="1609"/>
      <c r="AS235" s="1609"/>
      <c r="AT235" s="1609"/>
      <c r="AU235" s="1609"/>
      <c r="AV235" s="1609"/>
      <c r="AW235" s="1609"/>
      <c r="AX235" s="1609"/>
      <c r="AY235" s="1609"/>
      <c r="AZ235" s="1609"/>
      <c r="BA235" s="1609"/>
      <c r="BB235" s="1609"/>
      <c r="BC235" s="1609"/>
      <c r="BD235" s="1609"/>
      <c r="BE235" s="1609"/>
      <c r="BF235" s="1609"/>
    </row>
    <row r="236" spans="1:58" ht="11.25" customHeight="1">
      <c r="A236" s="990" t="s">
        <v>1008</v>
      </c>
      <c r="D236" s="984"/>
      <c r="E236" s="994"/>
      <c r="F236" s="4007"/>
      <c r="G236" s="4014"/>
      <c r="H236" s="4003" t="s">
        <v>161</v>
      </c>
      <c r="I236" s="4015"/>
      <c r="J236" s="4016"/>
      <c r="K236" s="4017"/>
      <c r="L236" s="3741"/>
      <c r="M236" s="3742"/>
      <c r="N236" s="4020"/>
      <c r="O236" s="4021"/>
      <c r="P236" s="4024"/>
      <c r="Q236" s="4016"/>
      <c r="R236" s="3975"/>
      <c r="S236" s="4025"/>
      <c r="T236" s="3975"/>
      <c r="U236" s="3975"/>
      <c r="V236" s="3975"/>
      <c r="W236" s="3975"/>
      <c r="X236" s="3975"/>
      <c r="Y236" s="3975"/>
      <c r="Z236" s="999"/>
      <c r="AA236" s="1000"/>
      <c r="AB236" s="1065" t="s">
        <v>1093</v>
      </c>
      <c r="AC236" s="1004"/>
      <c r="AD236" s="1004"/>
      <c r="AE236" s="1006"/>
      <c r="AF236" s="4018"/>
      <c r="AG236" s="4019"/>
      <c r="AH236" s="4019"/>
      <c r="AI236" s="4018"/>
      <c r="AJ236" s="4019"/>
      <c r="AK236" s="4019"/>
      <c r="AL236" s="1763"/>
      <c r="AM236" s="1609"/>
      <c r="AN236" s="1609"/>
      <c r="AO236" s="1609"/>
      <c r="AP236" s="1609"/>
      <c r="AQ236" s="1609"/>
      <c r="AR236" s="1609"/>
      <c r="AS236" s="1609"/>
      <c r="AT236" s="1609"/>
      <c r="AU236" s="1609"/>
      <c r="AV236" s="1609"/>
      <c r="AW236" s="1609"/>
      <c r="AX236" s="1609"/>
      <c r="AY236" s="1609"/>
      <c r="AZ236" s="1609"/>
      <c r="BA236" s="1609"/>
      <c r="BB236" s="1609"/>
      <c r="BC236" s="1609"/>
      <c r="BD236" s="1609"/>
      <c r="BE236" s="1609"/>
      <c r="BF236" s="1609"/>
    </row>
    <row r="237" spans="1:58" ht="11.25" customHeight="1">
      <c r="A237" s="990" t="s">
        <v>1008</v>
      </c>
      <c r="D237" s="984"/>
      <c r="E237" s="994"/>
      <c r="F237" s="4007"/>
      <c r="G237" s="4014"/>
      <c r="H237" s="4003" t="s">
        <v>161</v>
      </c>
      <c r="I237" s="4015"/>
      <c r="J237" s="4016"/>
      <c r="K237" s="4017"/>
      <c r="L237" s="3741"/>
      <c r="M237" s="3742"/>
      <c r="N237" s="999"/>
      <c r="O237" s="1000"/>
      <c r="P237" s="992" t="s">
        <v>1094</v>
      </c>
      <c r="Q237" s="1000"/>
      <c r="R237" s="1000"/>
      <c r="S237" s="1000"/>
      <c r="T237" s="1000"/>
      <c r="U237" s="1000"/>
      <c r="V237" s="1000"/>
      <c r="W237" s="1000"/>
      <c r="X237" s="1000"/>
      <c r="Y237" s="1000"/>
      <c r="Z237" s="1000"/>
      <c r="AA237" s="1000"/>
      <c r="AB237" s="1000"/>
      <c r="AC237" s="1000"/>
      <c r="AD237" s="1000"/>
      <c r="AE237" s="1007"/>
      <c r="AF237" s="4018"/>
      <c r="AG237" s="4019"/>
      <c r="AH237" s="4019"/>
      <c r="AI237" s="4018"/>
      <c r="AJ237" s="4019"/>
      <c r="AK237" s="4019"/>
      <c r="AL237" s="1763"/>
      <c r="AM237" s="1609"/>
      <c r="AN237" s="1609"/>
      <c r="AO237" s="1609"/>
      <c r="AP237" s="1609"/>
      <c r="AQ237" s="1609"/>
      <c r="AR237" s="1609"/>
      <c r="AS237" s="1609"/>
      <c r="AT237" s="1609"/>
      <c r="AU237" s="1609"/>
      <c r="AV237" s="1609"/>
      <c r="AW237" s="1609"/>
      <c r="AX237" s="1609"/>
      <c r="AY237" s="1609"/>
      <c r="AZ237" s="1609"/>
      <c r="BA237" s="1609"/>
      <c r="BB237" s="1609"/>
      <c r="BC237" s="1609"/>
      <c r="BD237" s="1609"/>
      <c r="BE237" s="1609"/>
      <c r="BF237" s="1609"/>
    </row>
    <row r="238" spans="1:58" ht="11.25" customHeight="1">
      <c r="A238" s="990" t="s">
        <v>1008</v>
      </c>
      <c r="D238" s="984"/>
      <c r="E238" s="994"/>
      <c r="F238" s="4007"/>
      <c r="G238" s="3992" t="s">
        <v>90</v>
      </c>
      <c r="H238" s="4003" t="s">
        <v>77</v>
      </c>
      <c r="I238" s="4015"/>
      <c r="J238" s="4016"/>
      <c r="K238" s="4017" t="s">
        <v>1098</v>
      </c>
      <c r="L238" s="3741" t="s">
        <v>6</v>
      </c>
      <c r="M238" s="3742"/>
      <c r="N238" s="1761"/>
      <c r="O238" s="1001" t="s">
        <v>460</v>
      </c>
      <c r="P238" s="1002"/>
      <c r="Q238" s="1002"/>
      <c r="R238" s="1002"/>
      <c r="S238" s="1002"/>
      <c r="T238" s="1002"/>
      <c r="U238" s="1002"/>
      <c r="V238" s="1002"/>
      <c r="W238" s="1002"/>
      <c r="X238" s="1002"/>
      <c r="Y238" s="1002"/>
      <c r="Z238" s="1002"/>
      <c r="AA238" s="1002"/>
      <c r="AB238" s="1002"/>
      <c r="AC238" s="1002"/>
      <c r="AD238" s="1002"/>
      <c r="AE238" s="1002"/>
      <c r="AF238" s="4018">
        <v>2020</v>
      </c>
      <c r="AG238" s="4019" t="s">
        <v>1136</v>
      </c>
      <c r="AH238" s="4019" t="s">
        <v>1137</v>
      </c>
      <c r="AI238" s="4018">
        <v>2020</v>
      </c>
      <c r="AJ238" s="4019" t="s">
        <v>1136</v>
      </c>
      <c r="AK238" s="4019" t="s">
        <v>1137</v>
      </c>
      <c r="AL238" s="1763"/>
      <c r="AM238" s="1609"/>
      <c r="AN238" s="1609"/>
      <c r="AO238" s="1609"/>
      <c r="AP238" s="1609"/>
      <c r="AQ238" s="1609"/>
      <c r="AR238" s="1609"/>
      <c r="AS238" s="1609"/>
      <c r="AT238" s="1609"/>
      <c r="AU238" s="1609"/>
      <c r="AV238" s="1609"/>
      <c r="AW238" s="1609"/>
      <c r="AX238" s="1609"/>
      <c r="AY238" s="1609"/>
      <c r="AZ238" s="1609"/>
      <c r="BA238" s="1609"/>
      <c r="BB238" s="1609"/>
      <c r="BC238" s="1609"/>
      <c r="BD238" s="1609"/>
      <c r="BE238" s="1609"/>
      <c r="BF238" s="1609"/>
    </row>
    <row r="239" spans="1:58" ht="11.25" customHeight="1">
      <c r="A239" s="990" t="s">
        <v>1008</v>
      </c>
      <c r="D239" s="984"/>
      <c r="E239" s="994"/>
      <c r="F239" s="4007"/>
      <c r="G239" s="4014"/>
      <c r="H239" s="4003" t="s">
        <v>89</v>
      </c>
      <c r="I239" s="4015"/>
      <c r="J239" s="4016"/>
      <c r="K239" s="4017"/>
      <c r="L239" s="3741"/>
      <c r="M239" s="3742"/>
      <c r="N239" s="4020"/>
      <c r="O239" s="4021">
        <v>1</v>
      </c>
      <c r="P239" s="4022" t="s">
        <v>52</v>
      </c>
      <c r="Q239" s="4016" t="s">
        <v>1098</v>
      </c>
      <c r="R239" s="4025" t="s">
        <v>1084</v>
      </c>
      <c r="S239" s="4025" t="s">
        <v>1121</v>
      </c>
      <c r="T239" s="4025" t="s">
        <v>1122</v>
      </c>
      <c r="U239" s="4025" t="s">
        <v>1123</v>
      </c>
      <c r="V239" s="4025" t="s">
        <v>1124</v>
      </c>
      <c r="W239" s="4025" t="s">
        <v>1125</v>
      </c>
      <c r="X239" s="4025" t="s">
        <v>1138</v>
      </c>
      <c r="Y239" s="4025" t="s">
        <v>1091</v>
      </c>
      <c r="Z239" s="999"/>
      <c r="AA239" s="1000"/>
      <c r="AB239" s="1000"/>
      <c r="AC239" s="1004"/>
      <c r="AD239" s="1004"/>
      <c r="AE239" s="1005"/>
      <c r="AF239" s="4018"/>
      <c r="AG239" s="4019"/>
      <c r="AH239" s="4019"/>
      <c r="AI239" s="4018"/>
      <c r="AJ239" s="4019"/>
      <c r="AK239" s="4019"/>
      <c r="AL239" s="1763"/>
      <c r="AM239" s="1609"/>
      <c r="AN239" s="1609"/>
      <c r="AO239" s="1609"/>
      <c r="AP239" s="1609"/>
      <c r="AQ239" s="1609"/>
      <c r="AR239" s="1609"/>
      <c r="AS239" s="1609"/>
      <c r="AT239" s="1609"/>
      <c r="AU239" s="1609"/>
      <c r="AV239" s="1609"/>
      <c r="AW239" s="1609"/>
      <c r="AX239" s="1609"/>
      <c r="AY239" s="1609"/>
      <c r="AZ239" s="1609"/>
      <c r="BA239" s="1609"/>
      <c r="BB239" s="1609"/>
      <c r="BC239" s="1609"/>
      <c r="BD239" s="1609"/>
      <c r="BE239" s="1609"/>
      <c r="BF239" s="1609"/>
    </row>
    <row r="240" spans="1:58" ht="11.25" customHeight="1">
      <c r="A240" s="990" t="s">
        <v>1008</v>
      </c>
      <c r="D240" s="984"/>
      <c r="E240" s="994"/>
      <c r="F240" s="4007"/>
      <c r="G240" s="4014"/>
      <c r="H240" s="4003" t="s">
        <v>89</v>
      </c>
      <c r="I240" s="4015"/>
      <c r="J240" s="4016"/>
      <c r="K240" s="4017"/>
      <c r="L240" s="3741"/>
      <c r="M240" s="3742"/>
      <c r="N240" s="4020"/>
      <c r="O240" s="4021"/>
      <c r="P240" s="4023"/>
      <c r="Q240" s="4016"/>
      <c r="R240" s="3975"/>
      <c r="S240" s="4025"/>
      <c r="T240" s="3975"/>
      <c r="U240" s="3975"/>
      <c r="V240" s="3975"/>
      <c r="W240" s="3975"/>
      <c r="X240" s="3975"/>
      <c r="Y240" s="3975"/>
      <c r="Z240" s="1614"/>
      <c r="AA240" s="1581">
        <v>1</v>
      </c>
      <c r="AB240" s="1003" t="s">
        <v>1102</v>
      </c>
      <c r="AC240" s="993">
        <v>1726.19</v>
      </c>
      <c r="AD240" s="1003" t="str">
        <f>AB240</f>
        <v xml:space="preserve">      Амортизационные отчисления с выделением результатов переоценки основных средств и нематериальных активов</v>
      </c>
      <c r="AE240" s="993">
        <v>1726.19</v>
      </c>
      <c r="AF240" s="4018"/>
      <c r="AG240" s="4019"/>
      <c r="AH240" s="4019"/>
      <c r="AI240" s="4018"/>
      <c r="AJ240" s="4019"/>
      <c r="AK240" s="4019"/>
      <c r="AL240" s="1763"/>
      <c r="AM240" s="1609"/>
      <c r="AN240" s="1609"/>
      <c r="AO240" s="1609"/>
      <c r="AP240" s="1609"/>
      <c r="AQ240" s="1609"/>
      <c r="AR240" s="1609"/>
      <c r="AS240" s="1609"/>
      <c r="AT240" s="1609"/>
      <c r="AU240" s="1609"/>
      <c r="AV240" s="1609"/>
      <c r="AW240" s="1609"/>
      <c r="AX240" s="1609"/>
      <c r="AY240" s="1609"/>
      <c r="AZ240" s="1609"/>
      <c r="BA240" s="1609"/>
      <c r="BB240" s="1609"/>
      <c r="BC240" s="1609"/>
      <c r="BD240" s="1609"/>
      <c r="BE240" s="1609"/>
      <c r="BF240" s="1609"/>
    </row>
    <row r="241" spans="1:58" ht="11.25" customHeight="1">
      <c r="A241" s="990" t="s">
        <v>1008</v>
      </c>
      <c r="D241" s="984"/>
      <c r="E241" s="994"/>
      <c r="F241" s="4014"/>
      <c r="G241" s="4014"/>
      <c r="H241" s="4014"/>
      <c r="I241" s="4014"/>
      <c r="J241" s="4014"/>
      <c r="K241" s="4014"/>
      <c r="L241" s="4014"/>
      <c r="M241" s="4014"/>
      <c r="N241" s="4014"/>
      <c r="O241" s="4014"/>
      <c r="P241" s="4014"/>
      <c r="Q241" s="4014"/>
      <c r="R241" s="4014"/>
      <c r="S241" s="4014"/>
      <c r="T241" s="4014"/>
      <c r="U241" s="4014"/>
      <c r="V241" s="4014"/>
      <c r="W241" s="4014"/>
      <c r="X241" s="4014"/>
      <c r="Y241" s="4014"/>
      <c r="Z241" s="587" t="s">
        <v>90</v>
      </c>
      <c r="AA241" s="1601" t="s">
        <v>89</v>
      </c>
      <c r="AB241" s="1003" t="s">
        <v>1092</v>
      </c>
      <c r="AC241" s="993">
        <v>768.44</v>
      </c>
      <c r="AD241" s="1003" t="str">
        <f>AB241</f>
        <v xml:space="preserve">  Прибыль направляемая на инвестиции</v>
      </c>
      <c r="AE241" s="993">
        <v>12449.92</v>
      </c>
      <c r="AF241" s="4026"/>
      <c r="AG241" s="4027"/>
      <c r="AH241" s="4027"/>
      <c r="AI241" s="4026"/>
      <c r="AJ241" s="4027"/>
      <c r="AK241" s="4028"/>
      <c r="AL241" s="1763"/>
      <c r="AM241" s="1609"/>
      <c r="AN241" s="1609"/>
      <c r="AO241" s="1609"/>
      <c r="AP241" s="1609"/>
      <c r="AQ241" s="1609"/>
      <c r="AR241" s="1609"/>
      <c r="AS241" s="1609"/>
      <c r="AT241" s="1609"/>
      <c r="AU241" s="1609"/>
      <c r="AV241" s="1609"/>
      <c r="AW241" s="1609"/>
      <c r="AX241" s="1609"/>
      <c r="AY241" s="1609"/>
      <c r="AZ241" s="1609"/>
      <c r="BA241" s="1609"/>
      <c r="BB241" s="1609"/>
      <c r="BC241" s="1609"/>
      <c r="BD241" s="1609"/>
      <c r="BE241" s="1609"/>
      <c r="BF241" s="1609"/>
    </row>
    <row r="242" spans="1:58" ht="11.25" customHeight="1">
      <c r="A242" s="990" t="s">
        <v>1008</v>
      </c>
      <c r="D242" s="984"/>
      <c r="E242" s="994"/>
      <c r="F242" s="4007"/>
      <c r="G242" s="4014"/>
      <c r="H242" s="4003" t="s">
        <v>89</v>
      </c>
      <c r="I242" s="4015"/>
      <c r="J242" s="4016"/>
      <c r="K242" s="4017"/>
      <c r="L242" s="3741"/>
      <c r="M242" s="3742"/>
      <c r="N242" s="4020"/>
      <c r="O242" s="4021"/>
      <c r="P242" s="4024"/>
      <c r="Q242" s="4016"/>
      <c r="R242" s="3975"/>
      <c r="S242" s="4025"/>
      <c r="T242" s="3975"/>
      <c r="U242" s="3975"/>
      <c r="V242" s="3975"/>
      <c r="W242" s="3975"/>
      <c r="X242" s="3975"/>
      <c r="Y242" s="3975"/>
      <c r="Z242" s="999"/>
      <c r="AA242" s="1000"/>
      <c r="AB242" s="1065" t="s">
        <v>1093</v>
      </c>
      <c r="AC242" s="1004"/>
      <c r="AD242" s="1004"/>
      <c r="AE242" s="1006"/>
      <c r="AF242" s="4018"/>
      <c r="AG242" s="4019"/>
      <c r="AH242" s="4019"/>
      <c r="AI242" s="4018"/>
      <c r="AJ242" s="4019"/>
      <c r="AK242" s="4019"/>
      <c r="AL242" s="1763"/>
      <c r="AM242" s="1609"/>
      <c r="AN242" s="1609"/>
      <c r="AO242" s="1609"/>
      <c r="AP242" s="1609"/>
      <c r="AQ242" s="1609"/>
      <c r="AR242" s="1609"/>
      <c r="AS242" s="1609"/>
      <c r="AT242" s="1609"/>
      <c r="AU242" s="1609"/>
      <c r="AV242" s="1609"/>
      <c r="AW242" s="1609"/>
      <c r="AX242" s="1609"/>
      <c r="AY242" s="1609"/>
      <c r="AZ242" s="1609"/>
      <c r="BA242" s="1609"/>
      <c r="BB242" s="1609"/>
      <c r="BC242" s="1609"/>
      <c r="BD242" s="1609"/>
      <c r="BE242" s="1609"/>
      <c r="BF242" s="1609"/>
    </row>
    <row r="243" spans="1:58" ht="11.25" customHeight="1">
      <c r="A243" s="990" t="s">
        <v>1008</v>
      </c>
      <c r="D243" s="984"/>
      <c r="E243" s="994"/>
      <c r="F243" s="4007"/>
      <c r="G243" s="4014"/>
      <c r="H243" s="4003" t="s">
        <v>89</v>
      </c>
      <c r="I243" s="4015"/>
      <c r="J243" s="4016"/>
      <c r="K243" s="4017"/>
      <c r="L243" s="3741"/>
      <c r="M243" s="3742"/>
      <c r="N243" s="999"/>
      <c r="O243" s="1000"/>
      <c r="P243" s="992" t="s">
        <v>1094</v>
      </c>
      <c r="Q243" s="1000"/>
      <c r="R243" s="1000"/>
      <c r="S243" s="1000"/>
      <c r="T243" s="1000"/>
      <c r="U243" s="1000"/>
      <c r="V243" s="1000"/>
      <c r="W243" s="1000"/>
      <c r="X243" s="1000"/>
      <c r="Y243" s="1000"/>
      <c r="Z243" s="1000"/>
      <c r="AA243" s="1000"/>
      <c r="AB243" s="1000"/>
      <c r="AC243" s="1000"/>
      <c r="AD243" s="1000"/>
      <c r="AE243" s="1007"/>
      <c r="AF243" s="4018"/>
      <c r="AG243" s="4019"/>
      <c r="AH243" s="4019"/>
      <c r="AI243" s="4018"/>
      <c r="AJ243" s="4019"/>
      <c r="AK243" s="4019"/>
      <c r="AL243" s="1763"/>
      <c r="AM243" s="1609"/>
      <c r="AN243" s="1609"/>
      <c r="AO243" s="1609"/>
      <c r="AP243" s="1609"/>
      <c r="AQ243" s="1609"/>
      <c r="AR243" s="1609"/>
      <c r="AS243" s="1609"/>
      <c r="AT243" s="1609"/>
      <c r="AU243" s="1609"/>
      <c r="AV243" s="1609"/>
      <c r="AW243" s="1609"/>
      <c r="AX243" s="1609"/>
      <c r="AY243" s="1609"/>
      <c r="AZ243" s="1609"/>
      <c r="BA243" s="1609"/>
      <c r="BB243" s="1609"/>
      <c r="BC243" s="1609"/>
      <c r="BD243" s="1609"/>
      <c r="BE243" s="1609"/>
      <c r="BF243" s="1609"/>
    </row>
    <row r="244" spans="1:58" ht="11.25" customHeight="1">
      <c r="A244" s="990" t="s">
        <v>1008</v>
      </c>
      <c r="D244" s="984"/>
      <c r="E244" s="994"/>
      <c r="F244" s="4007"/>
      <c r="G244" s="3992" t="s">
        <v>90</v>
      </c>
      <c r="H244" s="4003" t="s">
        <v>78</v>
      </c>
      <c r="I244" s="4015"/>
      <c r="J244" s="4016"/>
      <c r="K244" s="4017" t="s">
        <v>1139</v>
      </c>
      <c r="L244" s="3741" t="s">
        <v>6</v>
      </c>
      <c r="M244" s="3742"/>
      <c r="N244" s="1761"/>
      <c r="O244" s="1001" t="s">
        <v>460</v>
      </c>
      <c r="P244" s="1002"/>
      <c r="Q244" s="1002"/>
      <c r="R244" s="1002"/>
      <c r="S244" s="1002"/>
      <c r="T244" s="1002"/>
      <c r="U244" s="1002"/>
      <c r="V244" s="1002"/>
      <c r="W244" s="1002"/>
      <c r="X244" s="1002"/>
      <c r="Y244" s="1002"/>
      <c r="Z244" s="1002"/>
      <c r="AA244" s="1002"/>
      <c r="AB244" s="1002"/>
      <c r="AC244" s="1002"/>
      <c r="AD244" s="1002"/>
      <c r="AE244" s="1002"/>
      <c r="AF244" s="4018">
        <v>2020</v>
      </c>
      <c r="AG244" s="4019" t="s">
        <v>1081</v>
      </c>
      <c r="AH244" s="4019" t="s">
        <v>1137</v>
      </c>
      <c r="AI244" s="4018">
        <v>2020</v>
      </c>
      <c r="AJ244" s="4019" t="s">
        <v>1081</v>
      </c>
      <c r="AK244" s="4019" t="s">
        <v>1137</v>
      </c>
      <c r="AL244" s="1763"/>
      <c r="AM244" s="1609"/>
      <c r="AN244" s="1609"/>
      <c r="AO244" s="1609"/>
      <c r="AP244" s="1609"/>
      <c r="AQ244" s="1609"/>
      <c r="AR244" s="1609"/>
      <c r="AS244" s="1609"/>
      <c r="AT244" s="1609"/>
      <c r="AU244" s="1609"/>
      <c r="AV244" s="1609"/>
      <c r="AW244" s="1609"/>
      <c r="AX244" s="1609"/>
      <c r="AY244" s="1609"/>
      <c r="AZ244" s="1609"/>
      <c r="BA244" s="1609"/>
      <c r="BB244" s="1609"/>
      <c r="BC244" s="1609"/>
      <c r="BD244" s="1609"/>
      <c r="BE244" s="1609"/>
      <c r="BF244" s="1609"/>
    </row>
    <row r="245" spans="1:58" ht="11.25" customHeight="1">
      <c r="A245" s="990" t="s">
        <v>1008</v>
      </c>
      <c r="D245" s="984"/>
      <c r="E245" s="994"/>
      <c r="F245" s="4007"/>
      <c r="G245" s="4014"/>
      <c r="H245" s="4003" t="s">
        <v>77</v>
      </c>
      <c r="I245" s="4015"/>
      <c r="J245" s="4016"/>
      <c r="K245" s="4017"/>
      <c r="L245" s="3741"/>
      <c r="M245" s="3742"/>
      <c r="N245" s="4020"/>
      <c r="O245" s="4021">
        <v>1</v>
      </c>
      <c r="P245" s="4022" t="s">
        <v>52</v>
      </c>
      <c r="Q245" s="4016" t="s">
        <v>1120</v>
      </c>
      <c r="R245" s="4025" t="s">
        <v>1084</v>
      </c>
      <c r="S245" s="4025" t="s">
        <v>1121</v>
      </c>
      <c r="T245" s="4025" t="s">
        <v>1122</v>
      </c>
      <c r="U245" s="4025" t="s">
        <v>1123</v>
      </c>
      <c r="V245" s="4025" t="s">
        <v>1124</v>
      </c>
      <c r="W245" s="4025" t="s">
        <v>1125</v>
      </c>
      <c r="X245" s="4025" t="s">
        <v>1126</v>
      </c>
      <c r="Y245" s="4025" t="s">
        <v>1127</v>
      </c>
      <c r="Z245" s="999"/>
      <c r="AA245" s="1000"/>
      <c r="AB245" s="1000"/>
      <c r="AC245" s="1004"/>
      <c r="AD245" s="1004"/>
      <c r="AE245" s="1005"/>
      <c r="AF245" s="4018"/>
      <c r="AG245" s="4019"/>
      <c r="AH245" s="4019"/>
      <c r="AI245" s="4018"/>
      <c r="AJ245" s="4019"/>
      <c r="AK245" s="4019"/>
      <c r="AL245" s="1763"/>
      <c r="AM245" s="1609"/>
      <c r="AN245" s="1609"/>
      <c r="AO245" s="1609"/>
      <c r="AP245" s="1609"/>
      <c r="AQ245" s="1609"/>
      <c r="AR245" s="1609"/>
      <c r="AS245" s="1609"/>
      <c r="AT245" s="1609"/>
      <c r="AU245" s="1609"/>
      <c r="AV245" s="1609"/>
      <c r="AW245" s="1609"/>
      <c r="AX245" s="1609"/>
      <c r="AY245" s="1609"/>
      <c r="AZ245" s="1609"/>
      <c r="BA245" s="1609"/>
      <c r="BB245" s="1609"/>
      <c r="BC245" s="1609"/>
      <c r="BD245" s="1609"/>
      <c r="BE245" s="1609"/>
      <c r="BF245" s="1609"/>
    </row>
    <row r="246" spans="1:58" ht="11.25" customHeight="1">
      <c r="A246" s="990" t="s">
        <v>1008</v>
      </c>
      <c r="D246" s="984"/>
      <c r="E246" s="994"/>
      <c r="F246" s="4007"/>
      <c r="G246" s="4014"/>
      <c r="H246" s="4003" t="s">
        <v>77</v>
      </c>
      <c r="I246" s="4015"/>
      <c r="J246" s="4016"/>
      <c r="K246" s="4017"/>
      <c r="L246" s="3741"/>
      <c r="M246" s="3742"/>
      <c r="N246" s="4020"/>
      <c r="O246" s="4021"/>
      <c r="P246" s="4023"/>
      <c r="Q246" s="4016"/>
      <c r="R246" s="3975"/>
      <c r="S246" s="4025"/>
      <c r="T246" s="3975"/>
      <c r="U246" s="3975"/>
      <c r="V246" s="3975"/>
      <c r="W246" s="3975"/>
      <c r="X246" s="3975"/>
      <c r="Y246" s="3975"/>
      <c r="Z246" s="1614"/>
      <c r="AA246" s="1581">
        <v>1</v>
      </c>
      <c r="AB246" s="1003" t="s">
        <v>1092</v>
      </c>
      <c r="AC246" s="993">
        <v>2073.61</v>
      </c>
      <c r="AD246" s="1003" t="str">
        <f>AB246</f>
        <v xml:space="preserve">  Прибыль направляемая на инвестиции</v>
      </c>
      <c r="AE246" s="993">
        <v>5558.56</v>
      </c>
      <c r="AF246" s="4018"/>
      <c r="AG246" s="4019"/>
      <c r="AH246" s="4019"/>
      <c r="AI246" s="4018"/>
      <c r="AJ246" s="4019"/>
      <c r="AK246" s="4019"/>
      <c r="AL246" s="1763"/>
      <c r="AM246" s="1609"/>
      <c r="AN246" s="1609"/>
      <c r="AO246" s="1609"/>
      <c r="AP246" s="1609"/>
      <c r="AQ246" s="1609"/>
      <c r="AR246" s="1609"/>
      <c r="AS246" s="1609"/>
      <c r="AT246" s="1609"/>
      <c r="AU246" s="1609"/>
      <c r="AV246" s="1609"/>
      <c r="AW246" s="1609"/>
      <c r="AX246" s="1609"/>
      <c r="AY246" s="1609"/>
      <c r="AZ246" s="1609"/>
      <c r="BA246" s="1609"/>
      <c r="BB246" s="1609"/>
      <c r="BC246" s="1609"/>
      <c r="BD246" s="1609"/>
      <c r="BE246" s="1609"/>
      <c r="BF246" s="1609"/>
    </row>
    <row r="247" spans="1:58" ht="11.25" customHeight="1">
      <c r="A247" s="990" t="s">
        <v>1008</v>
      </c>
      <c r="D247" s="984"/>
      <c r="E247" s="994"/>
      <c r="F247" s="4007"/>
      <c r="G247" s="4014"/>
      <c r="H247" s="4003" t="s">
        <v>77</v>
      </c>
      <c r="I247" s="4015"/>
      <c r="J247" s="4016"/>
      <c r="K247" s="4017"/>
      <c r="L247" s="3741"/>
      <c r="M247" s="3742"/>
      <c r="N247" s="4020"/>
      <c r="O247" s="4021"/>
      <c r="P247" s="4024"/>
      <c r="Q247" s="4016"/>
      <c r="R247" s="3975"/>
      <c r="S247" s="4025"/>
      <c r="T247" s="3975"/>
      <c r="U247" s="3975"/>
      <c r="V247" s="3975"/>
      <c r="W247" s="3975"/>
      <c r="X247" s="3975"/>
      <c r="Y247" s="3975"/>
      <c r="Z247" s="999"/>
      <c r="AA247" s="1000"/>
      <c r="AB247" s="1065" t="s">
        <v>1093</v>
      </c>
      <c r="AC247" s="1004"/>
      <c r="AD247" s="1004"/>
      <c r="AE247" s="1006"/>
      <c r="AF247" s="4018"/>
      <c r="AG247" s="4019"/>
      <c r="AH247" s="4019"/>
      <c r="AI247" s="4018"/>
      <c r="AJ247" s="4019"/>
      <c r="AK247" s="4019"/>
      <c r="AL247" s="1763"/>
      <c r="AM247" s="1609"/>
      <c r="AN247" s="1609"/>
      <c r="AO247" s="1609"/>
      <c r="AP247" s="1609"/>
      <c r="AQ247" s="1609"/>
      <c r="AR247" s="1609"/>
      <c r="AS247" s="1609"/>
      <c r="AT247" s="1609"/>
      <c r="AU247" s="1609"/>
      <c r="AV247" s="1609"/>
      <c r="AW247" s="1609"/>
      <c r="AX247" s="1609"/>
      <c r="AY247" s="1609"/>
      <c r="AZ247" s="1609"/>
      <c r="BA247" s="1609"/>
      <c r="BB247" s="1609"/>
      <c r="BC247" s="1609"/>
      <c r="BD247" s="1609"/>
      <c r="BE247" s="1609"/>
      <c r="BF247" s="1609"/>
    </row>
    <row r="248" spans="1:58" ht="11.25" customHeight="1">
      <c r="A248" s="990" t="s">
        <v>1008</v>
      </c>
      <c r="D248" s="984"/>
      <c r="E248" s="994"/>
      <c r="F248" s="4007"/>
      <c r="G248" s="4014"/>
      <c r="H248" s="4003" t="s">
        <v>77</v>
      </c>
      <c r="I248" s="4015"/>
      <c r="J248" s="4016"/>
      <c r="K248" s="4017"/>
      <c r="L248" s="3741"/>
      <c r="M248" s="3742"/>
      <c r="N248" s="999"/>
      <c r="O248" s="1000"/>
      <c r="P248" s="992" t="s">
        <v>1094</v>
      </c>
      <c r="Q248" s="1000"/>
      <c r="R248" s="1000"/>
      <c r="S248" s="1000"/>
      <c r="T248" s="1000"/>
      <c r="U248" s="1000"/>
      <c r="V248" s="1000"/>
      <c r="W248" s="1000"/>
      <c r="X248" s="1000"/>
      <c r="Y248" s="1000"/>
      <c r="Z248" s="1000"/>
      <c r="AA248" s="1000"/>
      <c r="AB248" s="1000"/>
      <c r="AC248" s="1000"/>
      <c r="AD248" s="1000"/>
      <c r="AE248" s="1007"/>
      <c r="AF248" s="4018"/>
      <c r="AG248" s="4019"/>
      <c r="AH248" s="4019"/>
      <c r="AI248" s="4018"/>
      <c r="AJ248" s="4019"/>
      <c r="AK248" s="4019"/>
      <c r="AL248" s="1763"/>
      <c r="AM248" s="1609"/>
      <c r="AN248" s="1609"/>
      <c r="AO248" s="1609"/>
      <c r="AP248" s="1609"/>
      <c r="AQ248" s="1609"/>
      <c r="AR248" s="1609"/>
      <c r="AS248" s="1609"/>
      <c r="AT248" s="1609"/>
      <c r="AU248" s="1609"/>
      <c r="AV248" s="1609"/>
      <c r="AW248" s="1609"/>
      <c r="AX248" s="1609"/>
      <c r="AY248" s="1609"/>
      <c r="AZ248" s="1609"/>
      <c r="BA248" s="1609"/>
      <c r="BB248" s="1609"/>
      <c r="BC248" s="1609"/>
      <c r="BD248" s="1609"/>
      <c r="BE248" s="1609"/>
      <c r="BF248" s="1609"/>
    </row>
    <row r="249" spans="1:58" ht="11.25" customHeight="1">
      <c r="A249" s="990" t="s">
        <v>1008</v>
      </c>
      <c r="D249" s="984"/>
      <c r="E249" s="994"/>
      <c r="F249" s="4007"/>
      <c r="G249" s="3992" t="s">
        <v>90</v>
      </c>
      <c r="H249" s="4003" t="s">
        <v>115</v>
      </c>
      <c r="I249" s="4015"/>
      <c r="J249" s="4016"/>
      <c r="K249" s="4017" t="s">
        <v>1134</v>
      </c>
      <c r="L249" s="3741" t="s">
        <v>6</v>
      </c>
      <c r="M249" s="3742"/>
      <c r="N249" s="1761"/>
      <c r="O249" s="1001" t="s">
        <v>460</v>
      </c>
      <c r="P249" s="1002"/>
      <c r="Q249" s="1002"/>
      <c r="R249" s="1002"/>
      <c r="S249" s="1002"/>
      <c r="T249" s="1002"/>
      <c r="U249" s="1002"/>
      <c r="V249" s="1002"/>
      <c r="W249" s="1002"/>
      <c r="X249" s="1002"/>
      <c r="Y249" s="1002"/>
      <c r="Z249" s="1002"/>
      <c r="AA249" s="1002"/>
      <c r="AB249" s="1002"/>
      <c r="AC249" s="1002"/>
      <c r="AD249" s="1002"/>
      <c r="AE249" s="1002"/>
      <c r="AF249" s="4018">
        <v>2019</v>
      </c>
      <c r="AG249" s="4019" t="s">
        <v>1135</v>
      </c>
      <c r="AH249" s="4019" t="s">
        <v>1119</v>
      </c>
      <c r="AI249" s="4018">
        <v>2019</v>
      </c>
      <c r="AJ249" s="4019" t="s">
        <v>1135</v>
      </c>
      <c r="AK249" s="4019" t="s">
        <v>1119</v>
      </c>
      <c r="AL249" s="1763"/>
      <c r="AM249" s="1609"/>
      <c r="AN249" s="1609"/>
      <c r="AO249" s="1609"/>
      <c r="AP249" s="1609"/>
      <c r="AQ249" s="1609"/>
      <c r="AR249" s="1609"/>
      <c r="AS249" s="1609"/>
      <c r="AT249" s="1609"/>
      <c r="AU249" s="1609"/>
      <c r="AV249" s="1609"/>
      <c r="AW249" s="1609"/>
      <c r="AX249" s="1609"/>
      <c r="AY249" s="1609"/>
      <c r="AZ249" s="1609"/>
      <c r="BA249" s="1609"/>
      <c r="BB249" s="1609"/>
      <c r="BC249" s="1609"/>
      <c r="BD249" s="1609"/>
      <c r="BE249" s="1609"/>
      <c r="BF249" s="1609"/>
    </row>
    <row r="250" spans="1:58" ht="11.25" customHeight="1">
      <c r="A250" s="990" t="s">
        <v>1008</v>
      </c>
      <c r="D250" s="984"/>
      <c r="E250" s="994"/>
      <c r="F250" s="4007"/>
      <c r="G250" s="4014"/>
      <c r="H250" s="4003" t="s">
        <v>78</v>
      </c>
      <c r="I250" s="4015"/>
      <c r="J250" s="4016"/>
      <c r="K250" s="4017"/>
      <c r="L250" s="3741"/>
      <c r="M250" s="3742"/>
      <c r="N250" s="4020"/>
      <c r="O250" s="4021">
        <v>1</v>
      </c>
      <c r="P250" s="4022" t="s">
        <v>52</v>
      </c>
      <c r="Q250" s="4016" t="s">
        <v>1131</v>
      </c>
      <c r="R250" s="4025" t="s">
        <v>1084</v>
      </c>
      <c r="S250" s="4025" t="s">
        <v>1121</v>
      </c>
      <c r="T250" s="4025" t="s">
        <v>1122</v>
      </c>
      <c r="U250" s="4025" t="s">
        <v>1123</v>
      </c>
      <c r="V250" s="4025" t="s">
        <v>1124</v>
      </c>
      <c r="W250" s="4025" t="s">
        <v>1125</v>
      </c>
      <c r="X250" s="4025" t="s">
        <v>1132</v>
      </c>
      <c r="Y250" s="4025" t="s">
        <v>1133</v>
      </c>
      <c r="Z250" s="999"/>
      <c r="AA250" s="1000"/>
      <c r="AB250" s="1000"/>
      <c r="AC250" s="1004"/>
      <c r="AD250" s="1004"/>
      <c r="AE250" s="1005"/>
      <c r="AF250" s="4018"/>
      <c r="AG250" s="4019"/>
      <c r="AH250" s="4019"/>
      <c r="AI250" s="4018"/>
      <c r="AJ250" s="4019"/>
      <c r="AK250" s="4019"/>
      <c r="AL250" s="1763"/>
      <c r="AM250" s="1609"/>
      <c r="AN250" s="1609"/>
      <c r="AO250" s="1609"/>
      <c r="AP250" s="1609"/>
      <c r="AQ250" s="1609"/>
      <c r="AR250" s="1609"/>
      <c r="AS250" s="1609"/>
      <c r="AT250" s="1609"/>
      <c r="AU250" s="1609"/>
      <c r="AV250" s="1609"/>
      <c r="AW250" s="1609"/>
      <c r="AX250" s="1609"/>
      <c r="AY250" s="1609"/>
      <c r="AZ250" s="1609"/>
      <c r="BA250" s="1609"/>
      <c r="BB250" s="1609"/>
      <c r="BC250" s="1609"/>
      <c r="BD250" s="1609"/>
      <c r="BE250" s="1609"/>
      <c r="BF250" s="1609"/>
    </row>
    <row r="251" spans="1:58" ht="11.25" customHeight="1">
      <c r="A251" s="990" t="s">
        <v>1008</v>
      </c>
      <c r="D251" s="984"/>
      <c r="E251" s="994"/>
      <c r="F251" s="4007"/>
      <c r="G251" s="4014"/>
      <c r="H251" s="4003" t="s">
        <v>78</v>
      </c>
      <c r="I251" s="4015"/>
      <c r="J251" s="4016"/>
      <c r="K251" s="4017"/>
      <c r="L251" s="3741"/>
      <c r="M251" s="3742"/>
      <c r="N251" s="4020"/>
      <c r="O251" s="4021"/>
      <c r="P251" s="4023"/>
      <c r="Q251" s="4016"/>
      <c r="R251" s="3975"/>
      <c r="S251" s="4025"/>
      <c r="T251" s="3975"/>
      <c r="U251" s="3975"/>
      <c r="V251" s="3975"/>
      <c r="W251" s="3975"/>
      <c r="X251" s="3975"/>
      <c r="Y251" s="3975"/>
      <c r="Z251" s="1614"/>
      <c r="AA251" s="1581">
        <v>1</v>
      </c>
      <c r="AB251" s="1003" t="s">
        <v>1092</v>
      </c>
      <c r="AC251" s="993">
        <v>324.41000000000003</v>
      </c>
      <c r="AD251" s="1003" t="str">
        <f>AB251</f>
        <v xml:space="preserve">  Прибыль направляемая на инвестиции</v>
      </c>
      <c r="AE251" s="993">
        <v>0</v>
      </c>
      <c r="AF251" s="4018"/>
      <c r="AG251" s="4019"/>
      <c r="AH251" s="4019"/>
      <c r="AI251" s="4018"/>
      <c r="AJ251" s="4019"/>
      <c r="AK251" s="4019"/>
      <c r="AL251" s="1763"/>
      <c r="AM251" s="1609"/>
      <c r="AN251" s="1609"/>
      <c r="AO251" s="1609"/>
      <c r="AP251" s="1609"/>
      <c r="AQ251" s="1609"/>
      <c r="AR251" s="1609"/>
      <c r="AS251" s="1609"/>
      <c r="AT251" s="1609"/>
      <c r="AU251" s="1609"/>
      <c r="AV251" s="1609"/>
      <c r="AW251" s="1609"/>
      <c r="AX251" s="1609"/>
      <c r="AY251" s="1609"/>
      <c r="AZ251" s="1609"/>
      <c r="BA251" s="1609"/>
      <c r="BB251" s="1609"/>
      <c r="BC251" s="1609"/>
      <c r="BD251" s="1609"/>
      <c r="BE251" s="1609"/>
      <c r="BF251" s="1609"/>
    </row>
    <row r="252" spans="1:58" ht="11.25" customHeight="1">
      <c r="A252" s="990" t="s">
        <v>1008</v>
      </c>
      <c r="D252" s="984"/>
      <c r="E252" s="994"/>
      <c r="F252" s="4007"/>
      <c r="G252" s="4014"/>
      <c r="H252" s="4003" t="s">
        <v>78</v>
      </c>
      <c r="I252" s="4015"/>
      <c r="J252" s="4016"/>
      <c r="K252" s="4017"/>
      <c r="L252" s="3741"/>
      <c r="M252" s="3742"/>
      <c r="N252" s="4020"/>
      <c r="O252" s="4021"/>
      <c r="P252" s="4024"/>
      <c r="Q252" s="4016"/>
      <c r="R252" s="3975"/>
      <c r="S252" s="4025"/>
      <c r="T252" s="3975"/>
      <c r="U252" s="3975"/>
      <c r="V252" s="3975"/>
      <c r="W252" s="3975"/>
      <c r="X252" s="3975"/>
      <c r="Y252" s="3975"/>
      <c r="Z252" s="999"/>
      <c r="AA252" s="1000"/>
      <c r="AB252" s="1065" t="s">
        <v>1093</v>
      </c>
      <c r="AC252" s="1004"/>
      <c r="AD252" s="1004"/>
      <c r="AE252" s="1006"/>
      <c r="AF252" s="4018"/>
      <c r="AG252" s="4019"/>
      <c r="AH252" s="4019"/>
      <c r="AI252" s="4018"/>
      <c r="AJ252" s="4019"/>
      <c r="AK252" s="4019"/>
      <c r="AL252" s="1763"/>
      <c r="AM252" s="1609"/>
      <c r="AN252" s="1609"/>
      <c r="AO252" s="1609"/>
      <c r="AP252" s="1609"/>
      <c r="AQ252" s="1609"/>
      <c r="AR252" s="1609"/>
      <c r="AS252" s="1609"/>
      <c r="AT252" s="1609"/>
      <c r="AU252" s="1609"/>
      <c r="AV252" s="1609"/>
      <c r="AW252" s="1609"/>
      <c r="AX252" s="1609"/>
      <c r="AY252" s="1609"/>
      <c r="AZ252" s="1609"/>
      <c r="BA252" s="1609"/>
      <c r="BB252" s="1609"/>
      <c r="BC252" s="1609"/>
      <c r="BD252" s="1609"/>
      <c r="BE252" s="1609"/>
      <c r="BF252" s="1609"/>
    </row>
    <row r="253" spans="1:58" ht="11.25" customHeight="1">
      <c r="A253" s="990" t="s">
        <v>1008</v>
      </c>
      <c r="D253" s="984"/>
      <c r="E253" s="994"/>
      <c r="F253" s="4007"/>
      <c r="G253" s="4014"/>
      <c r="H253" s="4003" t="s">
        <v>78</v>
      </c>
      <c r="I253" s="4015"/>
      <c r="J253" s="4016"/>
      <c r="K253" s="4017"/>
      <c r="L253" s="3741"/>
      <c r="M253" s="3742"/>
      <c r="N253" s="999"/>
      <c r="O253" s="1000"/>
      <c r="P253" s="992" t="s">
        <v>1094</v>
      </c>
      <c r="Q253" s="1000"/>
      <c r="R253" s="1000"/>
      <c r="S253" s="1000"/>
      <c r="T253" s="1000"/>
      <c r="U253" s="1000"/>
      <c r="V253" s="1000"/>
      <c r="W253" s="1000"/>
      <c r="X253" s="1000"/>
      <c r="Y253" s="1000"/>
      <c r="Z253" s="1000"/>
      <c r="AA253" s="1000"/>
      <c r="AB253" s="1000"/>
      <c r="AC253" s="1000"/>
      <c r="AD253" s="1000"/>
      <c r="AE253" s="1007"/>
      <c r="AF253" s="4018"/>
      <c r="AG253" s="4019"/>
      <c r="AH253" s="4019"/>
      <c r="AI253" s="4018"/>
      <c r="AJ253" s="4019"/>
      <c r="AK253" s="4019"/>
      <c r="AL253" s="1763"/>
      <c r="AM253" s="1609"/>
      <c r="AN253" s="1609"/>
      <c r="AO253" s="1609"/>
      <c r="AP253" s="1609"/>
      <c r="AQ253" s="1609"/>
      <c r="AR253" s="1609"/>
      <c r="AS253" s="1609"/>
      <c r="AT253" s="1609"/>
      <c r="AU253" s="1609"/>
      <c r="AV253" s="1609"/>
      <c r="AW253" s="1609"/>
      <c r="AX253" s="1609"/>
      <c r="AY253" s="1609"/>
      <c r="AZ253" s="1609"/>
      <c r="BA253" s="1609"/>
      <c r="BB253" s="1609"/>
      <c r="BC253" s="1609"/>
      <c r="BD253" s="1609"/>
      <c r="BE253" s="1609"/>
      <c r="BF253" s="1609"/>
    </row>
    <row r="254" spans="1:58" ht="12" customHeight="1">
      <c r="A254" s="990" t="s">
        <v>1008</v>
      </c>
      <c r="D254" s="984"/>
      <c r="E254" s="994"/>
      <c r="F254" s="4008"/>
      <c r="G254" s="1014"/>
      <c r="H254" s="1014"/>
      <c r="I254" s="4005" t="s">
        <v>1100</v>
      </c>
      <c r="J254" s="4005"/>
      <c r="K254" s="4005"/>
      <c r="L254" s="997"/>
      <c r="M254" s="997"/>
      <c r="N254" s="998"/>
      <c r="O254" s="998"/>
      <c r="P254" s="998"/>
      <c r="Q254" s="998"/>
      <c r="R254" s="998"/>
      <c r="S254" s="998"/>
      <c r="T254" s="998"/>
      <c r="U254" s="998"/>
      <c r="V254" s="998"/>
      <c r="W254" s="998"/>
      <c r="X254" s="998"/>
      <c r="Y254" s="998"/>
      <c r="Z254" s="998"/>
      <c r="AA254" s="998"/>
      <c r="AB254" s="998"/>
      <c r="AC254" s="998"/>
      <c r="AD254" s="998"/>
      <c r="AE254" s="998"/>
      <c r="AF254" s="998"/>
      <c r="AG254" s="997"/>
      <c r="AH254" s="997"/>
      <c r="AI254" s="998"/>
      <c r="AJ254" s="997"/>
      <c r="AK254" s="998"/>
      <c r="AL254" s="1763"/>
      <c r="AM254" s="1609"/>
      <c r="AN254" s="1609"/>
      <c r="AO254" s="1609"/>
      <c r="AP254" s="1609"/>
      <c r="AQ254" s="1609"/>
      <c r="AR254" s="1609"/>
      <c r="AS254" s="1609"/>
      <c r="AT254" s="1609"/>
      <c r="AU254" s="1609"/>
      <c r="AV254" s="1609"/>
      <c r="AW254" s="1609"/>
      <c r="AX254" s="1609"/>
      <c r="AY254" s="1609"/>
      <c r="AZ254" s="1609"/>
      <c r="BA254" s="1609"/>
      <c r="BB254" s="1609"/>
      <c r="BC254" s="1609"/>
      <c r="BD254" s="1609"/>
      <c r="BE254" s="1609"/>
      <c r="BF254" s="1609"/>
    </row>
    <row r="255" spans="1:58" ht="0.75" customHeight="1">
      <c r="A255" s="990" t="s">
        <v>1008</v>
      </c>
      <c r="D255" s="984"/>
      <c r="E255" s="994"/>
      <c r="F255" s="4006">
        <v>2021</v>
      </c>
      <c r="G255" s="4003"/>
      <c r="H255" s="4010" t="s">
        <v>460</v>
      </c>
      <c r="I255" s="4011"/>
      <c r="J255" s="4002"/>
      <c r="K255" s="4002"/>
      <c r="L255" s="4004"/>
      <c r="M255" s="3857"/>
      <c r="N255" s="1811"/>
      <c r="O255" s="1810"/>
      <c r="P255" s="1811"/>
      <c r="Q255" s="1811"/>
      <c r="R255" s="1811"/>
      <c r="S255" s="1811"/>
      <c r="T255" s="1811"/>
      <c r="U255" s="1811"/>
      <c r="V255" s="1811"/>
      <c r="W255" s="1811"/>
      <c r="X255" s="1811"/>
      <c r="Y255" s="1811"/>
      <c r="Z255" s="1811"/>
      <c r="AA255" s="1811"/>
      <c r="AB255" s="1811"/>
      <c r="AC255" s="1811"/>
      <c r="AD255" s="1811"/>
      <c r="AE255" s="1811"/>
      <c r="AF255" s="4009"/>
      <c r="AG255" s="4004"/>
      <c r="AH255" s="4004"/>
      <c r="AI255" s="4009"/>
      <c r="AJ255" s="4004"/>
      <c r="AK255" s="4004"/>
      <c r="AL255" s="1763"/>
      <c r="AM255" s="1609"/>
      <c r="AN255" s="1609"/>
      <c r="AO255" s="1609"/>
      <c r="AP255" s="1609"/>
      <c r="AQ255" s="1609"/>
      <c r="AR255" s="1609"/>
      <c r="AS255" s="1609"/>
      <c r="AT255" s="1609"/>
      <c r="AU255" s="1609"/>
      <c r="AV255" s="1609"/>
      <c r="AW255" s="1609"/>
      <c r="AX255" s="1609"/>
      <c r="AY255" s="1609"/>
      <c r="AZ255" s="1609"/>
      <c r="BA255" s="1609"/>
      <c r="BB255" s="1609"/>
      <c r="BC255" s="1609"/>
      <c r="BD255" s="1609"/>
      <c r="BE255" s="1609"/>
      <c r="BF255" s="1609"/>
    </row>
    <row r="256" spans="1:58" ht="0.75" customHeight="1">
      <c r="A256" s="990" t="s">
        <v>1008</v>
      </c>
      <c r="D256" s="984"/>
      <c r="E256" s="994"/>
      <c r="F256" s="4006"/>
      <c r="G256" s="4003"/>
      <c r="H256" s="4010"/>
      <c r="I256" s="4011"/>
      <c r="J256" s="4002"/>
      <c r="K256" s="4002"/>
      <c r="L256" s="4004"/>
      <c r="M256" s="3857"/>
      <c r="N256" s="4012"/>
      <c r="O256" s="4013"/>
      <c r="P256" s="3999"/>
      <c r="Q256" s="4002"/>
      <c r="R256" s="4002"/>
      <c r="S256" s="4002"/>
      <c r="T256" s="4002"/>
      <c r="U256" s="4002"/>
      <c r="V256" s="4002"/>
      <c r="W256" s="4002"/>
      <c r="X256" s="4002"/>
      <c r="Y256" s="4002"/>
      <c r="Z256" s="1812"/>
      <c r="AA256" s="1813"/>
      <c r="AB256" s="1813"/>
      <c r="AC256" s="1814"/>
      <c r="AD256" s="1814"/>
      <c r="AE256" s="1815"/>
      <c r="AF256" s="4009"/>
      <c r="AG256" s="4004"/>
      <c r="AH256" s="4004"/>
      <c r="AI256" s="4009"/>
      <c r="AJ256" s="4004"/>
      <c r="AK256" s="4004"/>
      <c r="AL256" s="1763"/>
      <c r="AM256" s="1609"/>
      <c r="AN256" s="1609"/>
      <c r="AO256" s="1609"/>
      <c r="AP256" s="1609"/>
      <c r="AQ256" s="1609"/>
      <c r="AR256" s="1609"/>
      <c r="AS256" s="1609"/>
      <c r="AT256" s="1609"/>
      <c r="AU256" s="1609"/>
      <c r="AV256" s="1609"/>
      <c r="AW256" s="1609"/>
      <c r="AX256" s="1609"/>
      <c r="AY256" s="1609"/>
      <c r="AZ256" s="1609"/>
      <c r="BA256" s="1609"/>
      <c r="BB256" s="1609"/>
      <c r="BC256" s="1609"/>
      <c r="BD256" s="1609"/>
      <c r="BE256" s="1609"/>
      <c r="BF256" s="1609"/>
    </row>
    <row r="257" spans="1:58" ht="0.75" customHeight="1">
      <c r="A257" s="990" t="s">
        <v>1008</v>
      </c>
      <c r="D257" s="984"/>
      <c r="E257" s="994"/>
      <c r="F257" s="4006"/>
      <c r="G257" s="4003"/>
      <c r="H257" s="4010"/>
      <c r="I257" s="4011"/>
      <c r="J257" s="4002"/>
      <c r="K257" s="4002"/>
      <c r="L257" s="4004"/>
      <c r="M257" s="3857"/>
      <c r="N257" s="4012"/>
      <c r="O257" s="4013"/>
      <c r="P257" s="4000"/>
      <c r="Q257" s="4002"/>
      <c r="R257" s="4002"/>
      <c r="S257" s="4002"/>
      <c r="T257" s="4002"/>
      <c r="U257" s="4002"/>
      <c r="V257" s="4002"/>
      <c r="W257" s="4002"/>
      <c r="X257" s="4002"/>
      <c r="Y257" s="4002"/>
      <c r="Z257" s="1816"/>
      <c r="AA257" s="1817"/>
      <c r="AB257" s="1818"/>
      <c r="AC257" s="1819"/>
      <c r="AD257" s="1818"/>
      <c r="AE257" s="1819"/>
      <c r="AF257" s="4009"/>
      <c r="AG257" s="4004"/>
      <c r="AH257" s="4004"/>
      <c r="AI257" s="4009"/>
      <c r="AJ257" s="4004"/>
      <c r="AK257" s="4004"/>
      <c r="AL257" s="1763"/>
      <c r="AM257" s="1609"/>
      <c r="AN257" s="1609"/>
      <c r="AO257" s="1609"/>
      <c r="AP257" s="1609"/>
      <c r="AQ257" s="1609"/>
      <c r="AR257" s="1609"/>
      <c r="AS257" s="1609"/>
      <c r="AT257" s="1609"/>
      <c r="AU257" s="1609"/>
      <c r="AV257" s="1609"/>
      <c r="AW257" s="1609"/>
      <c r="AX257" s="1609"/>
      <c r="AY257" s="1609"/>
      <c r="AZ257" s="1609"/>
      <c r="BA257" s="1609"/>
      <c r="BB257" s="1609"/>
      <c r="BC257" s="1609"/>
      <c r="BD257" s="1609"/>
      <c r="BE257" s="1609"/>
      <c r="BF257" s="1609"/>
    </row>
    <row r="258" spans="1:58" ht="0.75" customHeight="1">
      <c r="A258" s="990" t="s">
        <v>1008</v>
      </c>
      <c r="D258" s="984"/>
      <c r="E258" s="994"/>
      <c r="F258" s="4006"/>
      <c r="G258" s="4003"/>
      <c r="H258" s="4010"/>
      <c r="I258" s="4011"/>
      <c r="J258" s="4002"/>
      <c r="K258" s="4002"/>
      <c r="L258" s="4004"/>
      <c r="M258" s="3857"/>
      <c r="N258" s="4012"/>
      <c r="O258" s="4013"/>
      <c r="P258" s="4001"/>
      <c r="Q258" s="4002"/>
      <c r="R258" s="4002"/>
      <c r="S258" s="4002"/>
      <c r="T258" s="4002"/>
      <c r="U258" s="4002"/>
      <c r="V258" s="4002"/>
      <c r="W258" s="4002"/>
      <c r="X258" s="4002"/>
      <c r="Y258" s="4002"/>
      <c r="Z258" s="1812"/>
      <c r="AA258" s="1813"/>
      <c r="AB258" s="1820"/>
      <c r="AC258" s="1814"/>
      <c r="AD258" s="1814"/>
      <c r="AE258" s="1821"/>
      <c r="AF258" s="4009"/>
      <c r="AG258" s="4004"/>
      <c r="AH258" s="4004"/>
      <c r="AI258" s="4009"/>
      <c r="AJ258" s="4004"/>
      <c r="AK258" s="4004"/>
      <c r="AL258" s="1763"/>
      <c r="AM258" s="1609"/>
      <c r="AN258" s="1609"/>
      <c r="AO258" s="1609"/>
      <c r="AP258" s="1609"/>
      <c r="AQ258" s="1609"/>
      <c r="AR258" s="1609"/>
      <c r="AS258" s="1609"/>
      <c r="AT258" s="1609"/>
      <c r="AU258" s="1609"/>
      <c r="AV258" s="1609"/>
      <c r="AW258" s="1609"/>
      <c r="AX258" s="1609"/>
      <c r="AY258" s="1609"/>
      <c r="AZ258" s="1609"/>
      <c r="BA258" s="1609"/>
      <c r="BB258" s="1609"/>
      <c r="BC258" s="1609"/>
      <c r="BD258" s="1609"/>
      <c r="BE258" s="1609"/>
      <c r="BF258" s="1609"/>
    </row>
    <row r="259" spans="1:58" ht="0.75" customHeight="1">
      <c r="A259" s="990" t="s">
        <v>1008</v>
      </c>
      <c r="D259" s="984"/>
      <c r="E259" s="994"/>
      <c r="F259" s="4006"/>
      <c r="G259" s="4003"/>
      <c r="H259" s="4010"/>
      <c r="I259" s="4011"/>
      <c r="J259" s="4002"/>
      <c r="K259" s="4002"/>
      <c r="L259" s="4004"/>
      <c r="M259" s="3857"/>
      <c r="N259" s="1813"/>
      <c r="O259" s="1813"/>
      <c r="P259" s="1820"/>
      <c r="Q259" s="1813"/>
      <c r="R259" s="1813"/>
      <c r="S259" s="1813"/>
      <c r="T259" s="1813"/>
      <c r="U259" s="1813"/>
      <c r="V259" s="1813"/>
      <c r="W259" s="1813"/>
      <c r="X259" s="1813"/>
      <c r="Y259" s="1813"/>
      <c r="Z259" s="1813"/>
      <c r="AA259" s="1813"/>
      <c r="AB259" s="1813"/>
      <c r="AC259" s="1813"/>
      <c r="AD259" s="1813"/>
      <c r="AE259" s="1822"/>
      <c r="AF259" s="4009"/>
      <c r="AG259" s="4004"/>
      <c r="AH259" s="4004"/>
      <c r="AI259" s="4009"/>
      <c r="AJ259" s="4004"/>
      <c r="AK259" s="4004"/>
      <c r="AL259" s="1763"/>
      <c r="AM259" s="1609"/>
      <c r="AN259" s="1609"/>
      <c r="AO259" s="1609"/>
      <c r="AP259" s="1609"/>
      <c r="AQ259" s="1609"/>
      <c r="AR259" s="1609"/>
      <c r="AS259" s="1609"/>
      <c r="AT259" s="1609"/>
      <c r="AU259" s="1609"/>
      <c r="AV259" s="1609"/>
      <c r="AW259" s="1609"/>
      <c r="AX259" s="1609"/>
      <c r="AY259" s="1609"/>
      <c r="AZ259" s="1609"/>
      <c r="BA259" s="1609"/>
      <c r="BB259" s="1609"/>
      <c r="BC259" s="1609"/>
      <c r="BD259" s="1609"/>
      <c r="BE259" s="1609"/>
      <c r="BF259" s="1609"/>
    </row>
    <row r="260" spans="1:58" ht="11.25" customHeight="1">
      <c r="A260" s="990" t="s">
        <v>1008</v>
      </c>
      <c r="D260" s="984"/>
      <c r="E260" s="994"/>
      <c r="F260" s="4007"/>
      <c r="G260" s="3992" t="s">
        <v>90</v>
      </c>
      <c r="H260" s="4003" t="s">
        <v>161</v>
      </c>
      <c r="I260" s="4015"/>
      <c r="J260" s="4016"/>
      <c r="K260" s="4017" t="s">
        <v>1116</v>
      </c>
      <c r="L260" s="3741" t="s">
        <v>6</v>
      </c>
      <c r="M260" s="3742"/>
      <c r="N260" s="1761"/>
      <c r="O260" s="1001" t="s">
        <v>460</v>
      </c>
      <c r="P260" s="1002"/>
      <c r="Q260" s="1002"/>
      <c r="R260" s="1002"/>
      <c r="S260" s="1002"/>
      <c r="T260" s="1002"/>
      <c r="U260" s="1002"/>
      <c r="V260" s="1002"/>
      <c r="W260" s="1002"/>
      <c r="X260" s="1002"/>
      <c r="Y260" s="1002"/>
      <c r="Z260" s="1002"/>
      <c r="AA260" s="1002"/>
      <c r="AB260" s="1002"/>
      <c r="AC260" s="1002"/>
      <c r="AD260" s="1002"/>
      <c r="AE260" s="1002"/>
      <c r="AF260" s="4018">
        <v>2018</v>
      </c>
      <c r="AG260" s="4019" t="s">
        <v>1096</v>
      </c>
      <c r="AH260" s="4019" t="s">
        <v>1117</v>
      </c>
      <c r="AI260" s="4018">
        <v>2019</v>
      </c>
      <c r="AJ260" s="4019" t="s">
        <v>1118</v>
      </c>
      <c r="AK260" s="4019" t="s">
        <v>1119</v>
      </c>
      <c r="AL260" s="1763"/>
      <c r="AM260" s="1609"/>
      <c r="AN260" s="1609"/>
      <c r="AO260" s="1609"/>
      <c r="AP260" s="1609"/>
      <c r="AQ260" s="1609"/>
      <c r="AR260" s="1609"/>
      <c r="AS260" s="1609"/>
      <c r="AT260" s="1609"/>
      <c r="AU260" s="1609"/>
      <c r="AV260" s="1609"/>
      <c r="AW260" s="1609"/>
      <c r="AX260" s="1609"/>
      <c r="AY260" s="1609"/>
      <c r="AZ260" s="1609"/>
      <c r="BA260" s="1609"/>
      <c r="BB260" s="1609"/>
      <c r="BC260" s="1609"/>
      <c r="BD260" s="1609"/>
      <c r="BE260" s="1609"/>
      <c r="BF260" s="1609"/>
    </row>
    <row r="261" spans="1:58" ht="11.25" customHeight="1">
      <c r="A261" s="990" t="s">
        <v>1008</v>
      </c>
      <c r="D261" s="984"/>
      <c r="E261" s="994"/>
      <c r="F261" s="4007"/>
      <c r="G261" s="4014"/>
      <c r="H261" s="4003" t="s">
        <v>460</v>
      </c>
      <c r="I261" s="4015"/>
      <c r="J261" s="4016"/>
      <c r="K261" s="4017"/>
      <c r="L261" s="3741"/>
      <c r="M261" s="3742"/>
      <c r="N261" s="4020"/>
      <c r="O261" s="4021">
        <v>1</v>
      </c>
      <c r="P261" s="4022" t="s">
        <v>52</v>
      </c>
      <c r="Q261" s="4016" t="s">
        <v>1120</v>
      </c>
      <c r="R261" s="4025" t="s">
        <v>1084</v>
      </c>
      <c r="S261" s="4025" t="s">
        <v>1121</v>
      </c>
      <c r="T261" s="4025" t="s">
        <v>1122</v>
      </c>
      <c r="U261" s="4025" t="s">
        <v>1123</v>
      </c>
      <c r="V261" s="4025" t="s">
        <v>1124</v>
      </c>
      <c r="W261" s="4025" t="s">
        <v>1125</v>
      </c>
      <c r="X261" s="4025" t="s">
        <v>1126</v>
      </c>
      <c r="Y261" s="4025" t="s">
        <v>1127</v>
      </c>
      <c r="Z261" s="999"/>
      <c r="AA261" s="1000"/>
      <c r="AB261" s="1000"/>
      <c r="AC261" s="1004"/>
      <c r="AD261" s="1004"/>
      <c r="AE261" s="1005"/>
      <c r="AF261" s="4018"/>
      <c r="AG261" s="4019"/>
      <c r="AH261" s="4019"/>
      <c r="AI261" s="4018"/>
      <c r="AJ261" s="4019"/>
      <c r="AK261" s="4019"/>
      <c r="AL261" s="1763"/>
      <c r="AM261" s="1609"/>
      <c r="AN261" s="1609"/>
      <c r="AO261" s="1609"/>
      <c r="AP261" s="1609"/>
      <c r="AQ261" s="1609"/>
      <c r="AR261" s="1609"/>
      <c r="AS261" s="1609"/>
      <c r="AT261" s="1609"/>
      <c r="AU261" s="1609"/>
      <c r="AV261" s="1609"/>
      <c r="AW261" s="1609"/>
      <c r="AX261" s="1609"/>
      <c r="AY261" s="1609"/>
      <c r="AZ261" s="1609"/>
      <c r="BA261" s="1609"/>
      <c r="BB261" s="1609"/>
      <c r="BC261" s="1609"/>
      <c r="BD261" s="1609"/>
      <c r="BE261" s="1609"/>
      <c r="BF261" s="1609"/>
    </row>
    <row r="262" spans="1:58" ht="11.25" customHeight="1">
      <c r="A262" s="990" t="s">
        <v>1008</v>
      </c>
      <c r="D262" s="984"/>
      <c r="E262" s="994"/>
      <c r="F262" s="4007"/>
      <c r="G262" s="4014"/>
      <c r="H262" s="4003" t="s">
        <v>460</v>
      </c>
      <c r="I262" s="4015"/>
      <c r="J262" s="4016"/>
      <c r="K262" s="4017"/>
      <c r="L262" s="3741"/>
      <c r="M262" s="3742"/>
      <c r="N262" s="4020"/>
      <c r="O262" s="4021"/>
      <c r="P262" s="4023"/>
      <c r="Q262" s="4016"/>
      <c r="R262" s="3975"/>
      <c r="S262" s="4025"/>
      <c r="T262" s="3975"/>
      <c r="U262" s="3975"/>
      <c r="V262" s="3975"/>
      <c r="W262" s="3975"/>
      <c r="X262" s="3975"/>
      <c r="Y262" s="3975"/>
      <c r="Z262" s="1614"/>
      <c r="AA262" s="1581">
        <v>1</v>
      </c>
      <c r="AB262" s="1003" t="s">
        <v>1102</v>
      </c>
      <c r="AC262" s="993">
        <v>4499.8599999999997</v>
      </c>
      <c r="AD262" s="1003" t="str">
        <f>AB262</f>
        <v xml:space="preserve">      Амортизационные отчисления с выделением результатов переоценки основных средств и нематериальных активов</v>
      </c>
      <c r="AE262" s="993">
        <v>0</v>
      </c>
      <c r="AF262" s="4018"/>
      <c r="AG262" s="4019"/>
      <c r="AH262" s="4019"/>
      <c r="AI262" s="4018"/>
      <c r="AJ262" s="4019"/>
      <c r="AK262" s="4019"/>
      <c r="AL262" s="1763"/>
      <c r="AM262" s="1609"/>
      <c r="AN262" s="1609"/>
      <c r="AO262" s="1609"/>
      <c r="AP262" s="1609"/>
      <c r="AQ262" s="1609"/>
      <c r="AR262" s="1609"/>
      <c r="AS262" s="1609"/>
      <c r="AT262" s="1609"/>
      <c r="AU262" s="1609"/>
      <c r="AV262" s="1609"/>
      <c r="AW262" s="1609"/>
      <c r="AX262" s="1609"/>
      <c r="AY262" s="1609"/>
      <c r="AZ262" s="1609"/>
      <c r="BA262" s="1609"/>
      <c r="BB262" s="1609"/>
      <c r="BC262" s="1609"/>
      <c r="BD262" s="1609"/>
      <c r="BE262" s="1609"/>
      <c r="BF262" s="1609"/>
    </row>
    <row r="263" spans="1:58" ht="11.25" customHeight="1">
      <c r="A263" s="990" t="s">
        <v>1008</v>
      </c>
      <c r="D263" s="984"/>
      <c r="E263" s="994"/>
      <c r="F263" s="4007"/>
      <c r="G263" s="4014"/>
      <c r="H263" s="4003" t="s">
        <v>460</v>
      </c>
      <c r="I263" s="4015"/>
      <c r="J263" s="4016"/>
      <c r="K263" s="4017"/>
      <c r="L263" s="3741"/>
      <c r="M263" s="3742"/>
      <c r="N263" s="4020"/>
      <c r="O263" s="4021"/>
      <c r="P263" s="4024"/>
      <c r="Q263" s="4016"/>
      <c r="R263" s="3975"/>
      <c r="S263" s="4025"/>
      <c r="T263" s="3975"/>
      <c r="U263" s="3975"/>
      <c r="V263" s="3975"/>
      <c r="W263" s="3975"/>
      <c r="X263" s="3975"/>
      <c r="Y263" s="3975"/>
      <c r="Z263" s="999"/>
      <c r="AA263" s="1000"/>
      <c r="AB263" s="1065" t="s">
        <v>1093</v>
      </c>
      <c r="AC263" s="1004"/>
      <c r="AD263" s="1004"/>
      <c r="AE263" s="1006"/>
      <c r="AF263" s="4018"/>
      <c r="AG263" s="4019"/>
      <c r="AH263" s="4019"/>
      <c r="AI263" s="4018"/>
      <c r="AJ263" s="4019"/>
      <c r="AK263" s="4019"/>
      <c r="AL263" s="1763"/>
      <c r="AM263" s="1609"/>
      <c r="AN263" s="1609"/>
      <c r="AO263" s="1609"/>
      <c r="AP263" s="1609"/>
      <c r="AQ263" s="1609"/>
      <c r="AR263" s="1609"/>
      <c r="AS263" s="1609"/>
      <c r="AT263" s="1609"/>
      <c r="AU263" s="1609"/>
      <c r="AV263" s="1609"/>
      <c r="AW263" s="1609"/>
      <c r="AX263" s="1609"/>
      <c r="AY263" s="1609"/>
      <c r="AZ263" s="1609"/>
      <c r="BA263" s="1609"/>
      <c r="BB263" s="1609"/>
      <c r="BC263" s="1609"/>
      <c r="BD263" s="1609"/>
      <c r="BE263" s="1609"/>
      <c r="BF263" s="1609"/>
    </row>
    <row r="264" spans="1:58" ht="11.25" customHeight="1">
      <c r="A264" s="990" t="s">
        <v>1008</v>
      </c>
      <c r="D264" s="984"/>
      <c r="E264" s="994"/>
      <c r="F264" s="4007"/>
      <c r="G264" s="4014"/>
      <c r="H264" s="4003" t="s">
        <v>460</v>
      </c>
      <c r="I264" s="4015"/>
      <c r="J264" s="4016"/>
      <c r="K264" s="4017"/>
      <c r="L264" s="3741"/>
      <c r="M264" s="3742"/>
      <c r="N264" s="999"/>
      <c r="O264" s="1000"/>
      <c r="P264" s="992" t="s">
        <v>1094</v>
      </c>
      <c r="Q264" s="1000"/>
      <c r="R264" s="1000"/>
      <c r="S264" s="1000"/>
      <c r="T264" s="1000"/>
      <c r="U264" s="1000"/>
      <c r="V264" s="1000"/>
      <c r="W264" s="1000"/>
      <c r="X264" s="1000"/>
      <c r="Y264" s="1000"/>
      <c r="Z264" s="1000"/>
      <c r="AA264" s="1000"/>
      <c r="AB264" s="1000"/>
      <c r="AC264" s="1000"/>
      <c r="AD264" s="1000"/>
      <c r="AE264" s="1007"/>
      <c r="AF264" s="4018"/>
      <c r="AG264" s="4019"/>
      <c r="AH264" s="4019"/>
      <c r="AI264" s="4018"/>
      <c r="AJ264" s="4019"/>
      <c r="AK264" s="4019"/>
      <c r="AL264" s="1763"/>
      <c r="AM264" s="1609"/>
      <c r="AN264" s="1609"/>
      <c r="AO264" s="1609"/>
      <c r="AP264" s="1609"/>
      <c r="AQ264" s="1609"/>
      <c r="AR264" s="1609"/>
      <c r="AS264" s="1609"/>
      <c r="AT264" s="1609"/>
      <c r="AU264" s="1609"/>
      <c r="AV264" s="1609"/>
      <c r="AW264" s="1609"/>
      <c r="AX264" s="1609"/>
      <c r="AY264" s="1609"/>
      <c r="AZ264" s="1609"/>
      <c r="BA264" s="1609"/>
      <c r="BB264" s="1609"/>
      <c r="BC264" s="1609"/>
      <c r="BD264" s="1609"/>
      <c r="BE264" s="1609"/>
      <c r="BF264" s="1609"/>
    </row>
    <row r="265" spans="1:58" ht="11.25" customHeight="1">
      <c r="A265" s="990" t="s">
        <v>1008</v>
      </c>
      <c r="D265" s="984"/>
      <c r="E265" s="994"/>
      <c r="F265" s="4007"/>
      <c r="G265" s="3992" t="s">
        <v>90</v>
      </c>
      <c r="H265" s="4003" t="s">
        <v>89</v>
      </c>
      <c r="I265" s="4015"/>
      <c r="J265" s="4016"/>
      <c r="K265" s="4017" t="s">
        <v>1129</v>
      </c>
      <c r="L265" s="3741" t="s">
        <v>6</v>
      </c>
      <c r="M265" s="3742"/>
      <c r="N265" s="1761"/>
      <c r="O265" s="1001" t="s">
        <v>460</v>
      </c>
      <c r="P265" s="1002"/>
      <c r="Q265" s="1002"/>
      <c r="R265" s="1002"/>
      <c r="S265" s="1002"/>
      <c r="T265" s="1002"/>
      <c r="U265" s="1002"/>
      <c r="V265" s="1002"/>
      <c r="W265" s="1002"/>
      <c r="X265" s="1002"/>
      <c r="Y265" s="1002"/>
      <c r="Z265" s="1002"/>
      <c r="AA265" s="1002"/>
      <c r="AB265" s="1002"/>
      <c r="AC265" s="1002"/>
      <c r="AD265" s="1002"/>
      <c r="AE265" s="1002"/>
      <c r="AF265" s="4018">
        <v>2019</v>
      </c>
      <c r="AG265" s="4019" t="s">
        <v>1130</v>
      </c>
      <c r="AH265" s="4019" t="s">
        <v>1119</v>
      </c>
      <c r="AI265" s="4018">
        <v>2019</v>
      </c>
      <c r="AJ265" s="4019" t="s">
        <v>1130</v>
      </c>
      <c r="AK265" s="4019" t="s">
        <v>1119</v>
      </c>
      <c r="AL265" s="1763"/>
      <c r="AM265" s="1609"/>
      <c r="AN265" s="1609"/>
      <c r="AO265" s="1609"/>
      <c r="AP265" s="1609"/>
      <c r="AQ265" s="1609"/>
      <c r="AR265" s="1609"/>
      <c r="AS265" s="1609"/>
      <c r="AT265" s="1609"/>
      <c r="AU265" s="1609"/>
      <c r="AV265" s="1609"/>
      <c r="AW265" s="1609"/>
      <c r="AX265" s="1609"/>
      <c r="AY265" s="1609"/>
      <c r="AZ265" s="1609"/>
      <c r="BA265" s="1609"/>
      <c r="BB265" s="1609"/>
      <c r="BC265" s="1609"/>
      <c r="BD265" s="1609"/>
      <c r="BE265" s="1609"/>
      <c r="BF265" s="1609"/>
    </row>
    <row r="266" spans="1:58" ht="11.25" customHeight="1">
      <c r="A266" s="990" t="s">
        <v>1008</v>
      </c>
      <c r="D266" s="984"/>
      <c r="E266" s="994"/>
      <c r="F266" s="4007"/>
      <c r="G266" s="4014"/>
      <c r="H266" s="4003" t="s">
        <v>161</v>
      </c>
      <c r="I266" s="4015"/>
      <c r="J266" s="4016"/>
      <c r="K266" s="4017"/>
      <c r="L266" s="3741"/>
      <c r="M266" s="3742"/>
      <c r="N266" s="4020"/>
      <c r="O266" s="4021">
        <v>1</v>
      </c>
      <c r="P266" s="4022" t="s">
        <v>52</v>
      </c>
      <c r="Q266" s="4016" t="s">
        <v>1131</v>
      </c>
      <c r="R266" s="4025" t="s">
        <v>1084</v>
      </c>
      <c r="S266" s="4025" t="s">
        <v>1121</v>
      </c>
      <c r="T266" s="4025" t="s">
        <v>1122</v>
      </c>
      <c r="U266" s="4025" t="s">
        <v>1123</v>
      </c>
      <c r="V266" s="4025" t="s">
        <v>1124</v>
      </c>
      <c r="W266" s="4025" t="s">
        <v>1125</v>
      </c>
      <c r="X266" s="4025" t="s">
        <v>1132</v>
      </c>
      <c r="Y266" s="4025" t="s">
        <v>1133</v>
      </c>
      <c r="Z266" s="999"/>
      <c r="AA266" s="1000"/>
      <c r="AB266" s="1000"/>
      <c r="AC266" s="1004"/>
      <c r="AD266" s="1004"/>
      <c r="AE266" s="1005"/>
      <c r="AF266" s="4018"/>
      <c r="AG266" s="4019"/>
      <c r="AH266" s="4019"/>
      <c r="AI266" s="4018"/>
      <c r="AJ266" s="4019"/>
      <c r="AK266" s="4019"/>
      <c r="AL266" s="1763"/>
      <c r="AM266" s="1609"/>
      <c r="AN266" s="1609"/>
      <c r="AO266" s="1609"/>
      <c r="AP266" s="1609"/>
      <c r="AQ266" s="1609"/>
      <c r="AR266" s="1609"/>
      <c r="AS266" s="1609"/>
      <c r="AT266" s="1609"/>
      <c r="AU266" s="1609"/>
      <c r="AV266" s="1609"/>
      <c r="AW266" s="1609"/>
      <c r="AX266" s="1609"/>
      <c r="AY266" s="1609"/>
      <c r="AZ266" s="1609"/>
      <c r="BA266" s="1609"/>
      <c r="BB266" s="1609"/>
      <c r="BC266" s="1609"/>
      <c r="BD266" s="1609"/>
      <c r="BE266" s="1609"/>
      <c r="BF266" s="1609"/>
    </row>
    <row r="267" spans="1:58" ht="11.25" customHeight="1">
      <c r="A267" s="990" t="s">
        <v>1008</v>
      </c>
      <c r="D267" s="984"/>
      <c r="E267" s="994"/>
      <c r="F267" s="4007"/>
      <c r="G267" s="4014"/>
      <c r="H267" s="4003" t="s">
        <v>161</v>
      </c>
      <c r="I267" s="4015"/>
      <c r="J267" s="4016"/>
      <c r="K267" s="4017"/>
      <c r="L267" s="3741"/>
      <c r="M267" s="3742"/>
      <c r="N267" s="4020"/>
      <c r="O267" s="4021"/>
      <c r="P267" s="4023"/>
      <c r="Q267" s="4016"/>
      <c r="R267" s="3975"/>
      <c r="S267" s="4025"/>
      <c r="T267" s="3975"/>
      <c r="U267" s="3975"/>
      <c r="V267" s="3975"/>
      <c r="W267" s="3975"/>
      <c r="X267" s="3975"/>
      <c r="Y267" s="3975"/>
      <c r="Z267" s="1614"/>
      <c r="AA267" s="1581">
        <v>1</v>
      </c>
      <c r="AB267" s="1003" t="s">
        <v>1092</v>
      </c>
      <c r="AC267" s="993">
        <v>277.19</v>
      </c>
      <c r="AD267" s="1003" t="str">
        <f>AB267</f>
        <v xml:space="preserve">  Прибыль направляемая на инвестиции</v>
      </c>
      <c r="AE267" s="993">
        <v>0</v>
      </c>
      <c r="AF267" s="4018"/>
      <c r="AG267" s="4019"/>
      <c r="AH267" s="4019"/>
      <c r="AI267" s="4018"/>
      <c r="AJ267" s="4019"/>
      <c r="AK267" s="4019"/>
      <c r="AL267" s="1763"/>
      <c r="AM267" s="1609"/>
      <c r="AN267" s="1609"/>
      <c r="AO267" s="1609"/>
      <c r="AP267" s="1609"/>
      <c r="AQ267" s="1609"/>
      <c r="AR267" s="1609"/>
      <c r="AS267" s="1609"/>
      <c r="AT267" s="1609"/>
      <c r="AU267" s="1609"/>
      <c r="AV267" s="1609"/>
      <c r="AW267" s="1609"/>
      <c r="AX267" s="1609"/>
      <c r="AY267" s="1609"/>
      <c r="AZ267" s="1609"/>
      <c r="BA267" s="1609"/>
      <c r="BB267" s="1609"/>
      <c r="BC267" s="1609"/>
      <c r="BD267" s="1609"/>
      <c r="BE267" s="1609"/>
      <c r="BF267" s="1609"/>
    </row>
    <row r="268" spans="1:58" ht="11.25" customHeight="1">
      <c r="A268" s="990" t="s">
        <v>1008</v>
      </c>
      <c r="D268" s="984"/>
      <c r="E268" s="994"/>
      <c r="F268" s="4007"/>
      <c r="G268" s="4014"/>
      <c r="H268" s="4003" t="s">
        <v>161</v>
      </c>
      <c r="I268" s="4015"/>
      <c r="J268" s="4016"/>
      <c r="K268" s="4017"/>
      <c r="L268" s="3741"/>
      <c r="M268" s="3742"/>
      <c r="N268" s="4020"/>
      <c r="O268" s="4021"/>
      <c r="P268" s="4024"/>
      <c r="Q268" s="4016"/>
      <c r="R268" s="3975"/>
      <c r="S268" s="4025"/>
      <c r="T268" s="3975"/>
      <c r="U268" s="3975"/>
      <c r="V268" s="3975"/>
      <c r="W268" s="3975"/>
      <c r="X268" s="3975"/>
      <c r="Y268" s="3975"/>
      <c r="Z268" s="999"/>
      <c r="AA268" s="1000"/>
      <c r="AB268" s="1065" t="s">
        <v>1093</v>
      </c>
      <c r="AC268" s="1004"/>
      <c r="AD268" s="1004"/>
      <c r="AE268" s="1006"/>
      <c r="AF268" s="4018"/>
      <c r="AG268" s="4019"/>
      <c r="AH268" s="4019"/>
      <c r="AI268" s="4018"/>
      <c r="AJ268" s="4019"/>
      <c r="AK268" s="4019"/>
      <c r="AL268" s="1763"/>
      <c r="AM268" s="1609"/>
      <c r="AN268" s="1609"/>
      <c r="AO268" s="1609"/>
      <c r="AP268" s="1609"/>
      <c r="AQ268" s="1609"/>
      <c r="AR268" s="1609"/>
      <c r="AS268" s="1609"/>
      <c r="AT268" s="1609"/>
      <c r="AU268" s="1609"/>
      <c r="AV268" s="1609"/>
      <c r="AW268" s="1609"/>
      <c r="AX268" s="1609"/>
      <c r="AY268" s="1609"/>
      <c r="AZ268" s="1609"/>
      <c r="BA268" s="1609"/>
      <c r="BB268" s="1609"/>
      <c r="BC268" s="1609"/>
      <c r="BD268" s="1609"/>
      <c r="BE268" s="1609"/>
      <c r="BF268" s="1609"/>
    </row>
    <row r="269" spans="1:58" ht="11.25" customHeight="1">
      <c r="A269" s="990" t="s">
        <v>1008</v>
      </c>
      <c r="D269" s="984"/>
      <c r="E269" s="994"/>
      <c r="F269" s="4007"/>
      <c r="G269" s="4014"/>
      <c r="H269" s="4003" t="s">
        <v>161</v>
      </c>
      <c r="I269" s="4015"/>
      <c r="J269" s="4016"/>
      <c r="K269" s="4017"/>
      <c r="L269" s="3741"/>
      <c r="M269" s="3742"/>
      <c r="N269" s="999"/>
      <c r="O269" s="1000"/>
      <c r="P269" s="992" t="s">
        <v>1094</v>
      </c>
      <c r="Q269" s="1000"/>
      <c r="R269" s="1000"/>
      <c r="S269" s="1000"/>
      <c r="T269" s="1000"/>
      <c r="U269" s="1000"/>
      <c r="V269" s="1000"/>
      <c r="W269" s="1000"/>
      <c r="X269" s="1000"/>
      <c r="Y269" s="1000"/>
      <c r="Z269" s="1000"/>
      <c r="AA269" s="1000"/>
      <c r="AB269" s="1000"/>
      <c r="AC269" s="1000"/>
      <c r="AD269" s="1000"/>
      <c r="AE269" s="1007"/>
      <c r="AF269" s="4018"/>
      <c r="AG269" s="4019"/>
      <c r="AH269" s="4019"/>
      <c r="AI269" s="4018"/>
      <c r="AJ269" s="4019"/>
      <c r="AK269" s="4019"/>
      <c r="AL269" s="1763"/>
      <c r="AM269" s="1609"/>
      <c r="AN269" s="1609"/>
      <c r="AO269" s="1609"/>
      <c r="AP269" s="1609"/>
      <c r="AQ269" s="1609"/>
      <c r="AR269" s="1609"/>
      <c r="AS269" s="1609"/>
      <c r="AT269" s="1609"/>
      <c r="AU269" s="1609"/>
      <c r="AV269" s="1609"/>
      <c r="AW269" s="1609"/>
      <c r="AX269" s="1609"/>
      <c r="AY269" s="1609"/>
      <c r="AZ269" s="1609"/>
      <c r="BA269" s="1609"/>
      <c r="BB269" s="1609"/>
      <c r="BC269" s="1609"/>
      <c r="BD269" s="1609"/>
      <c r="BE269" s="1609"/>
      <c r="BF269" s="1609"/>
    </row>
    <row r="270" spans="1:58" ht="11.25" customHeight="1">
      <c r="A270" s="990" t="s">
        <v>1008</v>
      </c>
      <c r="D270" s="984"/>
      <c r="E270" s="994"/>
      <c r="F270" s="4007"/>
      <c r="G270" s="3992" t="s">
        <v>90</v>
      </c>
      <c r="H270" s="4003" t="s">
        <v>77</v>
      </c>
      <c r="I270" s="4015"/>
      <c r="J270" s="4016"/>
      <c r="K270" s="4017" t="s">
        <v>1098</v>
      </c>
      <c r="L270" s="3741" t="s">
        <v>6</v>
      </c>
      <c r="M270" s="3742"/>
      <c r="N270" s="1761"/>
      <c r="O270" s="1001" t="s">
        <v>460</v>
      </c>
      <c r="P270" s="1002"/>
      <c r="Q270" s="1002"/>
      <c r="R270" s="1002"/>
      <c r="S270" s="1002"/>
      <c r="T270" s="1002"/>
      <c r="U270" s="1002"/>
      <c r="V270" s="1002"/>
      <c r="W270" s="1002"/>
      <c r="X270" s="1002"/>
      <c r="Y270" s="1002"/>
      <c r="Z270" s="1002"/>
      <c r="AA270" s="1002"/>
      <c r="AB270" s="1002"/>
      <c r="AC270" s="1002"/>
      <c r="AD270" s="1002"/>
      <c r="AE270" s="1002"/>
      <c r="AF270" s="4018">
        <v>2020</v>
      </c>
      <c r="AG270" s="4019" t="s">
        <v>1136</v>
      </c>
      <c r="AH270" s="4019" t="s">
        <v>1137</v>
      </c>
      <c r="AI270" s="4018">
        <v>2020</v>
      </c>
      <c r="AJ270" s="4019" t="s">
        <v>1136</v>
      </c>
      <c r="AK270" s="4019" t="s">
        <v>1137</v>
      </c>
      <c r="AL270" s="1763"/>
      <c r="AM270" s="1609"/>
      <c r="AN270" s="1609"/>
      <c r="AO270" s="1609"/>
      <c r="AP270" s="1609"/>
      <c r="AQ270" s="1609"/>
      <c r="AR270" s="1609"/>
      <c r="AS270" s="1609"/>
      <c r="AT270" s="1609"/>
      <c r="AU270" s="1609"/>
      <c r="AV270" s="1609"/>
      <c r="AW270" s="1609"/>
      <c r="AX270" s="1609"/>
      <c r="AY270" s="1609"/>
      <c r="AZ270" s="1609"/>
      <c r="BA270" s="1609"/>
      <c r="BB270" s="1609"/>
      <c r="BC270" s="1609"/>
      <c r="BD270" s="1609"/>
      <c r="BE270" s="1609"/>
      <c r="BF270" s="1609"/>
    </row>
    <row r="271" spans="1:58" ht="11.25" customHeight="1">
      <c r="A271" s="990" t="s">
        <v>1008</v>
      </c>
      <c r="D271" s="984"/>
      <c r="E271" s="994"/>
      <c r="F271" s="4007"/>
      <c r="G271" s="4014"/>
      <c r="H271" s="4003" t="s">
        <v>89</v>
      </c>
      <c r="I271" s="4015"/>
      <c r="J271" s="4016"/>
      <c r="K271" s="4017"/>
      <c r="L271" s="3741"/>
      <c r="M271" s="3742"/>
      <c r="N271" s="4020"/>
      <c r="O271" s="4021">
        <v>1</v>
      </c>
      <c r="P271" s="4022" t="s">
        <v>52</v>
      </c>
      <c r="Q271" s="4016" t="s">
        <v>1098</v>
      </c>
      <c r="R271" s="4025" t="s">
        <v>1084</v>
      </c>
      <c r="S271" s="4025" t="s">
        <v>1121</v>
      </c>
      <c r="T271" s="4025" t="s">
        <v>1122</v>
      </c>
      <c r="U271" s="4025" t="s">
        <v>1123</v>
      </c>
      <c r="V271" s="4025" t="s">
        <v>1124</v>
      </c>
      <c r="W271" s="4025" t="s">
        <v>1125</v>
      </c>
      <c r="X271" s="4025" t="s">
        <v>1138</v>
      </c>
      <c r="Y271" s="4025" t="s">
        <v>1091</v>
      </c>
      <c r="Z271" s="999"/>
      <c r="AA271" s="1000"/>
      <c r="AB271" s="1000"/>
      <c r="AC271" s="1004"/>
      <c r="AD271" s="1004"/>
      <c r="AE271" s="1005"/>
      <c r="AF271" s="4018"/>
      <c r="AG271" s="4019"/>
      <c r="AH271" s="4019"/>
      <c r="AI271" s="4018"/>
      <c r="AJ271" s="4019"/>
      <c r="AK271" s="4019"/>
      <c r="AL271" s="1763"/>
      <c r="AM271" s="1609"/>
      <c r="AN271" s="1609"/>
      <c r="AO271" s="1609"/>
      <c r="AP271" s="1609"/>
      <c r="AQ271" s="1609"/>
      <c r="AR271" s="1609"/>
      <c r="AS271" s="1609"/>
      <c r="AT271" s="1609"/>
      <c r="AU271" s="1609"/>
      <c r="AV271" s="1609"/>
      <c r="AW271" s="1609"/>
      <c r="AX271" s="1609"/>
      <c r="AY271" s="1609"/>
      <c r="AZ271" s="1609"/>
      <c r="BA271" s="1609"/>
      <c r="BB271" s="1609"/>
      <c r="BC271" s="1609"/>
      <c r="BD271" s="1609"/>
      <c r="BE271" s="1609"/>
      <c r="BF271" s="1609"/>
    </row>
    <row r="272" spans="1:58" ht="11.25" customHeight="1">
      <c r="A272" s="990" t="s">
        <v>1008</v>
      </c>
      <c r="D272" s="984"/>
      <c r="E272" s="994"/>
      <c r="F272" s="4007"/>
      <c r="G272" s="4014"/>
      <c r="H272" s="4003" t="s">
        <v>89</v>
      </c>
      <c r="I272" s="4015"/>
      <c r="J272" s="4016"/>
      <c r="K272" s="4017"/>
      <c r="L272" s="3741"/>
      <c r="M272" s="3742"/>
      <c r="N272" s="4020"/>
      <c r="O272" s="4021"/>
      <c r="P272" s="4023"/>
      <c r="Q272" s="4016"/>
      <c r="R272" s="3975"/>
      <c r="S272" s="4025"/>
      <c r="T272" s="3975"/>
      <c r="U272" s="3975"/>
      <c r="V272" s="3975"/>
      <c r="W272" s="3975"/>
      <c r="X272" s="3975"/>
      <c r="Y272" s="3975"/>
      <c r="Z272" s="1614"/>
      <c r="AA272" s="1581">
        <v>1</v>
      </c>
      <c r="AB272" s="1003" t="s">
        <v>1092</v>
      </c>
      <c r="AC272" s="993">
        <v>2152.37</v>
      </c>
      <c r="AD272" s="1003" t="str">
        <f>AB272</f>
        <v xml:space="preserve">  Прибыль направляемая на инвестиции</v>
      </c>
      <c r="AE272" s="993">
        <v>0</v>
      </c>
      <c r="AF272" s="4018"/>
      <c r="AG272" s="4019"/>
      <c r="AH272" s="4019"/>
      <c r="AI272" s="4018"/>
      <c r="AJ272" s="4019"/>
      <c r="AK272" s="4019"/>
      <c r="AL272" s="1763"/>
      <c r="AM272" s="1609"/>
      <c r="AN272" s="1609"/>
      <c r="AO272" s="1609"/>
      <c r="AP272" s="1609"/>
      <c r="AQ272" s="1609"/>
      <c r="AR272" s="1609"/>
      <c r="AS272" s="1609"/>
      <c r="AT272" s="1609"/>
      <c r="AU272" s="1609"/>
      <c r="AV272" s="1609"/>
      <c r="AW272" s="1609"/>
      <c r="AX272" s="1609"/>
      <c r="AY272" s="1609"/>
      <c r="AZ272" s="1609"/>
      <c r="BA272" s="1609"/>
      <c r="BB272" s="1609"/>
      <c r="BC272" s="1609"/>
      <c r="BD272" s="1609"/>
      <c r="BE272" s="1609"/>
      <c r="BF272" s="1609"/>
    </row>
    <row r="273" spans="1:58" ht="11.25" customHeight="1">
      <c r="A273" s="990" t="s">
        <v>1008</v>
      </c>
      <c r="D273" s="984"/>
      <c r="E273" s="994"/>
      <c r="F273" s="4007"/>
      <c r="G273" s="4014"/>
      <c r="H273" s="4003" t="s">
        <v>89</v>
      </c>
      <c r="I273" s="4015"/>
      <c r="J273" s="4016"/>
      <c r="K273" s="4017"/>
      <c r="L273" s="3741"/>
      <c r="M273" s="3742"/>
      <c r="N273" s="4020"/>
      <c r="O273" s="4021"/>
      <c r="P273" s="4024"/>
      <c r="Q273" s="4016"/>
      <c r="R273" s="3975"/>
      <c r="S273" s="4025"/>
      <c r="T273" s="3975"/>
      <c r="U273" s="3975"/>
      <c r="V273" s="3975"/>
      <c r="W273" s="3975"/>
      <c r="X273" s="3975"/>
      <c r="Y273" s="3975"/>
      <c r="Z273" s="999"/>
      <c r="AA273" s="1000"/>
      <c r="AB273" s="1065" t="s">
        <v>1093</v>
      </c>
      <c r="AC273" s="1004"/>
      <c r="AD273" s="1004"/>
      <c r="AE273" s="1006"/>
      <c r="AF273" s="4018"/>
      <c r="AG273" s="4019"/>
      <c r="AH273" s="4019"/>
      <c r="AI273" s="4018"/>
      <c r="AJ273" s="4019"/>
      <c r="AK273" s="4019"/>
      <c r="AL273" s="1763"/>
      <c r="AM273" s="1609"/>
      <c r="AN273" s="1609"/>
      <c r="AO273" s="1609"/>
      <c r="AP273" s="1609"/>
      <c r="AQ273" s="1609"/>
      <c r="AR273" s="1609"/>
      <c r="AS273" s="1609"/>
      <c r="AT273" s="1609"/>
      <c r="AU273" s="1609"/>
      <c r="AV273" s="1609"/>
      <c r="AW273" s="1609"/>
      <c r="AX273" s="1609"/>
      <c r="AY273" s="1609"/>
      <c r="AZ273" s="1609"/>
      <c r="BA273" s="1609"/>
      <c r="BB273" s="1609"/>
      <c r="BC273" s="1609"/>
      <c r="BD273" s="1609"/>
      <c r="BE273" s="1609"/>
      <c r="BF273" s="1609"/>
    </row>
    <row r="274" spans="1:58" ht="11.25" customHeight="1">
      <c r="A274" s="990" t="s">
        <v>1008</v>
      </c>
      <c r="D274" s="984"/>
      <c r="E274" s="994"/>
      <c r="F274" s="4007"/>
      <c r="G274" s="4014"/>
      <c r="H274" s="4003" t="s">
        <v>89</v>
      </c>
      <c r="I274" s="4015"/>
      <c r="J274" s="4016"/>
      <c r="K274" s="4017"/>
      <c r="L274" s="3741"/>
      <c r="M274" s="3742"/>
      <c r="N274" s="999"/>
      <c r="O274" s="1000"/>
      <c r="P274" s="992" t="s">
        <v>1094</v>
      </c>
      <c r="Q274" s="1000"/>
      <c r="R274" s="1000"/>
      <c r="S274" s="1000"/>
      <c r="T274" s="1000"/>
      <c r="U274" s="1000"/>
      <c r="V274" s="1000"/>
      <c r="W274" s="1000"/>
      <c r="X274" s="1000"/>
      <c r="Y274" s="1000"/>
      <c r="Z274" s="1000"/>
      <c r="AA274" s="1000"/>
      <c r="AB274" s="1000"/>
      <c r="AC274" s="1000"/>
      <c r="AD274" s="1000"/>
      <c r="AE274" s="1007"/>
      <c r="AF274" s="4018"/>
      <c r="AG274" s="4019"/>
      <c r="AH274" s="4019"/>
      <c r="AI274" s="4018"/>
      <c r="AJ274" s="4019"/>
      <c r="AK274" s="4019"/>
      <c r="AL274" s="1763"/>
      <c r="AM274" s="1609"/>
      <c r="AN274" s="1609"/>
      <c r="AO274" s="1609"/>
      <c r="AP274" s="1609"/>
      <c r="AQ274" s="1609"/>
      <c r="AR274" s="1609"/>
      <c r="AS274" s="1609"/>
      <c r="AT274" s="1609"/>
      <c r="AU274" s="1609"/>
      <c r="AV274" s="1609"/>
      <c r="AW274" s="1609"/>
      <c r="AX274" s="1609"/>
      <c r="AY274" s="1609"/>
      <c r="AZ274" s="1609"/>
      <c r="BA274" s="1609"/>
      <c r="BB274" s="1609"/>
      <c r="BC274" s="1609"/>
      <c r="BD274" s="1609"/>
      <c r="BE274" s="1609"/>
      <c r="BF274" s="1609"/>
    </row>
    <row r="275" spans="1:58" ht="11.25" customHeight="1">
      <c r="A275" s="990" t="s">
        <v>1008</v>
      </c>
      <c r="D275" s="984"/>
      <c r="E275" s="994"/>
      <c r="F275" s="4007"/>
      <c r="G275" s="3992" t="s">
        <v>90</v>
      </c>
      <c r="H275" s="4003" t="s">
        <v>78</v>
      </c>
      <c r="I275" s="4015"/>
      <c r="J275" s="4016"/>
      <c r="K275" s="4017" t="s">
        <v>1105</v>
      </c>
      <c r="L275" s="3741" t="s">
        <v>6</v>
      </c>
      <c r="M275" s="3742"/>
      <c r="N275" s="1761"/>
      <c r="O275" s="1001" t="s">
        <v>460</v>
      </c>
      <c r="P275" s="1002"/>
      <c r="Q275" s="1002"/>
      <c r="R275" s="1002"/>
      <c r="S275" s="1002"/>
      <c r="T275" s="1002"/>
      <c r="U275" s="1002"/>
      <c r="V275" s="1002"/>
      <c r="W275" s="1002"/>
      <c r="X275" s="1002"/>
      <c r="Y275" s="1002"/>
      <c r="Z275" s="1002"/>
      <c r="AA275" s="1002"/>
      <c r="AB275" s="1002"/>
      <c r="AC275" s="1002"/>
      <c r="AD275" s="1002"/>
      <c r="AE275" s="1002"/>
      <c r="AF275" s="4018">
        <v>2021</v>
      </c>
      <c r="AG275" s="4019" t="s">
        <v>1096</v>
      </c>
      <c r="AH275" s="4019" t="s">
        <v>1082</v>
      </c>
      <c r="AI275" s="4018">
        <v>2021</v>
      </c>
      <c r="AJ275" s="4019" t="s">
        <v>1096</v>
      </c>
      <c r="AK275" s="4019" t="s">
        <v>1082</v>
      </c>
      <c r="AL275" s="1763"/>
      <c r="AM275" s="1609"/>
      <c r="AN275" s="1609"/>
      <c r="AO275" s="1609"/>
      <c r="AP275" s="1609"/>
      <c r="AQ275" s="1609"/>
      <c r="AR275" s="1609"/>
      <c r="AS275" s="1609"/>
      <c r="AT275" s="1609"/>
      <c r="AU275" s="1609"/>
      <c r="AV275" s="1609"/>
      <c r="AW275" s="1609"/>
      <c r="AX275" s="1609"/>
      <c r="AY275" s="1609"/>
      <c r="AZ275" s="1609"/>
      <c r="BA275" s="1609"/>
      <c r="BB275" s="1609"/>
      <c r="BC275" s="1609"/>
      <c r="BD275" s="1609"/>
      <c r="BE275" s="1609"/>
      <c r="BF275" s="1609"/>
    </row>
    <row r="276" spans="1:58" ht="11.25" customHeight="1">
      <c r="A276" s="990" t="s">
        <v>1008</v>
      </c>
      <c r="D276" s="984"/>
      <c r="E276" s="994"/>
      <c r="F276" s="4007"/>
      <c r="G276" s="4014"/>
      <c r="H276" s="4003" t="s">
        <v>77</v>
      </c>
      <c r="I276" s="4015"/>
      <c r="J276" s="4016"/>
      <c r="K276" s="4017"/>
      <c r="L276" s="3741"/>
      <c r="M276" s="3742"/>
      <c r="N276" s="4020"/>
      <c r="O276" s="4021">
        <v>1</v>
      </c>
      <c r="P276" s="4022" t="s">
        <v>52</v>
      </c>
      <c r="Q276" s="4016" t="s">
        <v>1105</v>
      </c>
      <c r="R276" s="4025" t="s">
        <v>1084</v>
      </c>
      <c r="S276" s="4025" t="s">
        <v>1121</v>
      </c>
      <c r="T276" s="4025" t="s">
        <v>1122</v>
      </c>
      <c r="U276" s="4025" t="s">
        <v>1123</v>
      </c>
      <c r="V276" s="4025" t="s">
        <v>1124</v>
      </c>
      <c r="W276" s="4025" t="s">
        <v>1125</v>
      </c>
      <c r="X276" s="4025" t="s">
        <v>1140</v>
      </c>
      <c r="Y276" s="4025" t="s">
        <v>1091</v>
      </c>
      <c r="Z276" s="999"/>
      <c r="AA276" s="1000"/>
      <c r="AB276" s="1000"/>
      <c r="AC276" s="1004"/>
      <c r="AD276" s="1004"/>
      <c r="AE276" s="1005"/>
      <c r="AF276" s="4018"/>
      <c r="AG276" s="4019"/>
      <c r="AH276" s="4019"/>
      <c r="AI276" s="4018"/>
      <c r="AJ276" s="4019"/>
      <c r="AK276" s="4019"/>
      <c r="AL276" s="1763"/>
      <c r="AM276" s="1609"/>
      <c r="AN276" s="1609"/>
      <c r="AO276" s="1609"/>
      <c r="AP276" s="1609"/>
      <c r="AQ276" s="1609"/>
      <c r="AR276" s="1609"/>
      <c r="AS276" s="1609"/>
      <c r="AT276" s="1609"/>
      <c r="AU276" s="1609"/>
      <c r="AV276" s="1609"/>
      <c r="AW276" s="1609"/>
      <c r="AX276" s="1609"/>
      <c r="AY276" s="1609"/>
      <c r="AZ276" s="1609"/>
      <c r="BA276" s="1609"/>
      <c r="BB276" s="1609"/>
      <c r="BC276" s="1609"/>
      <c r="BD276" s="1609"/>
      <c r="BE276" s="1609"/>
      <c r="BF276" s="1609"/>
    </row>
    <row r="277" spans="1:58" ht="11.25" customHeight="1">
      <c r="A277" s="990" t="s">
        <v>1008</v>
      </c>
      <c r="D277" s="984"/>
      <c r="E277" s="994"/>
      <c r="F277" s="4007"/>
      <c r="G277" s="4014"/>
      <c r="H277" s="4003" t="s">
        <v>77</v>
      </c>
      <c r="I277" s="4015"/>
      <c r="J277" s="4016"/>
      <c r="K277" s="4017"/>
      <c r="L277" s="3741"/>
      <c r="M277" s="3742"/>
      <c r="N277" s="4020"/>
      <c r="O277" s="4021"/>
      <c r="P277" s="4023"/>
      <c r="Q277" s="4016"/>
      <c r="R277" s="3975"/>
      <c r="S277" s="4025"/>
      <c r="T277" s="3975"/>
      <c r="U277" s="3975"/>
      <c r="V277" s="3975"/>
      <c r="W277" s="3975"/>
      <c r="X277" s="3975"/>
      <c r="Y277" s="3975"/>
      <c r="Z277" s="1614"/>
      <c r="AA277" s="1581">
        <v>1</v>
      </c>
      <c r="AB277" s="1003" t="s">
        <v>1092</v>
      </c>
      <c r="AC277" s="993">
        <v>2847.27</v>
      </c>
      <c r="AD277" s="1003" t="str">
        <f>AB277</f>
        <v xml:space="preserve">  Прибыль направляемая на инвестиции</v>
      </c>
      <c r="AE277" s="993">
        <v>14692.79</v>
      </c>
      <c r="AF277" s="4018"/>
      <c r="AG277" s="4019"/>
      <c r="AH277" s="4019"/>
      <c r="AI277" s="4018"/>
      <c r="AJ277" s="4019"/>
      <c r="AK277" s="4019"/>
      <c r="AL277" s="1763"/>
      <c r="AM277" s="1609"/>
      <c r="AN277" s="1609"/>
      <c r="AO277" s="1609"/>
      <c r="AP277" s="1609"/>
      <c r="AQ277" s="1609"/>
      <c r="AR277" s="1609"/>
      <c r="AS277" s="1609"/>
      <c r="AT277" s="1609"/>
      <c r="AU277" s="1609"/>
      <c r="AV277" s="1609"/>
      <c r="AW277" s="1609"/>
      <c r="AX277" s="1609"/>
      <c r="AY277" s="1609"/>
      <c r="AZ277" s="1609"/>
      <c r="BA277" s="1609"/>
      <c r="BB277" s="1609"/>
      <c r="BC277" s="1609"/>
      <c r="BD277" s="1609"/>
      <c r="BE277" s="1609"/>
      <c r="BF277" s="1609"/>
    </row>
    <row r="278" spans="1:58" ht="11.25" customHeight="1">
      <c r="A278" s="990" t="s">
        <v>1008</v>
      </c>
      <c r="D278" s="984"/>
      <c r="E278" s="994"/>
      <c r="F278" s="4007"/>
      <c r="G278" s="4014"/>
      <c r="H278" s="4003" t="s">
        <v>77</v>
      </c>
      <c r="I278" s="4015"/>
      <c r="J278" s="4016"/>
      <c r="K278" s="4017"/>
      <c r="L278" s="3741"/>
      <c r="M278" s="3742"/>
      <c r="N278" s="4020"/>
      <c r="O278" s="4021"/>
      <c r="P278" s="4024"/>
      <c r="Q278" s="4016"/>
      <c r="R278" s="3975"/>
      <c r="S278" s="4025"/>
      <c r="T278" s="3975"/>
      <c r="U278" s="3975"/>
      <c r="V278" s="3975"/>
      <c r="W278" s="3975"/>
      <c r="X278" s="3975"/>
      <c r="Y278" s="3975"/>
      <c r="Z278" s="999"/>
      <c r="AA278" s="1000"/>
      <c r="AB278" s="1065" t="s">
        <v>1093</v>
      </c>
      <c r="AC278" s="1004"/>
      <c r="AD278" s="1004"/>
      <c r="AE278" s="1006"/>
      <c r="AF278" s="4018"/>
      <c r="AG278" s="4019"/>
      <c r="AH278" s="4019"/>
      <c r="AI278" s="4018"/>
      <c r="AJ278" s="4019"/>
      <c r="AK278" s="4019"/>
      <c r="AL278" s="1763"/>
      <c r="AM278" s="1609"/>
      <c r="AN278" s="1609"/>
      <c r="AO278" s="1609"/>
      <c r="AP278" s="1609"/>
      <c r="AQ278" s="1609"/>
      <c r="AR278" s="1609"/>
      <c r="AS278" s="1609"/>
      <c r="AT278" s="1609"/>
      <c r="AU278" s="1609"/>
      <c r="AV278" s="1609"/>
      <c r="AW278" s="1609"/>
      <c r="AX278" s="1609"/>
      <c r="AY278" s="1609"/>
      <c r="AZ278" s="1609"/>
      <c r="BA278" s="1609"/>
      <c r="BB278" s="1609"/>
      <c r="BC278" s="1609"/>
      <c r="BD278" s="1609"/>
      <c r="BE278" s="1609"/>
      <c r="BF278" s="1609"/>
    </row>
    <row r="279" spans="1:58" ht="11.25" customHeight="1">
      <c r="A279" s="990" t="s">
        <v>1008</v>
      </c>
      <c r="D279" s="984"/>
      <c r="E279" s="994"/>
      <c r="F279" s="4007"/>
      <c r="G279" s="4014"/>
      <c r="H279" s="4003" t="s">
        <v>77</v>
      </c>
      <c r="I279" s="4015"/>
      <c r="J279" s="4016"/>
      <c r="K279" s="4017"/>
      <c r="L279" s="3741"/>
      <c r="M279" s="3742"/>
      <c r="N279" s="999"/>
      <c r="O279" s="1000"/>
      <c r="P279" s="992" t="s">
        <v>1094</v>
      </c>
      <c r="Q279" s="1000"/>
      <c r="R279" s="1000"/>
      <c r="S279" s="1000"/>
      <c r="T279" s="1000"/>
      <c r="U279" s="1000"/>
      <c r="V279" s="1000"/>
      <c r="W279" s="1000"/>
      <c r="X279" s="1000"/>
      <c r="Y279" s="1000"/>
      <c r="Z279" s="1000"/>
      <c r="AA279" s="1000"/>
      <c r="AB279" s="1000"/>
      <c r="AC279" s="1000"/>
      <c r="AD279" s="1000"/>
      <c r="AE279" s="1007"/>
      <c r="AF279" s="4018"/>
      <c r="AG279" s="4019"/>
      <c r="AH279" s="4019"/>
      <c r="AI279" s="4018"/>
      <c r="AJ279" s="4019"/>
      <c r="AK279" s="4019"/>
      <c r="AL279" s="1763"/>
      <c r="AM279" s="1609"/>
      <c r="AN279" s="1609"/>
      <c r="AO279" s="1609"/>
      <c r="AP279" s="1609"/>
      <c r="AQ279" s="1609"/>
      <c r="AR279" s="1609"/>
      <c r="AS279" s="1609"/>
      <c r="AT279" s="1609"/>
      <c r="AU279" s="1609"/>
      <c r="AV279" s="1609"/>
      <c r="AW279" s="1609"/>
      <c r="AX279" s="1609"/>
      <c r="AY279" s="1609"/>
      <c r="AZ279" s="1609"/>
      <c r="BA279" s="1609"/>
      <c r="BB279" s="1609"/>
      <c r="BC279" s="1609"/>
      <c r="BD279" s="1609"/>
      <c r="BE279" s="1609"/>
      <c r="BF279" s="1609"/>
    </row>
    <row r="280" spans="1:58" ht="11.25" customHeight="1">
      <c r="A280" s="990" t="s">
        <v>1008</v>
      </c>
      <c r="D280" s="984"/>
      <c r="E280" s="994"/>
      <c r="F280" s="4007"/>
      <c r="G280" s="3992" t="s">
        <v>90</v>
      </c>
      <c r="H280" s="4003" t="s">
        <v>115</v>
      </c>
      <c r="I280" s="4015"/>
      <c r="J280" s="4016"/>
      <c r="K280" s="4017" t="s">
        <v>1139</v>
      </c>
      <c r="L280" s="3741" t="s">
        <v>6</v>
      </c>
      <c r="M280" s="3742"/>
      <c r="N280" s="1761"/>
      <c r="O280" s="1001" t="s">
        <v>460</v>
      </c>
      <c r="P280" s="1002"/>
      <c r="Q280" s="1002"/>
      <c r="R280" s="1002"/>
      <c r="S280" s="1002"/>
      <c r="T280" s="1002"/>
      <c r="U280" s="1002"/>
      <c r="V280" s="1002"/>
      <c r="W280" s="1002"/>
      <c r="X280" s="1002"/>
      <c r="Y280" s="1002"/>
      <c r="Z280" s="1002"/>
      <c r="AA280" s="1002"/>
      <c r="AB280" s="1002"/>
      <c r="AC280" s="1002"/>
      <c r="AD280" s="1002"/>
      <c r="AE280" s="1002"/>
      <c r="AF280" s="4018">
        <v>2020</v>
      </c>
      <c r="AG280" s="4019" t="s">
        <v>1081</v>
      </c>
      <c r="AH280" s="4019" t="s">
        <v>1137</v>
      </c>
      <c r="AI280" s="4018">
        <v>2020</v>
      </c>
      <c r="AJ280" s="4019" t="s">
        <v>1081</v>
      </c>
      <c r="AK280" s="4019" t="s">
        <v>1137</v>
      </c>
      <c r="AL280" s="1763"/>
      <c r="AM280" s="1609"/>
      <c r="AN280" s="1609"/>
      <c r="AO280" s="1609"/>
      <c r="AP280" s="1609"/>
      <c r="AQ280" s="1609"/>
      <c r="AR280" s="1609"/>
      <c r="AS280" s="1609"/>
      <c r="AT280" s="1609"/>
      <c r="AU280" s="1609"/>
      <c r="AV280" s="1609"/>
      <c r="AW280" s="1609"/>
      <c r="AX280" s="1609"/>
      <c r="AY280" s="1609"/>
      <c r="AZ280" s="1609"/>
      <c r="BA280" s="1609"/>
      <c r="BB280" s="1609"/>
      <c r="BC280" s="1609"/>
      <c r="BD280" s="1609"/>
      <c r="BE280" s="1609"/>
      <c r="BF280" s="1609"/>
    </row>
    <row r="281" spans="1:58" ht="11.25" customHeight="1">
      <c r="A281" s="990" t="s">
        <v>1008</v>
      </c>
      <c r="D281" s="984"/>
      <c r="E281" s="994"/>
      <c r="F281" s="4007"/>
      <c r="G281" s="4014"/>
      <c r="H281" s="4003" t="s">
        <v>78</v>
      </c>
      <c r="I281" s="4015"/>
      <c r="J281" s="4016"/>
      <c r="K281" s="4017"/>
      <c r="L281" s="3741"/>
      <c r="M281" s="3742"/>
      <c r="N281" s="4020"/>
      <c r="O281" s="4021">
        <v>1</v>
      </c>
      <c r="P281" s="4022" t="s">
        <v>52</v>
      </c>
      <c r="Q281" s="4016" t="s">
        <v>1120</v>
      </c>
      <c r="R281" s="4025" t="s">
        <v>1084</v>
      </c>
      <c r="S281" s="4025" t="s">
        <v>1121</v>
      </c>
      <c r="T281" s="4025" t="s">
        <v>1122</v>
      </c>
      <c r="U281" s="4025" t="s">
        <v>1123</v>
      </c>
      <c r="V281" s="4025" t="s">
        <v>1124</v>
      </c>
      <c r="W281" s="4025" t="s">
        <v>1125</v>
      </c>
      <c r="X281" s="4025" t="s">
        <v>1126</v>
      </c>
      <c r="Y281" s="4025" t="s">
        <v>1127</v>
      </c>
      <c r="Z281" s="999"/>
      <c r="AA281" s="1000"/>
      <c r="AB281" s="1000"/>
      <c r="AC281" s="1004"/>
      <c r="AD281" s="1004"/>
      <c r="AE281" s="1005"/>
      <c r="AF281" s="4018"/>
      <c r="AG281" s="4019"/>
      <c r="AH281" s="4019"/>
      <c r="AI281" s="4018"/>
      <c r="AJ281" s="4019"/>
      <c r="AK281" s="4019"/>
      <c r="AL281" s="1763"/>
      <c r="AM281" s="1609"/>
      <c r="AN281" s="1609"/>
      <c r="AO281" s="1609"/>
      <c r="AP281" s="1609"/>
      <c r="AQ281" s="1609"/>
      <c r="AR281" s="1609"/>
      <c r="AS281" s="1609"/>
      <c r="AT281" s="1609"/>
      <c r="AU281" s="1609"/>
      <c r="AV281" s="1609"/>
      <c r="AW281" s="1609"/>
      <c r="AX281" s="1609"/>
      <c r="AY281" s="1609"/>
      <c r="AZ281" s="1609"/>
      <c r="BA281" s="1609"/>
      <c r="BB281" s="1609"/>
      <c r="BC281" s="1609"/>
      <c r="BD281" s="1609"/>
      <c r="BE281" s="1609"/>
      <c r="BF281" s="1609"/>
    </row>
    <row r="282" spans="1:58" ht="11.25" customHeight="1">
      <c r="A282" s="990" t="s">
        <v>1008</v>
      </c>
      <c r="D282" s="984"/>
      <c r="E282" s="994"/>
      <c r="F282" s="4007"/>
      <c r="G282" s="4014"/>
      <c r="H282" s="4003" t="s">
        <v>78</v>
      </c>
      <c r="I282" s="4015"/>
      <c r="J282" s="4016"/>
      <c r="K282" s="4017"/>
      <c r="L282" s="3741"/>
      <c r="M282" s="3742"/>
      <c r="N282" s="4020"/>
      <c r="O282" s="4021"/>
      <c r="P282" s="4023"/>
      <c r="Q282" s="4016"/>
      <c r="R282" s="3975"/>
      <c r="S282" s="4025"/>
      <c r="T282" s="3975"/>
      <c r="U282" s="3975"/>
      <c r="V282" s="3975"/>
      <c r="W282" s="3975"/>
      <c r="X282" s="3975"/>
      <c r="Y282" s="3975"/>
      <c r="Z282" s="1614"/>
      <c r="AA282" s="1581">
        <v>1</v>
      </c>
      <c r="AB282" s="1003" t="s">
        <v>1092</v>
      </c>
      <c r="AC282" s="993">
        <v>2073.61</v>
      </c>
      <c r="AD282" s="1003" t="str">
        <f>AB282</f>
        <v xml:space="preserve">  Прибыль направляемая на инвестиции</v>
      </c>
      <c r="AE282" s="993">
        <v>0</v>
      </c>
      <c r="AF282" s="4018"/>
      <c r="AG282" s="4019"/>
      <c r="AH282" s="4019"/>
      <c r="AI282" s="4018"/>
      <c r="AJ282" s="4019"/>
      <c r="AK282" s="4019"/>
      <c r="AL282" s="1763"/>
      <c r="AM282" s="1609"/>
      <c r="AN282" s="1609"/>
      <c r="AO282" s="1609"/>
      <c r="AP282" s="1609"/>
      <c r="AQ282" s="1609"/>
      <c r="AR282" s="1609"/>
      <c r="AS282" s="1609"/>
      <c r="AT282" s="1609"/>
      <c r="AU282" s="1609"/>
      <c r="AV282" s="1609"/>
      <c r="AW282" s="1609"/>
      <c r="AX282" s="1609"/>
      <c r="AY282" s="1609"/>
      <c r="AZ282" s="1609"/>
      <c r="BA282" s="1609"/>
      <c r="BB282" s="1609"/>
      <c r="BC282" s="1609"/>
      <c r="BD282" s="1609"/>
      <c r="BE282" s="1609"/>
      <c r="BF282" s="1609"/>
    </row>
    <row r="283" spans="1:58" ht="11.25" customHeight="1">
      <c r="A283" s="990" t="s">
        <v>1008</v>
      </c>
      <c r="D283" s="984"/>
      <c r="E283" s="994"/>
      <c r="F283" s="4007"/>
      <c r="G283" s="4014"/>
      <c r="H283" s="4003" t="s">
        <v>78</v>
      </c>
      <c r="I283" s="4015"/>
      <c r="J283" s="4016"/>
      <c r="K283" s="4017"/>
      <c r="L283" s="3741"/>
      <c r="M283" s="3742"/>
      <c r="N283" s="4020"/>
      <c r="O283" s="4021"/>
      <c r="P283" s="4024"/>
      <c r="Q283" s="4016"/>
      <c r="R283" s="3975"/>
      <c r="S283" s="4025"/>
      <c r="T283" s="3975"/>
      <c r="U283" s="3975"/>
      <c r="V283" s="3975"/>
      <c r="W283" s="3975"/>
      <c r="X283" s="3975"/>
      <c r="Y283" s="3975"/>
      <c r="Z283" s="999"/>
      <c r="AA283" s="1000"/>
      <c r="AB283" s="1065" t="s">
        <v>1093</v>
      </c>
      <c r="AC283" s="1004"/>
      <c r="AD283" s="1004"/>
      <c r="AE283" s="1006"/>
      <c r="AF283" s="4018"/>
      <c r="AG283" s="4019"/>
      <c r="AH283" s="4019"/>
      <c r="AI283" s="4018"/>
      <c r="AJ283" s="4019"/>
      <c r="AK283" s="4019"/>
      <c r="AL283" s="1763"/>
      <c r="AM283" s="1609"/>
      <c r="AN283" s="1609"/>
      <c r="AO283" s="1609"/>
      <c r="AP283" s="1609"/>
      <c r="AQ283" s="1609"/>
      <c r="AR283" s="1609"/>
      <c r="AS283" s="1609"/>
      <c r="AT283" s="1609"/>
      <c r="AU283" s="1609"/>
      <c r="AV283" s="1609"/>
      <c r="AW283" s="1609"/>
      <c r="AX283" s="1609"/>
      <c r="AY283" s="1609"/>
      <c r="AZ283" s="1609"/>
      <c r="BA283" s="1609"/>
      <c r="BB283" s="1609"/>
      <c r="BC283" s="1609"/>
      <c r="BD283" s="1609"/>
      <c r="BE283" s="1609"/>
      <c r="BF283" s="1609"/>
    </row>
    <row r="284" spans="1:58" ht="11.25" customHeight="1">
      <c r="A284" s="990" t="s">
        <v>1008</v>
      </c>
      <c r="D284" s="984"/>
      <c r="E284" s="994"/>
      <c r="F284" s="4007"/>
      <c r="G284" s="4014"/>
      <c r="H284" s="4003" t="s">
        <v>78</v>
      </c>
      <c r="I284" s="4015"/>
      <c r="J284" s="4016"/>
      <c r="K284" s="4017"/>
      <c r="L284" s="3741"/>
      <c r="M284" s="3742"/>
      <c r="N284" s="999"/>
      <c r="O284" s="1000"/>
      <c r="P284" s="992" t="s">
        <v>1094</v>
      </c>
      <c r="Q284" s="1000"/>
      <c r="R284" s="1000"/>
      <c r="S284" s="1000"/>
      <c r="T284" s="1000"/>
      <c r="U284" s="1000"/>
      <c r="V284" s="1000"/>
      <c r="W284" s="1000"/>
      <c r="X284" s="1000"/>
      <c r="Y284" s="1000"/>
      <c r="Z284" s="1000"/>
      <c r="AA284" s="1000"/>
      <c r="AB284" s="1000"/>
      <c r="AC284" s="1000"/>
      <c r="AD284" s="1000"/>
      <c r="AE284" s="1007"/>
      <c r="AF284" s="4018"/>
      <c r="AG284" s="4019"/>
      <c r="AH284" s="4019"/>
      <c r="AI284" s="4018"/>
      <c r="AJ284" s="4019"/>
      <c r="AK284" s="4019"/>
      <c r="AL284" s="1763"/>
      <c r="AM284" s="1609"/>
      <c r="AN284" s="1609"/>
      <c r="AO284" s="1609"/>
      <c r="AP284" s="1609"/>
      <c r="AQ284" s="1609"/>
      <c r="AR284" s="1609"/>
      <c r="AS284" s="1609"/>
      <c r="AT284" s="1609"/>
      <c r="AU284" s="1609"/>
      <c r="AV284" s="1609"/>
      <c r="AW284" s="1609"/>
      <c r="AX284" s="1609"/>
      <c r="AY284" s="1609"/>
      <c r="AZ284" s="1609"/>
      <c r="BA284" s="1609"/>
      <c r="BB284" s="1609"/>
      <c r="BC284" s="1609"/>
      <c r="BD284" s="1609"/>
      <c r="BE284" s="1609"/>
      <c r="BF284" s="1609"/>
    </row>
    <row r="285" spans="1:58" ht="11.25" customHeight="1">
      <c r="A285" s="990" t="s">
        <v>1008</v>
      </c>
      <c r="D285" s="984"/>
      <c r="E285" s="994"/>
      <c r="F285" s="4007"/>
      <c r="G285" s="3992" t="s">
        <v>90</v>
      </c>
      <c r="H285" s="4003" t="s">
        <v>79</v>
      </c>
      <c r="I285" s="4015"/>
      <c r="J285" s="4016"/>
      <c r="K285" s="4017" t="s">
        <v>1134</v>
      </c>
      <c r="L285" s="3741" t="s">
        <v>6</v>
      </c>
      <c r="M285" s="3742"/>
      <c r="N285" s="1761"/>
      <c r="O285" s="1001" t="s">
        <v>460</v>
      </c>
      <c r="P285" s="1002"/>
      <c r="Q285" s="1002"/>
      <c r="R285" s="1002"/>
      <c r="S285" s="1002"/>
      <c r="T285" s="1002"/>
      <c r="U285" s="1002"/>
      <c r="V285" s="1002"/>
      <c r="W285" s="1002"/>
      <c r="X285" s="1002"/>
      <c r="Y285" s="1002"/>
      <c r="Z285" s="1002"/>
      <c r="AA285" s="1002"/>
      <c r="AB285" s="1002"/>
      <c r="AC285" s="1002"/>
      <c r="AD285" s="1002"/>
      <c r="AE285" s="1002"/>
      <c r="AF285" s="4018">
        <v>2019</v>
      </c>
      <c r="AG285" s="4019" t="s">
        <v>1135</v>
      </c>
      <c r="AH285" s="4019" t="s">
        <v>1119</v>
      </c>
      <c r="AI285" s="4018">
        <v>2019</v>
      </c>
      <c r="AJ285" s="4019" t="s">
        <v>1135</v>
      </c>
      <c r="AK285" s="4019" t="s">
        <v>1119</v>
      </c>
      <c r="AL285" s="1763"/>
      <c r="AM285" s="1609"/>
      <c r="AN285" s="1609"/>
      <c r="AO285" s="1609"/>
      <c r="AP285" s="1609"/>
      <c r="AQ285" s="1609"/>
      <c r="AR285" s="1609"/>
      <c r="AS285" s="1609"/>
      <c r="AT285" s="1609"/>
      <c r="AU285" s="1609"/>
      <c r="AV285" s="1609"/>
      <c r="AW285" s="1609"/>
      <c r="AX285" s="1609"/>
      <c r="AY285" s="1609"/>
      <c r="AZ285" s="1609"/>
      <c r="BA285" s="1609"/>
      <c r="BB285" s="1609"/>
      <c r="BC285" s="1609"/>
      <c r="BD285" s="1609"/>
      <c r="BE285" s="1609"/>
      <c r="BF285" s="1609"/>
    </row>
    <row r="286" spans="1:58" ht="11.25" customHeight="1">
      <c r="A286" s="990" t="s">
        <v>1008</v>
      </c>
      <c r="D286" s="984"/>
      <c r="E286" s="994"/>
      <c r="F286" s="4007"/>
      <c r="G286" s="4014"/>
      <c r="H286" s="4003" t="s">
        <v>115</v>
      </c>
      <c r="I286" s="4015"/>
      <c r="J286" s="4016"/>
      <c r="K286" s="4017"/>
      <c r="L286" s="3741"/>
      <c r="M286" s="3742"/>
      <c r="N286" s="4020"/>
      <c r="O286" s="4021">
        <v>1</v>
      </c>
      <c r="P286" s="4022" t="s">
        <v>52</v>
      </c>
      <c r="Q286" s="4016" t="s">
        <v>1131</v>
      </c>
      <c r="R286" s="4025" t="s">
        <v>1084</v>
      </c>
      <c r="S286" s="4025" t="s">
        <v>1121</v>
      </c>
      <c r="T286" s="4025" t="s">
        <v>1122</v>
      </c>
      <c r="U286" s="4025" t="s">
        <v>1123</v>
      </c>
      <c r="V286" s="4025" t="s">
        <v>1124</v>
      </c>
      <c r="W286" s="4025" t="s">
        <v>1125</v>
      </c>
      <c r="X286" s="4025" t="s">
        <v>1132</v>
      </c>
      <c r="Y286" s="4025" t="s">
        <v>1133</v>
      </c>
      <c r="Z286" s="999"/>
      <c r="AA286" s="1000"/>
      <c r="AB286" s="1000"/>
      <c r="AC286" s="1004"/>
      <c r="AD286" s="1004"/>
      <c r="AE286" s="1005"/>
      <c r="AF286" s="4018"/>
      <c r="AG286" s="4019"/>
      <c r="AH286" s="4019"/>
      <c r="AI286" s="4018"/>
      <c r="AJ286" s="4019"/>
      <c r="AK286" s="4019"/>
      <c r="AL286" s="1763"/>
      <c r="AM286" s="1609"/>
      <c r="AN286" s="1609"/>
      <c r="AO286" s="1609"/>
      <c r="AP286" s="1609"/>
      <c r="AQ286" s="1609"/>
      <c r="AR286" s="1609"/>
      <c r="AS286" s="1609"/>
      <c r="AT286" s="1609"/>
      <c r="AU286" s="1609"/>
      <c r="AV286" s="1609"/>
      <c r="AW286" s="1609"/>
      <c r="AX286" s="1609"/>
      <c r="AY286" s="1609"/>
      <c r="AZ286" s="1609"/>
      <c r="BA286" s="1609"/>
      <c r="BB286" s="1609"/>
      <c r="BC286" s="1609"/>
      <c r="BD286" s="1609"/>
      <c r="BE286" s="1609"/>
      <c r="BF286" s="1609"/>
    </row>
    <row r="287" spans="1:58" ht="11.25" customHeight="1">
      <c r="A287" s="990" t="s">
        <v>1008</v>
      </c>
      <c r="D287" s="984"/>
      <c r="E287" s="994"/>
      <c r="F287" s="4007"/>
      <c r="G287" s="4014"/>
      <c r="H287" s="4003" t="s">
        <v>115</v>
      </c>
      <c r="I287" s="4015"/>
      <c r="J287" s="4016"/>
      <c r="K287" s="4017"/>
      <c r="L287" s="3741"/>
      <c r="M287" s="3742"/>
      <c r="N287" s="4020"/>
      <c r="O287" s="4021"/>
      <c r="P287" s="4023"/>
      <c r="Q287" s="4016"/>
      <c r="R287" s="3975"/>
      <c r="S287" s="4025"/>
      <c r="T287" s="3975"/>
      <c r="U287" s="3975"/>
      <c r="V287" s="3975"/>
      <c r="W287" s="3975"/>
      <c r="X287" s="3975"/>
      <c r="Y287" s="3975"/>
      <c r="Z287" s="1614"/>
      <c r="AA287" s="1581">
        <v>1</v>
      </c>
      <c r="AB287" s="1003" t="s">
        <v>1092</v>
      </c>
      <c r="AC287" s="993">
        <v>65.069999999999993</v>
      </c>
      <c r="AD287" s="1003" t="str">
        <f>AB287</f>
        <v xml:space="preserve">  Прибыль направляемая на инвестиции</v>
      </c>
      <c r="AE287" s="993">
        <v>0</v>
      </c>
      <c r="AF287" s="4018"/>
      <c r="AG287" s="4019"/>
      <c r="AH287" s="4019"/>
      <c r="AI287" s="4018"/>
      <c r="AJ287" s="4019"/>
      <c r="AK287" s="4019"/>
      <c r="AL287" s="1763"/>
      <c r="AM287" s="1609"/>
      <c r="AN287" s="1609"/>
      <c r="AO287" s="1609"/>
      <c r="AP287" s="1609"/>
      <c r="AQ287" s="1609"/>
      <c r="AR287" s="1609"/>
      <c r="AS287" s="1609"/>
      <c r="AT287" s="1609"/>
      <c r="AU287" s="1609"/>
      <c r="AV287" s="1609"/>
      <c r="AW287" s="1609"/>
      <c r="AX287" s="1609"/>
      <c r="AY287" s="1609"/>
      <c r="AZ287" s="1609"/>
      <c r="BA287" s="1609"/>
      <c r="BB287" s="1609"/>
      <c r="BC287" s="1609"/>
      <c r="BD287" s="1609"/>
      <c r="BE287" s="1609"/>
      <c r="BF287" s="1609"/>
    </row>
    <row r="288" spans="1:58" ht="11.25" customHeight="1">
      <c r="A288" s="990" t="s">
        <v>1008</v>
      </c>
      <c r="D288" s="984"/>
      <c r="E288" s="994"/>
      <c r="F288" s="4007"/>
      <c r="G288" s="4014"/>
      <c r="H288" s="4003" t="s">
        <v>115</v>
      </c>
      <c r="I288" s="4015"/>
      <c r="J288" s="4016"/>
      <c r="K288" s="4017"/>
      <c r="L288" s="3741"/>
      <c r="M288" s="3742"/>
      <c r="N288" s="4020"/>
      <c r="O288" s="4021"/>
      <c r="P288" s="4024"/>
      <c r="Q288" s="4016"/>
      <c r="R288" s="3975"/>
      <c r="S288" s="4025"/>
      <c r="T288" s="3975"/>
      <c r="U288" s="3975"/>
      <c r="V288" s="3975"/>
      <c r="W288" s="3975"/>
      <c r="X288" s="3975"/>
      <c r="Y288" s="3975"/>
      <c r="Z288" s="999"/>
      <c r="AA288" s="1000"/>
      <c r="AB288" s="1065" t="s">
        <v>1093</v>
      </c>
      <c r="AC288" s="1004"/>
      <c r="AD288" s="1004"/>
      <c r="AE288" s="1006"/>
      <c r="AF288" s="4018"/>
      <c r="AG288" s="4019"/>
      <c r="AH288" s="4019"/>
      <c r="AI288" s="4018"/>
      <c r="AJ288" s="4019"/>
      <c r="AK288" s="4019"/>
      <c r="AL288" s="1763"/>
      <c r="AM288" s="1609"/>
      <c r="AN288" s="1609"/>
      <c r="AO288" s="1609"/>
      <c r="AP288" s="1609"/>
      <c r="AQ288" s="1609"/>
      <c r="AR288" s="1609"/>
      <c r="AS288" s="1609"/>
      <c r="AT288" s="1609"/>
      <c r="AU288" s="1609"/>
      <c r="AV288" s="1609"/>
      <c r="AW288" s="1609"/>
      <c r="AX288" s="1609"/>
      <c r="AY288" s="1609"/>
      <c r="AZ288" s="1609"/>
      <c r="BA288" s="1609"/>
      <c r="BB288" s="1609"/>
      <c r="BC288" s="1609"/>
      <c r="BD288" s="1609"/>
      <c r="BE288" s="1609"/>
      <c r="BF288" s="1609"/>
    </row>
    <row r="289" spans="1:58" ht="11.25" customHeight="1">
      <c r="A289" s="990" t="s">
        <v>1008</v>
      </c>
      <c r="D289" s="984"/>
      <c r="E289" s="994"/>
      <c r="F289" s="4007"/>
      <c r="G289" s="4014"/>
      <c r="H289" s="4003" t="s">
        <v>115</v>
      </c>
      <c r="I289" s="4015"/>
      <c r="J289" s="4016"/>
      <c r="K289" s="4017"/>
      <c r="L289" s="3741"/>
      <c r="M289" s="3742"/>
      <c r="N289" s="999"/>
      <c r="O289" s="1000"/>
      <c r="P289" s="992" t="s">
        <v>1094</v>
      </c>
      <c r="Q289" s="1000"/>
      <c r="R289" s="1000"/>
      <c r="S289" s="1000"/>
      <c r="T289" s="1000"/>
      <c r="U289" s="1000"/>
      <c r="V289" s="1000"/>
      <c r="W289" s="1000"/>
      <c r="X289" s="1000"/>
      <c r="Y289" s="1000"/>
      <c r="Z289" s="1000"/>
      <c r="AA289" s="1000"/>
      <c r="AB289" s="1000"/>
      <c r="AC289" s="1000"/>
      <c r="AD289" s="1000"/>
      <c r="AE289" s="1007"/>
      <c r="AF289" s="4018"/>
      <c r="AG289" s="4019"/>
      <c r="AH289" s="4019"/>
      <c r="AI289" s="4018"/>
      <c r="AJ289" s="4019"/>
      <c r="AK289" s="4019"/>
      <c r="AL289" s="1763"/>
      <c r="AM289" s="1609"/>
      <c r="AN289" s="1609"/>
      <c r="AO289" s="1609"/>
      <c r="AP289" s="1609"/>
      <c r="AQ289" s="1609"/>
      <c r="AR289" s="1609"/>
      <c r="AS289" s="1609"/>
      <c r="AT289" s="1609"/>
      <c r="AU289" s="1609"/>
      <c r="AV289" s="1609"/>
      <c r="AW289" s="1609"/>
      <c r="AX289" s="1609"/>
      <c r="AY289" s="1609"/>
      <c r="AZ289" s="1609"/>
      <c r="BA289" s="1609"/>
      <c r="BB289" s="1609"/>
      <c r="BC289" s="1609"/>
      <c r="BD289" s="1609"/>
      <c r="BE289" s="1609"/>
      <c r="BF289" s="1609"/>
    </row>
    <row r="290" spans="1:58" ht="12" customHeight="1">
      <c r="A290" s="990" t="s">
        <v>1008</v>
      </c>
      <c r="D290" s="984"/>
      <c r="E290" s="994"/>
      <c r="F290" s="4008"/>
      <c r="G290" s="1014"/>
      <c r="H290" s="1014"/>
      <c r="I290" s="4005" t="s">
        <v>1100</v>
      </c>
      <c r="J290" s="4005"/>
      <c r="K290" s="4005"/>
      <c r="L290" s="997"/>
      <c r="M290" s="997"/>
      <c r="N290" s="998"/>
      <c r="O290" s="998"/>
      <c r="P290" s="998"/>
      <c r="Q290" s="998"/>
      <c r="R290" s="998"/>
      <c r="S290" s="998"/>
      <c r="T290" s="998"/>
      <c r="U290" s="998"/>
      <c r="V290" s="998"/>
      <c r="W290" s="998"/>
      <c r="X290" s="998"/>
      <c r="Y290" s="998"/>
      <c r="Z290" s="998"/>
      <c r="AA290" s="998"/>
      <c r="AB290" s="998"/>
      <c r="AC290" s="998"/>
      <c r="AD290" s="998"/>
      <c r="AE290" s="998"/>
      <c r="AF290" s="998"/>
      <c r="AG290" s="997"/>
      <c r="AH290" s="997"/>
      <c r="AI290" s="998"/>
      <c r="AJ290" s="997"/>
      <c r="AK290" s="998"/>
      <c r="AL290" s="1763"/>
      <c r="AM290" s="1609"/>
      <c r="AN290" s="1609"/>
      <c r="AO290" s="1609"/>
      <c r="AP290" s="1609"/>
      <c r="AQ290" s="1609"/>
      <c r="AR290" s="1609"/>
      <c r="AS290" s="1609"/>
      <c r="AT290" s="1609"/>
      <c r="AU290" s="1609"/>
      <c r="AV290" s="1609"/>
      <c r="AW290" s="1609"/>
      <c r="AX290" s="1609"/>
      <c r="AY290" s="1609"/>
      <c r="AZ290" s="1609"/>
      <c r="BA290" s="1609"/>
      <c r="BB290" s="1609"/>
      <c r="BC290" s="1609"/>
      <c r="BD290" s="1609"/>
      <c r="BE290" s="1609"/>
      <c r="BF290" s="1609"/>
    </row>
    <row r="291" spans="1:58" ht="0.75" customHeight="1">
      <c r="A291" s="990" t="s">
        <v>1008</v>
      </c>
      <c r="D291" s="984"/>
      <c r="E291" s="994"/>
      <c r="F291" s="4006">
        <v>2022</v>
      </c>
      <c r="G291" s="4003"/>
      <c r="H291" s="4010" t="s">
        <v>460</v>
      </c>
      <c r="I291" s="4011"/>
      <c r="J291" s="4002"/>
      <c r="K291" s="4002"/>
      <c r="L291" s="4004"/>
      <c r="M291" s="3857"/>
      <c r="N291" s="1811"/>
      <c r="O291" s="1810"/>
      <c r="P291" s="1811"/>
      <c r="Q291" s="1811"/>
      <c r="R291" s="1811"/>
      <c r="S291" s="1811"/>
      <c r="T291" s="1811"/>
      <c r="U291" s="1811"/>
      <c r="V291" s="1811"/>
      <c r="W291" s="1811"/>
      <c r="X291" s="1811"/>
      <c r="Y291" s="1811"/>
      <c r="Z291" s="1811"/>
      <c r="AA291" s="1811"/>
      <c r="AB291" s="1811"/>
      <c r="AC291" s="1811"/>
      <c r="AD291" s="1811"/>
      <c r="AE291" s="1811"/>
      <c r="AF291" s="4009"/>
      <c r="AG291" s="4004"/>
      <c r="AH291" s="4004"/>
      <c r="AI291" s="4009"/>
      <c r="AJ291" s="4004"/>
      <c r="AK291" s="4004"/>
      <c r="AL291" s="1763"/>
      <c r="AM291" s="1609"/>
      <c r="AN291" s="1609"/>
      <c r="AO291" s="1609"/>
      <c r="AP291" s="1609"/>
      <c r="AQ291" s="1609"/>
      <c r="AR291" s="1609"/>
      <c r="AS291" s="1609"/>
      <c r="AT291" s="1609"/>
      <c r="AU291" s="1609"/>
      <c r="AV291" s="1609"/>
      <c r="AW291" s="1609"/>
      <c r="AX291" s="1609"/>
      <c r="AY291" s="1609"/>
      <c r="AZ291" s="1609"/>
      <c r="BA291" s="1609"/>
      <c r="BB291" s="1609"/>
      <c r="BC291" s="1609"/>
      <c r="BD291" s="1609"/>
      <c r="BE291" s="1609"/>
      <c r="BF291" s="1609"/>
    </row>
    <row r="292" spans="1:58" ht="0.75" customHeight="1">
      <c r="A292" s="990" t="s">
        <v>1008</v>
      </c>
      <c r="D292" s="984"/>
      <c r="E292" s="994"/>
      <c r="F292" s="4006"/>
      <c r="G292" s="4003"/>
      <c r="H292" s="4010"/>
      <c r="I292" s="4011"/>
      <c r="J292" s="4002"/>
      <c r="K292" s="4002"/>
      <c r="L292" s="4004"/>
      <c r="M292" s="3857"/>
      <c r="N292" s="4012"/>
      <c r="O292" s="4013"/>
      <c r="P292" s="3999"/>
      <c r="Q292" s="4002"/>
      <c r="R292" s="4002"/>
      <c r="S292" s="4002"/>
      <c r="T292" s="4002"/>
      <c r="U292" s="4002"/>
      <c r="V292" s="4002"/>
      <c r="W292" s="4002"/>
      <c r="X292" s="4002"/>
      <c r="Y292" s="4002"/>
      <c r="Z292" s="1812"/>
      <c r="AA292" s="1813"/>
      <c r="AB292" s="1813"/>
      <c r="AC292" s="1814"/>
      <c r="AD292" s="1814"/>
      <c r="AE292" s="1815"/>
      <c r="AF292" s="4009"/>
      <c r="AG292" s="4004"/>
      <c r="AH292" s="4004"/>
      <c r="AI292" s="4009"/>
      <c r="AJ292" s="4004"/>
      <c r="AK292" s="4004"/>
      <c r="AL292" s="1763"/>
      <c r="AM292" s="1609"/>
      <c r="AN292" s="1609"/>
      <c r="AO292" s="1609"/>
      <c r="AP292" s="1609"/>
      <c r="AQ292" s="1609"/>
      <c r="AR292" s="1609"/>
      <c r="AS292" s="1609"/>
      <c r="AT292" s="1609"/>
      <c r="AU292" s="1609"/>
      <c r="AV292" s="1609"/>
      <c r="AW292" s="1609"/>
      <c r="AX292" s="1609"/>
      <c r="AY292" s="1609"/>
      <c r="AZ292" s="1609"/>
      <c r="BA292" s="1609"/>
      <c r="BB292" s="1609"/>
      <c r="BC292" s="1609"/>
      <c r="BD292" s="1609"/>
      <c r="BE292" s="1609"/>
      <c r="BF292" s="1609"/>
    </row>
    <row r="293" spans="1:58" ht="0.75" customHeight="1">
      <c r="A293" s="990" t="s">
        <v>1008</v>
      </c>
      <c r="D293" s="984"/>
      <c r="E293" s="994"/>
      <c r="F293" s="4006"/>
      <c r="G293" s="4003"/>
      <c r="H293" s="4010"/>
      <c r="I293" s="4011"/>
      <c r="J293" s="4002"/>
      <c r="K293" s="4002"/>
      <c r="L293" s="4004"/>
      <c r="M293" s="3857"/>
      <c r="N293" s="4012"/>
      <c r="O293" s="4013"/>
      <c r="P293" s="4000"/>
      <c r="Q293" s="4002"/>
      <c r="R293" s="4002"/>
      <c r="S293" s="4002"/>
      <c r="T293" s="4002"/>
      <c r="U293" s="4002"/>
      <c r="V293" s="4002"/>
      <c r="W293" s="4002"/>
      <c r="X293" s="4002"/>
      <c r="Y293" s="4002"/>
      <c r="Z293" s="1816"/>
      <c r="AA293" s="1817"/>
      <c r="AB293" s="1818"/>
      <c r="AC293" s="1819"/>
      <c r="AD293" s="1818"/>
      <c r="AE293" s="1819"/>
      <c r="AF293" s="4009"/>
      <c r="AG293" s="4004"/>
      <c r="AH293" s="4004"/>
      <c r="AI293" s="4009"/>
      <c r="AJ293" s="4004"/>
      <c r="AK293" s="4004"/>
      <c r="AL293" s="1763"/>
      <c r="AM293" s="1609"/>
      <c r="AN293" s="1609"/>
      <c r="AO293" s="1609"/>
      <c r="AP293" s="1609"/>
      <c r="AQ293" s="1609"/>
      <c r="AR293" s="1609"/>
      <c r="AS293" s="1609"/>
      <c r="AT293" s="1609"/>
      <c r="AU293" s="1609"/>
      <c r="AV293" s="1609"/>
      <c r="AW293" s="1609"/>
      <c r="AX293" s="1609"/>
      <c r="AY293" s="1609"/>
      <c r="AZ293" s="1609"/>
      <c r="BA293" s="1609"/>
      <c r="BB293" s="1609"/>
      <c r="BC293" s="1609"/>
      <c r="BD293" s="1609"/>
      <c r="BE293" s="1609"/>
      <c r="BF293" s="1609"/>
    </row>
    <row r="294" spans="1:58" ht="0.75" customHeight="1">
      <c r="A294" s="990" t="s">
        <v>1008</v>
      </c>
      <c r="D294" s="984"/>
      <c r="E294" s="994"/>
      <c r="F294" s="4006"/>
      <c r="G294" s="4003"/>
      <c r="H294" s="4010"/>
      <c r="I294" s="4011"/>
      <c r="J294" s="4002"/>
      <c r="K294" s="4002"/>
      <c r="L294" s="4004"/>
      <c r="M294" s="3857"/>
      <c r="N294" s="4012"/>
      <c r="O294" s="4013"/>
      <c r="P294" s="4001"/>
      <c r="Q294" s="4002"/>
      <c r="R294" s="4002"/>
      <c r="S294" s="4002"/>
      <c r="T294" s="4002"/>
      <c r="U294" s="4002"/>
      <c r="V294" s="4002"/>
      <c r="W294" s="4002"/>
      <c r="X294" s="4002"/>
      <c r="Y294" s="4002"/>
      <c r="Z294" s="1812"/>
      <c r="AA294" s="1813"/>
      <c r="AB294" s="1820"/>
      <c r="AC294" s="1814"/>
      <c r="AD294" s="1814"/>
      <c r="AE294" s="1821"/>
      <c r="AF294" s="4009"/>
      <c r="AG294" s="4004"/>
      <c r="AH294" s="4004"/>
      <c r="AI294" s="4009"/>
      <c r="AJ294" s="4004"/>
      <c r="AK294" s="4004"/>
      <c r="AL294" s="1763"/>
      <c r="AM294" s="1609"/>
      <c r="AN294" s="1609"/>
      <c r="AO294" s="1609"/>
      <c r="AP294" s="1609"/>
      <c r="AQ294" s="1609"/>
      <c r="AR294" s="1609"/>
      <c r="AS294" s="1609"/>
      <c r="AT294" s="1609"/>
      <c r="AU294" s="1609"/>
      <c r="AV294" s="1609"/>
      <c r="AW294" s="1609"/>
      <c r="AX294" s="1609"/>
      <c r="AY294" s="1609"/>
      <c r="AZ294" s="1609"/>
      <c r="BA294" s="1609"/>
      <c r="BB294" s="1609"/>
      <c r="BC294" s="1609"/>
      <c r="BD294" s="1609"/>
      <c r="BE294" s="1609"/>
      <c r="BF294" s="1609"/>
    </row>
    <row r="295" spans="1:58" ht="0.75" customHeight="1">
      <c r="A295" s="990" t="s">
        <v>1008</v>
      </c>
      <c r="D295" s="984"/>
      <c r="E295" s="994"/>
      <c r="F295" s="4006"/>
      <c r="G295" s="4003"/>
      <c r="H295" s="4010"/>
      <c r="I295" s="4011"/>
      <c r="J295" s="4002"/>
      <c r="K295" s="4002"/>
      <c r="L295" s="4004"/>
      <c r="M295" s="3857"/>
      <c r="N295" s="1813"/>
      <c r="O295" s="1813"/>
      <c r="P295" s="1820"/>
      <c r="Q295" s="1813"/>
      <c r="R295" s="1813"/>
      <c r="S295" s="1813"/>
      <c r="T295" s="1813"/>
      <c r="U295" s="1813"/>
      <c r="V295" s="1813"/>
      <c r="W295" s="1813"/>
      <c r="X295" s="1813"/>
      <c r="Y295" s="1813"/>
      <c r="Z295" s="1813"/>
      <c r="AA295" s="1813"/>
      <c r="AB295" s="1813"/>
      <c r="AC295" s="1813"/>
      <c r="AD295" s="1813"/>
      <c r="AE295" s="1822"/>
      <c r="AF295" s="4009"/>
      <c r="AG295" s="4004"/>
      <c r="AH295" s="4004"/>
      <c r="AI295" s="4009"/>
      <c r="AJ295" s="4004"/>
      <c r="AK295" s="4004"/>
      <c r="AL295" s="1763"/>
      <c r="AM295" s="1609"/>
      <c r="AN295" s="1609"/>
      <c r="AO295" s="1609"/>
      <c r="AP295" s="1609"/>
      <c r="AQ295" s="1609"/>
      <c r="AR295" s="1609"/>
      <c r="AS295" s="1609"/>
      <c r="AT295" s="1609"/>
      <c r="AU295" s="1609"/>
      <c r="AV295" s="1609"/>
      <c r="AW295" s="1609"/>
      <c r="AX295" s="1609"/>
      <c r="AY295" s="1609"/>
      <c r="AZ295" s="1609"/>
      <c r="BA295" s="1609"/>
      <c r="BB295" s="1609"/>
      <c r="BC295" s="1609"/>
      <c r="BD295" s="1609"/>
      <c r="BE295" s="1609"/>
      <c r="BF295" s="1609"/>
    </row>
    <row r="296" spans="1:58" ht="11.25" customHeight="1">
      <c r="A296" s="990" t="s">
        <v>1008</v>
      </c>
      <c r="D296" s="984"/>
      <c r="E296" s="994"/>
      <c r="F296" s="4007"/>
      <c r="G296" s="3992" t="s">
        <v>90</v>
      </c>
      <c r="H296" s="4003" t="s">
        <v>161</v>
      </c>
      <c r="I296" s="4015"/>
      <c r="J296" s="4016"/>
      <c r="K296" s="4017" t="s">
        <v>1116</v>
      </c>
      <c r="L296" s="3741" t="s">
        <v>6</v>
      </c>
      <c r="M296" s="3742"/>
      <c r="N296" s="1761"/>
      <c r="O296" s="1001" t="s">
        <v>460</v>
      </c>
      <c r="P296" s="1002"/>
      <c r="Q296" s="1002"/>
      <c r="R296" s="1002"/>
      <c r="S296" s="1002"/>
      <c r="T296" s="1002"/>
      <c r="U296" s="1002"/>
      <c r="V296" s="1002"/>
      <c r="W296" s="1002"/>
      <c r="X296" s="1002"/>
      <c r="Y296" s="1002"/>
      <c r="Z296" s="1002"/>
      <c r="AA296" s="1002"/>
      <c r="AB296" s="1002"/>
      <c r="AC296" s="1002"/>
      <c r="AD296" s="1002"/>
      <c r="AE296" s="1002"/>
      <c r="AF296" s="4018">
        <v>2018</v>
      </c>
      <c r="AG296" s="4019" t="s">
        <v>1096</v>
      </c>
      <c r="AH296" s="4019" t="s">
        <v>1117</v>
      </c>
      <c r="AI296" s="4018">
        <v>2019</v>
      </c>
      <c r="AJ296" s="4019" t="s">
        <v>1118</v>
      </c>
      <c r="AK296" s="4019" t="s">
        <v>1119</v>
      </c>
      <c r="AL296" s="1763"/>
      <c r="AM296" s="1609"/>
      <c r="AN296" s="1609"/>
      <c r="AO296" s="1609"/>
      <c r="AP296" s="1609"/>
      <c r="AQ296" s="1609"/>
      <c r="AR296" s="1609"/>
      <c r="AS296" s="1609"/>
      <c r="AT296" s="1609"/>
      <c r="AU296" s="1609"/>
      <c r="AV296" s="1609"/>
      <c r="AW296" s="1609"/>
      <c r="AX296" s="1609"/>
      <c r="AY296" s="1609"/>
      <c r="AZ296" s="1609"/>
      <c r="BA296" s="1609"/>
      <c r="BB296" s="1609"/>
      <c r="BC296" s="1609"/>
      <c r="BD296" s="1609"/>
      <c r="BE296" s="1609"/>
      <c r="BF296" s="1609"/>
    </row>
    <row r="297" spans="1:58" ht="11.25" customHeight="1">
      <c r="A297" s="990" t="s">
        <v>1008</v>
      </c>
      <c r="D297" s="984"/>
      <c r="E297" s="994"/>
      <c r="F297" s="4007"/>
      <c r="G297" s="4014"/>
      <c r="H297" s="4003" t="s">
        <v>460</v>
      </c>
      <c r="I297" s="4015"/>
      <c r="J297" s="4016"/>
      <c r="K297" s="4017"/>
      <c r="L297" s="3741"/>
      <c r="M297" s="3742"/>
      <c r="N297" s="4020"/>
      <c r="O297" s="4021">
        <v>1</v>
      </c>
      <c r="P297" s="4022" t="s">
        <v>52</v>
      </c>
      <c r="Q297" s="4016" t="s">
        <v>1120</v>
      </c>
      <c r="R297" s="4025" t="s">
        <v>1084</v>
      </c>
      <c r="S297" s="4025" t="s">
        <v>1121</v>
      </c>
      <c r="T297" s="4025" t="s">
        <v>1122</v>
      </c>
      <c r="U297" s="4025" t="s">
        <v>1123</v>
      </c>
      <c r="V297" s="4025" t="s">
        <v>1124</v>
      </c>
      <c r="W297" s="4025" t="s">
        <v>1125</v>
      </c>
      <c r="X297" s="4025" t="s">
        <v>1126</v>
      </c>
      <c r="Y297" s="4025" t="s">
        <v>1127</v>
      </c>
      <c r="Z297" s="999"/>
      <c r="AA297" s="1000"/>
      <c r="AB297" s="1000"/>
      <c r="AC297" s="1004"/>
      <c r="AD297" s="1004"/>
      <c r="AE297" s="1005"/>
      <c r="AF297" s="4018"/>
      <c r="AG297" s="4019"/>
      <c r="AH297" s="4019"/>
      <c r="AI297" s="4018"/>
      <c r="AJ297" s="4019"/>
      <c r="AK297" s="4019"/>
      <c r="AL297" s="1763"/>
      <c r="AM297" s="1609"/>
      <c r="AN297" s="1609"/>
      <c r="AO297" s="1609"/>
      <c r="AP297" s="1609"/>
      <c r="AQ297" s="1609"/>
      <c r="AR297" s="1609"/>
      <c r="AS297" s="1609"/>
      <c r="AT297" s="1609"/>
      <c r="AU297" s="1609"/>
      <c r="AV297" s="1609"/>
      <c r="AW297" s="1609"/>
      <c r="AX297" s="1609"/>
      <c r="AY297" s="1609"/>
      <c r="AZ297" s="1609"/>
      <c r="BA297" s="1609"/>
      <c r="BB297" s="1609"/>
      <c r="BC297" s="1609"/>
      <c r="BD297" s="1609"/>
      <c r="BE297" s="1609"/>
      <c r="BF297" s="1609"/>
    </row>
    <row r="298" spans="1:58" ht="11.25" customHeight="1">
      <c r="A298" s="990" t="s">
        <v>1008</v>
      </c>
      <c r="D298" s="984"/>
      <c r="E298" s="994"/>
      <c r="F298" s="4007"/>
      <c r="G298" s="4014"/>
      <c r="H298" s="4003" t="s">
        <v>460</v>
      </c>
      <c r="I298" s="4015"/>
      <c r="J298" s="4016"/>
      <c r="K298" s="4017"/>
      <c r="L298" s="3741"/>
      <c r="M298" s="3742"/>
      <c r="N298" s="4020"/>
      <c r="O298" s="4021"/>
      <c r="P298" s="4023"/>
      <c r="Q298" s="4016"/>
      <c r="R298" s="3975"/>
      <c r="S298" s="4025"/>
      <c r="T298" s="3975"/>
      <c r="U298" s="3975"/>
      <c r="V298" s="3975"/>
      <c r="W298" s="3975"/>
      <c r="X298" s="3975"/>
      <c r="Y298" s="3975"/>
      <c r="Z298" s="1614"/>
      <c r="AA298" s="1581">
        <v>1</v>
      </c>
      <c r="AB298" s="1003" t="s">
        <v>1102</v>
      </c>
      <c r="AC298" s="993">
        <v>4186.24</v>
      </c>
      <c r="AD298" s="1003" t="str">
        <f>AB298</f>
        <v xml:space="preserve">      Амортизационные отчисления с выделением результатов переоценки основных средств и нематериальных активов</v>
      </c>
      <c r="AE298" s="993">
        <v>0</v>
      </c>
      <c r="AF298" s="4018"/>
      <c r="AG298" s="4019"/>
      <c r="AH298" s="4019"/>
      <c r="AI298" s="4018"/>
      <c r="AJ298" s="4019"/>
      <c r="AK298" s="4019"/>
      <c r="AL298" s="1763"/>
      <c r="AM298" s="1609"/>
      <c r="AN298" s="1609"/>
      <c r="AO298" s="1609"/>
      <c r="AP298" s="1609"/>
      <c r="AQ298" s="1609"/>
      <c r="AR298" s="1609"/>
      <c r="AS298" s="1609"/>
      <c r="AT298" s="1609"/>
      <c r="AU298" s="1609"/>
      <c r="AV298" s="1609"/>
      <c r="AW298" s="1609"/>
      <c r="AX298" s="1609"/>
      <c r="AY298" s="1609"/>
      <c r="AZ298" s="1609"/>
      <c r="BA298" s="1609"/>
      <c r="BB298" s="1609"/>
      <c r="BC298" s="1609"/>
      <c r="BD298" s="1609"/>
      <c r="BE298" s="1609"/>
      <c r="BF298" s="1609"/>
    </row>
    <row r="299" spans="1:58" ht="11.25" customHeight="1">
      <c r="A299" s="990" t="s">
        <v>1008</v>
      </c>
      <c r="D299" s="984"/>
      <c r="E299" s="994"/>
      <c r="F299" s="4007"/>
      <c r="G299" s="4014"/>
      <c r="H299" s="4003" t="s">
        <v>460</v>
      </c>
      <c r="I299" s="4015"/>
      <c r="J299" s="4016"/>
      <c r="K299" s="4017"/>
      <c r="L299" s="3741"/>
      <c r="M299" s="3742"/>
      <c r="N299" s="4020"/>
      <c r="O299" s="4021"/>
      <c r="P299" s="4024"/>
      <c r="Q299" s="4016"/>
      <c r="R299" s="3975"/>
      <c r="S299" s="4025"/>
      <c r="T299" s="3975"/>
      <c r="U299" s="3975"/>
      <c r="V299" s="3975"/>
      <c r="W299" s="3975"/>
      <c r="X299" s="3975"/>
      <c r="Y299" s="3975"/>
      <c r="Z299" s="999"/>
      <c r="AA299" s="1000"/>
      <c r="AB299" s="1065" t="s">
        <v>1093</v>
      </c>
      <c r="AC299" s="1004"/>
      <c r="AD299" s="1004"/>
      <c r="AE299" s="1006"/>
      <c r="AF299" s="4018"/>
      <c r="AG299" s="4019"/>
      <c r="AH299" s="4019"/>
      <c r="AI299" s="4018"/>
      <c r="AJ299" s="4019"/>
      <c r="AK299" s="4019"/>
      <c r="AL299" s="1763"/>
      <c r="AM299" s="1609"/>
      <c r="AN299" s="1609"/>
      <c r="AO299" s="1609"/>
      <c r="AP299" s="1609"/>
      <c r="AQ299" s="1609"/>
      <c r="AR299" s="1609"/>
      <c r="AS299" s="1609"/>
      <c r="AT299" s="1609"/>
      <c r="AU299" s="1609"/>
      <c r="AV299" s="1609"/>
      <c r="AW299" s="1609"/>
      <c r="AX299" s="1609"/>
      <c r="AY299" s="1609"/>
      <c r="AZ299" s="1609"/>
      <c r="BA299" s="1609"/>
      <c r="BB299" s="1609"/>
      <c r="BC299" s="1609"/>
      <c r="BD299" s="1609"/>
      <c r="BE299" s="1609"/>
      <c r="BF299" s="1609"/>
    </row>
    <row r="300" spans="1:58" ht="11.25" customHeight="1">
      <c r="A300" s="990" t="s">
        <v>1008</v>
      </c>
      <c r="D300" s="984"/>
      <c r="E300" s="994"/>
      <c r="F300" s="4007"/>
      <c r="G300" s="4014"/>
      <c r="H300" s="4003" t="s">
        <v>460</v>
      </c>
      <c r="I300" s="4015"/>
      <c r="J300" s="4016"/>
      <c r="K300" s="4017"/>
      <c r="L300" s="3741"/>
      <c r="M300" s="3742"/>
      <c r="N300" s="999"/>
      <c r="O300" s="1000"/>
      <c r="P300" s="992" t="s">
        <v>1094</v>
      </c>
      <c r="Q300" s="1000"/>
      <c r="R300" s="1000"/>
      <c r="S300" s="1000"/>
      <c r="T300" s="1000"/>
      <c r="U300" s="1000"/>
      <c r="V300" s="1000"/>
      <c r="W300" s="1000"/>
      <c r="X300" s="1000"/>
      <c r="Y300" s="1000"/>
      <c r="Z300" s="1000"/>
      <c r="AA300" s="1000"/>
      <c r="AB300" s="1000"/>
      <c r="AC300" s="1000"/>
      <c r="AD300" s="1000"/>
      <c r="AE300" s="1007"/>
      <c r="AF300" s="4018"/>
      <c r="AG300" s="4019"/>
      <c r="AH300" s="4019"/>
      <c r="AI300" s="4018"/>
      <c r="AJ300" s="4019"/>
      <c r="AK300" s="4019"/>
      <c r="AL300" s="1763"/>
      <c r="AM300" s="1609"/>
      <c r="AN300" s="1609"/>
      <c r="AO300" s="1609"/>
      <c r="AP300" s="1609"/>
      <c r="AQ300" s="1609"/>
      <c r="AR300" s="1609"/>
      <c r="AS300" s="1609"/>
      <c r="AT300" s="1609"/>
      <c r="AU300" s="1609"/>
      <c r="AV300" s="1609"/>
      <c r="AW300" s="1609"/>
      <c r="AX300" s="1609"/>
      <c r="AY300" s="1609"/>
      <c r="AZ300" s="1609"/>
      <c r="BA300" s="1609"/>
      <c r="BB300" s="1609"/>
      <c r="BC300" s="1609"/>
      <c r="BD300" s="1609"/>
      <c r="BE300" s="1609"/>
      <c r="BF300" s="1609"/>
    </row>
    <row r="301" spans="1:58" ht="11.25" customHeight="1">
      <c r="A301" s="990" t="s">
        <v>1008</v>
      </c>
      <c r="D301" s="984"/>
      <c r="E301" s="994"/>
      <c r="F301" s="4007"/>
      <c r="G301" s="3992" t="s">
        <v>90</v>
      </c>
      <c r="H301" s="4003" t="s">
        <v>89</v>
      </c>
      <c r="I301" s="4015"/>
      <c r="J301" s="4016"/>
      <c r="K301" s="4017" t="s">
        <v>1098</v>
      </c>
      <c r="L301" s="3741" t="s">
        <v>6</v>
      </c>
      <c r="M301" s="3742"/>
      <c r="N301" s="1761"/>
      <c r="O301" s="1001" t="s">
        <v>460</v>
      </c>
      <c r="P301" s="1002"/>
      <c r="Q301" s="1002"/>
      <c r="R301" s="1002"/>
      <c r="S301" s="1002"/>
      <c r="T301" s="1002"/>
      <c r="U301" s="1002"/>
      <c r="V301" s="1002"/>
      <c r="W301" s="1002"/>
      <c r="X301" s="1002"/>
      <c r="Y301" s="1002"/>
      <c r="Z301" s="1002"/>
      <c r="AA301" s="1002"/>
      <c r="AB301" s="1002"/>
      <c r="AC301" s="1002"/>
      <c r="AD301" s="1002"/>
      <c r="AE301" s="1002"/>
      <c r="AF301" s="4018">
        <v>2020</v>
      </c>
      <c r="AG301" s="4019" t="s">
        <v>1136</v>
      </c>
      <c r="AH301" s="4019" t="s">
        <v>1137</v>
      </c>
      <c r="AI301" s="4018">
        <v>2020</v>
      </c>
      <c r="AJ301" s="4019" t="s">
        <v>1136</v>
      </c>
      <c r="AK301" s="4019" t="s">
        <v>1137</v>
      </c>
      <c r="AL301" s="1763"/>
      <c r="AM301" s="1609"/>
      <c r="AN301" s="1609"/>
      <c r="AO301" s="1609"/>
      <c r="AP301" s="1609"/>
      <c r="AQ301" s="1609"/>
      <c r="AR301" s="1609"/>
      <c r="AS301" s="1609"/>
      <c r="AT301" s="1609"/>
      <c r="AU301" s="1609"/>
      <c r="AV301" s="1609"/>
      <c r="AW301" s="1609"/>
      <c r="AX301" s="1609"/>
      <c r="AY301" s="1609"/>
      <c r="AZ301" s="1609"/>
      <c r="BA301" s="1609"/>
      <c r="BB301" s="1609"/>
      <c r="BC301" s="1609"/>
      <c r="BD301" s="1609"/>
      <c r="BE301" s="1609"/>
      <c r="BF301" s="1609"/>
    </row>
    <row r="302" spans="1:58" ht="11.25" customHeight="1">
      <c r="A302" s="990" t="s">
        <v>1008</v>
      </c>
      <c r="D302" s="984"/>
      <c r="E302" s="994"/>
      <c r="F302" s="4007"/>
      <c r="G302" s="4014"/>
      <c r="H302" s="4003" t="s">
        <v>161</v>
      </c>
      <c r="I302" s="4015"/>
      <c r="J302" s="4016"/>
      <c r="K302" s="4017"/>
      <c r="L302" s="3741"/>
      <c r="M302" s="3742"/>
      <c r="N302" s="4020"/>
      <c r="O302" s="4021">
        <v>1</v>
      </c>
      <c r="P302" s="4022" t="s">
        <v>52</v>
      </c>
      <c r="Q302" s="4016" t="s">
        <v>1098</v>
      </c>
      <c r="R302" s="4025" t="s">
        <v>1084</v>
      </c>
      <c r="S302" s="4025" t="s">
        <v>1121</v>
      </c>
      <c r="T302" s="4025" t="s">
        <v>1122</v>
      </c>
      <c r="U302" s="4025" t="s">
        <v>1123</v>
      </c>
      <c r="V302" s="4025" t="s">
        <v>1124</v>
      </c>
      <c r="W302" s="4025" t="s">
        <v>1125</v>
      </c>
      <c r="X302" s="4025" t="s">
        <v>1138</v>
      </c>
      <c r="Y302" s="4025" t="s">
        <v>1091</v>
      </c>
      <c r="Z302" s="999"/>
      <c r="AA302" s="1000"/>
      <c r="AB302" s="1000"/>
      <c r="AC302" s="1004"/>
      <c r="AD302" s="1004"/>
      <c r="AE302" s="1005"/>
      <c r="AF302" s="4018"/>
      <c r="AG302" s="4019"/>
      <c r="AH302" s="4019"/>
      <c r="AI302" s="4018"/>
      <c r="AJ302" s="4019"/>
      <c r="AK302" s="4019"/>
      <c r="AL302" s="1763"/>
      <c r="AM302" s="1609"/>
      <c r="AN302" s="1609"/>
      <c r="AO302" s="1609"/>
      <c r="AP302" s="1609"/>
      <c r="AQ302" s="1609"/>
      <c r="AR302" s="1609"/>
      <c r="AS302" s="1609"/>
      <c r="AT302" s="1609"/>
      <c r="AU302" s="1609"/>
      <c r="AV302" s="1609"/>
      <c r="AW302" s="1609"/>
      <c r="AX302" s="1609"/>
      <c r="AY302" s="1609"/>
      <c r="AZ302" s="1609"/>
      <c r="BA302" s="1609"/>
      <c r="BB302" s="1609"/>
      <c r="BC302" s="1609"/>
      <c r="BD302" s="1609"/>
      <c r="BE302" s="1609"/>
      <c r="BF302" s="1609"/>
    </row>
    <row r="303" spans="1:58" ht="11.25" customHeight="1">
      <c r="A303" s="990" t="s">
        <v>1008</v>
      </c>
      <c r="D303" s="984"/>
      <c r="E303" s="994"/>
      <c r="F303" s="4007"/>
      <c r="G303" s="4014"/>
      <c r="H303" s="4003" t="s">
        <v>161</v>
      </c>
      <c r="I303" s="4015"/>
      <c r="J303" s="4016"/>
      <c r="K303" s="4017"/>
      <c r="L303" s="3741"/>
      <c r="M303" s="3742"/>
      <c r="N303" s="4020"/>
      <c r="O303" s="4021"/>
      <c r="P303" s="4023"/>
      <c r="Q303" s="4016"/>
      <c r="R303" s="3975"/>
      <c r="S303" s="4025"/>
      <c r="T303" s="3975"/>
      <c r="U303" s="3975"/>
      <c r="V303" s="3975"/>
      <c r="W303" s="3975"/>
      <c r="X303" s="3975"/>
      <c r="Y303" s="3975"/>
      <c r="Z303" s="1614"/>
      <c r="AA303" s="1581">
        <v>1</v>
      </c>
      <c r="AB303" s="1003" t="s">
        <v>1102</v>
      </c>
      <c r="AC303" s="993">
        <v>2000.6</v>
      </c>
      <c r="AD303" s="1003" t="str">
        <f>AB303</f>
        <v xml:space="preserve">      Амортизационные отчисления с выделением результатов переоценки основных средств и нематериальных активов</v>
      </c>
      <c r="AE303" s="993">
        <v>0</v>
      </c>
      <c r="AF303" s="4018"/>
      <c r="AG303" s="4019"/>
      <c r="AH303" s="4019"/>
      <c r="AI303" s="4018"/>
      <c r="AJ303" s="4019"/>
      <c r="AK303" s="4019"/>
      <c r="AL303" s="1763"/>
      <c r="AM303" s="1609"/>
      <c r="AN303" s="1609"/>
      <c r="AO303" s="1609"/>
      <c r="AP303" s="1609"/>
      <c r="AQ303" s="1609"/>
      <c r="AR303" s="1609"/>
      <c r="AS303" s="1609"/>
      <c r="AT303" s="1609"/>
      <c r="AU303" s="1609"/>
      <c r="AV303" s="1609"/>
      <c r="AW303" s="1609"/>
      <c r="AX303" s="1609"/>
      <c r="AY303" s="1609"/>
      <c r="AZ303" s="1609"/>
      <c r="BA303" s="1609"/>
      <c r="BB303" s="1609"/>
      <c r="BC303" s="1609"/>
      <c r="BD303" s="1609"/>
      <c r="BE303" s="1609"/>
      <c r="BF303" s="1609"/>
    </row>
    <row r="304" spans="1:58" ht="11.25" customHeight="1">
      <c r="A304" s="990" t="s">
        <v>1008</v>
      </c>
      <c r="D304" s="984"/>
      <c r="E304" s="994"/>
      <c r="F304" s="4014"/>
      <c r="G304" s="4014"/>
      <c r="H304" s="4014"/>
      <c r="I304" s="4014"/>
      <c r="J304" s="4014"/>
      <c r="K304" s="4014"/>
      <c r="L304" s="4014"/>
      <c r="M304" s="4014"/>
      <c r="N304" s="4014"/>
      <c r="O304" s="4014"/>
      <c r="P304" s="4014"/>
      <c r="Q304" s="4014"/>
      <c r="R304" s="4014"/>
      <c r="S304" s="4014"/>
      <c r="T304" s="4014"/>
      <c r="U304" s="4014"/>
      <c r="V304" s="4014"/>
      <c r="W304" s="4014"/>
      <c r="X304" s="4014"/>
      <c r="Y304" s="4014"/>
      <c r="Z304" s="587" t="s">
        <v>90</v>
      </c>
      <c r="AA304" s="1601" t="s">
        <v>89</v>
      </c>
      <c r="AB304" s="1003" t="s">
        <v>1092</v>
      </c>
      <c r="AC304" s="993">
        <v>2576.11</v>
      </c>
      <c r="AD304" s="1003" t="str">
        <f>AB304</f>
        <v xml:space="preserve">  Прибыль направляемая на инвестиции</v>
      </c>
      <c r="AE304" s="993">
        <v>0</v>
      </c>
      <c r="AF304" s="4026"/>
      <c r="AG304" s="4027"/>
      <c r="AH304" s="4027"/>
      <c r="AI304" s="4026"/>
      <c r="AJ304" s="4027"/>
      <c r="AK304" s="4028"/>
      <c r="AL304" s="1763"/>
      <c r="AM304" s="1609"/>
      <c r="AN304" s="1609"/>
      <c r="AO304" s="1609"/>
      <c r="AP304" s="1609"/>
      <c r="AQ304" s="1609"/>
      <c r="AR304" s="1609"/>
      <c r="AS304" s="1609"/>
      <c r="AT304" s="1609"/>
      <c r="AU304" s="1609"/>
      <c r="AV304" s="1609"/>
      <c r="AW304" s="1609"/>
      <c r="AX304" s="1609"/>
      <c r="AY304" s="1609"/>
      <c r="AZ304" s="1609"/>
      <c r="BA304" s="1609"/>
      <c r="BB304" s="1609"/>
      <c r="BC304" s="1609"/>
      <c r="BD304" s="1609"/>
      <c r="BE304" s="1609"/>
      <c r="BF304" s="1609"/>
    </row>
    <row r="305" spans="1:58" ht="11.25" customHeight="1">
      <c r="A305" s="990" t="s">
        <v>1008</v>
      </c>
      <c r="D305" s="984"/>
      <c r="E305" s="994"/>
      <c r="F305" s="4007"/>
      <c r="G305" s="4014"/>
      <c r="H305" s="4003" t="s">
        <v>161</v>
      </c>
      <c r="I305" s="4015"/>
      <c r="J305" s="4016"/>
      <c r="K305" s="4017"/>
      <c r="L305" s="3741"/>
      <c r="M305" s="3742"/>
      <c r="N305" s="4020"/>
      <c r="O305" s="4021"/>
      <c r="P305" s="4024"/>
      <c r="Q305" s="4016"/>
      <c r="R305" s="3975"/>
      <c r="S305" s="4025"/>
      <c r="T305" s="3975"/>
      <c r="U305" s="3975"/>
      <c r="V305" s="3975"/>
      <c r="W305" s="3975"/>
      <c r="X305" s="3975"/>
      <c r="Y305" s="3975"/>
      <c r="Z305" s="999"/>
      <c r="AA305" s="1000"/>
      <c r="AB305" s="1065" t="s">
        <v>1093</v>
      </c>
      <c r="AC305" s="1004"/>
      <c r="AD305" s="1004"/>
      <c r="AE305" s="1006"/>
      <c r="AF305" s="4018"/>
      <c r="AG305" s="4019"/>
      <c r="AH305" s="4019"/>
      <c r="AI305" s="4018"/>
      <c r="AJ305" s="4019"/>
      <c r="AK305" s="4019"/>
      <c r="AL305" s="1763"/>
      <c r="AM305" s="1609"/>
      <c r="AN305" s="1609"/>
      <c r="AO305" s="1609"/>
      <c r="AP305" s="1609"/>
      <c r="AQ305" s="1609"/>
      <c r="AR305" s="1609"/>
      <c r="AS305" s="1609"/>
      <c r="AT305" s="1609"/>
      <c r="AU305" s="1609"/>
      <c r="AV305" s="1609"/>
      <c r="AW305" s="1609"/>
      <c r="AX305" s="1609"/>
      <c r="AY305" s="1609"/>
      <c r="AZ305" s="1609"/>
      <c r="BA305" s="1609"/>
      <c r="BB305" s="1609"/>
      <c r="BC305" s="1609"/>
      <c r="BD305" s="1609"/>
      <c r="BE305" s="1609"/>
      <c r="BF305" s="1609"/>
    </row>
    <row r="306" spans="1:58" ht="11.25" customHeight="1">
      <c r="A306" s="990" t="s">
        <v>1008</v>
      </c>
      <c r="D306" s="984"/>
      <c r="E306" s="994"/>
      <c r="F306" s="4007"/>
      <c r="G306" s="4014"/>
      <c r="H306" s="4003" t="s">
        <v>161</v>
      </c>
      <c r="I306" s="4015"/>
      <c r="J306" s="4016"/>
      <c r="K306" s="4017"/>
      <c r="L306" s="3741"/>
      <c r="M306" s="3742"/>
      <c r="N306" s="999"/>
      <c r="O306" s="1000"/>
      <c r="P306" s="992" t="s">
        <v>1094</v>
      </c>
      <c r="Q306" s="1000"/>
      <c r="R306" s="1000"/>
      <c r="S306" s="1000"/>
      <c r="T306" s="1000"/>
      <c r="U306" s="1000"/>
      <c r="V306" s="1000"/>
      <c r="W306" s="1000"/>
      <c r="X306" s="1000"/>
      <c r="Y306" s="1000"/>
      <c r="Z306" s="1000"/>
      <c r="AA306" s="1000"/>
      <c r="AB306" s="1000"/>
      <c r="AC306" s="1000"/>
      <c r="AD306" s="1000"/>
      <c r="AE306" s="1007"/>
      <c r="AF306" s="4018"/>
      <c r="AG306" s="4019"/>
      <c r="AH306" s="4019"/>
      <c r="AI306" s="4018"/>
      <c r="AJ306" s="4019"/>
      <c r="AK306" s="4019"/>
      <c r="AL306" s="1763"/>
      <c r="AM306" s="1609"/>
      <c r="AN306" s="1609"/>
      <c r="AO306" s="1609"/>
      <c r="AP306" s="1609"/>
      <c r="AQ306" s="1609"/>
      <c r="AR306" s="1609"/>
      <c r="AS306" s="1609"/>
      <c r="AT306" s="1609"/>
      <c r="AU306" s="1609"/>
      <c r="AV306" s="1609"/>
      <c r="AW306" s="1609"/>
      <c r="AX306" s="1609"/>
      <c r="AY306" s="1609"/>
      <c r="AZ306" s="1609"/>
      <c r="BA306" s="1609"/>
      <c r="BB306" s="1609"/>
      <c r="BC306" s="1609"/>
      <c r="BD306" s="1609"/>
      <c r="BE306" s="1609"/>
      <c r="BF306" s="1609"/>
    </row>
    <row r="307" spans="1:58" ht="11.25" customHeight="1">
      <c r="A307" s="990" t="s">
        <v>1008</v>
      </c>
      <c r="D307" s="984"/>
      <c r="E307" s="994"/>
      <c r="F307" s="4007"/>
      <c r="G307" s="3992" t="s">
        <v>90</v>
      </c>
      <c r="H307" s="4003" t="s">
        <v>77</v>
      </c>
      <c r="I307" s="4015"/>
      <c r="J307" s="4016"/>
      <c r="K307" s="4017" t="s">
        <v>1105</v>
      </c>
      <c r="L307" s="3741" t="s">
        <v>6</v>
      </c>
      <c r="M307" s="3742"/>
      <c r="N307" s="1761"/>
      <c r="O307" s="1001" t="s">
        <v>460</v>
      </c>
      <c r="P307" s="1002"/>
      <c r="Q307" s="1002"/>
      <c r="R307" s="1002"/>
      <c r="S307" s="1002"/>
      <c r="T307" s="1002"/>
      <c r="U307" s="1002"/>
      <c r="V307" s="1002"/>
      <c r="W307" s="1002"/>
      <c r="X307" s="1002"/>
      <c r="Y307" s="1002"/>
      <c r="Z307" s="1002"/>
      <c r="AA307" s="1002"/>
      <c r="AB307" s="1002"/>
      <c r="AC307" s="1002"/>
      <c r="AD307" s="1002"/>
      <c r="AE307" s="1002"/>
      <c r="AF307" s="4018">
        <v>2021</v>
      </c>
      <c r="AG307" s="4019" t="s">
        <v>1096</v>
      </c>
      <c r="AH307" s="4019" t="s">
        <v>1082</v>
      </c>
      <c r="AI307" s="4018">
        <v>2021</v>
      </c>
      <c r="AJ307" s="4019" t="s">
        <v>1096</v>
      </c>
      <c r="AK307" s="4019" t="s">
        <v>1082</v>
      </c>
      <c r="AL307" s="1763"/>
      <c r="AM307" s="1609"/>
      <c r="AN307" s="1609"/>
      <c r="AO307" s="1609"/>
      <c r="AP307" s="1609"/>
      <c r="AQ307" s="1609"/>
      <c r="AR307" s="1609"/>
      <c r="AS307" s="1609"/>
      <c r="AT307" s="1609"/>
      <c r="AU307" s="1609"/>
      <c r="AV307" s="1609"/>
      <c r="AW307" s="1609"/>
      <c r="AX307" s="1609"/>
      <c r="AY307" s="1609"/>
      <c r="AZ307" s="1609"/>
      <c r="BA307" s="1609"/>
      <c r="BB307" s="1609"/>
      <c r="BC307" s="1609"/>
      <c r="BD307" s="1609"/>
      <c r="BE307" s="1609"/>
      <c r="BF307" s="1609"/>
    </row>
    <row r="308" spans="1:58" ht="11.25" customHeight="1">
      <c r="A308" s="990" t="s">
        <v>1008</v>
      </c>
      <c r="D308" s="984"/>
      <c r="E308" s="994"/>
      <c r="F308" s="4007"/>
      <c r="G308" s="4014"/>
      <c r="H308" s="4003" t="s">
        <v>89</v>
      </c>
      <c r="I308" s="4015"/>
      <c r="J308" s="4016"/>
      <c r="K308" s="4017"/>
      <c r="L308" s="3741"/>
      <c r="M308" s="3742"/>
      <c r="N308" s="4020"/>
      <c r="O308" s="4021">
        <v>1</v>
      </c>
      <c r="P308" s="4022" t="s">
        <v>52</v>
      </c>
      <c r="Q308" s="4016" t="s">
        <v>1105</v>
      </c>
      <c r="R308" s="4025" t="s">
        <v>1084</v>
      </c>
      <c r="S308" s="4025" t="s">
        <v>1121</v>
      </c>
      <c r="T308" s="4025" t="s">
        <v>1122</v>
      </c>
      <c r="U308" s="4025" t="s">
        <v>1123</v>
      </c>
      <c r="V308" s="4025" t="s">
        <v>1124</v>
      </c>
      <c r="W308" s="4025" t="s">
        <v>1125</v>
      </c>
      <c r="X308" s="4025" t="s">
        <v>1140</v>
      </c>
      <c r="Y308" s="4025" t="s">
        <v>1091</v>
      </c>
      <c r="Z308" s="999"/>
      <c r="AA308" s="1000"/>
      <c r="AB308" s="1000"/>
      <c r="AC308" s="1004"/>
      <c r="AD308" s="1004"/>
      <c r="AE308" s="1005"/>
      <c r="AF308" s="4018"/>
      <c r="AG308" s="4019"/>
      <c r="AH308" s="4019"/>
      <c r="AI308" s="4018"/>
      <c r="AJ308" s="4019"/>
      <c r="AK308" s="4019"/>
      <c r="AL308" s="1763"/>
      <c r="AM308" s="1609"/>
      <c r="AN308" s="1609"/>
      <c r="AO308" s="1609"/>
      <c r="AP308" s="1609"/>
      <c r="AQ308" s="1609"/>
      <c r="AR308" s="1609"/>
      <c r="AS308" s="1609"/>
      <c r="AT308" s="1609"/>
      <c r="AU308" s="1609"/>
      <c r="AV308" s="1609"/>
      <c r="AW308" s="1609"/>
      <c r="AX308" s="1609"/>
      <c r="AY308" s="1609"/>
      <c r="AZ308" s="1609"/>
      <c r="BA308" s="1609"/>
      <c r="BB308" s="1609"/>
      <c r="BC308" s="1609"/>
      <c r="BD308" s="1609"/>
      <c r="BE308" s="1609"/>
      <c r="BF308" s="1609"/>
    </row>
    <row r="309" spans="1:58" ht="11.25" customHeight="1">
      <c r="A309" s="990" t="s">
        <v>1008</v>
      </c>
      <c r="D309" s="984"/>
      <c r="E309" s="994"/>
      <c r="F309" s="4007"/>
      <c r="G309" s="4014"/>
      <c r="H309" s="4003" t="s">
        <v>89</v>
      </c>
      <c r="I309" s="4015"/>
      <c r="J309" s="4016"/>
      <c r="K309" s="4017"/>
      <c r="L309" s="3741"/>
      <c r="M309" s="3742"/>
      <c r="N309" s="4020"/>
      <c r="O309" s="4021"/>
      <c r="P309" s="4023"/>
      <c r="Q309" s="4016"/>
      <c r="R309" s="3975"/>
      <c r="S309" s="4025"/>
      <c r="T309" s="3975"/>
      <c r="U309" s="3975"/>
      <c r="V309" s="3975"/>
      <c r="W309" s="3975"/>
      <c r="X309" s="3975"/>
      <c r="Y309" s="3975"/>
      <c r="Z309" s="1614"/>
      <c r="AA309" s="1581">
        <v>1</v>
      </c>
      <c r="AB309" s="1003" t="s">
        <v>1092</v>
      </c>
      <c r="AC309" s="993">
        <v>2847.27</v>
      </c>
      <c r="AD309" s="1003" t="str">
        <f>AB309</f>
        <v xml:space="preserve">  Прибыль направляемая на инвестиции</v>
      </c>
      <c r="AE309" s="993">
        <v>0</v>
      </c>
      <c r="AF309" s="4018"/>
      <c r="AG309" s="4019"/>
      <c r="AH309" s="4019"/>
      <c r="AI309" s="4018"/>
      <c r="AJ309" s="4019"/>
      <c r="AK309" s="4019"/>
      <c r="AL309" s="1763"/>
      <c r="AM309" s="1609"/>
      <c r="AN309" s="1609"/>
      <c r="AO309" s="1609"/>
      <c r="AP309" s="1609"/>
      <c r="AQ309" s="1609"/>
      <c r="AR309" s="1609"/>
      <c r="AS309" s="1609"/>
      <c r="AT309" s="1609"/>
      <c r="AU309" s="1609"/>
      <c r="AV309" s="1609"/>
      <c r="AW309" s="1609"/>
      <c r="AX309" s="1609"/>
      <c r="AY309" s="1609"/>
      <c r="AZ309" s="1609"/>
      <c r="BA309" s="1609"/>
      <c r="BB309" s="1609"/>
      <c r="BC309" s="1609"/>
      <c r="BD309" s="1609"/>
      <c r="BE309" s="1609"/>
      <c r="BF309" s="1609"/>
    </row>
    <row r="310" spans="1:58" ht="11.25" customHeight="1">
      <c r="A310" s="990" t="s">
        <v>1008</v>
      </c>
      <c r="D310" s="984"/>
      <c r="E310" s="994"/>
      <c r="F310" s="4007"/>
      <c r="G310" s="4014"/>
      <c r="H310" s="4003" t="s">
        <v>89</v>
      </c>
      <c r="I310" s="4015"/>
      <c r="J310" s="4016"/>
      <c r="K310" s="4017"/>
      <c r="L310" s="3741"/>
      <c r="M310" s="3742"/>
      <c r="N310" s="4020"/>
      <c r="O310" s="4021"/>
      <c r="P310" s="4024"/>
      <c r="Q310" s="4016"/>
      <c r="R310" s="3975"/>
      <c r="S310" s="4025"/>
      <c r="T310" s="3975"/>
      <c r="U310" s="3975"/>
      <c r="V310" s="3975"/>
      <c r="W310" s="3975"/>
      <c r="X310" s="3975"/>
      <c r="Y310" s="3975"/>
      <c r="Z310" s="999"/>
      <c r="AA310" s="1000"/>
      <c r="AB310" s="1065" t="s">
        <v>1093</v>
      </c>
      <c r="AC310" s="1004"/>
      <c r="AD310" s="1004"/>
      <c r="AE310" s="1006"/>
      <c r="AF310" s="4018"/>
      <c r="AG310" s="4019"/>
      <c r="AH310" s="4019"/>
      <c r="AI310" s="4018"/>
      <c r="AJ310" s="4019"/>
      <c r="AK310" s="4019"/>
      <c r="AL310" s="1763"/>
      <c r="AM310" s="1609"/>
      <c r="AN310" s="1609"/>
      <c r="AO310" s="1609"/>
      <c r="AP310" s="1609"/>
      <c r="AQ310" s="1609"/>
      <c r="AR310" s="1609"/>
      <c r="AS310" s="1609"/>
      <c r="AT310" s="1609"/>
      <c r="AU310" s="1609"/>
      <c r="AV310" s="1609"/>
      <c r="AW310" s="1609"/>
      <c r="AX310" s="1609"/>
      <c r="AY310" s="1609"/>
      <c r="AZ310" s="1609"/>
      <c r="BA310" s="1609"/>
      <c r="BB310" s="1609"/>
      <c r="BC310" s="1609"/>
      <c r="BD310" s="1609"/>
      <c r="BE310" s="1609"/>
      <c r="BF310" s="1609"/>
    </row>
    <row r="311" spans="1:58" ht="11.25" customHeight="1">
      <c r="A311" s="990" t="s">
        <v>1008</v>
      </c>
      <c r="D311" s="984"/>
      <c r="E311" s="994"/>
      <c r="F311" s="4007"/>
      <c r="G311" s="4014"/>
      <c r="H311" s="4003" t="s">
        <v>89</v>
      </c>
      <c r="I311" s="4015"/>
      <c r="J311" s="4016"/>
      <c r="K311" s="4017"/>
      <c r="L311" s="3741"/>
      <c r="M311" s="3742"/>
      <c r="N311" s="999"/>
      <c r="O311" s="1000"/>
      <c r="P311" s="992" t="s">
        <v>1094</v>
      </c>
      <c r="Q311" s="1000"/>
      <c r="R311" s="1000"/>
      <c r="S311" s="1000"/>
      <c r="T311" s="1000"/>
      <c r="U311" s="1000"/>
      <c r="V311" s="1000"/>
      <c r="W311" s="1000"/>
      <c r="X311" s="1000"/>
      <c r="Y311" s="1000"/>
      <c r="Z311" s="1000"/>
      <c r="AA311" s="1000"/>
      <c r="AB311" s="1000"/>
      <c r="AC311" s="1000"/>
      <c r="AD311" s="1000"/>
      <c r="AE311" s="1007"/>
      <c r="AF311" s="4018"/>
      <c r="AG311" s="4019"/>
      <c r="AH311" s="4019"/>
      <c r="AI311" s="4018"/>
      <c r="AJ311" s="4019"/>
      <c r="AK311" s="4019"/>
      <c r="AL311" s="1763"/>
      <c r="AM311" s="1609"/>
      <c r="AN311" s="1609"/>
      <c r="AO311" s="1609"/>
      <c r="AP311" s="1609"/>
      <c r="AQ311" s="1609"/>
      <c r="AR311" s="1609"/>
      <c r="AS311" s="1609"/>
      <c r="AT311" s="1609"/>
      <c r="AU311" s="1609"/>
      <c r="AV311" s="1609"/>
      <c r="AW311" s="1609"/>
      <c r="AX311" s="1609"/>
      <c r="AY311" s="1609"/>
      <c r="AZ311" s="1609"/>
      <c r="BA311" s="1609"/>
      <c r="BB311" s="1609"/>
      <c r="BC311" s="1609"/>
      <c r="BD311" s="1609"/>
      <c r="BE311" s="1609"/>
      <c r="BF311" s="1609"/>
    </row>
    <row r="312" spans="1:58" ht="11.25" customHeight="1">
      <c r="A312" s="990" t="s">
        <v>1008</v>
      </c>
      <c r="D312" s="984"/>
      <c r="E312" s="994"/>
      <c r="F312" s="4007"/>
      <c r="G312" s="3992" t="s">
        <v>90</v>
      </c>
      <c r="H312" s="4003" t="s">
        <v>78</v>
      </c>
      <c r="I312" s="4015"/>
      <c r="J312" s="4016"/>
      <c r="K312" s="4017" t="s">
        <v>1139</v>
      </c>
      <c r="L312" s="3741" t="s">
        <v>6</v>
      </c>
      <c r="M312" s="3742"/>
      <c r="N312" s="1761"/>
      <c r="O312" s="1001" t="s">
        <v>460</v>
      </c>
      <c r="P312" s="1002"/>
      <c r="Q312" s="1002"/>
      <c r="R312" s="1002"/>
      <c r="S312" s="1002"/>
      <c r="T312" s="1002"/>
      <c r="U312" s="1002"/>
      <c r="V312" s="1002"/>
      <c r="W312" s="1002"/>
      <c r="X312" s="1002"/>
      <c r="Y312" s="1002"/>
      <c r="Z312" s="1002"/>
      <c r="AA312" s="1002"/>
      <c r="AB312" s="1002"/>
      <c r="AC312" s="1002"/>
      <c r="AD312" s="1002"/>
      <c r="AE312" s="1002"/>
      <c r="AF312" s="4018">
        <v>2020</v>
      </c>
      <c r="AG312" s="4019" t="s">
        <v>1081</v>
      </c>
      <c r="AH312" s="4019" t="s">
        <v>1137</v>
      </c>
      <c r="AI312" s="4018">
        <v>2020</v>
      </c>
      <c r="AJ312" s="4019" t="s">
        <v>1081</v>
      </c>
      <c r="AK312" s="4019" t="s">
        <v>1137</v>
      </c>
      <c r="AL312" s="1763"/>
      <c r="AM312" s="1609"/>
      <c r="AN312" s="1609"/>
      <c r="AO312" s="1609"/>
      <c r="AP312" s="1609"/>
      <c r="AQ312" s="1609"/>
      <c r="AR312" s="1609"/>
      <c r="AS312" s="1609"/>
      <c r="AT312" s="1609"/>
      <c r="AU312" s="1609"/>
      <c r="AV312" s="1609"/>
      <c r="AW312" s="1609"/>
      <c r="AX312" s="1609"/>
      <c r="AY312" s="1609"/>
      <c r="AZ312" s="1609"/>
      <c r="BA312" s="1609"/>
      <c r="BB312" s="1609"/>
      <c r="BC312" s="1609"/>
      <c r="BD312" s="1609"/>
      <c r="BE312" s="1609"/>
      <c r="BF312" s="1609"/>
    </row>
    <row r="313" spans="1:58" ht="11.25" customHeight="1">
      <c r="A313" s="990" t="s">
        <v>1008</v>
      </c>
      <c r="D313" s="984"/>
      <c r="E313" s="994"/>
      <c r="F313" s="4007"/>
      <c r="G313" s="4014"/>
      <c r="H313" s="4003" t="s">
        <v>77</v>
      </c>
      <c r="I313" s="4015"/>
      <c r="J313" s="4016"/>
      <c r="K313" s="4017"/>
      <c r="L313" s="3741"/>
      <c r="M313" s="3742"/>
      <c r="N313" s="4020"/>
      <c r="O313" s="4021">
        <v>1</v>
      </c>
      <c r="P313" s="4022" t="s">
        <v>52</v>
      </c>
      <c r="Q313" s="4016" t="s">
        <v>1120</v>
      </c>
      <c r="R313" s="4025" t="s">
        <v>1084</v>
      </c>
      <c r="S313" s="4025" t="s">
        <v>1121</v>
      </c>
      <c r="T313" s="4025" t="s">
        <v>1122</v>
      </c>
      <c r="U313" s="4025" t="s">
        <v>1123</v>
      </c>
      <c r="V313" s="4025" t="s">
        <v>1124</v>
      </c>
      <c r="W313" s="4025" t="s">
        <v>1125</v>
      </c>
      <c r="X313" s="4025" t="s">
        <v>1126</v>
      </c>
      <c r="Y313" s="4025" t="s">
        <v>1127</v>
      </c>
      <c r="Z313" s="999"/>
      <c r="AA313" s="1000"/>
      <c r="AB313" s="1000"/>
      <c r="AC313" s="1004"/>
      <c r="AD313" s="1004"/>
      <c r="AE313" s="1005"/>
      <c r="AF313" s="4018"/>
      <c r="AG313" s="4019"/>
      <c r="AH313" s="4019"/>
      <c r="AI313" s="4018"/>
      <c r="AJ313" s="4019"/>
      <c r="AK313" s="4019"/>
      <c r="AL313" s="1763"/>
      <c r="AM313" s="1609"/>
      <c r="AN313" s="1609"/>
      <c r="AO313" s="1609"/>
      <c r="AP313" s="1609"/>
      <c r="AQ313" s="1609"/>
      <c r="AR313" s="1609"/>
      <c r="AS313" s="1609"/>
      <c r="AT313" s="1609"/>
      <c r="AU313" s="1609"/>
      <c r="AV313" s="1609"/>
      <c r="AW313" s="1609"/>
      <c r="AX313" s="1609"/>
      <c r="AY313" s="1609"/>
      <c r="AZ313" s="1609"/>
      <c r="BA313" s="1609"/>
      <c r="BB313" s="1609"/>
      <c r="BC313" s="1609"/>
      <c r="BD313" s="1609"/>
      <c r="BE313" s="1609"/>
      <c r="BF313" s="1609"/>
    </row>
    <row r="314" spans="1:58" ht="11.25" customHeight="1">
      <c r="A314" s="990" t="s">
        <v>1008</v>
      </c>
      <c r="D314" s="984"/>
      <c r="E314" s="994"/>
      <c r="F314" s="4007"/>
      <c r="G314" s="4014"/>
      <c r="H314" s="4003" t="s">
        <v>77</v>
      </c>
      <c r="I314" s="4015"/>
      <c r="J314" s="4016"/>
      <c r="K314" s="4017"/>
      <c r="L314" s="3741"/>
      <c r="M314" s="3742"/>
      <c r="N314" s="4020"/>
      <c r="O314" s="4021"/>
      <c r="P314" s="4023"/>
      <c r="Q314" s="4016"/>
      <c r="R314" s="3975"/>
      <c r="S314" s="4025"/>
      <c r="T314" s="3975"/>
      <c r="U314" s="3975"/>
      <c r="V314" s="3975"/>
      <c r="W314" s="3975"/>
      <c r="X314" s="3975"/>
      <c r="Y314" s="3975"/>
      <c r="Z314" s="1614"/>
      <c r="AA314" s="1581">
        <v>1</v>
      </c>
      <c r="AB314" s="1003" t="s">
        <v>1092</v>
      </c>
      <c r="AC314" s="993">
        <v>1120.42</v>
      </c>
      <c r="AD314" s="1003" t="str">
        <f>AB314</f>
        <v xml:space="preserve">  Прибыль направляемая на инвестиции</v>
      </c>
      <c r="AE314" s="993">
        <v>0</v>
      </c>
      <c r="AF314" s="4018"/>
      <c r="AG314" s="4019"/>
      <c r="AH314" s="4019"/>
      <c r="AI314" s="4018"/>
      <c r="AJ314" s="4019"/>
      <c r="AK314" s="4019"/>
      <c r="AL314" s="1763"/>
      <c r="AM314" s="1609"/>
      <c r="AN314" s="1609"/>
      <c r="AO314" s="1609"/>
      <c r="AP314" s="1609"/>
      <c r="AQ314" s="1609"/>
      <c r="AR314" s="1609"/>
      <c r="AS314" s="1609"/>
      <c r="AT314" s="1609"/>
      <c r="AU314" s="1609"/>
      <c r="AV314" s="1609"/>
      <c r="AW314" s="1609"/>
      <c r="AX314" s="1609"/>
      <c r="AY314" s="1609"/>
      <c r="AZ314" s="1609"/>
      <c r="BA314" s="1609"/>
      <c r="BB314" s="1609"/>
      <c r="BC314" s="1609"/>
      <c r="BD314" s="1609"/>
      <c r="BE314" s="1609"/>
      <c r="BF314" s="1609"/>
    </row>
    <row r="315" spans="1:58" ht="11.25" customHeight="1">
      <c r="A315" s="990" t="s">
        <v>1008</v>
      </c>
      <c r="D315" s="984"/>
      <c r="E315" s="994"/>
      <c r="F315" s="4007"/>
      <c r="G315" s="4014"/>
      <c r="H315" s="4003" t="s">
        <v>77</v>
      </c>
      <c r="I315" s="4015"/>
      <c r="J315" s="4016"/>
      <c r="K315" s="4017"/>
      <c r="L315" s="3741"/>
      <c r="M315" s="3742"/>
      <c r="N315" s="4020"/>
      <c r="O315" s="4021"/>
      <c r="P315" s="4024"/>
      <c r="Q315" s="4016"/>
      <c r="R315" s="3975"/>
      <c r="S315" s="4025"/>
      <c r="T315" s="3975"/>
      <c r="U315" s="3975"/>
      <c r="V315" s="3975"/>
      <c r="W315" s="3975"/>
      <c r="X315" s="3975"/>
      <c r="Y315" s="3975"/>
      <c r="Z315" s="999"/>
      <c r="AA315" s="1000"/>
      <c r="AB315" s="1065" t="s">
        <v>1093</v>
      </c>
      <c r="AC315" s="1004"/>
      <c r="AD315" s="1004"/>
      <c r="AE315" s="1006"/>
      <c r="AF315" s="4018"/>
      <c r="AG315" s="4019"/>
      <c r="AH315" s="4019"/>
      <c r="AI315" s="4018"/>
      <c r="AJ315" s="4019"/>
      <c r="AK315" s="4019"/>
      <c r="AL315" s="1763"/>
      <c r="AM315" s="1609"/>
      <c r="AN315" s="1609"/>
      <c r="AO315" s="1609"/>
      <c r="AP315" s="1609"/>
      <c r="AQ315" s="1609"/>
      <c r="AR315" s="1609"/>
      <c r="AS315" s="1609"/>
      <c r="AT315" s="1609"/>
      <c r="AU315" s="1609"/>
      <c r="AV315" s="1609"/>
      <c r="AW315" s="1609"/>
      <c r="AX315" s="1609"/>
      <c r="AY315" s="1609"/>
      <c r="AZ315" s="1609"/>
      <c r="BA315" s="1609"/>
      <c r="BB315" s="1609"/>
      <c r="BC315" s="1609"/>
      <c r="BD315" s="1609"/>
      <c r="BE315" s="1609"/>
      <c r="BF315" s="1609"/>
    </row>
    <row r="316" spans="1:58" ht="11.25" customHeight="1">
      <c r="A316" s="990" t="s">
        <v>1008</v>
      </c>
      <c r="D316" s="984"/>
      <c r="E316" s="994"/>
      <c r="F316" s="4007"/>
      <c r="G316" s="4014"/>
      <c r="H316" s="4003" t="s">
        <v>77</v>
      </c>
      <c r="I316" s="4015"/>
      <c r="J316" s="4016"/>
      <c r="K316" s="4017"/>
      <c r="L316" s="3741"/>
      <c r="M316" s="3742"/>
      <c r="N316" s="999"/>
      <c r="O316" s="1000"/>
      <c r="P316" s="992" t="s">
        <v>1094</v>
      </c>
      <c r="Q316" s="1000"/>
      <c r="R316" s="1000"/>
      <c r="S316" s="1000"/>
      <c r="T316" s="1000"/>
      <c r="U316" s="1000"/>
      <c r="V316" s="1000"/>
      <c r="W316" s="1000"/>
      <c r="X316" s="1000"/>
      <c r="Y316" s="1000"/>
      <c r="Z316" s="1000"/>
      <c r="AA316" s="1000"/>
      <c r="AB316" s="1000"/>
      <c r="AC316" s="1000"/>
      <c r="AD316" s="1000"/>
      <c r="AE316" s="1007"/>
      <c r="AF316" s="4018"/>
      <c r="AG316" s="4019"/>
      <c r="AH316" s="4019"/>
      <c r="AI316" s="4018"/>
      <c r="AJ316" s="4019"/>
      <c r="AK316" s="4019"/>
      <c r="AL316" s="1763"/>
      <c r="AM316" s="1609"/>
      <c r="AN316" s="1609"/>
      <c r="AO316" s="1609"/>
      <c r="AP316" s="1609"/>
      <c r="AQ316" s="1609"/>
      <c r="AR316" s="1609"/>
      <c r="AS316" s="1609"/>
      <c r="AT316" s="1609"/>
      <c r="AU316" s="1609"/>
      <c r="AV316" s="1609"/>
      <c r="AW316" s="1609"/>
      <c r="AX316" s="1609"/>
      <c r="AY316" s="1609"/>
      <c r="AZ316" s="1609"/>
      <c r="BA316" s="1609"/>
      <c r="BB316" s="1609"/>
      <c r="BC316" s="1609"/>
      <c r="BD316" s="1609"/>
      <c r="BE316" s="1609"/>
      <c r="BF316" s="1609"/>
    </row>
    <row r="317" spans="1:58" ht="11.25" customHeight="1">
      <c r="A317" s="990" t="s">
        <v>1008</v>
      </c>
      <c r="D317" s="984"/>
      <c r="E317" s="994"/>
      <c r="F317" s="4007"/>
      <c r="G317" s="3992" t="s">
        <v>90</v>
      </c>
      <c r="H317" s="4003" t="s">
        <v>115</v>
      </c>
      <c r="I317" s="4015"/>
      <c r="J317" s="4016"/>
      <c r="K317" s="4017" t="s">
        <v>1141</v>
      </c>
      <c r="L317" s="3741" t="s">
        <v>6</v>
      </c>
      <c r="M317" s="3742"/>
      <c r="N317" s="1761"/>
      <c r="O317" s="1001" t="s">
        <v>460</v>
      </c>
      <c r="P317" s="1002"/>
      <c r="Q317" s="1002"/>
      <c r="R317" s="1002"/>
      <c r="S317" s="1002"/>
      <c r="T317" s="1002"/>
      <c r="U317" s="1002"/>
      <c r="V317" s="1002"/>
      <c r="W317" s="1002"/>
      <c r="X317" s="1002"/>
      <c r="Y317" s="1002"/>
      <c r="Z317" s="1002"/>
      <c r="AA317" s="1002"/>
      <c r="AB317" s="1002"/>
      <c r="AC317" s="1002"/>
      <c r="AD317" s="1002"/>
      <c r="AE317" s="1002"/>
      <c r="AF317" s="4018">
        <v>2023</v>
      </c>
      <c r="AG317" s="4019" t="s">
        <v>1096</v>
      </c>
      <c r="AH317" s="4019" t="s">
        <v>1097</v>
      </c>
      <c r="AI317" s="4018">
        <v>2023</v>
      </c>
      <c r="AJ317" s="4019" t="s">
        <v>1096</v>
      </c>
      <c r="AK317" s="4019" t="s">
        <v>1097</v>
      </c>
      <c r="AL317" s="1763"/>
      <c r="AM317" s="1609"/>
      <c r="AN317" s="1609"/>
      <c r="AO317" s="1609"/>
      <c r="AP317" s="1609"/>
      <c r="AQ317" s="1609"/>
      <c r="AR317" s="1609"/>
      <c r="AS317" s="1609"/>
      <c r="AT317" s="1609"/>
      <c r="AU317" s="1609"/>
      <c r="AV317" s="1609"/>
      <c r="AW317" s="1609"/>
      <c r="AX317" s="1609"/>
      <c r="AY317" s="1609"/>
      <c r="AZ317" s="1609"/>
      <c r="BA317" s="1609"/>
      <c r="BB317" s="1609"/>
      <c r="BC317" s="1609"/>
      <c r="BD317" s="1609"/>
      <c r="BE317" s="1609"/>
      <c r="BF317" s="1609"/>
    </row>
    <row r="318" spans="1:58" ht="11.25" customHeight="1">
      <c r="A318" s="990" t="s">
        <v>1008</v>
      </c>
      <c r="D318" s="984"/>
      <c r="E318" s="994"/>
      <c r="F318" s="4007"/>
      <c r="G318" s="4014"/>
      <c r="H318" s="4003" t="s">
        <v>78</v>
      </c>
      <c r="I318" s="4015"/>
      <c r="J318" s="4016"/>
      <c r="K318" s="4017"/>
      <c r="L318" s="3741"/>
      <c r="M318" s="3742"/>
      <c r="N318" s="4020"/>
      <c r="O318" s="4021">
        <v>1</v>
      </c>
      <c r="P318" s="4022" t="s">
        <v>52</v>
      </c>
      <c r="Q318" s="4016" t="s">
        <v>1131</v>
      </c>
      <c r="R318" s="4025" t="s">
        <v>1084</v>
      </c>
      <c r="S318" s="4025" t="s">
        <v>1121</v>
      </c>
      <c r="T318" s="4025" t="s">
        <v>1122</v>
      </c>
      <c r="U318" s="4025" t="s">
        <v>1123</v>
      </c>
      <c r="V318" s="4025" t="s">
        <v>1124</v>
      </c>
      <c r="W318" s="4025" t="s">
        <v>1125</v>
      </c>
      <c r="X318" s="4025" t="s">
        <v>1132</v>
      </c>
      <c r="Y318" s="4025" t="s">
        <v>1133</v>
      </c>
      <c r="Z318" s="999"/>
      <c r="AA318" s="1000"/>
      <c r="AB318" s="1000"/>
      <c r="AC318" s="1004"/>
      <c r="AD318" s="1004"/>
      <c r="AE318" s="1005"/>
      <c r="AF318" s="4018"/>
      <c r="AG318" s="4019"/>
      <c r="AH318" s="4019"/>
      <c r="AI318" s="4018"/>
      <c r="AJ318" s="4019"/>
      <c r="AK318" s="4019"/>
      <c r="AL318" s="1763"/>
      <c r="AM318" s="1609"/>
      <c r="AN318" s="1609"/>
      <c r="AO318" s="1609"/>
      <c r="AP318" s="1609"/>
      <c r="AQ318" s="1609"/>
      <c r="AR318" s="1609"/>
      <c r="AS318" s="1609"/>
      <c r="AT318" s="1609"/>
      <c r="AU318" s="1609"/>
      <c r="AV318" s="1609"/>
      <c r="AW318" s="1609"/>
      <c r="AX318" s="1609"/>
      <c r="AY318" s="1609"/>
      <c r="AZ318" s="1609"/>
      <c r="BA318" s="1609"/>
      <c r="BB318" s="1609"/>
      <c r="BC318" s="1609"/>
      <c r="BD318" s="1609"/>
      <c r="BE318" s="1609"/>
      <c r="BF318" s="1609"/>
    </row>
    <row r="319" spans="1:58" ht="11.25" customHeight="1">
      <c r="A319" s="990" t="s">
        <v>1008</v>
      </c>
      <c r="D319" s="984"/>
      <c r="E319" s="994"/>
      <c r="F319" s="4007"/>
      <c r="G319" s="4014"/>
      <c r="H319" s="4003" t="s">
        <v>78</v>
      </c>
      <c r="I319" s="4015"/>
      <c r="J319" s="4016"/>
      <c r="K319" s="4017"/>
      <c r="L319" s="3741"/>
      <c r="M319" s="3742"/>
      <c r="N319" s="4020"/>
      <c r="O319" s="4021"/>
      <c r="P319" s="4023"/>
      <c r="Q319" s="4016"/>
      <c r="R319" s="3975"/>
      <c r="S319" s="4025"/>
      <c r="T319" s="3975"/>
      <c r="U319" s="3975"/>
      <c r="V319" s="3975"/>
      <c r="W319" s="3975"/>
      <c r="X319" s="3975"/>
      <c r="Y319" s="3975"/>
      <c r="Z319" s="1614"/>
      <c r="AA319" s="1581">
        <v>1</v>
      </c>
      <c r="AB319" s="1003" t="s">
        <v>1092</v>
      </c>
      <c r="AC319" s="993">
        <v>0</v>
      </c>
      <c r="AD319" s="1003" t="str">
        <f>AB319</f>
        <v xml:space="preserve">  Прибыль направляемая на инвестиции</v>
      </c>
      <c r="AE319" s="993">
        <v>10244.26</v>
      </c>
      <c r="AF319" s="4018"/>
      <c r="AG319" s="4019"/>
      <c r="AH319" s="4019"/>
      <c r="AI319" s="4018"/>
      <c r="AJ319" s="4019"/>
      <c r="AK319" s="4019"/>
      <c r="AL319" s="1763"/>
      <c r="AM319" s="1609"/>
      <c r="AN319" s="1609"/>
      <c r="AO319" s="1609"/>
      <c r="AP319" s="1609"/>
      <c r="AQ319" s="1609"/>
      <c r="AR319" s="1609"/>
      <c r="AS319" s="1609"/>
      <c r="AT319" s="1609"/>
      <c r="AU319" s="1609"/>
      <c r="AV319" s="1609"/>
      <c r="AW319" s="1609"/>
      <c r="AX319" s="1609"/>
      <c r="AY319" s="1609"/>
      <c r="AZ319" s="1609"/>
      <c r="BA319" s="1609"/>
      <c r="BB319" s="1609"/>
      <c r="BC319" s="1609"/>
      <c r="BD319" s="1609"/>
      <c r="BE319" s="1609"/>
      <c r="BF319" s="1609"/>
    </row>
    <row r="320" spans="1:58" ht="11.25" customHeight="1">
      <c r="A320" s="990" t="s">
        <v>1008</v>
      </c>
      <c r="D320" s="984"/>
      <c r="E320" s="994"/>
      <c r="F320" s="4007"/>
      <c r="G320" s="4014"/>
      <c r="H320" s="4003" t="s">
        <v>78</v>
      </c>
      <c r="I320" s="4015"/>
      <c r="J320" s="4016"/>
      <c r="K320" s="4017"/>
      <c r="L320" s="3741"/>
      <c r="M320" s="3742"/>
      <c r="N320" s="4020"/>
      <c r="O320" s="4021"/>
      <c r="P320" s="4024"/>
      <c r="Q320" s="4016"/>
      <c r="R320" s="3975"/>
      <c r="S320" s="4025"/>
      <c r="T320" s="3975"/>
      <c r="U320" s="3975"/>
      <c r="V320" s="3975"/>
      <c r="W320" s="3975"/>
      <c r="X320" s="3975"/>
      <c r="Y320" s="3975"/>
      <c r="Z320" s="999"/>
      <c r="AA320" s="1000"/>
      <c r="AB320" s="1065" t="s">
        <v>1093</v>
      </c>
      <c r="AC320" s="1004"/>
      <c r="AD320" s="1004"/>
      <c r="AE320" s="1006"/>
      <c r="AF320" s="4018"/>
      <c r="AG320" s="4019"/>
      <c r="AH320" s="4019"/>
      <c r="AI320" s="4018"/>
      <c r="AJ320" s="4019"/>
      <c r="AK320" s="4019"/>
      <c r="AL320" s="1763"/>
      <c r="AM320" s="1609"/>
      <c r="AN320" s="1609"/>
      <c r="AO320" s="1609"/>
      <c r="AP320" s="1609"/>
      <c r="AQ320" s="1609"/>
      <c r="AR320" s="1609"/>
      <c r="AS320" s="1609"/>
      <c r="AT320" s="1609"/>
      <c r="AU320" s="1609"/>
      <c r="AV320" s="1609"/>
      <c r="AW320" s="1609"/>
      <c r="AX320" s="1609"/>
      <c r="AY320" s="1609"/>
      <c r="AZ320" s="1609"/>
      <c r="BA320" s="1609"/>
      <c r="BB320" s="1609"/>
      <c r="BC320" s="1609"/>
      <c r="BD320" s="1609"/>
      <c r="BE320" s="1609"/>
      <c r="BF320" s="1609"/>
    </row>
    <row r="321" spans="1:58" ht="11.25" customHeight="1">
      <c r="A321" s="990" t="s">
        <v>1008</v>
      </c>
      <c r="D321" s="984"/>
      <c r="E321" s="994"/>
      <c r="F321" s="4007"/>
      <c r="G321" s="4014"/>
      <c r="H321" s="4003" t="s">
        <v>78</v>
      </c>
      <c r="I321" s="4015"/>
      <c r="J321" s="4016"/>
      <c r="K321" s="4017"/>
      <c r="L321" s="3741"/>
      <c r="M321" s="3742"/>
      <c r="N321" s="999"/>
      <c r="O321" s="1000"/>
      <c r="P321" s="992" t="s">
        <v>1094</v>
      </c>
      <c r="Q321" s="1000"/>
      <c r="R321" s="1000"/>
      <c r="S321" s="1000"/>
      <c r="T321" s="1000"/>
      <c r="U321" s="1000"/>
      <c r="V321" s="1000"/>
      <c r="W321" s="1000"/>
      <c r="X321" s="1000"/>
      <c r="Y321" s="1000"/>
      <c r="Z321" s="1000"/>
      <c r="AA321" s="1000"/>
      <c r="AB321" s="1000"/>
      <c r="AC321" s="1000"/>
      <c r="AD321" s="1000"/>
      <c r="AE321" s="1007"/>
      <c r="AF321" s="4018"/>
      <c r="AG321" s="4019"/>
      <c r="AH321" s="4019"/>
      <c r="AI321" s="4018"/>
      <c r="AJ321" s="4019"/>
      <c r="AK321" s="4019"/>
      <c r="AL321" s="1763"/>
      <c r="AM321" s="1609"/>
      <c r="AN321" s="1609"/>
      <c r="AO321" s="1609"/>
      <c r="AP321" s="1609"/>
      <c r="AQ321" s="1609"/>
      <c r="AR321" s="1609"/>
      <c r="AS321" s="1609"/>
      <c r="AT321" s="1609"/>
      <c r="AU321" s="1609"/>
      <c r="AV321" s="1609"/>
      <c r="AW321" s="1609"/>
      <c r="AX321" s="1609"/>
      <c r="AY321" s="1609"/>
      <c r="AZ321" s="1609"/>
      <c r="BA321" s="1609"/>
      <c r="BB321" s="1609"/>
      <c r="BC321" s="1609"/>
      <c r="BD321" s="1609"/>
      <c r="BE321" s="1609"/>
      <c r="BF321" s="1609"/>
    </row>
    <row r="322" spans="1:58" ht="11.25" customHeight="1">
      <c r="A322" s="990" t="s">
        <v>1008</v>
      </c>
      <c r="D322" s="984"/>
      <c r="E322" s="994"/>
      <c r="F322" s="4007"/>
      <c r="G322" s="3992" t="s">
        <v>90</v>
      </c>
      <c r="H322" s="4003" t="s">
        <v>79</v>
      </c>
      <c r="I322" s="4015"/>
      <c r="J322" s="4016"/>
      <c r="K322" s="4017" t="s">
        <v>1142</v>
      </c>
      <c r="L322" s="3741" t="s">
        <v>6</v>
      </c>
      <c r="M322" s="3742"/>
      <c r="N322" s="1761"/>
      <c r="O322" s="1001" t="s">
        <v>460</v>
      </c>
      <c r="P322" s="1002"/>
      <c r="Q322" s="1002"/>
      <c r="R322" s="1002"/>
      <c r="S322" s="1002"/>
      <c r="T322" s="1002"/>
      <c r="U322" s="1002"/>
      <c r="V322" s="1002"/>
      <c r="W322" s="1002"/>
      <c r="X322" s="1002"/>
      <c r="Y322" s="1002"/>
      <c r="Z322" s="1002"/>
      <c r="AA322" s="1002"/>
      <c r="AB322" s="1002"/>
      <c r="AC322" s="1002"/>
      <c r="AD322" s="1002"/>
      <c r="AE322" s="1002"/>
      <c r="AF322" s="4018">
        <v>2023</v>
      </c>
      <c r="AG322" s="4019" t="s">
        <v>1096</v>
      </c>
      <c r="AH322" s="4019" t="s">
        <v>1097</v>
      </c>
      <c r="AI322" s="4018">
        <v>2023</v>
      </c>
      <c r="AJ322" s="4019" t="s">
        <v>1096</v>
      </c>
      <c r="AK322" s="4019" t="s">
        <v>1097</v>
      </c>
      <c r="AL322" s="1763"/>
      <c r="AM322" s="1609"/>
      <c r="AN322" s="1609"/>
      <c r="AO322" s="1609"/>
      <c r="AP322" s="1609"/>
      <c r="AQ322" s="1609"/>
      <c r="AR322" s="1609"/>
      <c r="AS322" s="1609"/>
      <c r="AT322" s="1609"/>
      <c r="AU322" s="1609"/>
      <c r="AV322" s="1609"/>
      <c r="AW322" s="1609"/>
      <c r="AX322" s="1609"/>
      <c r="AY322" s="1609"/>
      <c r="AZ322" s="1609"/>
      <c r="BA322" s="1609"/>
      <c r="BB322" s="1609"/>
      <c r="BC322" s="1609"/>
      <c r="BD322" s="1609"/>
      <c r="BE322" s="1609"/>
      <c r="BF322" s="1609"/>
    </row>
    <row r="323" spans="1:58" ht="11.25" customHeight="1">
      <c r="A323" s="990" t="s">
        <v>1008</v>
      </c>
      <c r="D323" s="984"/>
      <c r="E323" s="994"/>
      <c r="F323" s="4007"/>
      <c r="G323" s="4014"/>
      <c r="H323" s="4003" t="s">
        <v>115</v>
      </c>
      <c r="I323" s="4015"/>
      <c r="J323" s="4016"/>
      <c r="K323" s="4017"/>
      <c r="L323" s="3741"/>
      <c r="M323" s="3742"/>
      <c r="N323" s="4020"/>
      <c r="O323" s="4021">
        <v>1</v>
      </c>
      <c r="P323" s="4022" t="s">
        <v>52</v>
      </c>
      <c r="Q323" s="4016" t="s">
        <v>1143</v>
      </c>
      <c r="R323" s="4025" t="s">
        <v>1084</v>
      </c>
      <c r="S323" s="4025" t="s">
        <v>1121</v>
      </c>
      <c r="T323" s="4025" t="s">
        <v>1122</v>
      </c>
      <c r="U323" s="4025" t="s">
        <v>1123</v>
      </c>
      <c r="V323" s="4025" t="s">
        <v>1124</v>
      </c>
      <c r="W323" s="4025" t="s">
        <v>1125</v>
      </c>
      <c r="X323" s="4025" t="s">
        <v>1144</v>
      </c>
      <c r="Y323" s="4025" t="s">
        <v>1091</v>
      </c>
      <c r="Z323" s="999"/>
      <c r="AA323" s="1000"/>
      <c r="AB323" s="1000"/>
      <c r="AC323" s="1004"/>
      <c r="AD323" s="1004"/>
      <c r="AE323" s="1005"/>
      <c r="AF323" s="4018"/>
      <c r="AG323" s="4019"/>
      <c r="AH323" s="4019"/>
      <c r="AI323" s="4018"/>
      <c r="AJ323" s="4019"/>
      <c r="AK323" s="4019"/>
      <c r="AL323" s="1763"/>
      <c r="AM323" s="1609"/>
      <c r="AN323" s="1609"/>
      <c r="AO323" s="1609"/>
      <c r="AP323" s="1609"/>
      <c r="AQ323" s="1609"/>
      <c r="AR323" s="1609"/>
      <c r="AS323" s="1609"/>
      <c r="AT323" s="1609"/>
      <c r="AU323" s="1609"/>
      <c r="AV323" s="1609"/>
      <c r="AW323" s="1609"/>
      <c r="AX323" s="1609"/>
      <c r="AY323" s="1609"/>
      <c r="AZ323" s="1609"/>
      <c r="BA323" s="1609"/>
      <c r="BB323" s="1609"/>
      <c r="BC323" s="1609"/>
      <c r="BD323" s="1609"/>
      <c r="BE323" s="1609"/>
      <c r="BF323" s="1609"/>
    </row>
    <row r="324" spans="1:58" ht="11.25" customHeight="1">
      <c r="A324" s="990" t="s">
        <v>1008</v>
      </c>
      <c r="D324" s="984"/>
      <c r="E324" s="994"/>
      <c r="F324" s="4007"/>
      <c r="G324" s="4014"/>
      <c r="H324" s="4003" t="s">
        <v>115</v>
      </c>
      <c r="I324" s="4015"/>
      <c r="J324" s="4016"/>
      <c r="K324" s="4017"/>
      <c r="L324" s="3741"/>
      <c r="M324" s="3742"/>
      <c r="N324" s="4020"/>
      <c r="O324" s="4021"/>
      <c r="P324" s="4023"/>
      <c r="Q324" s="4016"/>
      <c r="R324" s="3975"/>
      <c r="S324" s="4025"/>
      <c r="T324" s="3975"/>
      <c r="U324" s="3975"/>
      <c r="V324" s="3975"/>
      <c r="W324" s="3975"/>
      <c r="X324" s="3975"/>
      <c r="Y324" s="3975"/>
      <c r="Z324" s="1614"/>
      <c r="AA324" s="1581">
        <v>1</v>
      </c>
      <c r="AB324" s="1003" t="s">
        <v>1092</v>
      </c>
      <c r="AC324" s="993">
        <v>0</v>
      </c>
      <c r="AD324" s="1003" t="str">
        <f>AB324</f>
        <v xml:space="preserve">  Прибыль направляемая на инвестиции</v>
      </c>
      <c r="AE324" s="993">
        <v>108</v>
      </c>
      <c r="AF324" s="4018"/>
      <c r="AG324" s="4019"/>
      <c r="AH324" s="4019"/>
      <c r="AI324" s="4018"/>
      <c r="AJ324" s="4019"/>
      <c r="AK324" s="4019"/>
      <c r="AL324" s="1763"/>
      <c r="AM324" s="1609"/>
      <c r="AN324" s="1609"/>
      <c r="AO324" s="1609"/>
      <c r="AP324" s="1609"/>
      <c r="AQ324" s="1609"/>
      <c r="AR324" s="1609"/>
      <c r="AS324" s="1609"/>
      <c r="AT324" s="1609"/>
      <c r="AU324" s="1609"/>
      <c r="AV324" s="1609"/>
      <c r="AW324" s="1609"/>
      <c r="AX324" s="1609"/>
      <c r="AY324" s="1609"/>
      <c r="AZ324" s="1609"/>
      <c r="BA324" s="1609"/>
      <c r="BB324" s="1609"/>
      <c r="BC324" s="1609"/>
      <c r="BD324" s="1609"/>
      <c r="BE324" s="1609"/>
      <c r="BF324" s="1609"/>
    </row>
    <row r="325" spans="1:58" ht="11.25" customHeight="1">
      <c r="A325" s="990" t="s">
        <v>1008</v>
      </c>
      <c r="D325" s="984"/>
      <c r="E325" s="994"/>
      <c r="F325" s="4007"/>
      <c r="G325" s="4014"/>
      <c r="H325" s="4003" t="s">
        <v>115</v>
      </c>
      <c r="I325" s="4015"/>
      <c r="J325" s="4016"/>
      <c r="K325" s="4017"/>
      <c r="L325" s="3741"/>
      <c r="M325" s="3742"/>
      <c r="N325" s="4020"/>
      <c r="O325" s="4021"/>
      <c r="P325" s="4024"/>
      <c r="Q325" s="4016"/>
      <c r="R325" s="3975"/>
      <c r="S325" s="4025"/>
      <c r="T325" s="3975"/>
      <c r="U325" s="3975"/>
      <c r="V325" s="3975"/>
      <c r="W325" s="3975"/>
      <c r="X325" s="3975"/>
      <c r="Y325" s="3975"/>
      <c r="Z325" s="999"/>
      <c r="AA325" s="1000"/>
      <c r="AB325" s="1065" t="s">
        <v>1093</v>
      </c>
      <c r="AC325" s="1004"/>
      <c r="AD325" s="1004"/>
      <c r="AE325" s="1006"/>
      <c r="AF325" s="4018"/>
      <c r="AG325" s="4019"/>
      <c r="AH325" s="4019"/>
      <c r="AI325" s="4018"/>
      <c r="AJ325" s="4019"/>
      <c r="AK325" s="4019"/>
      <c r="AL325" s="1763"/>
      <c r="AM325" s="1609"/>
      <c r="AN325" s="1609"/>
      <c r="AO325" s="1609"/>
      <c r="AP325" s="1609"/>
      <c r="AQ325" s="1609"/>
      <c r="AR325" s="1609"/>
      <c r="AS325" s="1609"/>
      <c r="AT325" s="1609"/>
      <c r="AU325" s="1609"/>
      <c r="AV325" s="1609"/>
      <c r="AW325" s="1609"/>
      <c r="AX325" s="1609"/>
      <c r="AY325" s="1609"/>
      <c r="AZ325" s="1609"/>
      <c r="BA325" s="1609"/>
      <c r="BB325" s="1609"/>
      <c r="BC325" s="1609"/>
      <c r="BD325" s="1609"/>
      <c r="BE325" s="1609"/>
      <c r="BF325" s="1609"/>
    </row>
    <row r="326" spans="1:58" ht="11.25" customHeight="1">
      <c r="A326" s="990" t="s">
        <v>1008</v>
      </c>
      <c r="D326" s="984"/>
      <c r="E326" s="994"/>
      <c r="F326" s="4007"/>
      <c r="G326" s="4014"/>
      <c r="H326" s="4003" t="s">
        <v>115</v>
      </c>
      <c r="I326" s="4015"/>
      <c r="J326" s="4016"/>
      <c r="K326" s="4017"/>
      <c r="L326" s="3741"/>
      <c r="M326" s="3742"/>
      <c r="N326" s="999"/>
      <c r="O326" s="1000"/>
      <c r="P326" s="992" t="s">
        <v>1094</v>
      </c>
      <c r="Q326" s="1000"/>
      <c r="R326" s="1000"/>
      <c r="S326" s="1000"/>
      <c r="T326" s="1000"/>
      <c r="U326" s="1000"/>
      <c r="V326" s="1000"/>
      <c r="W326" s="1000"/>
      <c r="X326" s="1000"/>
      <c r="Y326" s="1000"/>
      <c r="Z326" s="1000"/>
      <c r="AA326" s="1000"/>
      <c r="AB326" s="1000"/>
      <c r="AC326" s="1000"/>
      <c r="AD326" s="1000"/>
      <c r="AE326" s="1007"/>
      <c r="AF326" s="4018"/>
      <c r="AG326" s="4019"/>
      <c r="AH326" s="4019"/>
      <c r="AI326" s="4018"/>
      <c r="AJ326" s="4019"/>
      <c r="AK326" s="4019"/>
      <c r="AL326" s="1763"/>
      <c r="AM326" s="1609"/>
      <c r="AN326" s="1609"/>
      <c r="AO326" s="1609"/>
      <c r="AP326" s="1609"/>
      <c r="AQ326" s="1609"/>
      <c r="AR326" s="1609"/>
      <c r="AS326" s="1609"/>
      <c r="AT326" s="1609"/>
      <c r="AU326" s="1609"/>
      <c r="AV326" s="1609"/>
      <c r="AW326" s="1609"/>
      <c r="AX326" s="1609"/>
      <c r="AY326" s="1609"/>
      <c r="AZ326" s="1609"/>
      <c r="BA326" s="1609"/>
      <c r="BB326" s="1609"/>
      <c r="BC326" s="1609"/>
      <c r="BD326" s="1609"/>
      <c r="BE326" s="1609"/>
      <c r="BF326" s="1609"/>
    </row>
    <row r="327" spans="1:58" ht="12" customHeight="1">
      <c r="A327" s="990" t="s">
        <v>1008</v>
      </c>
      <c r="D327" s="984"/>
      <c r="E327" s="994"/>
      <c r="F327" s="4008"/>
      <c r="G327" s="1014"/>
      <c r="H327" s="1014"/>
      <c r="I327" s="4005" t="s">
        <v>1100</v>
      </c>
      <c r="J327" s="4005"/>
      <c r="K327" s="4005"/>
      <c r="L327" s="997"/>
      <c r="M327" s="997"/>
      <c r="N327" s="998"/>
      <c r="O327" s="998"/>
      <c r="P327" s="998"/>
      <c r="Q327" s="998"/>
      <c r="R327" s="998"/>
      <c r="S327" s="998"/>
      <c r="T327" s="998"/>
      <c r="U327" s="998"/>
      <c r="V327" s="998"/>
      <c r="W327" s="998"/>
      <c r="X327" s="998"/>
      <c r="Y327" s="998"/>
      <c r="Z327" s="998"/>
      <c r="AA327" s="998"/>
      <c r="AB327" s="998"/>
      <c r="AC327" s="998"/>
      <c r="AD327" s="998"/>
      <c r="AE327" s="998"/>
      <c r="AF327" s="998"/>
      <c r="AG327" s="997"/>
      <c r="AH327" s="997"/>
      <c r="AI327" s="998"/>
      <c r="AJ327" s="997"/>
      <c r="AK327" s="998"/>
      <c r="AL327" s="1763"/>
      <c r="AM327" s="1609"/>
      <c r="AN327" s="1609"/>
      <c r="AO327" s="1609"/>
      <c r="AP327" s="1609"/>
      <c r="AQ327" s="1609"/>
      <c r="AR327" s="1609"/>
      <c r="AS327" s="1609"/>
      <c r="AT327" s="1609"/>
      <c r="AU327" s="1609"/>
      <c r="AV327" s="1609"/>
      <c r="AW327" s="1609"/>
      <c r="AX327" s="1609"/>
      <c r="AY327" s="1609"/>
      <c r="AZ327" s="1609"/>
      <c r="BA327" s="1609"/>
      <c r="BB327" s="1609"/>
      <c r="BC327" s="1609"/>
      <c r="BD327" s="1609"/>
      <c r="BE327" s="1609"/>
      <c r="BF327" s="1609"/>
    </row>
    <row r="328" spans="1:58" ht="0.75" customHeight="1">
      <c r="A328" s="990" t="s">
        <v>1008</v>
      </c>
      <c r="D328" s="984"/>
      <c r="E328" s="994"/>
      <c r="F328" s="4006">
        <v>2023</v>
      </c>
      <c r="G328" s="4003"/>
      <c r="H328" s="4010" t="s">
        <v>460</v>
      </c>
      <c r="I328" s="4011"/>
      <c r="J328" s="4002"/>
      <c r="K328" s="4002"/>
      <c r="L328" s="4004"/>
      <c r="M328" s="3857"/>
      <c r="N328" s="1811"/>
      <c r="O328" s="1810"/>
      <c r="P328" s="1811"/>
      <c r="Q328" s="1811"/>
      <c r="R328" s="1811"/>
      <c r="S328" s="1811"/>
      <c r="T328" s="1811"/>
      <c r="U328" s="1811"/>
      <c r="V328" s="1811"/>
      <c r="W328" s="1811"/>
      <c r="X328" s="1811"/>
      <c r="Y328" s="1811"/>
      <c r="Z328" s="1811"/>
      <c r="AA328" s="1811"/>
      <c r="AB328" s="1811"/>
      <c r="AC328" s="1811"/>
      <c r="AD328" s="1811"/>
      <c r="AE328" s="1811"/>
      <c r="AF328" s="4009"/>
      <c r="AG328" s="4004"/>
      <c r="AH328" s="4004"/>
      <c r="AI328" s="4009"/>
      <c r="AJ328" s="4004"/>
      <c r="AK328" s="4004"/>
      <c r="AL328" s="1763"/>
      <c r="AM328" s="1609"/>
      <c r="AN328" s="1609"/>
      <c r="AO328" s="1609"/>
      <c r="AP328" s="1609"/>
      <c r="AQ328" s="1609"/>
      <c r="AR328" s="1609"/>
      <c r="AS328" s="1609"/>
      <c r="AT328" s="1609"/>
      <c r="AU328" s="1609"/>
      <c r="AV328" s="1609"/>
      <c r="AW328" s="1609"/>
      <c r="AX328" s="1609"/>
      <c r="AY328" s="1609"/>
      <c r="AZ328" s="1609"/>
      <c r="BA328" s="1609"/>
      <c r="BB328" s="1609"/>
      <c r="BC328" s="1609"/>
      <c r="BD328" s="1609"/>
      <c r="BE328" s="1609"/>
      <c r="BF328" s="1609"/>
    </row>
    <row r="329" spans="1:58" ht="0.75" customHeight="1">
      <c r="A329" s="990" t="s">
        <v>1008</v>
      </c>
      <c r="D329" s="984"/>
      <c r="E329" s="994"/>
      <c r="F329" s="4006"/>
      <c r="G329" s="4003"/>
      <c r="H329" s="4010"/>
      <c r="I329" s="4011"/>
      <c r="J329" s="4002"/>
      <c r="K329" s="4002"/>
      <c r="L329" s="4004"/>
      <c r="M329" s="3857"/>
      <c r="N329" s="4012"/>
      <c r="O329" s="4013"/>
      <c r="P329" s="3999"/>
      <c r="Q329" s="4002"/>
      <c r="R329" s="4002"/>
      <c r="S329" s="4002"/>
      <c r="T329" s="4002"/>
      <c r="U329" s="4002"/>
      <c r="V329" s="4002"/>
      <c r="W329" s="4002"/>
      <c r="X329" s="4002"/>
      <c r="Y329" s="4002"/>
      <c r="Z329" s="1812"/>
      <c r="AA329" s="1813"/>
      <c r="AB329" s="1813"/>
      <c r="AC329" s="1814"/>
      <c r="AD329" s="1814"/>
      <c r="AE329" s="1815"/>
      <c r="AF329" s="4009"/>
      <c r="AG329" s="4004"/>
      <c r="AH329" s="4004"/>
      <c r="AI329" s="4009"/>
      <c r="AJ329" s="4004"/>
      <c r="AK329" s="4004"/>
      <c r="AL329" s="1763"/>
      <c r="AM329" s="1609"/>
      <c r="AN329" s="1609"/>
      <c r="AO329" s="1609"/>
      <c r="AP329" s="1609"/>
      <c r="AQ329" s="1609"/>
      <c r="AR329" s="1609"/>
      <c r="AS329" s="1609"/>
      <c r="AT329" s="1609"/>
      <c r="AU329" s="1609"/>
      <c r="AV329" s="1609"/>
      <c r="AW329" s="1609"/>
      <c r="AX329" s="1609"/>
      <c r="AY329" s="1609"/>
      <c r="AZ329" s="1609"/>
      <c r="BA329" s="1609"/>
      <c r="BB329" s="1609"/>
      <c r="BC329" s="1609"/>
      <c r="BD329" s="1609"/>
      <c r="BE329" s="1609"/>
      <c r="BF329" s="1609"/>
    </row>
    <row r="330" spans="1:58" ht="0.75" customHeight="1">
      <c r="A330" s="990" t="s">
        <v>1008</v>
      </c>
      <c r="D330" s="984"/>
      <c r="E330" s="994"/>
      <c r="F330" s="4006"/>
      <c r="G330" s="4003"/>
      <c r="H330" s="4010"/>
      <c r="I330" s="4011"/>
      <c r="J330" s="4002"/>
      <c r="K330" s="4002"/>
      <c r="L330" s="4004"/>
      <c r="M330" s="3857"/>
      <c r="N330" s="4012"/>
      <c r="O330" s="4013"/>
      <c r="P330" s="4000"/>
      <c r="Q330" s="4002"/>
      <c r="R330" s="4002"/>
      <c r="S330" s="4002"/>
      <c r="T330" s="4002"/>
      <c r="U330" s="4002"/>
      <c r="V330" s="4002"/>
      <c r="W330" s="4002"/>
      <c r="X330" s="4002"/>
      <c r="Y330" s="4002"/>
      <c r="Z330" s="1816"/>
      <c r="AA330" s="1817"/>
      <c r="AB330" s="1818"/>
      <c r="AC330" s="1819"/>
      <c r="AD330" s="1818"/>
      <c r="AE330" s="1819"/>
      <c r="AF330" s="4009"/>
      <c r="AG330" s="4004"/>
      <c r="AH330" s="4004"/>
      <c r="AI330" s="4009"/>
      <c r="AJ330" s="4004"/>
      <c r="AK330" s="4004"/>
      <c r="AL330" s="1763"/>
      <c r="AM330" s="1609"/>
      <c r="AN330" s="1609"/>
      <c r="AO330" s="1609"/>
      <c r="AP330" s="1609"/>
      <c r="AQ330" s="1609"/>
      <c r="AR330" s="1609"/>
      <c r="AS330" s="1609"/>
      <c r="AT330" s="1609"/>
      <c r="AU330" s="1609"/>
      <c r="AV330" s="1609"/>
      <c r="AW330" s="1609"/>
      <c r="AX330" s="1609"/>
      <c r="AY330" s="1609"/>
      <c r="AZ330" s="1609"/>
      <c r="BA330" s="1609"/>
      <c r="BB330" s="1609"/>
      <c r="BC330" s="1609"/>
      <c r="BD330" s="1609"/>
      <c r="BE330" s="1609"/>
      <c r="BF330" s="1609"/>
    </row>
    <row r="331" spans="1:58" ht="0.75" customHeight="1">
      <c r="A331" s="990" t="s">
        <v>1008</v>
      </c>
      <c r="D331" s="984"/>
      <c r="E331" s="994"/>
      <c r="F331" s="4006"/>
      <c r="G331" s="4003"/>
      <c r="H331" s="4010"/>
      <c r="I331" s="4011"/>
      <c r="J331" s="4002"/>
      <c r="K331" s="4002"/>
      <c r="L331" s="4004"/>
      <c r="M331" s="3857"/>
      <c r="N331" s="4012"/>
      <c r="O331" s="4013"/>
      <c r="P331" s="4001"/>
      <c r="Q331" s="4002"/>
      <c r="R331" s="4002"/>
      <c r="S331" s="4002"/>
      <c r="T331" s="4002"/>
      <c r="U331" s="4002"/>
      <c r="V331" s="4002"/>
      <c r="W331" s="4002"/>
      <c r="X331" s="4002"/>
      <c r="Y331" s="4002"/>
      <c r="Z331" s="1812"/>
      <c r="AA331" s="1813"/>
      <c r="AB331" s="1820"/>
      <c r="AC331" s="1814"/>
      <c r="AD331" s="1814"/>
      <c r="AE331" s="1821"/>
      <c r="AF331" s="4009"/>
      <c r="AG331" s="4004"/>
      <c r="AH331" s="4004"/>
      <c r="AI331" s="4009"/>
      <c r="AJ331" s="4004"/>
      <c r="AK331" s="4004"/>
      <c r="AL331" s="1763"/>
      <c r="AM331" s="1609"/>
      <c r="AN331" s="1609"/>
      <c r="AO331" s="1609"/>
      <c r="AP331" s="1609"/>
      <c r="AQ331" s="1609"/>
      <c r="AR331" s="1609"/>
      <c r="AS331" s="1609"/>
      <c r="AT331" s="1609"/>
      <c r="AU331" s="1609"/>
      <c r="AV331" s="1609"/>
      <c r="AW331" s="1609"/>
      <c r="AX331" s="1609"/>
      <c r="AY331" s="1609"/>
      <c r="AZ331" s="1609"/>
      <c r="BA331" s="1609"/>
      <c r="BB331" s="1609"/>
      <c r="BC331" s="1609"/>
      <c r="BD331" s="1609"/>
      <c r="BE331" s="1609"/>
      <c r="BF331" s="1609"/>
    </row>
    <row r="332" spans="1:58" ht="0.75" customHeight="1">
      <c r="A332" s="990" t="s">
        <v>1008</v>
      </c>
      <c r="D332" s="984"/>
      <c r="E332" s="994"/>
      <c r="F332" s="4006"/>
      <c r="G332" s="4003"/>
      <c r="H332" s="4010"/>
      <c r="I332" s="4011"/>
      <c r="J332" s="4002"/>
      <c r="K332" s="4002"/>
      <c r="L332" s="4004"/>
      <c r="M332" s="3857"/>
      <c r="N332" s="1813"/>
      <c r="O332" s="1813"/>
      <c r="P332" s="1820"/>
      <c r="Q332" s="1813"/>
      <c r="R332" s="1813"/>
      <c r="S332" s="1813"/>
      <c r="T332" s="1813"/>
      <c r="U332" s="1813"/>
      <c r="V332" s="1813"/>
      <c r="W332" s="1813"/>
      <c r="X332" s="1813"/>
      <c r="Y332" s="1813"/>
      <c r="Z332" s="1813"/>
      <c r="AA332" s="1813"/>
      <c r="AB332" s="1813"/>
      <c r="AC332" s="1813"/>
      <c r="AD332" s="1813"/>
      <c r="AE332" s="1822"/>
      <c r="AF332" s="4009"/>
      <c r="AG332" s="4004"/>
      <c r="AH332" s="4004"/>
      <c r="AI332" s="4009"/>
      <c r="AJ332" s="4004"/>
      <c r="AK332" s="4004"/>
      <c r="AL332" s="1763"/>
      <c r="AM332" s="1609"/>
      <c r="AN332" s="1609"/>
      <c r="AO332" s="1609"/>
      <c r="AP332" s="1609"/>
      <c r="AQ332" s="1609"/>
      <c r="AR332" s="1609"/>
      <c r="AS332" s="1609"/>
      <c r="AT332" s="1609"/>
      <c r="AU332" s="1609"/>
      <c r="AV332" s="1609"/>
      <c r="AW332" s="1609"/>
      <c r="AX332" s="1609"/>
      <c r="AY332" s="1609"/>
      <c r="AZ332" s="1609"/>
      <c r="BA332" s="1609"/>
      <c r="BB332" s="1609"/>
      <c r="BC332" s="1609"/>
      <c r="BD332" s="1609"/>
      <c r="BE332" s="1609"/>
      <c r="BF332" s="1609"/>
    </row>
    <row r="333" spans="1:58" ht="11.25" customHeight="1">
      <c r="A333" s="990" t="s">
        <v>1008</v>
      </c>
      <c r="D333" s="984"/>
      <c r="E333" s="994"/>
      <c r="F333" s="4007"/>
      <c r="G333" s="3992" t="s">
        <v>90</v>
      </c>
      <c r="H333" s="4003" t="s">
        <v>161</v>
      </c>
      <c r="I333" s="4015"/>
      <c r="J333" s="4016"/>
      <c r="K333" s="4017" t="s">
        <v>1116</v>
      </c>
      <c r="L333" s="3741" t="s">
        <v>6</v>
      </c>
      <c r="M333" s="3742"/>
      <c r="N333" s="1761"/>
      <c r="O333" s="1001" t="s">
        <v>460</v>
      </c>
      <c r="P333" s="1002"/>
      <c r="Q333" s="1002"/>
      <c r="R333" s="1002"/>
      <c r="S333" s="1002"/>
      <c r="T333" s="1002"/>
      <c r="U333" s="1002"/>
      <c r="V333" s="1002"/>
      <c r="W333" s="1002"/>
      <c r="X333" s="1002"/>
      <c r="Y333" s="1002"/>
      <c r="Z333" s="1002"/>
      <c r="AA333" s="1002"/>
      <c r="AB333" s="1002"/>
      <c r="AC333" s="1002"/>
      <c r="AD333" s="1002"/>
      <c r="AE333" s="1002"/>
      <c r="AF333" s="4018">
        <v>2018</v>
      </c>
      <c r="AG333" s="4019" t="s">
        <v>1096</v>
      </c>
      <c r="AH333" s="4019" t="s">
        <v>1117</v>
      </c>
      <c r="AI333" s="4018">
        <v>2019</v>
      </c>
      <c r="AJ333" s="4019" t="s">
        <v>1118</v>
      </c>
      <c r="AK333" s="4019" t="s">
        <v>1119</v>
      </c>
      <c r="AL333" s="1763"/>
      <c r="AM333" s="1609"/>
      <c r="AN333" s="1609"/>
      <c r="AO333" s="1609"/>
      <c r="AP333" s="1609"/>
      <c r="AQ333" s="1609"/>
      <c r="AR333" s="1609"/>
      <c r="AS333" s="1609"/>
      <c r="AT333" s="1609"/>
      <c r="AU333" s="1609"/>
      <c r="AV333" s="1609"/>
      <c r="AW333" s="1609"/>
      <c r="AX333" s="1609"/>
      <c r="AY333" s="1609"/>
      <c r="AZ333" s="1609"/>
      <c r="BA333" s="1609"/>
      <c r="BB333" s="1609"/>
      <c r="BC333" s="1609"/>
      <c r="BD333" s="1609"/>
      <c r="BE333" s="1609"/>
      <c r="BF333" s="1609"/>
    </row>
    <row r="334" spans="1:58" ht="11.25" customHeight="1">
      <c r="A334" s="990" t="s">
        <v>1008</v>
      </c>
      <c r="D334" s="984"/>
      <c r="E334" s="994"/>
      <c r="F334" s="4007"/>
      <c r="G334" s="4014"/>
      <c r="H334" s="4003" t="s">
        <v>460</v>
      </c>
      <c r="I334" s="4015"/>
      <c r="J334" s="4016"/>
      <c r="K334" s="4017"/>
      <c r="L334" s="3741"/>
      <c r="M334" s="3742"/>
      <c r="N334" s="4020"/>
      <c r="O334" s="4021">
        <v>1</v>
      </c>
      <c r="P334" s="4022" t="s">
        <v>52</v>
      </c>
      <c r="Q334" s="4016" t="s">
        <v>1120</v>
      </c>
      <c r="R334" s="4025" t="s">
        <v>1084</v>
      </c>
      <c r="S334" s="4025" t="s">
        <v>1121</v>
      </c>
      <c r="T334" s="4025" t="s">
        <v>1122</v>
      </c>
      <c r="U334" s="4025" t="s">
        <v>1123</v>
      </c>
      <c r="V334" s="4025" t="s">
        <v>1124</v>
      </c>
      <c r="W334" s="4025" t="s">
        <v>1125</v>
      </c>
      <c r="X334" s="4025" t="s">
        <v>1126</v>
      </c>
      <c r="Y334" s="4025" t="s">
        <v>1127</v>
      </c>
      <c r="Z334" s="999"/>
      <c r="AA334" s="1000"/>
      <c r="AB334" s="1000"/>
      <c r="AC334" s="1004"/>
      <c r="AD334" s="1004"/>
      <c r="AE334" s="1005"/>
      <c r="AF334" s="4018"/>
      <c r="AG334" s="4019"/>
      <c r="AH334" s="4019"/>
      <c r="AI334" s="4018"/>
      <c r="AJ334" s="4019"/>
      <c r="AK334" s="4019"/>
      <c r="AL334" s="1763"/>
      <c r="AM334" s="1609"/>
      <c r="AN334" s="1609"/>
      <c r="AO334" s="1609"/>
      <c r="AP334" s="1609"/>
      <c r="AQ334" s="1609"/>
      <c r="AR334" s="1609"/>
      <c r="AS334" s="1609"/>
      <c r="AT334" s="1609"/>
      <c r="AU334" s="1609"/>
      <c r="AV334" s="1609"/>
      <c r="AW334" s="1609"/>
      <c r="AX334" s="1609"/>
      <c r="AY334" s="1609"/>
      <c r="AZ334" s="1609"/>
      <c r="BA334" s="1609"/>
      <c r="BB334" s="1609"/>
      <c r="BC334" s="1609"/>
      <c r="BD334" s="1609"/>
      <c r="BE334" s="1609"/>
      <c r="BF334" s="1609"/>
    </row>
    <row r="335" spans="1:58" ht="11.25" customHeight="1">
      <c r="A335" s="990" t="s">
        <v>1008</v>
      </c>
      <c r="D335" s="984"/>
      <c r="E335" s="994"/>
      <c r="F335" s="4007"/>
      <c r="G335" s="4014"/>
      <c r="H335" s="4003" t="s">
        <v>460</v>
      </c>
      <c r="I335" s="4015"/>
      <c r="J335" s="4016"/>
      <c r="K335" s="4017"/>
      <c r="L335" s="3741"/>
      <c r="M335" s="3742"/>
      <c r="N335" s="4020"/>
      <c r="O335" s="4021"/>
      <c r="P335" s="4023"/>
      <c r="Q335" s="4016"/>
      <c r="R335" s="3975"/>
      <c r="S335" s="4025"/>
      <c r="T335" s="3975"/>
      <c r="U335" s="3975"/>
      <c r="V335" s="3975"/>
      <c r="W335" s="3975"/>
      <c r="X335" s="3975"/>
      <c r="Y335" s="3975"/>
      <c r="Z335" s="1614"/>
      <c r="AA335" s="1581">
        <v>1</v>
      </c>
      <c r="AB335" s="1003" t="s">
        <v>1102</v>
      </c>
      <c r="AC335" s="993">
        <v>1747.95</v>
      </c>
      <c r="AD335" s="1003" t="str">
        <f>AB335</f>
        <v xml:space="preserve">      Амортизационные отчисления с выделением результатов переоценки основных средств и нематериальных активов</v>
      </c>
      <c r="AE335" s="993">
        <v>0</v>
      </c>
      <c r="AF335" s="4018"/>
      <c r="AG335" s="4019"/>
      <c r="AH335" s="4019"/>
      <c r="AI335" s="4018"/>
      <c r="AJ335" s="4019"/>
      <c r="AK335" s="4019"/>
      <c r="AL335" s="1763"/>
      <c r="AM335" s="1609"/>
      <c r="AN335" s="1609"/>
      <c r="AO335" s="1609"/>
      <c r="AP335" s="1609"/>
      <c r="AQ335" s="1609"/>
      <c r="AR335" s="1609"/>
      <c r="AS335" s="1609"/>
      <c r="AT335" s="1609"/>
      <c r="AU335" s="1609"/>
      <c r="AV335" s="1609"/>
      <c r="AW335" s="1609"/>
      <c r="AX335" s="1609"/>
      <c r="AY335" s="1609"/>
      <c r="AZ335" s="1609"/>
      <c r="BA335" s="1609"/>
      <c r="BB335" s="1609"/>
      <c r="BC335" s="1609"/>
      <c r="BD335" s="1609"/>
      <c r="BE335" s="1609"/>
      <c r="BF335" s="1609"/>
    </row>
    <row r="336" spans="1:58" ht="11.25" customHeight="1">
      <c r="A336" s="990" t="s">
        <v>1008</v>
      </c>
      <c r="D336" s="984"/>
      <c r="E336" s="994"/>
      <c r="F336" s="4007"/>
      <c r="G336" s="4014"/>
      <c r="H336" s="4003" t="s">
        <v>460</v>
      </c>
      <c r="I336" s="4015"/>
      <c r="J336" s="4016"/>
      <c r="K336" s="4017"/>
      <c r="L336" s="3741"/>
      <c r="M336" s="3742"/>
      <c r="N336" s="4020"/>
      <c r="O336" s="4021"/>
      <c r="P336" s="4024"/>
      <c r="Q336" s="4016"/>
      <c r="R336" s="3975"/>
      <c r="S336" s="4025"/>
      <c r="T336" s="3975"/>
      <c r="U336" s="3975"/>
      <c r="V336" s="3975"/>
      <c r="W336" s="3975"/>
      <c r="X336" s="3975"/>
      <c r="Y336" s="3975"/>
      <c r="Z336" s="999"/>
      <c r="AA336" s="1000"/>
      <c r="AB336" s="1065" t="s">
        <v>1093</v>
      </c>
      <c r="AC336" s="1004"/>
      <c r="AD336" s="1004"/>
      <c r="AE336" s="1006"/>
      <c r="AF336" s="4018"/>
      <c r="AG336" s="4019"/>
      <c r="AH336" s="4019"/>
      <c r="AI336" s="4018"/>
      <c r="AJ336" s="4019"/>
      <c r="AK336" s="4019"/>
      <c r="AL336" s="1763"/>
      <c r="AM336" s="1609"/>
      <c r="AN336" s="1609"/>
      <c r="AO336" s="1609"/>
      <c r="AP336" s="1609"/>
      <c r="AQ336" s="1609"/>
      <c r="AR336" s="1609"/>
      <c r="AS336" s="1609"/>
      <c r="AT336" s="1609"/>
      <c r="AU336" s="1609"/>
      <c r="AV336" s="1609"/>
      <c r="AW336" s="1609"/>
      <c r="AX336" s="1609"/>
      <c r="AY336" s="1609"/>
      <c r="AZ336" s="1609"/>
      <c r="BA336" s="1609"/>
      <c r="BB336" s="1609"/>
      <c r="BC336" s="1609"/>
      <c r="BD336" s="1609"/>
      <c r="BE336" s="1609"/>
      <c r="BF336" s="1609"/>
    </row>
    <row r="337" spans="1:58" ht="11.25" customHeight="1">
      <c r="A337" s="990" t="s">
        <v>1008</v>
      </c>
      <c r="D337" s="984"/>
      <c r="E337" s="994"/>
      <c r="F337" s="4007"/>
      <c r="G337" s="4014"/>
      <c r="H337" s="4003" t="s">
        <v>460</v>
      </c>
      <c r="I337" s="4015"/>
      <c r="J337" s="4016"/>
      <c r="K337" s="4017"/>
      <c r="L337" s="3741"/>
      <c r="M337" s="3742"/>
      <c r="N337" s="999"/>
      <c r="O337" s="1000"/>
      <c r="P337" s="992" t="s">
        <v>1094</v>
      </c>
      <c r="Q337" s="1000"/>
      <c r="R337" s="1000"/>
      <c r="S337" s="1000"/>
      <c r="T337" s="1000"/>
      <c r="U337" s="1000"/>
      <c r="V337" s="1000"/>
      <c r="W337" s="1000"/>
      <c r="X337" s="1000"/>
      <c r="Y337" s="1000"/>
      <c r="Z337" s="1000"/>
      <c r="AA337" s="1000"/>
      <c r="AB337" s="1000"/>
      <c r="AC337" s="1000"/>
      <c r="AD337" s="1000"/>
      <c r="AE337" s="1007"/>
      <c r="AF337" s="4018"/>
      <c r="AG337" s="4019"/>
      <c r="AH337" s="4019"/>
      <c r="AI337" s="4018"/>
      <c r="AJ337" s="4019"/>
      <c r="AK337" s="4019"/>
      <c r="AL337" s="1763"/>
      <c r="AM337" s="1609"/>
      <c r="AN337" s="1609"/>
      <c r="AO337" s="1609"/>
      <c r="AP337" s="1609"/>
      <c r="AQ337" s="1609"/>
      <c r="AR337" s="1609"/>
      <c r="AS337" s="1609"/>
      <c r="AT337" s="1609"/>
      <c r="AU337" s="1609"/>
      <c r="AV337" s="1609"/>
      <c r="AW337" s="1609"/>
      <c r="AX337" s="1609"/>
      <c r="AY337" s="1609"/>
      <c r="AZ337" s="1609"/>
      <c r="BA337" s="1609"/>
      <c r="BB337" s="1609"/>
      <c r="BC337" s="1609"/>
      <c r="BD337" s="1609"/>
      <c r="BE337" s="1609"/>
      <c r="BF337" s="1609"/>
    </row>
    <row r="338" spans="1:58" ht="11.25" customHeight="1">
      <c r="A338" s="990" t="s">
        <v>1008</v>
      </c>
      <c r="D338" s="984"/>
      <c r="E338" s="994"/>
      <c r="F338" s="4007"/>
      <c r="G338" s="3992" t="s">
        <v>90</v>
      </c>
      <c r="H338" s="4003" t="s">
        <v>89</v>
      </c>
      <c r="I338" s="4015"/>
      <c r="J338" s="4016"/>
      <c r="K338" s="4017" t="s">
        <v>1098</v>
      </c>
      <c r="L338" s="3741" t="s">
        <v>6</v>
      </c>
      <c r="M338" s="3742"/>
      <c r="N338" s="1761"/>
      <c r="O338" s="1001" t="s">
        <v>460</v>
      </c>
      <c r="P338" s="1002"/>
      <c r="Q338" s="1002"/>
      <c r="R338" s="1002"/>
      <c r="S338" s="1002"/>
      <c r="T338" s="1002"/>
      <c r="U338" s="1002"/>
      <c r="V338" s="1002"/>
      <c r="W338" s="1002"/>
      <c r="X338" s="1002"/>
      <c r="Y338" s="1002"/>
      <c r="Z338" s="1002"/>
      <c r="AA338" s="1002"/>
      <c r="AB338" s="1002"/>
      <c r="AC338" s="1002"/>
      <c r="AD338" s="1002"/>
      <c r="AE338" s="1002"/>
      <c r="AF338" s="4018">
        <v>2020</v>
      </c>
      <c r="AG338" s="4019" t="s">
        <v>1136</v>
      </c>
      <c r="AH338" s="4019" t="s">
        <v>1137</v>
      </c>
      <c r="AI338" s="4018">
        <v>2020</v>
      </c>
      <c r="AJ338" s="4019" t="s">
        <v>1136</v>
      </c>
      <c r="AK338" s="4019" t="s">
        <v>1137</v>
      </c>
      <c r="AL338" s="1763"/>
      <c r="AM338" s="1609"/>
      <c r="AN338" s="1609"/>
      <c r="AO338" s="1609"/>
      <c r="AP338" s="1609"/>
      <c r="AQ338" s="1609"/>
      <c r="AR338" s="1609"/>
      <c r="AS338" s="1609"/>
      <c r="AT338" s="1609"/>
      <c r="AU338" s="1609"/>
      <c r="AV338" s="1609"/>
      <c r="AW338" s="1609"/>
      <c r="AX338" s="1609"/>
      <c r="AY338" s="1609"/>
      <c r="AZ338" s="1609"/>
      <c r="BA338" s="1609"/>
      <c r="BB338" s="1609"/>
      <c r="BC338" s="1609"/>
      <c r="BD338" s="1609"/>
      <c r="BE338" s="1609"/>
      <c r="BF338" s="1609"/>
    </row>
    <row r="339" spans="1:58" ht="11.25" customHeight="1">
      <c r="A339" s="990" t="s">
        <v>1008</v>
      </c>
      <c r="D339" s="984"/>
      <c r="E339" s="994"/>
      <c r="F339" s="4007"/>
      <c r="G339" s="4014"/>
      <c r="H339" s="4003" t="s">
        <v>161</v>
      </c>
      <c r="I339" s="4015"/>
      <c r="J339" s="4016"/>
      <c r="K339" s="4017"/>
      <c r="L339" s="3741"/>
      <c r="M339" s="3742"/>
      <c r="N339" s="4020"/>
      <c r="O339" s="4021">
        <v>1</v>
      </c>
      <c r="P339" s="4022" t="s">
        <v>52</v>
      </c>
      <c r="Q339" s="4016" t="s">
        <v>1098</v>
      </c>
      <c r="R339" s="4025" t="s">
        <v>1084</v>
      </c>
      <c r="S339" s="4025" t="s">
        <v>1121</v>
      </c>
      <c r="T339" s="4025" t="s">
        <v>1122</v>
      </c>
      <c r="U339" s="4025" t="s">
        <v>1123</v>
      </c>
      <c r="V339" s="4025" t="s">
        <v>1124</v>
      </c>
      <c r="W339" s="4025" t="s">
        <v>1125</v>
      </c>
      <c r="X339" s="4025" t="s">
        <v>1138</v>
      </c>
      <c r="Y339" s="4025" t="s">
        <v>1091</v>
      </c>
      <c r="Z339" s="999"/>
      <c r="AA339" s="1000"/>
      <c r="AB339" s="1000"/>
      <c r="AC339" s="1004"/>
      <c r="AD339" s="1004"/>
      <c r="AE339" s="1005"/>
      <c r="AF339" s="4018"/>
      <c r="AG339" s="4019"/>
      <c r="AH339" s="4019"/>
      <c r="AI339" s="4018"/>
      <c r="AJ339" s="4019"/>
      <c r="AK339" s="4019"/>
      <c r="AL339" s="1763"/>
      <c r="AM339" s="1609"/>
      <c r="AN339" s="1609"/>
      <c r="AO339" s="1609"/>
      <c r="AP339" s="1609"/>
      <c r="AQ339" s="1609"/>
      <c r="AR339" s="1609"/>
      <c r="AS339" s="1609"/>
      <c r="AT339" s="1609"/>
      <c r="AU339" s="1609"/>
      <c r="AV339" s="1609"/>
      <c r="AW339" s="1609"/>
      <c r="AX339" s="1609"/>
      <c r="AY339" s="1609"/>
      <c r="AZ339" s="1609"/>
      <c r="BA339" s="1609"/>
      <c r="BB339" s="1609"/>
      <c r="BC339" s="1609"/>
      <c r="BD339" s="1609"/>
      <c r="BE339" s="1609"/>
      <c r="BF339" s="1609"/>
    </row>
    <row r="340" spans="1:58" ht="11.25" customHeight="1">
      <c r="A340" s="990" t="s">
        <v>1008</v>
      </c>
      <c r="D340" s="984"/>
      <c r="E340" s="994"/>
      <c r="F340" s="4007"/>
      <c r="G340" s="4014"/>
      <c r="H340" s="4003" t="s">
        <v>161</v>
      </c>
      <c r="I340" s="4015"/>
      <c r="J340" s="4016"/>
      <c r="K340" s="4017"/>
      <c r="L340" s="3741"/>
      <c r="M340" s="3742"/>
      <c r="N340" s="4020"/>
      <c r="O340" s="4021"/>
      <c r="P340" s="4023"/>
      <c r="Q340" s="4016"/>
      <c r="R340" s="3975"/>
      <c r="S340" s="4025"/>
      <c r="T340" s="3975"/>
      <c r="U340" s="3975"/>
      <c r="V340" s="3975"/>
      <c r="W340" s="3975"/>
      <c r="X340" s="3975"/>
      <c r="Y340" s="3975"/>
      <c r="Z340" s="1614"/>
      <c r="AA340" s="1581">
        <v>1</v>
      </c>
      <c r="AB340" s="1003" t="s">
        <v>1102</v>
      </c>
      <c r="AC340" s="993">
        <v>4952.3999999999996</v>
      </c>
      <c r="AD340" s="1003" t="str">
        <f>AB340</f>
        <v xml:space="preserve">      Амортизационные отчисления с выделением результатов переоценки основных средств и нематериальных активов</v>
      </c>
      <c r="AE340" s="993">
        <v>0</v>
      </c>
      <c r="AF340" s="4018"/>
      <c r="AG340" s="4019"/>
      <c r="AH340" s="4019"/>
      <c r="AI340" s="4018"/>
      <c r="AJ340" s="4019"/>
      <c r="AK340" s="4019"/>
      <c r="AL340" s="1763"/>
      <c r="AM340" s="1609"/>
      <c r="AN340" s="1609"/>
      <c r="AO340" s="1609"/>
      <c r="AP340" s="1609"/>
      <c r="AQ340" s="1609"/>
      <c r="AR340" s="1609"/>
      <c r="AS340" s="1609"/>
      <c r="AT340" s="1609"/>
      <c r="AU340" s="1609"/>
      <c r="AV340" s="1609"/>
      <c r="AW340" s="1609"/>
      <c r="AX340" s="1609"/>
      <c r="AY340" s="1609"/>
      <c r="AZ340" s="1609"/>
      <c r="BA340" s="1609"/>
      <c r="BB340" s="1609"/>
      <c r="BC340" s="1609"/>
      <c r="BD340" s="1609"/>
      <c r="BE340" s="1609"/>
      <c r="BF340" s="1609"/>
    </row>
    <row r="341" spans="1:58" ht="11.25" customHeight="1">
      <c r="A341" s="990" t="s">
        <v>1008</v>
      </c>
      <c r="D341" s="984"/>
      <c r="E341" s="994"/>
      <c r="F341" s="4007"/>
      <c r="G341" s="4014"/>
      <c r="H341" s="4003" t="s">
        <v>161</v>
      </c>
      <c r="I341" s="4015"/>
      <c r="J341" s="4016"/>
      <c r="K341" s="4017"/>
      <c r="L341" s="3741"/>
      <c r="M341" s="3742"/>
      <c r="N341" s="4020"/>
      <c r="O341" s="4021"/>
      <c r="P341" s="4024"/>
      <c r="Q341" s="4016"/>
      <c r="R341" s="3975"/>
      <c r="S341" s="4025"/>
      <c r="T341" s="3975"/>
      <c r="U341" s="3975"/>
      <c r="V341" s="3975"/>
      <c r="W341" s="3975"/>
      <c r="X341" s="3975"/>
      <c r="Y341" s="3975"/>
      <c r="Z341" s="999"/>
      <c r="AA341" s="1000"/>
      <c r="AB341" s="1065" t="s">
        <v>1093</v>
      </c>
      <c r="AC341" s="1004"/>
      <c r="AD341" s="1004"/>
      <c r="AE341" s="1006"/>
      <c r="AF341" s="4018"/>
      <c r="AG341" s="4019"/>
      <c r="AH341" s="4019"/>
      <c r="AI341" s="4018"/>
      <c r="AJ341" s="4019"/>
      <c r="AK341" s="4019"/>
      <c r="AL341" s="1763"/>
      <c r="AM341" s="1609"/>
      <c r="AN341" s="1609"/>
      <c r="AO341" s="1609"/>
      <c r="AP341" s="1609"/>
      <c r="AQ341" s="1609"/>
      <c r="AR341" s="1609"/>
      <c r="AS341" s="1609"/>
      <c r="AT341" s="1609"/>
      <c r="AU341" s="1609"/>
      <c r="AV341" s="1609"/>
      <c r="AW341" s="1609"/>
      <c r="AX341" s="1609"/>
      <c r="AY341" s="1609"/>
      <c r="AZ341" s="1609"/>
      <c r="BA341" s="1609"/>
      <c r="BB341" s="1609"/>
      <c r="BC341" s="1609"/>
      <c r="BD341" s="1609"/>
      <c r="BE341" s="1609"/>
      <c r="BF341" s="1609"/>
    </row>
    <row r="342" spans="1:58" ht="11.25" customHeight="1">
      <c r="A342" s="990" t="s">
        <v>1008</v>
      </c>
      <c r="D342" s="984"/>
      <c r="E342" s="994"/>
      <c r="F342" s="4007"/>
      <c r="G342" s="4014"/>
      <c r="H342" s="4003" t="s">
        <v>161</v>
      </c>
      <c r="I342" s="4015"/>
      <c r="J342" s="4016"/>
      <c r="K342" s="4017"/>
      <c r="L342" s="3741"/>
      <c r="M342" s="3742"/>
      <c r="N342" s="999"/>
      <c r="O342" s="1000"/>
      <c r="P342" s="992" t="s">
        <v>1094</v>
      </c>
      <c r="Q342" s="1000"/>
      <c r="R342" s="1000"/>
      <c r="S342" s="1000"/>
      <c r="T342" s="1000"/>
      <c r="U342" s="1000"/>
      <c r="V342" s="1000"/>
      <c r="W342" s="1000"/>
      <c r="X342" s="1000"/>
      <c r="Y342" s="1000"/>
      <c r="Z342" s="1000"/>
      <c r="AA342" s="1000"/>
      <c r="AB342" s="1000"/>
      <c r="AC342" s="1000"/>
      <c r="AD342" s="1000"/>
      <c r="AE342" s="1007"/>
      <c r="AF342" s="4018"/>
      <c r="AG342" s="4019"/>
      <c r="AH342" s="4019"/>
      <c r="AI342" s="4018"/>
      <c r="AJ342" s="4019"/>
      <c r="AK342" s="4019"/>
      <c r="AL342" s="1763"/>
      <c r="AM342" s="1609"/>
      <c r="AN342" s="1609"/>
      <c r="AO342" s="1609"/>
      <c r="AP342" s="1609"/>
      <c r="AQ342" s="1609"/>
      <c r="AR342" s="1609"/>
      <c r="AS342" s="1609"/>
      <c r="AT342" s="1609"/>
      <c r="AU342" s="1609"/>
      <c r="AV342" s="1609"/>
      <c r="AW342" s="1609"/>
      <c r="AX342" s="1609"/>
      <c r="AY342" s="1609"/>
      <c r="AZ342" s="1609"/>
      <c r="BA342" s="1609"/>
      <c r="BB342" s="1609"/>
      <c r="BC342" s="1609"/>
      <c r="BD342" s="1609"/>
      <c r="BE342" s="1609"/>
      <c r="BF342" s="1609"/>
    </row>
    <row r="343" spans="1:58" ht="11.25" customHeight="1">
      <c r="A343" s="990" t="s">
        <v>1008</v>
      </c>
      <c r="D343" s="984"/>
      <c r="E343" s="994"/>
      <c r="F343" s="4007"/>
      <c r="G343" s="3992" t="s">
        <v>90</v>
      </c>
      <c r="H343" s="4003" t="s">
        <v>77</v>
      </c>
      <c r="I343" s="4015"/>
      <c r="J343" s="4016"/>
      <c r="K343" s="4017" t="s">
        <v>1105</v>
      </c>
      <c r="L343" s="3741" t="s">
        <v>6</v>
      </c>
      <c r="M343" s="3742"/>
      <c r="N343" s="1761"/>
      <c r="O343" s="1001" t="s">
        <v>460</v>
      </c>
      <c r="P343" s="1002"/>
      <c r="Q343" s="1002"/>
      <c r="R343" s="1002"/>
      <c r="S343" s="1002"/>
      <c r="T343" s="1002"/>
      <c r="U343" s="1002"/>
      <c r="V343" s="1002"/>
      <c r="W343" s="1002"/>
      <c r="X343" s="1002"/>
      <c r="Y343" s="1002"/>
      <c r="Z343" s="1002"/>
      <c r="AA343" s="1002"/>
      <c r="AB343" s="1002"/>
      <c r="AC343" s="1002"/>
      <c r="AD343" s="1002"/>
      <c r="AE343" s="1002"/>
      <c r="AF343" s="4018">
        <v>2021</v>
      </c>
      <c r="AG343" s="4019" t="s">
        <v>1096</v>
      </c>
      <c r="AH343" s="4019" t="s">
        <v>1082</v>
      </c>
      <c r="AI343" s="4018">
        <v>2021</v>
      </c>
      <c r="AJ343" s="4019" t="s">
        <v>1096</v>
      </c>
      <c r="AK343" s="4019" t="s">
        <v>1082</v>
      </c>
      <c r="AL343" s="1763"/>
      <c r="AM343" s="1609"/>
      <c r="AN343" s="1609"/>
      <c r="AO343" s="1609"/>
      <c r="AP343" s="1609"/>
      <c r="AQ343" s="1609"/>
      <c r="AR343" s="1609"/>
      <c r="AS343" s="1609"/>
      <c r="AT343" s="1609"/>
      <c r="AU343" s="1609"/>
      <c r="AV343" s="1609"/>
      <c r="AW343" s="1609"/>
      <c r="AX343" s="1609"/>
      <c r="AY343" s="1609"/>
      <c r="AZ343" s="1609"/>
      <c r="BA343" s="1609"/>
      <c r="BB343" s="1609"/>
      <c r="BC343" s="1609"/>
      <c r="BD343" s="1609"/>
      <c r="BE343" s="1609"/>
      <c r="BF343" s="1609"/>
    </row>
    <row r="344" spans="1:58" ht="11.25" customHeight="1">
      <c r="A344" s="990" t="s">
        <v>1008</v>
      </c>
      <c r="D344" s="984"/>
      <c r="E344" s="994"/>
      <c r="F344" s="4007"/>
      <c r="G344" s="4014"/>
      <c r="H344" s="4003" t="s">
        <v>89</v>
      </c>
      <c r="I344" s="4015"/>
      <c r="J344" s="4016"/>
      <c r="K344" s="4017"/>
      <c r="L344" s="3741"/>
      <c r="M344" s="3742"/>
      <c r="N344" s="4020"/>
      <c r="O344" s="4021">
        <v>1</v>
      </c>
      <c r="P344" s="4022" t="s">
        <v>52</v>
      </c>
      <c r="Q344" s="4016" t="s">
        <v>1105</v>
      </c>
      <c r="R344" s="4025" t="s">
        <v>1084</v>
      </c>
      <c r="S344" s="4025" t="s">
        <v>1121</v>
      </c>
      <c r="T344" s="4025" t="s">
        <v>1122</v>
      </c>
      <c r="U344" s="4025" t="s">
        <v>1123</v>
      </c>
      <c r="V344" s="4025" t="s">
        <v>1124</v>
      </c>
      <c r="W344" s="4025" t="s">
        <v>1125</v>
      </c>
      <c r="X344" s="4025" t="s">
        <v>1140</v>
      </c>
      <c r="Y344" s="4025" t="s">
        <v>1091</v>
      </c>
      <c r="Z344" s="999"/>
      <c r="AA344" s="1000"/>
      <c r="AB344" s="1000"/>
      <c r="AC344" s="1004"/>
      <c r="AD344" s="1004"/>
      <c r="AE344" s="1005"/>
      <c r="AF344" s="4018"/>
      <c r="AG344" s="4019"/>
      <c r="AH344" s="4019"/>
      <c r="AI344" s="4018"/>
      <c r="AJ344" s="4019"/>
      <c r="AK344" s="4019"/>
      <c r="AL344" s="1763"/>
      <c r="AM344" s="1609"/>
      <c r="AN344" s="1609"/>
      <c r="AO344" s="1609"/>
      <c r="AP344" s="1609"/>
      <c r="AQ344" s="1609"/>
      <c r="AR344" s="1609"/>
      <c r="AS344" s="1609"/>
      <c r="AT344" s="1609"/>
      <c r="AU344" s="1609"/>
      <c r="AV344" s="1609"/>
      <c r="AW344" s="1609"/>
      <c r="AX344" s="1609"/>
      <c r="AY344" s="1609"/>
      <c r="AZ344" s="1609"/>
      <c r="BA344" s="1609"/>
      <c r="BB344" s="1609"/>
      <c r="BC344" s="1609"/>
      <c r="BD344" s="1609"/>
      <c r="BE344" s="1609"/>
      <c r="BF344" s="1609"/>
    </row>
    <row r="345" spans="1:58" ht="11.25" customHeight="1">
      <c r="A345" s="990" t="s">
        <v>1008</v>
      </c>
      <c r="D345" s="984"/>
      <c r="E345" s="994"/>
      <c r="F345" s="4007"/>
      <c r="G345" s="4014"/>
      <c r="H345" s="4003" t="s">
        <v>89</v>
      </c>
      <c r="I345" s="4015"/>
      <c r="J345" s="4016"/>
      <c r="K345" s="4017"/>
      <c r="L345" s="3741"/>
      <c r="M345" s="3742"/>
      <c r="N345" s="4020"/>
      <c r="O345" s="4021"/>
      <c r="P345" s="4023"/>
      <c r="Q345" s="4016"/>
      <c r="R345" s="3975"/>
      <c r="S345" s="4025"/>
      <c r="T345" s="3975"/>
      <c r="U345" s="3975"/>
      <c r="V345" s="3975"/>
      <c r="W345" s="3975"/>
      <c r="X345" s="3975"/>
      <c r="Y345" s="3975"/>
      <c r="Z345" s="1614"/>
      <c r="AA345" s="1581">
        <v>1</v>
      </c>
      <c r="AB345" s="1003" t="s">
        <v>1102</v>
      </c>
      <c r="AC345" s="993">
        <v>955.76</v>
      </c>
      <c r="AD345" s="1003" t="str">
        <f>AB345</f>
        <v xml:space="preserve">      Амортизационные отчисления с выделением результатов переоценки основных средств и нематериальных активов</v>
      </c>
      <c r="AE345" s="993">
        <v>0</v>
      </c>
      <c r="AF345" s="4018"/>
      <c r="AG345" s="4019"/>
      <c r="AH345" s="4019"/>
      <c r="AI345" s="4018"/>
      <c r="AJ345" s="4019"/>
      <c r="AK345" s="4019"/>
      <c r="AL345" s="1763"/>
      <c r="AM345" s="1609"/>
      <c r="AN345" s="1609"/>
      <c r="AO345" s="1609"/>
      <c r="AP345" s="1609"/>
      <c r="AQ345" s="1609"/>
      <c r="AR345" s="1609"/>
      <c r="AS345" s="1609"/>
      <c r="AT345" s="1609"/>
      <c r="AU345" s="1609"/>
      <c r="AV345" s="1609"/>
      <c r="AW345" s="1609"/>
      <c r="AX345" s="1609"/>
      <c r="AY345" s="1609"/>
      <c r="AZ345" s="1609"/>
      <c r="BA345" s="1609"/>
      <c r="BB345" s="1609"/>
      <c r="BC345" s="1609"/>
      <c r="BD345" s="1609"/>
      <c r="BE345" s="1609"/>
      <c r="BF345" s="1609"/>
    </row>
    <row r="346" spans="1:58" ht="11.25" customHeight="1">
      <c r="A346" s="990" t="s">
        <v>1008</v>
      </c>
      <c r="D346" s="984"/>
      <c r="E346" s="994"/>
      <c r="F346" s="4014"/>
      <c r="G346" s="4014"/>
      <c r="H346" s="4014"/>
      <c r="I346" s="4014"/>
      <c r="J346" s="4014"/>
      <c r="K346" s="4014"/>
      <c r="L346" s="4014"/>
      <c r="M346" s="4014"/>
      <c r="N346" s="4014"/>
      <c r="O346" s="4014"/>
      <c r="P346" s="4014"/>
      <c r="Q346" s="4014"/>
      <c r="R346" s="4014"/>
      <c r="S346" s="4014"/>
      <c r="T346" s="4014"/>
      <c r="U346" s="4014"/>
      <c r="V346" s="4014"/>
      <c r="W346" s="4014"/>
      <c r="X346" s="4014"/>
      <c r="Y346" s="4014"/>
      <c r="Z346" s="587" t="s">
        <v>90</v>
      </c>
      <c r="AA346" s="1601" t="s">
        <v>89</v>
      </c>
      <c r="AB346" s="1003" t="s">
        <v>1092</v>
      </c>
      <c r="AC346" s="993">
        <v>8042.48</v>
      </c>
      <c r="AD346" s="1003" t="str">
        <f>AB346</f>
        <v xml:space="preserve">  Прибыль направляемая на инвестиции</v>
      </c>
      <c r="AE346" s="993">
        <v>0</v>
      </c>
      <c r="AF346" s="4026"/>
      <c r="AG346" s="4027"/>
      <c r="AH346" s="4027"/>
      <c r="AI346" s="4026"/>
      <c r="AJ346" s="4027"/>
      <c r="AK346" s="4028"/>
      <c r="AL346" s="1763"/>
      <c r="AM346" s="1609"/>
      <c r="AN346" s="1609"/>
      <c r="AO346" s="1609"/>
      <c r="AP346" s="1609"/>
      <c r="AQ346" s="1609"/>
      <c r="AR346" s="1609"/>
      <c r="AS346" s="1609"/>
      <c r="AT346" s="1609"/>
      <c r="AU346" s="1609"/>
      <c r="AV346" s="1609"/>
      <c r="AW346" s="1609"/>
      <c r="AX346" s="1609"/>
      <c r="AY346" s="1609"/>
      <c r="AZ346" s="1609"/>
      <c r="BA346" s="1609"/>
      <c r="BB346" s="1609"/>
      <c r="BC346" s="1609"/>
      <c r="BD346" s="1609"/>
      <c r="BE346" s="1609"/>
      <c r="BF346" s="1609"/>
    </row>
    <row r="347" spans="1:58" ht="11.25" customHeight="1">
      <c r="A347" s="990" t="s">
        <v>1008</v>
      </c>
      <c r="D347" s="984"/>
      <c r="E347" s="994"/>
      <c r="F347" s="4007"/>
      <c r="G347" s="4014"/>
      <c r="H347" s="4003" t="s">
        <v>89</v>
      </c>
      <c r="I347" s="4015"/>
      <c r="J347" s="4016"/>
      <c r="K347" s="4017"/>
      <c r="L347" s="3741"/>
      <c r="M347" s="3742"/>
      <c r="N347" s="4020"/>
      <c r="O347" s="4021"/>
      <c r="P347" s="4024"/>
      <c r="Q347" s="4016"/>
      <c r="R347" s="3975"/>
      <c r="S347" s="4025"/>
      <c r="T347" s="3975"/>
      <c r="U347" s="3975"/>
      <c r="V347" s="3975"/>
      <c r="W347" s="3975"/>
      <c r="X347" s="3975"/>
      <c r="Y347" s="3975"/>
      <c r="Z347" s="999"/>
      <c r="AA347" s="1000"/>
      <c r="AB347" s="1065" t="s">
        <v>1093</v>
      </c>
      <c r="AC347" s="1004"/>
      <c r="AD347" s="1004"/>
      <c r="AE347" s="1006"/>
      <c r="AF347" s="4018"/>
      <c r="AG347" s="4019"/>
      <c r="AH347" s="4019"/>
      <c r="AI347" s="4018"/>
      <c r="AJ347" s="4019"/>
      <c r="AK347" s="4019"/>
      <c r="AL347" s="1763"/>
      <c r="AM347" s="1609"/>
      <c r="AN347" s="1609"/>
      <c r="AO347" s="1609"/>
      <c r="AP347" s="1609"/>
      <c r="AQ347" s="1609"/>
      <c r="AR347" s="1609"/>
      <c r="AS347" s="1609"/>
      <c r="AT347" s="1609"/>
      <c r="AU347" s="1609"/>
      <c r="AV347" s="1609"/>
      <c r="AW347" s="1609"/>
      <c r="AX347" s="1609"/>
      <c r="AY347" s="1609"/>
      <c r="AZ347" s="1609"/>
      <c r="BA347" s="1609"/>
      <c r="BB347" s="1609"/>
      <c r="BC347" s="1609"/>
      <c r="BD347" s="1609"/>
      <c r="BE347" s="1609"/>
      <c r="BF347" s="1609"/>
    </row>
    <row r="348" spans="1:58" ht="11.25" customHeight="1">
      <c r="A348" s="990" t="s">
        <v>1008</v>
      </c>
      <c r="D348" s="984"/>
      <c r="E348" s="994"/>
      <c r="F348" s="4007"/>
      <c r="G348" s="4014"/>
      <c r="H348" s="4003" t="s">
        <v>89</v>
      </c>
      <c r="I348" s="4015"/>
      <c r="J348" s="4016"/>
      <c r="K348" s="4017"/>
      <c r="L348" s="3741"/>
      <c r="M348" s="3742"/>
      <c r="N348" s="999"/>
      <c r="O348" s="1000"/>
      <c r="P348" s="992" t="s">
        <v>1094</v>
      </c>
      <c r="Q348" s="1000"/>
      <c r="R348" s="1000"/>
      <c r="S348" s="1000"/>
      <c r="T348" s="1000"/>
      <c r="U348" s="1000"/>
      <c r="V348" s="1000"/>
      <c r="W348" s="1000"/>
      <c r="X348" s="1000"/>
      <c r="Y348" s="1000"/>
      <c r="Z348" s="1000"/>
      <c r="AA348" s="1000"/>
      <c r="AB348" s="1000"/>
      <c r="AC348" s="1000"/>
      <c r="AD348" s="1000"/>
      <c r="AE348" s="1007"/>
      <c r="AF348" s="4018"/>
      <c r="AG348" s="4019"/>
      <c r="AH348" s="4019"/>
      <c r="AI348" s="4018"/>
      <c r="AJ348" s="4019"/>
      <c r="AK348" s="4019"/>
      <c r="AL348" s="1763"/>
      <c r="AM348" s="1609"/>
      <c r="AN348" s="1609"/>
      <c r="AO348" s="1609"/>
      <c r="AP348" s="1609"/>
      <c r="AQ348" s="1609"/>
      <c r="AR348" s="1609"/>
      <c r="AS348" s="1609"/>
      <c r="AT348" s="1609"/>
      <c r="AU348" s="1609"/>
      <c r="AV348" s="1609"/>
      <c r="AW348" s="1609"/>
      <c r="AX348" s="1609"/>
      <c r="AY348" s="1609"/>
      <c r="AZ348" s="1609"/>
      <c r="BA348" s="1609"/>
      <c r="BB348" s="1609"/>
      <c r="BC348" s="1609"/>
      <c r="BD348" s="1609"/>
      <c r="BE348" s="1609"/>
      <c r="BF348" s="1609"/>
    </row>
    <row r="349" spans="1:58" ht="11.25" customHeight="1">
      <c r="A349" s="990" t="s">
        <v>1008</v>
      </c>
      <c r="D349" s="984"/>
      <c r="E349" s="994"/>
      <c r="F349" s="4007"/>
      <c r="G349" s="3992" t="s">
        <v>90</v>
      </c>
      <c r="H349" s="4003" t="s">
        <v>78</v>
      </c>
      <c r="I349" s="4015"/>
      <c r="J349" s="4016"/>
      <c r="K349" s="4017" t="s">
        <v>1145</v>
      </c>
      <c r="L349" s="3741" t="s">
        <v>6</v>
      </c>
      <c r="M349" s="3742"/>
      <c r="N349" s="1761"/>
      <c r="O349" s="1001" t="s">
        <v>460</v>
      </c>
      <c r="P349" s="1002"/>
      <c r="Q349" s="1002"/>
      <c r="R349" s="1002"/>
      <c r="S349" s="1002"/>
      <c r="T349" s="1002"/>
      <c r="U349" s="1002"/>
      <c r="V349" s="1002"/>
      <c r="W349" s="1002"/>
      <c r="X349" s="1002"/>
      <c r="Y349" s="1002"/>
      <c r="Z349" s="1002"/>
      <c r="AA349" s="1002"/>
      <c r="AB349" s="1002"/>
      <c r="AC349" s="1002"/>
      <c r="AD349" s="1002"/>
      <c r="AE349" s="1002"/>
      <c r="AF349" s="4018">
        <v>2020</v>
      </c>
      <c r="AG349" s="4019" t="s">
        <v>1081</v>
      </c>
      <c r="AH349" s="4019" t="s">
        <v>1137</v>
      </c>
      <c r="AI349" s="4018">
        <v>2020</v>
      </c>
      <c r="AJ349" s="4019" t="s">
        <v>1081</v>
      </c>
      <c r="AK349" s="4019" t="s">
        <v>1137</v>
      </c>
      <c r="AL349" s="1763"/>
      <c r="AM349" s="1609"/>
      <c r="AN349" s="1609"/>
      <c r="AO349" s="1609"/>
      <c r="AP349" s="1609"/>
      <c r="AQ349" s="1609"/>
      <c r="AR349" s="1609"/>
      <c r="AS349" s="1609"/>
      <c r="AT349" s="1609"/>
      <c r="AU349" s="1609"/>
      <c r="AV349" s="1609"/>
      <c r="AW349" s="1609"/>
      <c r="AX349" s="1609"/>
      <c r="AY349" s="1609"/>
      <c r="AZ349" s="1609"/>
      <c r="BA349" s="1609"/>
      <c r="BB349" s="1609"/>
      <c r="BC349" s="1609"/>
      <c r="BD349" s="1609"/>
      <c r="BE349" s="1609"/>
      <c r="BF349" s="1609"/>
    </row>
    <row r="350" spans="1:58" ht="11.25" customHeight="1">
      <c r="A350" s="990" t="s">
        <v>1008</v>
      </c>
      <c r="D350" s="984"/>
      <c r="E350" s="994"/>
      <c r="F350" s="4007"/>
      <c r="G350" s="4014"/>
      <c r="H350" s="4003" t="s">
        <v>77</v>
      </c>
      <c r="I350" s="4015"/>
      <c r="J350" s="4016"/>
      <c r="K350" s="4017"/>
      <c r="L350" s="3741"/>
      <c r="M350" s="3742"/>
      <c r="N350" s="4020"/>
      <c r="O350" s="4021">
        <v>1</v>
      </c>
      <c r="P350" s="4022" t="s">
        <v>52</v>
      </c>
      <c r="Q350" s="4016" t="s">
        <v>1120</v>
      </c>
      <c r="R350" s="4025" t="s">
        <v>1084</v>
      </c>
      <c r="S350" s="4025" t="s">
        <v>1121</v>
      </c>
      <c r="T350" s="4025" t="s">
        <v>1122</v>
      </c>
      <c r="U350" s="4025" t="s">
        <v>1123</v>
      </c>
      <c r="V350" s="4025" t="s">
        <v>1124</v>
      </c>
      <c r="W350" s="4025" t="s">
        <v>1125</v>
      </c>
      <c r="X350" s="4025" t="s">
        <v>1126</v>
      </c>
      <c r="Y350" s="4025" t="s">
        <v>1127</v>
      </c>
      <c r="Z350" s="999"/>
      <c r="AA350" s="1000"/>
      <c r="AB350" s="1000"/>
      <c r="AC350" s="1004"/>
      <c r="AD350" s="1004"/>
      <c r="AE350" s="1005"/>
      <c r="AF350" s="4018"/>
      <c r="AG350" s="4019"/>
      <c r="AH350" s="4019"/>
      <c r="AI350" s="4018"/>
      <c r="AJ350" s="4019"/>
      <c r="AK350" s="4019"/>
      <c r="AL350" s="1763"/>
      <c r="AM350" s="1609"/>
      <c r="AN350" s="1609"/>
      <c r="AO350" s="1609"/>
      <c r="AP350" s="1609"/>
      <c r="AQ350" s="1609"/>
      <c r="AR350" s="1609"/>
      <c r="AS350" s="1609"/>
      <c r="AT350" s="1609"/>
      <c r="AU350" s="1609"/>
      <c r="AV350" s="1609"/>
      <c r="AW350" s="1609"/>
      <c r="AX350" s="1609"/>
      <c r="AY350" s="1609"/>
      <c r="AZ350" s="1609"/>
      <c r="BA350" s="1609"/>
      <c r="BB350" s="1609"/>
      <c r="BC350" s="1609"/>
      <c r="BD350" s="1609"/>
      <c r="BE350" s="1609"/>
      <c r="BF350" s="1609"/>
    </row>
    <row r="351" spans="1:58" ht="11.25" customHeight="1">
      <c r="A351" s="990" t="s">
        <v>1008</v>
      </c>
      <c r="D351" s="984"/>
      <c r="E351" s="994"/>
      <c r="F351" s="4007"/>
      <c r="G351" s="4014"/>
      <c r="H351" s="4003" t="s">
        <v>77</v>
      </c>
      <c r="I351" s="4015"/>
      <c r="J351" s="4016"/>
      <c r="K351" s="4017"/>
      <c r="L351" s="3741"/>
      <c r="M351" s="3742"/>
      <c r="N351" s="4020"/>
      <c r="O351" s="4021"/>
      <c r="P351" s="4023"/>
      <c r="Q351" s="4016"/>
      <c r="R351" s="3975"/>
      <c r="S351" s="4025"/>
      <c r="T351" s="3975"/>
      <c r="U351" s="3975"/>
      <c r="V351" s="3975"/>
      <c r="W351" s="3975"/>
      <c r="X351" s="3975"/>
      <c r="Y351" s="3975"/>
      <c r="Z351" s="1614"/>
      <c r="AA351" s="1581">
        <v>1</v>
      </c>
      <c r="AB351" s="1003" t="s">
        <v>1092</v>
      </c>
      <c r="AC351" s="993">
        <v>290.92</v>
      </c>
      <c r="AD351" s="1003" t="str">
        <f>AB351</f>
        <v xml:space="preserve">  Прибыль направляемая на инвестиции</v>
      </c>
      <c r="AE351" s="993">
        <v>0</v>
      </c>
      <c r="AF351" s="4018"/>
      <c r="AG351" s="4019"/>
      <c r="AH351" s="4019"/>
      <c r="AI351" s="4018"/>
      <c r="AJ351" s="4019"/>
      <c r="AK351" s="4019"/>
      <c r="AL351" s="1763"/>
      <c r="AM351" s="1609"/>
      <c r="AN351" s="1609"/>
      <c r="AO351" s="1609"/>
      <c r="AP351" s="1609"/>
      <c r="AQ351" s="1609"/>
      <c r="AR351" s="1609"/>
      <c r="AS351" s="1609"/>
      <c r="AT351" s="1609"/>
      <c r="AU351" s="1609"/>
      <c r="AV351" s="1609"/>
      <c r="AW351" s="1609"/>
      <c r="AX351" s="1609"/>
      <c r="AY351" s="1609"/>
      <c r="AZ351" s="1609"/>
      <c r="BA351" s="1609"/>
      <c r="BB351" s="1609"/>
      <c r="BC351" s="1609"/>
      <c r="BD351" s="1609"/>
      <c r="BE351" s="1609"/>
      <c r="BF351" s="1609"/>
    </row>
    <row r="352" spans="1:58" ht="11.25" customHeight="1">
      <c r="A352" s="990" t="s">
        <v>1008</v>
      </c>
      <c r="D352" s="984"/>
      <c r="E352" s="994"/>
      <c r="F352" s="4007"/>
      <c r="G352" s="4014"/>
      <c r="H352" s="4003" t="s">
        <v>77</v>
      </c>
      <c r="I352" s="4015"/>
      <c r="J352" s="4016"/>
      <c r="K352" s="4017"/>
      <c r="L352" s="3741"/>
      <c r="M352" s="3742"/>
      <c r="N352" s="4020"/>
      <c r="O352" s="4021"/>
      <c r="P352" s="4024"/>
      <c r="Q352" s="4016"/>
      <c r="R352" s="3975"/>
      <c r="S352" s="4025"/>
      <c r="T352" s="3975"/>
      <c r="U352" s="3975"/>
      <c r="V352" s="3975"/>
      <c r="W352" s="3975"/>
      <c r="X352" s="3975"/>
      <c r="Y352" s="3975"/>
      <c r="Z352" s="999"/>
      <c r="AA352" s="1000"/>
      <c r="AB352" s="1065" t="s">
        <v>1093</v>
      </c>
      <c r="AC352" s="1004"/>
      <c r="AD352" s="1004"/>
      <c r="AE352" s="1006"/>
      <c r="AF352" s="4018"/>
      <c r="AG352" s="4019"/>
      <c r="AH352" s="4019"/>
      <c r="AI352" s="4018"/>
      <c r="AJ352" s="4019"/>
      <c r="AK352" s="4019"/>
      <c r="AL352" s="1763"/>
      <c r="AM352" s="1609"/>
      <c r="AN352" s="1609"/>
      <c r="AO352" s="1609"/>
      <c r="AP352" s="1609"/>
      <c r="AQ352" s="1609"/>
      <c r="AR352" s="1609"/>
      <c r="AS352" s="1609"/>
      <c r="AT352" s="1609"/>
      <c r="AU352" s="1609"/>
      <c r="AV352" s="1609"/>
      <c r="AW352" s="1609"/>
      <c r="AX352" s="1609"/>
      <c r="AY352" s="1609"/>
      <c r="AZ352" s="1609"/>
      <c r="BA352" s="1609"/>
      <c r="BB352" s="1609"/>
      <c r="BC352" s="1609"/>
      <c r="BD352" s="1609"/>
      <c r="BE352" s="1609"/>
      <c r="BF352" s="1609"/>
    </row>
    <row r="353" spans="1:58" ht="11.25" customHeight="1">
      <c r="A353" s="990" t="s">
        <v>1008</v>
      </c>
      <c r="D353" s="984"/>
      <c r="E353" s="994"/>
      <c r="F353" s="4007"/>
      <c r="G353" s="4014"/>
      <c r="H353" s="4003" t="s">
        <v>77</v>
      </c>
      <c r="I353" s="4015"/>
      <c r="J353" s="4016"/>
      <c r="K353" s="4017"/>
      <c r="L353" s="3741"/>
      <c r="M353" s="3742"/>
      <c r="N353" s="999"/>
      <c r="O353" s="1000"/>
      <c r="P353" s="992" t="s">
        <v>1094</v>
      </c>
      <c r="Q353" s="1000"/>
      <c r="R353" s="1000"/>
      <c r="S353" s="1000"/>
      <c r="T353" s="1000"/>
      <c r="U353" s="1000"/>
      <c r="V353" s="1000"/>
      <c r="W353" s="1000"/>
      <c r="X353" s="1000"/>
      <c r="Y353" s="1000"/>
      <c r="Z353" s="1000"/>
      <c r="AA353" s="1000"/>
      <c r="AB353" s="1000"/>
      <c r="AC353" s="1000"/>
      <c r="AD353" s="1000"/>
      <c r="AE353" s="1007"/>
      <c r="AF353" s="4018"/>
      <c r="AG353" s="4019"/>
      <c r="AH353" s="4019"/>
      <c r="AI353" s="4018"/>
      <c r="AJ353" s="4019"/>
      <c r="AK353" s="4019"/>
      <c r="AL353" s="1763"/>
      <c r="AM353" s="1609"/>
      <c r="AN353" s="1609"/>
      <c r="AO353" s="1609"/>
      <c r="AP353" s="1609"/>
      <c r="AQ353" s="1609"/>
      <c r="AR353" s="1609"/>
      <c r="AS353" s="1609"/>
      <c r="AT353" s="1609"/>
      <c r="AU353" s="1609"/>
      <c r="AV353" s="1609"/>
      <c r="AW353" s="1609"/>
      <c r="AX353" s="1609"/>
      <c r="AY353" s="1609"/>
      <c r="AZ353" s="1609"/>
      <c r="BA353" s="1609"/>
      <c r="BB353" s="1609"/>
      <c r="BC353" s="1609"/>
      <c r="BD353" s="1609"/>
      <c r="BE353" s="1609"/>
      <c r="BF353" s="1609"/>
    </row>
    <row r="354" spans="1:58" ht="11.25" customHeight="1">
      <c r="A354" s="990" t="s">
        <v>1008</v>
      </c>
      <c r="D354" s="984"/>
      <c r="E354" s="994"/>
      <c r="F354" s="4007"/>
      <c r="G354" s="3992" t="s">
        <v>90</v>
      </c>
      <c r="H354" s="4003" t="s">
        <v>115</v>
      </c>
      <c r="I354" s="4015"/>
      <c r="J354" s="4016"/>
      <c r="K354" s="4017" t="s">
        <v>1146</v>
      </c>
      <c r="L354" s="3741" t="s">
        <v>6</v>
      </c>
      <c r="M354" s="3742"/>
      <c r="N354" s="1761"/>
      <c r="O354" s="1001" t="s">
        <v>460</v>
      </c>
      <c r="P354" s="1002"/>
      <c r="Q354" s="1002"/>
      <c r="R354" s="1002"/>
      <c r="S354" s="1002"/>
      <c r="T354" s="1002"/>
      <c r="U354" s="1002"/>
      <c r="V354" s="1002"/>
      <c r="W354" s="1002"/>
      <c r="X354" s="1002"/>
      <c r="Y354" s="1002"/>
      <c r="Z354" s="1002"/>
      <c r="AA354" s="1002"/>
      <c r="AB354" s="1002"/>
      <c r="AC354" s="1002"/>
      <c r="AD354" s="1002"/>
      <c r="AE354" s="1002"/>
      <c r="AF354" s="4018">
        <v>2023</v>
      </c>
      <c r="AG354" s="4019" t="s">
        <v>1096</v>
      </c>
      <c r="AH354" s="4019" t="s">
        <v>1097</v>
      </c>
      <c r="AI354" s="4018">
        <v>2023</v>
      </c>
      <c r="AJ354" s="4019" t="s">
        <v>1096</v>
      </c>
      <c r="AK354" s="4019" t="s">
        <v>1097</v>
      </c>
      <c r="AL354" s="1763"/>
      <c r="AM354" s="1609"/>
      <c r="AN354" s="1609"/>
      <c r="AO354" s="1609"/>
      <c r="AP354" s="1609"/>
      <c r="AQ354" s="1609"/>
      <c r="AR354" s="1609"/>
      <c r="AS354" s="1609"/>
      <c r="AT354" s="1609"/>
      <c r="AU354" s="1609"/>
      <c r="AV354" s="1609"/>
      <c r="AW354" s="1609"/>
      <c r="AX354" s="1609"/>
      <c r="AY354" s="1609"/>
      <c r="AZ354" s="1609"/>
      <c r="BA354" s="1609"/>
      <c r="BB354" s="1609"/>
      <c r="BC354" s="1609"/>
      <c r="BD354" s="1609"/>
      <c r="BE354" s="1609"/>
      <c r="BF354" s="1609"/>
    </row>
    <row r="355" spans="1:58" ht="11.25" customHeight="1">
      <c r="A355" s="990" t="s">
        <v>1008</v>
      </c>
      <c r="D355" s="984"/>
      <c r="E355" s="994"/>
      <c r="F355" s="4007"/>
      <c r="G355" s="4014"/>
      <c r="H355" s="4003" t="s">
        <v>78</v>
      </c>
      <c r="I355" s="4015"/>
      <c r="J355" s="4016"/>
      <c r="K355" s="4017"/>
      <c r="L355" s="3741"/>
      <c r="M355" s="3742"/>
      <c r="N355" s="4020"/>
      <c r="O355" s="4021">
        <v>1</v>
      </c>
      <c r="P355" s="4022" t="s">
        <v>52</v>
      </c>
      <c r="Q355" s="4016" t="s">
        <v>1131</v>
      </c>
      <c r="R355" s="4025" t="s">
        <v>1084</v>
      </c>
      <c r="S355" s="4025" t="s">
        <v>1121</v>
      </c>
      <c r="T355" s="4025" t="s">
        <v>1122</v>
      </c>
      <c r="U355" s="4025" t="s">
        <v>1123</v>
      </c>
      <c r="V355" s="4025" t="s">
        <v>1124</v>
      </c>
      <c r="W355" s="4025" t="s">
        <v>1125</v>
      </c>
      <c r="X355" s="4025" t="s">
        <v>1132</v>
      </c>
      <c r="Y355" s="4025" t="s">
        <v>1133</v>
      </c>
      <c r="Z355" s="999"/>
      <c r="AA355" s="1000"/>
      <c r="AB355" s="1000"/>
      <c r="AC355" s="1004"/>
      <c r="AD355" s="1004"/>
      <c r="AE355" s="1005"/>
      <c r="AF355" s="4018"/>
      <c r="AG355" s="4019"/>
      <c r="AH355" s="4019"/>
      <c r="AI355" s="4018"/>
      <c r="AJ355" s="4019"/>
      <c r="AK355" s="4019"/>
      <c r="AL355" s="1763"/>
      <c r="AM355" s="1609"/>
      <c r="AN355" s="1609"/>
      <c r="AO355" s="1609"/>
      <c r="AP355" s="1609"/>
      <c r="AQ355" s="1609"/>
      <c r="AR355" s="1609"/>
      <c r="AS355" s="1609"/>
      <c r="AT355" s="1609"/>
      <c r="AU355" s="1609"/>
      <c r="AV355" s="1609"/>
      <c r="AW355" s="1609"/>
      <c r="AX355" s="1609"/>
      <c r="AY355" s="1609"/>
      <c r="AZ355" s="1609"/>
      <c r="BA355" s="1609"/>
      <c r="BB355" s="1609"/>
      <c r="BC355" s="1609"/>
      <c r="BD355" s="1609"/>
      <c r="BE355" s="1609"/>
      <c r="BF355" s="1609"/>
    </row>
    <row r="356" spans="1:58" ht="11.25" customHeight="1">
      <c r="A356" s="990" t="s">
        <v>1008</v>
      </c>
      <c r="D356" s="984"/>
      <c r="E356" s="994"/>
      <c r="F356" s="4007"/>
      <c r="G356" s="4014"/>
      <c r="H356" s="4003" t="s">
        <v>78</v>
      </c>
      <c r="I356" s="4015"/>
      <c r="J356" s="4016"/>
      <c r="K356" s="4017"/>
      <c r="L356" s="3741"/>
      <c r="M356" s="3742"/>
      <c r="N356" s="4020"/>
      <c r="O356" s="4021"/>
      <c r="P356" s="4023"/>
      <c r="Q356" s="4016"/>
      <c r="R356" s="3975"/>
      <c r="S356" s="4025"/>
      <c r="T356" s="3975"/>
      <c r="U356" s="3975"/>
      <c r="V356" s="3975"/>
      <c r="W356" s="3975"/>
      <c r="X356" s="3975"/>
      <c r="Y356" s="3975"/>
      <c r="Z356" s="1614"/>
      <c r="AA356" s="1581">
        <v>1</v>
      </c>
      <c r="AB356" s="1003" t="s">
        <v>1092</v>
      </c>
      <c r="AC356" s="993">
        <v>1787.32</v>
      </c>
      <c r="AD356" s="1003" t="str">
        <f>AB356</f>
        <v xml:space="preserve">  Прибыль направляемая на инвестиции</v>
      </c>
      <c r="AE356" s="993">
        <v>12112.42</v>
      </c>
      <c r="AF356" s="4018"/>
      <c r="AG356" s="4019"/>
      <c r="AH356" s="4019"/>
      <c r="AI356" s="4018"/>
      <c r="AJ356" s="4019"/>
      <c r="AK356" s="4019"/>
      <c r="AL356" s="1763"/>
      <c r="AM356" s="1609"/>
      <c r="AN356" s="1609"/>
      <c r="AO356" s="1609"/>
      <c r="AP356" s="1609"/>
      <c r="AQ356" s="1609"/>
      <c r="AR356" s="1609"/>
      <c r="AS356" s="1609"/>
      <c r="AT356" s="1609"/>
      <c r="AU356" s="1609"/>
      <c r="AV356" s="1609"/>
      <c r="AW356" s="1609"/>
      <c r="AX356" s="1609"/>
      <c r="AY356" s="1609"/>
      <c r="AZ356" s="1609"/>
      <c r="BA356" s="1609"/>
      <c r="BB356" s="1609"/>
      <c r="BC356" s="1609"/>
      <c r="BD356" s="1609"/>
      <c r="BE356" s="1609"/>
      <c r="BF356" s="1609"/>
    </row>
    <row r="357" spans="1:58" ht="11.25" customHeight="1">
      <c r="A357" s="990" t="s">
        <v>1008</v>
      </c>
      <c r="D357" s="984"/>
      <c r="E357" s="994"/>
      <c r="F357" s="4007"/>
      <c r="G357" s="4014"/>
      <c r="H357" s="4003" t="s">
        <v>78</v>
      </c>
      <c r="I357" s="4015"/>
      <c r="J357" s="4016"/>
      <c r="K357" s="4017"/>
      <c r="L357" s="3741"/>
      <c r="M357" s="3742"/>
      <c r="N357" s="4020"/>
      <c r="O357" s="4021"/>
      <c r="P357" s="4024"/>
      <c r="Q357" s="4016"/>
      <c r="R357" s="3975"/>
      <c r="S357" s="4025"/>
      <c r="T357" s="3975"/>
      <c r="U357" s="3975"/>
      <c r="V357" s="3975"/>
      <c r="W357" s="3975"/>
      <c r="X357" s="3975"/>
      <c r="Y357" s="3975"/>
      <c r="Z357" s="999"/>
      <c r="AA357" s="1000"/>
      <c r="AB357" s="1065" t="s">
        <v>1093</v>
      </c>
      <c r="AC357" s="1004"/>
      <c r="AD357" s="1004"/>
      <c r="AE357" s="1006"/>
      <c r="AF357" s="4018"/>
      <c r="AG357" s="4019"/>
      <c r="AH357" s="4019"/>
      <c r="AI357" s="4018"/>
      <c r="AJ357" s="4019"/>
      <c r="AK357" s="4019"/>
      <c r="AL357" s="1763"/>
      <c r="AM357" s="1609"/>
      <c r="AN357" s="1609"/>
      <c r="AO357" s="1609"/>
      <c r="AP357" s="1609"/>
      <c r="AQ357" s="1609"/>
      <c r="AR357" s="1609"/>
      <c r="AS357" s="1609"/>
      <c r="AT357" s="1609"/>
      <c r="AU357" s="1609"/>
      <c r="AV357" s="1609"/>
      <c r="AW357" s="1609"/>
      <c r="AX357" s="1609"/>
      <c r="AY357" s="1609"/>
      <c r="AZ357" s="1609"/>
      <c r="BA357" s="1609"/>
      <c r="BB357" s="1609"/>
      <c r="BC357" s="1609"/>
      <c r="BD357" s="1609"/>
      <c r="BE357" s="1609"/>
      <c r="BF357" s="1609"/>
    </row>
    <row r="358" spans="1:58" ht="11.25" customHeight="1">
      <c r="A358" s="990" t="s">
        <v>1008</v>
      </c>
      <c r="D358" s="984"/>
      <c r="E358" s="994"/>
      <c r="F358" s="4007"/>
      <c r="G358" s="4014"/>
      <c r="H358" s="4003" t="s">
        <v>78</v>
      </c>
      <c r="I358" s="4015"/>
      <c r="J358" s="4016"/>
      <c r="K358" s="4017"/>
      <c r="L358" s="3741"/>
      <c r="M358" s="3742"/>
      <c r="N358" s="999"/>
      <c r="O358" s="1000"/>
      <c r="P358" s="992" t="s">
        <v>1094</v>
      </c>
      <c r="Q358" s="1000"/>
      <c r="R358" s="1000"/>
      <c r="S358" s="1000"/>
      <c r="T358" s="1000"/>
      <c r="U358" s="1000"/>
      <c r="V358" s="1000"/>
      <c r="W358" s="1000"/>
      <c r="X358" s="1000"/>
      <c r="Y358" s="1000"/>
      <c r="Z358" s="1000"/>
      <c r="AA358" s="1000"/>
      <c r="AB358" s="1000"/>
      <c r="AC358" s="1000"/>
      <c r="AD358" s="1000"/>
      <c r="AE358" s="1007"/>
      <c r="AF358" s="4018"/>
      <c r="AG358" s="4019"/>
      <c r="AH358" s="4019"/>
      <c r="AI358" s="4018"/>
      <c r="AJ358" s="4019"/>
      <c r="AK358" s="4019"/>
      <c r="AL358" s="1763"/>
      <c r="AM358" s="1609"/>
      <c r="AN358" s="1609"/>
      <c r="AO358" s="1609"/>
      <c r="AP358" s="1609"/>
      <c r="AQ358" s="1609"/>
      <c r="AR358" s="1609"/>
      <c r="AS358" s="1609"/>
      <c r="AT358" s="1609"/>
      <c r="AU358" s="1609"/>
      <c r="AV358" s="1609"/>
      <c r="AW358" s="1609"/>
      <c r="AX358" s="1609"/>
      <c r="AY358" s="1609"/>
      <c r="AZ358" s="1609"/>
      <c r="BA358" s="1609"/>
      <c r="BB358" s="1609"/>
      <c r="BC358" s="1609"/>
      <c r="BD358" s="1609"/>
      <c r="BE358" s="1609"/>
      <c r="BF358" s="1609"/>
    </row>
    <row r="359" spans="1:58" ht="11.25" customHeight="1">
      <c r="A359" s="990" t="s">
        <v>1008</v>
      </c>
      <c r="D359" s="984"/>
      <c r="E359" s="994"/>
      <c r="F359" s="4007"/>
      <c r="G359" s="3992" t="s">
        <v>90</v>
      </c>
      <c r="H359" s="4003" t="s">
        <v>79</v>
      </c>
      <c r="I359" s="4015"/>
      <c r="J359" s="4016"/>
      <c r="K359" s="4017" t="s">
        <v>1142</v>
      </c>
      <c r="L359" s="3741" t="s">
        <v>6</v>
      </c>
      <c r="M359" s="3742"/>
      <c r="N359" s="1761"/>
      <c r="O359" s="1001" t="s">
        <v>460</v>
      </c>
      <c r="P359" s="1002"/>
      <c r="Q359" s="1002"/>
      <c r="R359" s="1002"/>
      <c r="S359" s="1002"/>
      <c r="T359" s="1002"/>
      <c r="U359" s="1002"/>
      <c r="V359" s="1002"/>
      <c r="W359" s="1002"/>
      <c r="X359" s="1002"/>
      <c r="Y359" s="1002"/>
      <c r="Z359" s="1002"/>
      <c r="AA359" s="1002"/>
      <c r="AB359" s="1002"/>
      <c r="AC359" s="1002"/>
      <c r="AD359" s="1002"/>
      <c r="AE359" s="1002"/>
      <c r="AF359" s="4018">
        <v>2023</v>
      </c>
      <c r="AG359" s="4019" t="s">
        <v>1096</v>
      </c>
      <c r="AH359" s="4019" t="s">
        <v>1097</v>
      </c>
      <c r="AI359" s="4018">
        <v>2023</v>
      </c>
      <c r="AJ359" s="4019" t="s">
        <v>1096</v>
      </c>
      <c r="AK359" s="4019" t="s">
        <v>1097</v>
      </c>
      <c r="AL359" s="1763"/>
      <c r="AM359" s="1609"/>
      <c r="AN359" s="1609"/>
      <c r="AO359" s="1609"/>
      <c r="AP359" s="1609"/>
      <c r="AQ359" s="1609"/>
      <c r="AR359" s="1609"/>
      <c r="AS359" s="1609"/>
      <c r="AT359" s="1609"/>
      <c r="AU359" s="1609"/>
      <c r="AV359" s="1609"/>
      <c r="AW359" s="1609"/>
      <c r="AX359" s="1609"/>
      <c r="AY359" s="1609"/>
      <c r="AZ359" s="1609"/>
      <c r="BA359" s="1609"/>
      <c r="BB359" s="1609"/>
      <c r="BC359" s="1609"/>
      <c r="BD359" s="1609"/>
      <c r="BE359" s="1609"/>
      <c r="BF359" s="1609"/>
    </row>
    <row r="360" spans="1:58" ht="11.25" customHeight="1">
      <c r="A360" s="990" t="s">
        <v>1008</v>
      </c>
      <c r="D360" s="984"/>
      <c r="E360" s="994"/>
      <c r="F360" s="4007"/>
      <c r="G360" s="4014"/>
      <c r="H360" s="4003" t="s">
        <v>115</v>
      </c>
      <c r="I360" s="4015"/>
      <c r="J360" s="4016"/>
      <c r="K360" s="4017"/>
      <c r="L360" s="3741"/>
      <c r="M360" s="3742"/>
      <c r="N360" s="4020"/>
      <c r="O360" s="4021">
        <v>1</v>
      </c>
      <c r="P360" s="4022" t="s">
        <v>52</v>
      </c>
      <c r="Q360" s="4016" t="s">
        <v>1143</v>
      </c>
      <c r="R360" s="4025" t="s">
        <v>1084</v>
      </c>
      <c r="S360" s="4025" t="s">
        <v>1121</v>
      </c>
      <c r="T360" s="4025" t="s">
        <v>1122</v>
      </c>
      <c r="U360" s="4025" t="s">
        <v>1123</v>
      </c>
      <c r="V360" s="4025" t="s">
        <v>1124</v>
      </c>
      <c r="W360" s="4025" t="s">
        <v>1125</v>
      </c>
      <c r="X360" s="4025" t="s">
        <v>1144</v>
      </c>
      <c r="Y360" s="4025" t="s">
        <v>1091</v>
      </c>
      <c r="Z360" s="999"/>
      <c r="AA360" s="1000"/>
      <c r="AB360" s="1000"/>
      <c r="AC360" s="1004"/>
      <c r="AD360" s="1004"/>
      <c r="AE360" s="1005"/>
      <c r="AF360" s="4018"/>
      <c r="AG360" s="4019"/>
      <c r="AH360" s="4019"/>
      <c r="AI360" s="4018"/>
      <c r="AJ360" s="4019"/>
      <c r="AK360" s="4019"/>
      <c r="AL360" s="1763"/>
      <c r="AM360" s="1609"/>
      <c r="AN360" s="1609"/>
      <c r="AO360" s="1609"/>
      <c r="AP360" s="1609"/>
      <c r="AQ360" s="1609"/>
      <c r="AR360" s="1609"/>
      <c r="AS360" s="1609"/>
      <c r="AT360" s="1609"/>
      <c r="AU360" s="1609"/>
      <c r="AV360" s="1609"/>
      <c r="AW360" s="1609"/>
      <c r="AX360" s="1609"/>
      <c r="AY360" s="1609"/>
      <c r="AZ360" s="1609"/>
      <c r="BA360" s="1609"/>
      <c r="BB360" s="1609"/>
      <c r="BC360" s="1609"/>
      <c r="BD360" s="1609"/>
      <c r="BE360" s="1609"/>
      <c r="BF360" s="1609"/>
    </row>
    <row r="361" spans="1:58" ht="11.25" customHeight="1">
      <c r="A361" s="990" t="s">
        <v>1008</v>
      </c>
      <c r="D361" s="984"/>
      <c r="E361" s="994"/>
      <c r="F361" s="4007"/>
      <c r="G361" s="4014"/>
      <c r="H361" s="4003" t="s">
        <v>115</v>
      </c>
      <c r="I361" s="4015"/>
      <c r="J361" s="4016"/>
      <c r="K361" s="4017"/>
      <c r="L361" s="3741"/>
      <c r="M361" s="3742"/>
      <c r="N361" s="4020"/>
      <c r="O361" s="4021"/>
      <c r="P361" s="4023"/>
      <c r="Q361" s="4016"/>
      <c r="R361" s="3975"/>
      <c r="S361" s="4025"/>
      <c r="T361" s="3975"/>
      <c r="U361" s="3975"/>
      <c r="V361" s="3975"/>
      <c r="W361" s="3975"/>
      <c r="X361" s="3975"/>
      <c r="Y361" s="3975"/>
      <c r="Z361" s="1614"/>
      <c r="AA361" s="1581">
        <v>1</v>
      </c>
      <c r="AB361" s="1003" t="s">
        <v>1092</v>
      </c>
      <c r="AC361" s="993">
        <v>0</v>
      </c>
      <c r="AD361" s="1003" t="str">
        <f>AB361</f>
        <v xml:space="preserve">  Прибыль направляемая на инвестиции</v>
      </c>
      <c r="AE361" s="993">
        <v>80.180000000000007</v>
      </c>
      <c r="AF361" s="4018"/>
      <c r="AG361" s="4019"/>
      <c r="AH361" s="4019"/>
      <c r="AI361" s="4018"/>
      <c r="AJ361" s="4019"/>
      <c r="AK361" s="4019"/>
      <c r="AL361" s="1763"/>
      <c r="AM361" s="1609"/>
      <c r="AN361" s="1609"/>
      <c r="AO361" s="1609"/>
      <c r="AP361" s="1609"/>
      <c r="AQ361" s="1609"/>
      <c r="AR361" s="1609"/>
      <c r="AS361" s="1609"/>
      <c r="AT361" s="1609"/>
      <c r="AU361" s="1609"/>
      <c r="AV361" s="1609"/>
      <c r="AW361" s="1609"/>
      <c r="AX361" s="1609"/>
      <c r="AY361" s="1609"/>
      <c r="AZ361" s="1609"/>
      <c r="BA361" s="1609"/>
      <c r="BB361" s="1609"/>
      <c r="BC361" s="1609"/>
      <c r="BD361" s="1609"/>
      <c r="BE361" s="1609"/>
      <c r="BF361" s="1609"/>
    </row>
    <row r="362" spans="1:58" ht="11.25" customHeight="1">
      <c r="A362" s="990" t="s">
        <v>1008</v>
      </c>
      <c r="D362" s="984"/>
      <c r="E362" s="994"/>
      <c r="F362" s="4007"/>
      <c r="G362" s="4014"/>
      <c r="H362" s="4003" t="s">
        <v>115</v>
      </c>
      <c r="I362" s="4015"/>
      <c r="J362" s="4016"/>
      <c r="K362" s="4017"/>
      <c r="L362" s="3741"/>
      <c r="M362" s="3742"/>
      <c r="N362" s="4020"/>
      <c r="O362" s="4021"/>
      <c r="P362" s="4024"/>
      <c r="Q362" s="4016"/>
      <c r="R362" s="3975"/>
      <c r="S362" s="4025"/>
      <c r="T362" s="3975"/>
      <c r="U362" s="3975"/>
      <c r="V362" s="3975"/>
      <c r="W362" s="3975"/>
      <c r="X362" s="3975"/>
      <c r="Y362" s="3975"/>
      <c r="Z362" s="999"/>
      <c r="AA362" s="1000"/>
      <c r="AB362" s="1065" t="s">
        <v>1093</v>
      </c>
      <c r="AC362" s="1004"/>
      <c r="AD362" s="1004"/>
      <c r="AE362" s="1006"/>
      <c r="AF362" s="4018"/>
      <c r="AG362" s="4019"/>
      <c r="AH362" s="4019"/>
      <c r="AI362" s="4018"/>
      <c r="AJ362" s="4019"/>
      <c r="AK362" s="4019"/>
      <c r="AL362" s="1763"/>
      <c r="AM362" s="1609"/>
      <c r="AN362" s="1609"/>
      <c r="AO362" s="1609"/>
      <c r="AP362" s="1609"/>
      <c r="AQ362" s="1609"/>
      <c r="AR362" s="1609"/>
      <c r="AS362" s="1609"/>
      <c r="AT362" s="1609"/>
      <c r="AU362" s="1609"/>
      <c r="AV362" s="1609"/>
      <c r="AW362" s="1609"/>
      <c r="AX362" s="1609"/>
      <c r="AY362" s="1609"/>
      <c r="AZ362" s="1609"/>
      <c r="BA362" s="1609"/>
      <c r="BB362" s="1609"/>
      <c r="BC362" s="1609"/>
      <c r="BD362" s="1609"/>
      <c r="BE362" s="1609"/>
      <c r="BF362" s="1609"/>
    </row>
    <row r="363" spans="1:58" ht="11.25" customHeight="1">
      <c r="A363" s="990" t="s">
        <v>1008</v>
      </c>
      <c r="D363" s="984"/>
      <c r="E363" s="994"/>
      <c r="F363" s="4007"/>
      <c r="G363" s="4014"/>
      <c r="H363" s="4003" t="s">
        <v>115</v>
      </c>
      <c r="I363" s="4015"/>
      <c r="J363" s="4016"/>
      <c r="K363" s="4017"/>
      <c r="L363" s="3741"/>
      <c r="M363" s="3742"/>
      <c r="N363" s="999"/>
      <c r="O363" s="1000"/>
      <c r="P363" s="992" t="s">
        <v>1094</v>
      </c>
      <c r="Q363" s="1000"/>
      <c r="R363" s="1000"/>
      <c r="S363" s="1000"/>
      <c r="T363" s="1000"/>
      <c r="U363" s="1000"/>
      <c r="V363" s="1000"/>
      <c r="W363" s="1000"/>
      <c r="X363" s="1000"/>
      <c r="Y363" s="1000"/>
      <c r="Z363" s="1000"/>
      <c r="AA363" s="1000"/>
      <c r="AB363" s="1000"/>
      <c r="AC363" s="1000"/>
      <c r="AD363" s="1000"/>
      <c r="AE363" s="1007"/>
      <c r="AF363" s="4018"/>
      <c r="AG363" s="4019"/>
      <c r="AH363" s="4019"/>
      <c r="AI363" s="4018"/>
      <c r="AJ363" s="4019"/>
      <c r="AK363" s="4019"/>
      <c r="AL363" s="1763"/>
      <c r="AM363" s="1609"/>
      <c r="AN363" s="1609"/>
      <c r="AO363" s="1609"/>
      <c r="AP363" s="1609"/>
      <c r="AQ363" s="1609"/>
      <c r="AR363" s="1609"/>
      <c r="AS363" s="1609"/>
      <c r="AT363" s="1609"/>
      <c r="AU363" s="1609"/>
      <c r="AV363" s="1609"/>
      <c r="AW363" s="1609"/>
      <c r="AX363" s="1609"/>
      <c r="AY363" s="1609"/>
      <c r="AZ363" s="1609"/>
      <c r="BA363" s="1609"/>
      <c r="BB363" s="1609"/>
      <c r="BC363" s="1609"/>
      <c r="BD363" s="1609"/>
      <c r="BE363" s="1609"/>
      <c r="BF363" s="1609"/>
    </row>
    <row r="364" spans="1:58" ht="12" customHeight="1">
      <c r="A364" s="990" t="s">
        <v>1008</v>
      </c>
      <c r="D364" s="984"/>
      <c r="E364" s="994"/>
      <c r="F364" s="4008"/>
      <c r="G364" s="1014"/>
      <c r="H364" s="1014"/>
      <c r="I364" s="4005" t="s">
        <v>1100</v>
      </c>
      <c r="J364" s="4005"/>
      <c r="K364" s="4005"/>
      <c r="L364" s="997"/>
      <c r="M364" s="997"/>
      <c r="N364" s="998"/>
      <c r="O364" s="998"/>
      <c r="P364" s="998"/>
      <c r="Q364" s="998"/>
      <c r="R364" s="998"/>
      <c r="S364" s="998"/>
      <c r="T364" s="998"/>
      <c r="U364" s="998"/>
      <c r="V364" s="998"/>
      <c r="W364" s="998"/>
      <c r="X364" s="998"/>
      <c r="Y364" s="998"/>
      <c r="Z364" s="998"/>
      <c r="AA364" s="998"/>
      <c r="AB364" s="998"/>
      <c r="AC364" s="998"/>
      <c r="AD364" s="998"/>
      <c r="AE364" s="998"/>
      <c r="AF364" s="998"/>
      <c r="AG364" s="997"/>
      <c r="AH364" s="997"/>
      <c r="AI364" s="998"/>
      <c r="AJ364" s="997"/>
      <c r="AK364" s="998"/>
      <c r="AL364" s="1763"/>
      <c r="AM364" s="1609"/>
      <c r="AN364" s="1609"/>
      <c r="AO364" s="1609"/>
      <c r="AP364" s="1609"/>
      <c r="AQ364" s="1609"/>
      <c r="AR364" s="1609"/>
      <c r="AS364" s="1609"/>
      <c r="AT364" s="1609"/>
      <c r="AU364" s="1609"/>
      <c r="AV364" s="1609"/>
      <c r="AW364" s="1609"/>
      <c r="AX364" s="1609"/>
      <c r="AY364" s="1609"/>
      <c r="AZ364" s="1609"/>
      <c r="BA364" s="1609"/>
      <c r="BB364" s="1609"/>
      <c r="BC364" s="1609"/>
      <c r="BD364" s="1609"/>
      <c r="BE364" s="1609"/>
      <c r="BF364" s="1609"/>
    </row>
    <row r="365" spans="1:58" ht="0.75" customHeight="1">
      <c r="A365" s="990" t="s">
        <v>1008</v>
      </c>
      <c r="D365" s="984"/>
      <c r="E365" s="994"/>
      <c r="F365" s="4006">
        <v>2024</v>
      </c>
      <c r="G365" s="4003"/>
      <c r="H365" s="4010" t="s">
        <v>460</v>
      </c>
      <c r="I365" s="4011"/>
      <c r="J365" s="4002"/>
      <c r="K365" s="4002"/>
      <c r="L365" s="4004"/>
      <c r="M365" s="3857"/>
      <c r="N365" s="1811"/>
      <c r="O365" s="1810"/>
      <c r="P365" s="1811"/>
      <c r="Q365" s="1811"/>
      <c r="R365" s="1811"/>
      <c r="S365" s="1811"/>
      <c r="T365" s="1811"/>
      <c r="U365" s="1811"/>
      <c r="V365" s="1811"/>
      <c r="W365" s="1811"/>
      <c r="X365" s="1811"/>
      <c r="Y365" s="1811"/>
      <c r="Z365" s="1811"/>
      <c r="AA365" s="1811"/>
      <c r="AB365" s="1811"/>
      <c r="AC365" s="1811"/>
      <c r="AD365" s="1811"/>
      <c r="AE365" s="1811"/>
      <c r="AF365" s="4009"/>
      <c r="AG365" s="4004"/>
      <c r="AH365" s="4004"/>
      <c r="AI365" s="4009"/>
      <c r="AJ365" s="4004"/>
      <c r="AK365" s="4004"/>
      <c r="AL365" s="1763"/>
      <c r="AM365" s="1609"/>
      <c r="AN365" s="1609"/>
      <c r="AO365" s="1609"/>
      <c r="AP365" s="1609"/>
      <c r="AQ365" s="1609"/>
      <c r="AR365" s="1609"/>
      <c r="AS365" s="1609"/>
      <c r="AT365" s="1609"/>
      <c r="AU365" s="1609"/>
      <c r="AV365" s="1609"/>
      <c r="AW365" s="1609"/>
      <c r="AX365" s="1609"/>
      <c r="AY365" s="1609"/>
      <c r="AZ365" s="1609"/>
      <c r="BA365" s="1609"/>
      <c r="BB365" s="1609"/>
      <c r="BC365" s="1609"/>
      <c r="BD365" s="1609"/>
      <c r="BE365" s="1609"/>
      <c r="BF365" s="1609"/>
    </row>
    <row r="366" spans="1:58" ht="0.75" customHeight="1">
      <c r="A366" s="990" t="s">
        <v>1008</v>
      </c>
      <c r="D366" s="984"/>
      <c r="E366" s="994"/>
      <c r="F366" s="4006"/>
      <c r="G366" s="4003"/>
      <c r="H366" s="4010"/>
      <c r="I366" s="4011"/>
      <c r="J366" s="4002"/>
      <c r="K366" s="4002"/>
      <c r="L366" s="4004"/>
      <c r="M366" s="3857"/>
      <c r="N366" s="4012"/>
      <c r="O366" s="4013"/>
      <c r="P366" s="3999"/>
      <c r="Q366" s="4002"/>
      <c r="R366" s="4002"/>
      <c r="S366" s="4002"/>
      <c r="T366" s="4002"/>
      <c r="U366" s="4002"/>
      <c r="V366" s="4002"/>
      <c r="W366" s="4002"/>
      <c r="X366" s="4002"/>
      <c r="Y366" s="4002"/>
      <c r="Z366" s="1812"/>
      <c r="AA366" s="1813"/>
      <c r="AB366" s="1813"/>
      <c r="AC366" s="1814"/>
      <c r="AD366" s="1814"/>
      <c r="AE366" s="1815"/>
      <c r="AF366" s="4009"/>
      <c r="AG366" s="4004"/>
      <c r="AH366" s="4004"/>
      <c r="AI366" s="4009"/>
      <c r="AJ366" s="4004"/>
      <c r="AK366" s="4004"/>
      <c r="AL366" s="1763"/>
      <c r="AM366" s="1609"/>
      <c r="AN366" s="1609"/>
      <c r="AO366" s="1609"/>
      <c r="AP366" s="1609"/>
      <c r="AQ366" s="1609"/>
      <c r="AR366" s="1609"/>
      <c r="AS366" s="1609"/>
      <c r="AT366" s="1609"/>
      <c r="AU366" s="1609"/>
      <c r="AV366" s="1609"/>
      <c r="AW366" s="1609"/>
      <c r="AX366" s="1609"/>
      <c r="AY366" s="1609"/>
      <c r="AZ366" s="1609"/>
      <c r="BA366" s="1609"/>
      <c r="BB366" s="1609"/>
      <c r="BC366" s="1609"/>
      <c r="BD366" s="1609"/>
      <c r="BE366" s="1609"/>
      <c r="BF366" s="1609"/>
    </row>
    <row r="367" spans="1:58" ht="0.75" customHeight="1">
      <c r="A367" s="990" t="s">
        <v>1008</v>
      </c>
      <c r="D367" s="984"/>
      <c r="E367" s="994"/>
      <c r="F367" s="4006"/>
      <c r="G367" s="4003"/>
      <c r="H367" s="4010"/>
      <c r="I367" s="4011"/>
      <c r="J367" s="4002"/>
      <c r="K367" s="4002"/>
      <c r="L367" s="4004"/>
      <c r="M367" s="3857"/>
      <c r="N367" s="4012"/>
      <c r="O367" s="4013"/>
      <c r="P367" s="4000"/>
      <c r="Q367" s="4002"/>
      <c r="R367" s="4002"/>
      <c r="S367" s="4002"/>
      <c r="T367" s="4002"/>
      <c r="U367" s="4002"/>
      <c r="V367" s="4002"/>
      <c r="W367" s="4002"/>
      <c r="X367" s="4002"/>
      <c r="Y367" s="4002"/>
      <c r="Z367" s="1816"/>
      <c r="AA367" s="1817"/>
      <c r="AB367" s="1818"/>
      <c r="AC367" s="1819"/>
      <c r="AD367" s="1818"/>
      <c r="AE367" s="1819"/>
      <c r="AF367" s="4009"/>
      <c r="AG367" s="4004"/>
      <c r="AH367" s="4004"/>
      <c r="AI367" s="4009"/>
      <c r="AJ367" s="4004"/>
      <c r="AK367" s="4004"/>
      <c r="AL367" s="1763"/>
      <c r="AM367" s="1609"/>
      <c r="AN367" s="1609"/>
      <c r="AO367" s="1609"/>
      <c r="AP367" s="1609"/>
      <c r="AQ367" s="1609"/>
      <c r="AR367" s="1609"/>
      <c r="AS367" s="1609"/>
      <c r="AT367" s="1609"/>
      <c r="AU367" s="1609"/>
      <c r="AV367" s="1609"/>
      <c r="AW367" s="1609"/>
      <c r="AX367" s="1609"/>
      <c r="AY367" s="1609"/>
      <c r="AZ367" s="1609"/>
      <c r="BA367" s="1609"/>
      <c r="BB367" s="1609"/>
      <c r="BC367" s="1609"/>
      <c r="BD367" s="1609"/>
      <c r="BE367" s="1609"/>
      <c r="BF367" s="1609"/>
    </row>
    <row r="368" spans="1:58" ht="0.75" customHeight="1">
      <c r="A368" s="990" t="s">
        <v>1008</v>
      </c>
      <c r="D368" s="984"/>
      <c r="E368" s="994"/>
      <c r="F368" s="4006"/>
      <c r="G368" s="4003"/>
      <c r="H368" s="4010"/>
      <c r="I368" s="4011"/>
      <c r="J368" s="4002"/>
      <c r="K368" s="4002"/>
      <c r="L368" s="4004"/>
      <c r="M368" s="3857"/>
      <c r="N368" s="4012"/>
      <c r="O368" s="4013"/>
      <c r="P368" s="4001"/>
      <c r="Q368" s="4002"/>
      <c r="R368" s="4002"/>
      <c r="S368" s="4002"/>
      <c r="T368" s="4002"/>
      <c r="U368" s="4002"/>
      <c r="V368" s="4002"/>
      <c r="W368" s="4002"/>
      <c r="X368" s="4002"/>
      <c r="Y368" s="4002"/>
      <c r="Z368" s="1812"/>
      <c r="AA368" s="1813"/>
      <c r="AB368" s="1820"/>
      <c r="AC368" s="1814"/>
      <c r="AD368" s="1814"/>
      <c r="AE368" s="1821"/>
      <c r="AF368" s="4009"/>
      <c r="AG368" s="4004"/>
      <c r="AH368" s="4004"/>
      <c r="AI368" s="4009"/>
      <c r="AJ368" s="4004"/>
      <c r="AK368" s="4004"/>
      <c r="AL368" s="1763"/>
      <c r="AM368" s="1609"/>
      <c r="AN368" s="1609"/>
      <c r="AO368" s="1609"/>
      <c r="AP368" s="1609"/>
      <c r="AQ368" s="1609"/>
      <c r="AR368" s="1609"/>
      <c r="AS368" s="1609"/>
      <c r="AT368" s="1609"/>
      <c r="AU368" s="1609"/>
      <c r="AV368" s="1609"/>
      <c r="AW368" s="1609"/>
      <c r="AX368" s="1609"/>
      <c r="AY368" s="1609"/>
      <c r="AZ368" s="1609"/>
      <c r="BA368" s="1609"/>
      <c r="BB368" s="1609"/>
      <c r="BC368" s="1609"/>
      <c r="BD368" s="1609"/>
      <c r="BE368" s="1609"/>
      <c r="BF368" s="1609"/>
    </row>
    <row r="369" spans="1:58" ht="0.75" customHeight="1">
      <c r="A369" s="990" t="s">
        <v>1008</v>
      </c>
      <c r="D369" s="984"/>
      <c r="E369" s="994"/>
      <c r="F369" s="4006"/>
      <c r="G369" s="4003"/>
      <c r="H369" s="4010"/>
      <c r="I369" s="4011"/>
      <c r="J369" s="4002"/>
      <c r="K369" s="4002"/>
      <c r="L369" s="4004"/>
      <c r="M369" s="3857"/>
      <c r="N369" s="1813"/>
      <c r="O369" s="1813"/>
      <c r="P369" s="1820"/>
      <c r="Q369" s="1813"/>
      <c r="R369" s="1813"/>
      <c r="S369" s="1813"/>
      <c r="T369" s="1813"/>
      <c r="U369" s="1813"/>
      <c r="V369" s="1813"/>
      <c r="W369" s="1813"/>
      <c r="X369" s="1813"/>
      <c r="Y369" s="1813"/>
      <c r="Z369" s="1813"/>
      <c r="AA369" s="1813"/>
      <c r="AB369" s="1813"/>
      <c r="AC369" s="1813"/>
      <c r="AD369" s="1813"/>
      <c r="AE369" s="1822"/>
      <c r="AF369" s="4009"/>
      <c r="AG369" s="4004"/>
      <c r="AH369" s="4004"/>
      <c r="AI369" s="4009"/>
      <c r="AJ369" s="4004"/>
      <c r="AK369" s="4004"/>
      <c r="AL369" s="1763"/>
      <c r="AM369" s="1609"/>
      <c r="AN369" s="1609"/>
      <c r="AO369" s="1609"/>
      <c r="AP369" s="1609"/>
      <c r="AQ369" s="1609"/>
      <c r="AR369" s="1609"/>
      <c r="AS369" s="1609"/>
      <c r="AT369" s="1609"/>
      <c r="AU369" s="1609"/>
      <c r="AV369" s="1609"/>
      <c r="AW369" s="1609"/>
      <c r="AX369" s="1609"/>
      <c r="AY369" s="1609"/>
      <c r="AZ369" s="1609"/>
      <c r="BA369" s="1609"/>
      <c r="BB369" s="1609"/>
      <c r="BC369" s="1609"/>
      <c r="BD369" s="1609"/>
      <c r="BE369" s="1609"/>
      <c r="BF369" s="1609"/>
    </row>
    <row r="370" spans="1:58" ht="11.25" customHeight="1">
      <c r="A370" s="990" t="s">
        <v>1008</v>
      </c>
      <c r="D370" s="984"/>
      <c r="E370" s="994"/>
      <c r="F370" s="4007"/>
      <c r="G370" s="3992" t="s">
        <v>90</v>
      </c>
      <c r="H370" s="4003" t="s">
        <v>161</v>
      </c>
      <c r="I370" s="4015"/>
      <c r="J370" s="4016"/>
      <c r="K370" s="4017" t="s">
        <v>1141</v>
      </c>
      <c r="L370" s="3741" t="s">
        <v>6</v>
      </c>
      <c r="M370" s="3742"/>
      <c r="N370" s="1761"/>
      <c r="O370" s="1001" t="s">
        <v>460</v>
      </c>
      <c r="P370" s="1002"/>
      <c r="Q370" s="1002"/>
      <c r="R370" s="1002"/>
      <c r="S370" s="1002"/>
      <c r="T370" s="1002"/>
      <c r="U370" s="1002"/>
      <c r="V370" s="1002"/>
      <c r="W370" s="1002"/>
      <c r="X370" s="1002"/>
      <c r="Y370" s="1002"/>
      <c r="Z370" s="1002"/>
      <c r="AA370" s="1002"/>
      <c r="AB370" s="1002"/>
      <c r="AC370" s="1002"/>
      <c r="AD370" s="1002"/>
      <c r="AE370" s="1002"/>
      <c r="AF370" s="4018">
        <v>2023</v>
      </c>
      <c r="AG370" s="4019" t="s">
        <v>1096</v>
      </c>
      <c r="AH370" s="4019" t="s">
        <v>1097</v>
      </c>
      <c r="AI370" s="4018">
        <v>2023</v>
      </c>
      <c r="AJ370" s="4019" t="s">
        <v>1096</v>
      </c>
      <c r="AK370" s="4019" t="s">
        <v>1097</v>
      </c>
      <c r="AL370" s="1763"/>
      <c r="AM370" s="1609"/>
      <c r="AN370" s="1609"/>
      <c r="AO370" s="1609"/>
      <c r="AP370" s="1609"/>
      <c r="AQ370" s="1609"/>
      <c r="AR370" s="1609"/>
      <c r="AS370" s="1609"/>
      <c r="AT370" s="1609"/>
      <c r="AU370" s="1609"/>
      <c r="AV370" s="1609"/>
      <c r="AW370" s="1609"/>
      <c r="AX370" s="1609"/>
      <c r="AY370" s="1609"/>
      <c r="AZ370" s="1609"/>
      <c r="BA370" s="1609"/>
      <c r="BB370" s="1609"/>
      <c r="BC370" s="1609"/>
      <c r="BD370" s="1609"/>
      <c r="BE370" s="1609"/>
      <c r="BF370" s="1609"/>
    </row>
    <row r="371" spans="1:58" ht="11.25" customHeight="1">
      <c r="A371" s="990" t="s">
        <v>1008</v>
      </c>
      <c r="D371" s="984"/>
      <c r="E371" s="994"/>
      <c r="F371" s="4007"/>
      <c r="G371" s="4014"/>
      <c r="H371" s="4003" t="s">
        <v>460</v>
      </c>
      <c r="I371" s="4015"/>
      <c r="J371" s="4016"/>
      <c r="K371" s="4017"/>
      <c r="L371" s="3741"/>
      <c r="M371" s="3742"/>
      <c r="N371" s="4020"/>
      <c r="O371" s="4021">
        <v>1</v>
      </c>
      <c r="P371" s="4022" t="s">
        <v>52</v>
      </c>
      <c r="Q371" s="4016" t="s">
        <v>1131</v>
      </c>
      <c r="R371" s="4025" t="s">
        <v>1084</v>
      </c>
      <c r="S371" s="4025" t="s">
        <v>1121</v>
      </c>
      <c r="T371" s="4025" t="s">
        <v>1122</v>
      </c>
      <c r="U371" s="4025" t="s">
        <v>1123</v>
      </c>
      <c r="V371" s="4025" t="s">
        <v>1124</v>
      </c>
      <c r="W371" s="4025" t="s">
        <v>1125</v>
      </c>
      <c r="X371" s="4025" t="s">
        <v>1132</v>
      </c>
      <c r="Y371" s="4025" t="s">
        <v>1133</v>
      </c>
      <c r="Z371" s="999"/>
      <c r="AA371" s="1000"/>
      <c r="AB371" s="1000"/>
      <c r="AC371" s="1004"/>
      <c r="AD371" s="1004"/>
      <c r="AE371" s="1005"/>
      <c r="AF371" s="4018"/>
      <c r="AG371" s="4019"/>
      <c r="AH371" s="4019"/>
      <c r="AI371" s="4018"/>
      <c r="AJ371" s="4019"/>
      <c r="AK371" s="4019"/>
      <c r="AL371" s="1763"/>
      <c r="AM371" s="1609"/>
      <c r="AN371" s="1609"/>
      <c r="AO371" s="1609"/>
      <c r="AP371" s="1609"/>
      <c r="AQ371" s="1609"/>
      <c r="AR371" s="1609"/>
      <c r="AS371" s="1609"/>
      <c r="AT371" s="1609"/>
      <c r="AU371" s="1609"/>
      <c r="AV371" s="1609"/>
      <c r="AW371" s="1609"/>
      <c r="AX371" s="1609"/>
      <c r="AY371" s="1609"/>
      <c r="AZ371" s="1609"/>
      <c r="BA371" s="1609"/>
      <c r="BB371" s="1609"/>
      <c r="BC371" s="1609"/>
      <c r="BD371" s="1609"/>
      <c r="BE371" s="1609"/>
      <c r="BF371" s="1609"/>
    </row>
    <row r="372" spans="1:58" ht="11.25" customHeight="1">
      <c r="A372" s="990" t="s">
        <v>1008</v>
      </c>
      <c r="D372" s="984"/>
      <c r="E372" s="994"/>
      <c r="F372" s="4007"/>
      <c r="G372" s="4014"/>
      <c r="H372" s="4003" t="s">
        <v>460</v>
      </c>
      <c r="I372" s="4015"/>
      <c r="J372" s="4016"/>
      <c r="K372" s="4017"/>
      <c r="L372" s="3741"/>
      <c r="M372" s="3742"/>
      <c r="N372" s="4020"/>
      <c r="O372" s="4021"/>
      <c r="P372" s="4023"/>
      <c r="Q372" s="4016"/>
      <c r="R372" s="3975"/>
      <c r="S372" s="4025"/>
      <c r="T372" s="3975"/>
      <c r="U372" s="3975"/>
      <c r="V372" s="3975"/>
      <c r="W372" s="3975"/>
      <c r="X372" s="3975"/>
      <c r="Y372" s="3975"/>
      <c r="Z372" s="1614"/>
      <c r="AA372" s="1581">
        <v>1</v>
      </c>
      <c r="AB372" s="1003" t="s">
        <v>1102</v>
      </c>
      <c r="AC372" s="993">
        <v>9612.5400000000009</v>
      </c>
      <c r="AD372" s="1003" t="str">
        <f>AB372</f>
        <v xml:space="preserve">      Амортизационные отчисления с выделением результатов переоценки основных средств и нематериальных активов</v>
      </c>
      <c r="AE372" s="993">
        <v>0</v>
      </c>
      <c r="AF372" s="4018"/>
      <c r="AG372" s="4019"/>
      <c r="AH372" s="4019"/>
      <c r="AI372" s="4018"/>
      <c r="AJ372" s="4019"/>
      <c r="AK372" s="4019"/>
      <c r="AL372" s="1763"/>
      <c r="AM372" s="1609"/>
      <c r="AN372" s="1609"/>
      <c r="AO372" s="1609"/>
      <c r="AP372" s="1609"/>
      <c r="AQ372" s="1609"/>
      <c r="AR372" s="1609"/>
      <c r="AS372" s="1609"/>
      <c r="AT372" s="1609"/>
      <c r="AU372" s="1609"/>
      <c r="AV372" s="1609"/>
      <c r="AW372" s="1609"/>
      <c r="AX372" s="1609"/>
      <c r="AY372" s="1609"/>
      <c r="AZ372" s="1609"/>
      <c r="BA372" s="1609"/>
      <c r="BB372" s="1609"/>
      <c r="BC372" s="1609"/>
      <c r="BD372" s="1609"/>
      <c r="BE372" s="1609"/>
      <c r="BF372" s="1609"/>
    </row>
    <row r="373" spans="1:58" ht="11.25" customHeight="1">
      <c r="A373" s="990" t="s">
        <v>1008</v>
      </c>
      <c r="D373" s="984"/>
      <c r="E373" s="994"/>
      <c r="F373" s="4014"/>
      <c r="G373" s="4014"/>
      <c r="H373" s="4014"/>
      <c r="I373" s="4014"/>
      <c r="J373" s="4014"/>
      <c r="K373" s="4014"/>
      <c r="L373" s="4014"/>
      <c r="M373" s="4014"/>
      <c r="N373" s="4014"/>
      <c r="O373" s="4014"/>
      <c r="P373" s="4014"/>
      <c r="Q373" s="4014"/>
      <c r="R373" s="4014"/>
      <c r="S373" s="4014"/>
      <c r="T373" s="4014"/>
      <c r="U373" s="4014"/>
      <c r="V373" s="4014"/>
      <c r="W373" s="4014"/>
      <c r="X373" s="4014"/>
      <c r="Y373" s="4014"/>
      <c r="Z373" s="587" t="s">
        <v>90</v>
      </c>
      <c r="AA373" s="1601" t="s">
        <v>89</v>
      </c>
      <c r="AB373" s="1003" t="s">
        <v>1092</v>
      </c>
      <c r="AC373" s="993">
        <v>7859.35</v>
      </c>
      <c r="AD373" s="1003" t="str">
        <f>AB373</f>
        <v xml:space="preserve">  Прибыль направляемая на инвестиции</v>
      </c>
      <c r="AE373" s="993">
        <v>0</v>
      </c>
      <c r="AF373" s="4026"/>
      <c r="AG373" s="4027"/>
      <c r="AH373" s="4027"/>
      <c r="AI373" s="4026"/>
      <c r="AJ373" s="4027"/>
      <c r="AK373" s="4028"/>
      <c r="AL373" s="1763"/>
      <c r="AM373" s="1609"/>
      <c r="AN373" s="1609"/>
      <c r="AO373" s="1609"/>
      <c r="AP373" s="1609"/>
      <c r="AQ373" s="1609"/>
      <c r="AR373" s="1609"/>
      <c r="AS373" s="1609"/>
      <c r="AT373" s="1609"/>
      <c r="AU373" s="1609"/>
      <c r="AV373" s="1609"/>
      <c r="AW373" s="1609"/>
      <c r="AX373" s="1609"/>
      <c r="AY373" s="1609"/>
      <c r="AZ373" s="1609"/>
      <c r="BA373" s="1609"/>
      <c r="BB373" s="1609"/>
      <c r="BC373" s="1609"/>
      <c r="BD373" s="1609"/>
      <c r="BE373" s="1609"/>
      <c r="BF373" s="1609"/>
    </row>
    <row r="374" spans="1:58" ht="11.25" customHeight="1">
      <c r="A374" s="990" t="s">
        <v>1008</v>
      </c>
      <c r="D374" s="984"/>
      <c r="E374" s="994"/>
      <c r="F374" s="4007"/>
      <c r="G374" s="4014"/>
      <c r="H374" s="4003" t="s">
        <v>460</v>
      </c>
      <c r="I374" s="4015"/>
      <c r="J374" s="4016"/>
      <c r="K374" s="4017"/>
      <c r="L374" s="3741"/>
      <c r="M374" s="3742"/>
      <c r="N374" s="4020"/>
      <c r="O374" s="4021"/>
      <c r="P374" s="4024"/>
      <c r="Q374" s="4016"/>
      <c r="R374" s="3975"/>
      <c r="S374" s="4025"/>
      <c r="T374" s="3975"/>
      <c r="U374" s="3975"/>
      <c r="V374" s="3975"/>
      <c r="W374" s="3975"/>
      <c r="X374" s="3975"/>
      <c r="Y374" s="3975"/>
      <c r="Z374" s="999"/>
      <c r="AA374" s="1000"/>
      <c r="AB374" s="1065" t="s">
        <v>1093</v>
      </c>
      <c r="AC374" s="1004"/>
      <c r="AD374" s="1004"/>
      <c r="AE374" s="1006"/>
      <c r="AF374" s="4018"/>
      <c r="AG374" s="4019"/>
      <c r="AH374" s="4019"/>
      <c r="AI374" s="4018"/>
      <c r="AJ374" s="4019"/>
      <c r="AK374" s="4019"/>
      <c r="AL374" s="1763"/>
      <c r="AM374" s="1609"/>
      <c r="AN374" s="1609"/>
      <c r="AO374" s="1609"/>
      <c r="AP374" s="1609"/>
      <c r="AQ374" s="1609"/>
      <c r="AR374" s="1609"/>
      <c r="AS374" s="1609"/>
      <c r="AT374" s="1609"/>
      <c r="AU374" s="1609"/>
      <c r="AV374" s="1609"/>
      <c r="AW374" s="1609"/>
      <c r="AX374" s="1609"/>
      <c r="AY374" s="1609"/>
      <c r="AZ374" s="1609"/>
      <c r="BA374" s="1609"/>
      <c r="BB374" s="1609"/>
      <c r="BC374" s="1609"/>
      <c r="BD374" s="1609"/>
      <c r="BE374" s="1609"/>
      <c r="BF374" s="1609"/>
    </row>
    <row r="375" spans="1:58" ht="11.25" customHeight="1">
      <c r="A375" s="990" t="s">
        <v>1008</v>
      </c>
      <c r="D375" s="984"/>
      <c r="E375" s="994"/>
      <c r="F375" s="4007"/>
      <c r="G375" s="4014"/>
      <c r="H375" s="4003" t="s">
        <v>460</v>
      </c>
      <c r="I375" s="4015"/>
      <c r="J375" s="4016"/>
      <c r="K375" s="4017"/>
      <c r="L375" s="3741"/>
      <c r="M375" s="3742"/>
      <c r="N375" s="999"/>
      <c r="O375" s="1000"/>
      <c r="P375" s="992" t="s">
        <v>1094</v>
      </c>
      <c r="Q375" s="1000"/>
      <c r="R375" s="1000"/>
      <c r="S375" s="1000"/>
      <c r="T375" s="1000"/>
      <c r="U375" s="1000"/>
      <c r="V375" s="1000"/>
      <c r="W375" s="1000"/>
      <c r="X375" s="1000"/>
      <c r="Y375" s="1000"/>
      <c r="Z375" s="1000"/>
      <c r="AA375" s="1000"/>
      <c r="AB375" s="1000"/>
      <c r="AC375" s="1000"/>
      <c r="AD375" s="1000"/>
      <c r="AE375" s="1007"/>
      <c r="AF375" s="4018"/>
      <c r="AG375" s="4019"/>
      <c r="AH375" s="4019"/>
      <c r="AI375" s="4018"/>
      <c r="AJ375" s="4019"/>
      <c r="AK375" s="4019"/>
      <c r="AL375" s="1763"/>
      <c r="AM375" s="1609"/>
      <c r="AN375" s="1609"/>
      <c r="AO375" s="1609"/>
      <c r="AP375" s="1609"/>
      <c r="AQ375" s="1609"/>
      <c r="AR375" s="1609"/>
      <c r="AS375" s="1609"/>
      <c r="AT375" s="1609"/>
      <c r="AU375" s="1609"/>
      <c r="AV375" s="1609"/>
      <c r="AW375" s="1609"/>
      <c r="AX375" s="1609"/>
      <c r="AY375" s="1609"/>
      <c r="AZ375" s="1609"/>
      <c r="BA375" s="1609"/>
      <c r="BB375" s="1609"/>
      <c r="BC375" s="1609"/>
      <c r="BD375" s="1609"/>
      <c r="BE375" s="1609"/>
      <c r="BF375" s="1609"/>
    </row>
    <row r="376" spans="1:58" ht="11.25" customHeight="1">
      <c r="A376" s="990" t="s">
        <v>1008</v>
      </c>
      <c r="D376" s="984"/>
      <c r="E376" s="994"/>
      <c r="F376" s="4007"/>
      <c r="G376" s="3992" t="s">
        <v>90</v>
      </c>
      <c r="H376" s="4003" t="s">
        <v>89</v>
      </c>
      <c r="I376" s="4015"/>
      <c r="J376" s="4016"/>
      <c r="K376" s="4017" t="s">
        <v>1142</v>
      </c>
      <c r="L376" s="3741" t="s">
        <v>6</v>
      </c>
      <c r="M376" s="3742"/>
      <c r="N376" s="1761"/>
      <c r="O376" s="1001" t="s">
        <v>460</v>
      </c>
      <c r="P376" s="1002"/>
      <c r="Q376" s="1002"/>
      <c r="R376" s="1002"/>
      <c r="S376" s="1002"/>
      <c r="T376" s="1002"/>
      <c r="U376" s="1002"/>
      <c r="V376" s="1002"/>
      <c r="W376" s="1002"/>
      <c r="X376" s="1002"/>
      <c r="Y376" s="1002"/>
      <c r="Z376" s="1002"/>
      <c r="AA376" s="1002"/>
      <c r="AB376" s="1002"/>
      <c r="AC376" s="1002"/>
      <c r="AD376" s="1002"/>
      <c r="AE376" s="1002"/>
      <c r="AF376" s="4018">
        <v>2023</v>
      </c>
      <c r="AG376" s="4019" t="s">
        <v>1096</v>
      </c>
      <c r="AH376" s="4019" t="s">
        <v>1097</v>
      </c>
      <c r="AI376" s="4018">
        <v>2023</v>
      </c>
      <c r="AJ376" s="4019" t="s">
        <v>1096</v>
      </c>
      <c r="AK376" s="4019" t="s">
        <v>1097</v>
      </c>
      <c r="AL376" s="1763"/>
      <c r="AM376" s="1609"/>
      <c r="AN376" s="1609"/>
      <c r="AO376" s="1609"/>
      <c r="AP376" s="1609"/>
      <c r="AQ376" s="1609"/>
      <c r="AR376" s="1609"/>
      <c r="AS376" s="1609"/>
      <c r="AT376" s="1609"/>
      <c r="AU376" s="1609"/>
      <c r="AV376" s="1609"/>
      <c r="AW376" s="1609"/>
      <c r="AX376" s="1609"/>
      <c r="AY376" s="1609"/>
      <c r="AZ376" s="1609"/>
      <c r="BA376" s="1609"/>
      <c r="BB376" s="1609"/>
      <c r="BC376" s="1609"/>
      <c r="BD376" s="1609"/>
      <c r="BE376" s="1609"/>
      <c r="BF376" s="1609"/>
    </row>
    <row r="377" spans="1:58" ht="11.25" customHeight="1">
      <c r="A377" s="990" t="s">
        <v>1008</v>
      </c>
      <c r="D377" s="984"/>
      <c r="E377" s="994"/>
      <c r="F377" s="4007"/>
      <c r="G377" s="4014"/>
      <c r="H377" s="4003" t="s">
        <v>161</v>
      </c>
      <c r="I377" s="4015"/>
      <c r="J377" s="4016"/>
      <c r="K377" s="4017"/>
      <c r="L377" s="3741"/>
      <c r="M377" s="3742"/>
      <c r="N377" s="4020"/>
      <c r="O377" s="4021">
        <v>1</v>
      </c>
      <c r="P377" s="4022" t="s">
        <v>52</v>
      </c>
      <c r="Q377" s="4016" t="s">
        <v>1143</v>
      </c>
      <c r="R377" s="4025" t="s">
        <v>1084</v>
      </c>
      <c r="S377" s="4025" t="s">
        <v>1121</v>
      </c>
      <c r="T377" s="4025" t="s">
        <v>1122</v>
      </c>
      <c r="U377" s="4025" t="s">
        <v>1123</v>
      </c>
      <c r="V377" s="4025" t="s">
        <v>1124</v>
      </c>
      <c r="W377" s="4025" t="s">
        <v>1125</v>
      </c>
      <c r="X377" s="4025" t="s">
        <v>1144</v>
      </c>
      <c r="Y377" s="4025" t="s">
        <v>1091</v>
      </c>
      <c r="Z377" s="999"/>
      <c r="AA377" s="1000"/>
      <c r="AB377" s="1000"/>
      <c r="AC377" s="1004"/>
      <c r="AD377" s="1004"/>
      <c r="AE377" s="1005"/>
      <c r="AF377" s="4018"/>
      <c r="AG377" s="4019"/>
      <c r="AH377" s="4019"/>
      <c r="AI377" s="4018"/>
      <c r="AJ377" s="4019"/>
      <c r="AK377" s="4019"/>
      <c r="AL377" s="1763"/>
      <c r="AM377" s="1609"/>
      <c r="AN377" s="1609"/>
      <c r="AO377" s="1609"/>
      <c r="AP377" s="1609"/>
      <c r="AQ377" s="1609"/>
      <c r="AR377" s="1609"/>
      <c r="AS377" s="1609"/>
      <c r="AT377" s="1609"/>
      <c r="AU377" s="1609"/>
      <c r="AV377" s="1609"/>
      <c r="AW377" s="1609"/>
      <c r="AX377" s="1609"/>
      <c r="AY377" s="1609"/>
      <c r="AZ377" s="1609"/>
      <c r="BA377" s="1609"/>
      <c r="BB377" s="1609"/>
      <c r="BC377" s="1609"/>
      <c r="BD377" s="1609"/>
      <c r="BE377" s="1609"/>
      <c r="BF377" s="1609"/>
    </row>
    <row r="378" spans="1:58" ht="11.25" customHeight="1">
      <c r="A378" s="990" t="s">
        <v>1008</v>
      </c>
      <c r="D378" s="984"/>
      <c r="E378" s="994"/>
      <c r="F378" s="4007"/>
      <c r="G378" s="4014"/>
      <c r="H378" s="4003" t="s">
        <v>161</v>
      </c>
      <c r="I378" s="4015"/>
      <c r="J378" s="4016"/>
      <c r="K378" s="4017"/>
      <c r="L378" s="3741"/>
      <c r="M378" s="3742"/>
      <c r="N378" s="4020"/>
      <c r="O378" s="4021"/>
      <c r="P378" s="4023"/>
      <c r="Q378" s="4016"/>
      <c r="R378" s="3975"/>
      <c r="S378" s="4025"/>
      <c r="T378" s="3975"/>
      <c r="U378" s="3975"/>
      <c r="V378" s="3975"/>
      <c r="W378" s="3975"/>
      <c r="X378" s="3975"/>
      <c r="Y378" s="3975"/>
      <c r="Z378" s="1614"/>
      <c r="AA378" s="1581">
        <v>1</v>
      </c>
      <c r="AB378" s="1003" t="s">
        <v>1092</v>
      </c>
      <c r="AC378" s="993">
        <v>304.95999999999998</v>
      </c>
      <c r="AD378" s="1003" t="str">
        <f>AB378</f>
        <v xml:space="preserve">  Прибыль направляемая на инвестиции</v>
      </c>
      <c r="AE378" s="993">
        <v>0</v>
      </c>
      <c r="AF378" s="4018"/>
      <c r="AG378" s="4019"/>
      <c r="AH378" s="4019"/>
      <c r="AI378" s="4018"/>
      <c r="AJ378" s="4019"/>
      <c r="AK378" s="4019"/>
      <c r="AL378" s="1763"/>
      <c r="AM378" s="1609"/>
      <c r="AN378" s="1609"/>
      <c r="AO378" s="1609"/>
      <c r="AP378" s="1609"/>
      <c r="AQ378" s="1609"/>
      <c r="AR378" s="1609"/>
      <c r="AS378" s="1609"/>
      <c r="AT378" s="1609"/>
      <c r="AU378" s="1609"/>
      <c r="AV378" s="1609"/>
      <c r="AW378" s="1609"/>
      <c r="AX378" s="1609"/>
      <c r="AY378" s="1609"/>
      <c r="AZ378" s="1609"/>
      <c r="BA378" s="1609"/>
      <c r="BB378" s="1609"/>
      <c r="BC378" s="1609"/>
      <c r="BD378" s="1609"/>
      <c r="BE378" s="1609"/>
      <c r="BF378" s="1609"/>
    </row>
    <row r="379" spans="1:58" ht="11.25" customHeight="1">
      <c r="A379" s="990" t="s">
        <v>1008</v>
      </c>
      <c r="D379" s="984"/>
      <c r="E379" s="994"/>
      <c r="F379" s="4007"/>
      <c r="G379" s="4014"/>
      <c r="H379" s="4003" t="s">
        <v>161</v>
      </c>
      <c r="I379" s="4015"/>
      <c r="J379" s="4016"/>
      <c r="K379" s="4017"/>
      <c r="L379" s="3741"/>
      <c r="M379" s="3742"/>
      <c r="N379" s="4020"/>
      <c r="O379" s="4021"/>
      <c r="P379" s="4024"/>
      <c r="Q379" s="4016"/>
      <c r="R379" s="3975"/>
      <c r="S379" s="4025"/>
      <c r="T379" s="3975"/>
      <c r="U379" s="3975"/>
      <c r="V379" s="3975"/>
      <c r="W379" s="3975"/>
      <c r="X379" s="3975"/>
      <c r="Y379" s="3975"/>
      <c r="Z379" s="999"/>
      <c r="AA379" s="1000"/>
      <c r="AB379" s="1065" t="s">
        <v>1093</v>
      </c>
      <c r="AC379" s="1004"/>
      <c r="AD379" s="1004"/>
      <c r="AE379" s="1006"/>
      <c r="AF379" s="4018"/>
      <c r="AG379" s="4019"/>
      <c r="AH379" s="4019"/>
      <c r="AI379" s="4018"/>
      <c r="AJ379" s="4019"/>
      <c r="AK379" s="4019"/>
      <c r="AL379" s="1763"/>
      <c r="AM379" s="1609"/>
      <c r="AN379" s="1609"/>
      <c r="AO379" s="1609"/>
      <c r="AP379" s="1609"/>
      <c r="AQ379" s="1609"/>
      <c r="AR379" s="1609"/>
      <c r="AS379" s="1609"/>
      <c r="AT379" s="1609"/>
      <c r="AU379" s="1609"/>
      <c r="AV379" s="1609"/>
      <c r="AW379" s="1609"/>
      <c r="AX379" s="1609"/>
      <c r="AY379" s="1609"/>
      <c r="AZ379" s="1609"/>
      <c r="BA379" s="1609"/>
      <c r="BB379" s="1609"/>
      <c r="BC379" s="1609"/>
      <c r="BD379" s="1609"/>
      <c r="BE379" s="1609"/>
      <c r="BF379" s="1609"/>
    </row>
    <row r="380" spans="1:58" ht="11.25" customHeight="1">
      <c r="A380" s="990" t="s">
        <v>1008</v>
      </c>
      <c r="D380" s="984"/>
      <c r="E380" s="994"/>
      <c r="F380" s="4007"/>
      <c r="G380" s="4014"/>
      <c r="H380" s="4003" t="s">
        <v>161</v>
      </c>
      <c r="I380" s="4015"/>
      <c r="J380" s="4016"/>
      <c r="K380" s="4017"/>
      <c r="L380" s="3741"/>
      <c r="M380" s="3742"/>
      <c r="N380" s="999"/>
      <c r="O380" s="1000"/>
      <c r="P380" s="992" t="s">
        <v>1094</v>
      </c>
      <c r="Q380" s="1000"/>
      <c r="R380" s="1000"/>
      <c r="S380" s="1000"/>
      <c r="T380" s="1000"/>
      <c r="U380" s="1000"/>
      <c r="V380" s="1000"/>
      <c r="W380" s="1000"/>
      <c r="X380" s="1000"/>
      <c r="Y380" s="1000"/>
      <c r="Z380" s="1000"/>
      <c r="AA380" s="1000"/>
      <c r="AB380" s="1000"/>
      <c r="AC380" s="1000"/>
      <c r="AD380" s="1000"/>
      <c r="AE380" s="1007"/>
      <c r="AF380" s="4018"/>
      <c r="AG380" s="4019"/>
      <c r="AH380" s="4019"/>
      <c r="AI380" s="4018"/>
      <c r="AJ380" s="4019"/>
      <c r="AK380" s="4019"/>
      <c r="AL380" s="1763"/>
      <c r="AM380" s="1609"/>
      <c r="AN380" s="1609"/>
      <c r="AO380" s="1609"/>
      <c r="AP380" s="1609"/>
      <c r="AQ380" s="1609"/>
      <c r="AR380" s="1609"/>
      <c r="AS380" s="1609"/>
      <c r="AT380" s="1609"/>
      <c r="AU380" s="1609"/>
      <c r="AV380" s="1609"/>
      <c r="AW380" s="1609"/>
      <c r="AX380" s="1609"/>
      <c r="AY380" s="1609"/>
      <c r="AZ380" s="1609"/>
      <c r="BA380" s="1609"/>
      <c r="BB380" s="1609"/>
      <c r="BC380" s="1609"/>
      <c r="BD380" s="1609"/>
      <c r="BE380" s="1609"/>
      <c r="BF380" s="1609"/>
    </row>
    <row r="381" spans="1:58" ht="12" customHeight="1">
      <c r="A381" s="990" t="s">
        <v>1008</v>
      </c>
      <c r="D381" s="984"/>
      <c r="E381" s="994"/>
      <c r="F381" s="4008"/>
      <c r="G381" s="1014"/>
      <c r="H381" s="1014"/>
      <c r="I381" s="4005" t="s">
        <v>1100</v>
      </c>
      <c r="J381" s="4005"/>
      <c r="K381" s="4005"/>
      <c r="L381" s="997"/>
      <c r="M381" s="997"/>
      <c r="N381" s="998"/>
      <c r="O381" s="998"/>
      <c r="P381" s="998"/>
      <c r="Q381" s="998"/>
      <c r="R381" s="998"/>
      <c r="S381" s="998"/>
      <c r="T381" s="998"/>
      <c r="U381" s="998"/>
      <c r="V381" s="998"/>
      <c r="W381" s="998"/>
      <c r="X381" s="998"/>
      <c r="Y381" s="998"/>
      <c r="Z381" s="998"/>
      <c r="AA381" s="998"/>
      <c r="AB381" s="998"/>
      <c r="AC381" s="998"/>
      <c r="AD381" s="998"/>
      <c r="AE381" s="998"/>
      <c r="AF381" s="998"/>
      <c r="AG381" s="997"/>
      <c r="AH381" s="997"/>
      <c r="AI381" s="998"/>
      <c r="AJ381" s="997"/>
      <c r="AK381" s="998"/>
      <c r="AL381" s="1763"/>
      <c r="AM381" s="1609"/>
      <c r="AN381" s="1609"/>
      <c r="AO381" s="1609"/>
      <c r="AP381" s="1609"/>
      <c r="AQ381" s="1609"/>
      <c r="AR381" s="1609"/>
      <c r="AS381" s="1609"/>
      <c r="AT381" s="1609"/>
      <c r="AU381" s="1609"/>
      <c r="AV381" s="1609"/>
      <c r="AW381" s="1609"/>
      <c r="AX381" s="1609"/>
      <c r="AY381" s="1609"/>
      <c r="AZ381" s="1609"/>
      <c r="BA381" s="1609"/>
      <c r="BB381" s="1609"/>
      <c r="BC381" s="1609"/>
      <c r="BD381" s="1609"/>
      <c r="BE381" s="1609"/>
      <c r="BF381" s="1609"/>
    </row>
    <row r="382" spans="1:58" ht="21" customHeight="1">
      <c r="A382" s="991" t="s">
        <v>1016</v>
      </c>
      <c r="D382" s="984"/>
      <c r="E382" s="994" t="s">
        <v>9</v>
      </c>
      <c r="F382" s="947" t="str">
        <f>INDEX(IP_MAIN_LIST_NAME_IP,MATCH(A382,IP_MAIN_LIST_IP_ID,0))&amp;" ("&amp;INDEX(IP_MAIN_START_DATE,MATCH(A382,IP_MAIN_LIST_IP_ID,0))&amp;"-"&amp;INDEX(IP_MAIN_END_DATE,MATCH(A382,IP_MAIN_LIST_IP_ID,0))&amp;")"</f>
        <v>Инвестиционная программа № 347 от 30.10.2015 ООО "Смоленскрегионтеплоэнерго" в сфере теплоснабжения по модернизации, реконструкции и техническому перевооружению котельных и тепловых сетей, на территории муниципального района Гагаринский на 2016-2026 годы (01.01.2016-31.12.2026)</v>
      </c>
      <c r="G382" s="948"/>
      <c r="H382" s="948"/>
      <c r="I382" s="1009"/>
      <c r="J382" s="1009"/>
      <c r="K382" s="1010"/>
      <c r="L382" s="1010"/>
      <c r="M382" s="1010"/>
      <c r="N382" s="1011"/>
      <c r="O382" s="1011"/>
      <c r="P382" s="1011"/>
      <c r="Q382" s="1011"/>
      <c r="R382" s="1011"/>
      <c r="S382" s="1011"/>
      <c r="T382" s="1011"/>
      <c r="U382" s="1011"/>
      <c r="V382" s="1011"/>
      <c r="W382" s="1011"/>
      <c r="X382" s="1011"/>
      <c r="Y382" s="1011"/>
      <c r="Z382" s="1011"/>
      <c r="AA382" s="1011"/>
      <c r="AB382" s="1011"/>
      <c r="AC382" s="1011"/>
      <c r="AD382" s="1011"/>
      <c r="AE382" s="1012"/>
      <c r="AF382" s="1010"/>
      <c r="AG382" s="1010"/>
      <c r="AH382" s="1010"/>
      <c r="AI382" s="1010"/>
      <c r="AJ382" s="1010"/>
      <c r="AK382" s="1010"/>
      <c r="AL382" s="1763"/>
      <c r="AM382" s="1609"/>
      <c r="AN382" s="1609"/>
      <c r="AO382" s="1609"/>
      <c r="AP382" s="1609"/>
      <c r="AQ382" s="1609"/>
      <c r="AR382" s="1609"/>
      <c r="AS382" s="1609"/>
      <c r="AT382" s="1609"/>
      <c r="AU382" s="1609"/>
      <c r="AV382" s="1609"/>
      <c r="AW382" s="1609"/>
      <c r="AX382" s="1609"/>
      <c r="AY382" s="1609"/>
      <c r="AZ382" s="1609"/>
      <c r="BA382" s="1609"/>
      <c r="BB382" s="1609"/>
      <c r="BC382" s="1609"/>
      <c r="BD382" s="1609"/>
      <c r="BE382" s="1609"/>
      <c r="BF382" s="1609"/>
    </row>
    <row r="383" spans="1:58" ht="0.75" customHeight="1">
      <c r="A383" s="990" t="s">
        <v>1016</v>
      </c>
      <c r="D383" s="984"/>
      <c r="E383" s="994"/>
      <c r="F383" s="4006">
        <v>2016</v>
      </c>
      <c r="G383" s="4003"/>
      <c r="H383" s="4010" t="s">
        <v>460</v>
      </c>
      <c r="I383" s="4011"/>
      <c r="J383" s="4002"/>
      <c r="K383" s="4002"/>
      <c r="L383" s="4004"/>
      <c r="M383" s="3857"/>
      <c r="N383" s="1811"/>
      <c r="O383" s="1810"/>
      <c r="P383" s="1811"/>
      <c r="Q383" s="1811"/>
      <c r="R383" s="1811"/>
      <c r="S383" s="1811"/>
      <c r="T383" s="1811"/>
      <c r="U383" s="1811"/>
      <c r="V383" s="1811"/>
      <c r="W383" s="1811"/>
      <c r="X383" s="1811"/>
      <c r="Y383" s="1811"/>
      <c r="Z383" s="1811"/>
      <c r="AA383" s="1811"/>
      <c r="AB383" s="1811"/>
      <c r="AC383" s="1811"/>
      <c r="AD383" s="1811"/>
      <c r="AE383" s="1811"/>
      <c r="AF383" s="4009"/>
      <c r="AG383" s="4004"/>
      <c r="AH383" s="4004"/>
      <c r="AI383" s="4009"/>
      <c r="AJ383" s="4004"/>
      <c r="AK383" s="4004"/>
      <c r="AL383" s="1763"/>
      <c r="AM383" s="1609"/>
      <c r="AN383" s="1609"/>
      <c r="AO383" s="1609"/>
      <c r="AP383" s="1609"/>
      <c r="AQ383" s="1609"/>
      <c r="AR383" s="1609"/>
      <c r="AS383" s="1609"/>
      <c r="AT383" s="1609"/>
      <c r="AU383" s="1609"/>
      <c r="AV383" s="1609"/>
      <c r="AW383" s="1609"/>
      <c r="AX383" s="1609"/>
      <c r="AY383" s="1609"/>
      <c r="AZ383" s="1609"/>
      <c r="BA383" s="1609"/>
      <c r="BB383" s="1609"/>
      <c r="BC383" s="1609"/>
      <c r="BD383" s="1609"/>
      <c r="BE383" s="1609"/>
      <c r="BF383" s="1609"/>
    </row>
    <row r="384" spans="1:58" ht="0.75" customHeight="1">
      <c r="A384" s="990" t="s">
        <v>1016</v>
      </c>
      <c r="D384" s="984"/>
      <c r="E384" s="994"/>
      <c r="F384" s="4006"/>
      <c r="G384" s="4003"/>
      <c r="H384" s="4010"/>
      <c r="I384" s="4011"/>
      <c r="J384" s="4002"/>
      <c r="K384" s="4002"/>
      <c r="L384" s="4004"/>
      <c r="M384" s="3857"/>
      <c r="N384" s="4012"/>
      <c r="O384" s="4013"/>
      <c r="P384" s="3999"/>
      <c r="Q384" s="4002"/>
      <c r="R384" s="4002"/>
      <c r="S384" s="4002"/>
      <c r="T384" s="4002"/>
      <c r="U384" s="4002"/>
      <c r="V384" s="4002"/>
      <c r="W384" s="4002"/>
      <c r="X384" s="4002"/>
      <c r="Y384" s="4002"/>
      <c r="Z384" s="1812"/>
      <c r="AA384" s="1813"/>
      <c r="AB384" s="1813"/>
      <c r="AC384" s="1814"/>
      <c r="AD384" s="1814"/>
      <c r="AE384" s="1815"/>
      <c r="AF384" s="4009"/>
      <c r="AG384" s="4004"/>
      <c r="AH384" s="4004"/>
      <c r="AI384" s="4009"/>
      <c r="AJ384" s="4004"/>
      <c r="AK384" s="4004"/>
      <c r="AL384" s="1763"/>
      <c r="AM384" s="1609"/>
      <c r="AN384" s="1609"/>
      <c r="AO384" s="1609"/>
      <c r="AP384" s="1609"/>
      <c r="AQ384" s="1609"/>
      <c r="AR384" s="1609"/>
      <c r="AS384" s="1609"/>
      <c r="AT384" s="1609"/>
      <c r="AU384" s="1609"/>
      <c r="AV384" s="1609"/>
      <c r="AW384" s="1609"/>
      <c r="AX384" s="1609"/>
      <c r="AY384" s="1609"/>
      <c r="AZ384" s="1609"/>
      <c r="BA384" s="1609"/>
      <c r="BB384" s="1609"/>
      <c r="BC384" s="1609"/>
      <c r="BD384" s="1609"/>
      <c r="BE384" s="1609"/>
      <c r="BF384" s="1609"/>
    </row>
    <row r="385" spans="1:58" ht="0.75" customHeight="1">
      <c r="A385" s="990" t="s">
        <v>1016</v>
      </c>
      <c r="D385" s="984"/>
      <c r="E385" s="994"/>
      <c r="F385" s="4006"/>
      <c r="G385" s="4003"/>
      <c r="H385" s="4010"/>
      <c r="I385" s="4011"/>
      <c r="J385" s="4002"/>
      <c r="K385" s="4002"/>
      <c r="L385" s="4004"/>
      <c r="M385" s="3857"/>
      <c r="N385" s="4012"/>
      <c r="O385" s="4013"/>
      <c r="P385" s="4000"/>
      <c r="Q385" s="4002"/>
      <c r="R385" s="4002"/>
      <c r="S385" s="4002"/>
      <c r="T385" s="4002"/>
      <c r="U385" s="4002"/>
      <c r="V385" s="4002"/>
      <c r="W385" s="4002"/>
      <c r="X385" s="4002"/>
      <c r="Y385" s="4002"/>
      <c r="Z385" s="1816"/>
      <c r="AA385" s="1817"/>
      <c r="AB385" s="1818"/>
      <c r="AC385" s="1819"/>
      <c r="AD385" s="1818"/>
      <c r="AE385" s="1819"/>
      <c r="AF385" s="4009"/>
      <c r="AG385" s="4004"/>
      <c r="AH385" s="4004"/>
      <c r="AI385" s="4009"/>
      <c r="AJ385" s="4004"/>
      <c r="AK385" s="4004"/>
      <c r="AL385" s="1763"/>
      <c r="AM385" s="1609"/>
      <c r="AN385" s="1609"/>
      <c r="AO385" s="1609"/>
      <c r="AP385" s="1609"/>
      <c r="AQ385" s="1609"/>
      <c r="AR385" s="1609"/>
      <c r="AS385" s="1609"/>
      <c r="AT385" s="1609"/>
      <c r="AU385" s="1609"/>
      <c r="AV385" s="1609"/>
      <c r="AW385" s="1609"/>
      <c r="AX385" s="1609"/>
      <c r="AY385" s="1609"/>
      <c r="AZ385" s="1609"/>
      <c r="BA385" s="1609"/>
      <c r="BB385" s="1609"/>
      <c r="BC385" s="1609"/>
      <c r="BD385" s="1609"/>
      <c r="BE385" s="1609"/>
      <c r="BF385" s="1609"/>
    </row>
    <row r="386" spans="1:58" ht="0.75" customHeight="1">
      <c r="A386" s="990" t="s">
        <v>1016</v>
      </c>
      <c r="D386" s="984"/>
      <c r="E386" s="994"/>
      <c r="F386" s="4006"/>
      <c r="G386" s="4003"/>
      <c r="H386" s="4010"/>
      <c r="I386" s="4011"/>
      <c r="J386" s="4002"/>
      <c r="K386" s="4002"/>
      <c r="L386" s="4004"/>
      <c r="M386" s="3857"/>
      <c r="N386" s="4012"/>
      <c r="O386" s="4013"/>
      <c r="P386" s="4001"/>
      <c r="Q386" s="4002"/>
      <c r="R386" s="4002"/>
      <c r="S386" s="4002"/>
      <c r="T386" s="4002"/>
      <c r="U386" s="4002"/>
      <c r="V386" s="4002"/>
      <c r="W386" s="4002"/>
      <c r="X386" s="4002"/>
      <c r="Y386" s="4002"/>
      <c r="Z386" s="1812"/>
      <c r="AA386" s="1813"/>
      <c r="AB386" s="1820"/>
      <c r="AC386" s="1814"/>
      <c r="AD386" s="1814"/>
      <c r="AE386" s="1821"/>
      <c r="AF386" s="4009"/>
      <c r="AG386" s="4004"/>
      <c r="AH386" s="4004"/>
      <c r="AI386" s="4009"/>
      <c r="AJ386" s="4004"/>
      <c r="AK386" s="4004"/>
      <c r="AL386" s="1763"/>
      <c r="AM386" s="1609"/>
      <c r="AN386" s="1609"/>
      <c r="AO386" s="1609"/>
      <c r="AP386" s="1609"/>
      <c r="AQ386" s="1609"/>
      <c r="AR386" s="1609"/>
      <c r="AS386" s="1609"/>
      <c r="AT386" s="1609"/>
      <c r="AU386" s="1609"/>
      <c r="AV386" s="1609"/>
      <c r="AW386" s="1609"/>
      <c r="AX386" s="1609"/>
      <c r="AY386" s="1609"/>
      <c r="AZ386" s="1609"/>
      <c r="BA386" s="1609"/>
      <c r="BB386" s="1609"/>
      <c r="BC386" s="1609"/>
      <c r="BD386" s="1609"/>
      <c r="BE386" s="1609"/>
      <c r="BF386" s="1609"/>
    </row>
    <row r="387" spans="1:58" ht="0.75" customHeight="1">
      <c r="A387" s="990" t="s">
        <v>1016</v>
      </c>
      <c r="D387" s="984"/>
      <c r="E387" s="994"/>
      <c r="F387" s="4006"/>
      <c r="G387" s="4003"/>
      <c r="H387" s="4010"/>
      <c r="I387" s="4011"/>
      <c r="J387" s="4002"/>
      <c r="K387" s="4002"/>
      <c r="L387" s="4004"/>
      <c r="M387" s="3857"/>
      <c r="N387" s="1813"/>
      <c r="O387" s="1813"/>
      <c r="P387" s="1820"/>
      <c r="Q387" s="1813"/>
      <c r="R387" s="1813"/>
      <c r="S387" s="1813"/>
      <c r="T387" s="1813"/>
      <c r="U387" s="1813"/>
      <c r="V387" s="1813"/>
      <c r="W387" s="1813"/>
      <c r="X387" s="1813"/>
      <c r="Y387" s="1813"/>
      <c r="Z387" s="1813"/>
      <c r="AA387" s="1813"/>
      <c r="AB387" s="1813"/>
      <c r="AC387" s="1813"/>
      <c r="AD387" s="1813"/>
      <c r="AE387" s="1822"/>
      <c r="AF387" s="4009"/>
      <c r="AG387" s="4004"/>
      <c r="AH387" s="4004"/>
      <c r="AI387" s="4009"/>
      <c r="AJ387" s="4004"/>
      <c r="AK387" s="4004"/>
      <c r="AL387" s="1763"/>
      <c r="AM387" s="1609"/>
      <c r="AN387" s="1609"/>
      <c r="AO387" s="1609"/>
      <c r="AP387" s="1609"/>
      <c r="AQ387" s="1609"/>
      <c r="AR387" s="1609"/>
      <c r="AS387" s="1609"/>
      <c r="AT387" s="1609"/>
      <c r="AU387" s="1609"/>
      <c r="AV387" s="1609"/>
      <c r="AW387" s="1609"/>
      <c r="AX387" s="1609"/>
      <c r="AY387" s="1609"/>
      <c r="AZ387" s="1609"/>
      <c r="BA387" s="1609"/>
      <c r="BB387" s="1609"/>
      <c r="BC387" s="1609"/>
      <c r="BD387" s="1609"/>
      <c r="BE387" s="1609"/>
      <c r="BF387" s="1609"/>
    </row>
    <row r="388" spans="1:58" ht="11.25" customHeight="1">
      <c r="A388" s="990" t="s">
        <v>1016</v>
      </c>
      <c r="D388" s="984"/>
      <c r="E388" s="994"/>
      <c r="F388" s="4007"/>
      <c r="G388" s="3992" t="s">
        <v>90</v>
      </c>
      <c r="H388" s="4003" t="s">
        <v>161</v>
      </c>
      <c r="I388" s="4015"/>
      <c r="J388" s="4016"/>
      <c r="K388" s="4017" t="s">
        <v>1147</v>
      </c>
      <c r="L388" s="3741" t="s">
        <v>6</v>
      </c>
      <c r="M388" s="3742"/>
      <c r="N388" s="1761"/>
      <c r="O388" s="1001" t="s">
        <v>460</v>
      </c>
      <c r="P388" s="1002"/>
      <c r="Q388" s="1002"/>
      <c r="R388" s="1002"/>
      <c r="S388" s="1002"/>
      <c r="T388" s="1002"/>
      <c r="U388" s="1002"/>
      <c r="V388" s="1002"/>
      <c r="W388" s="1002"/>
      <c r="X388" s="1002"/>
      <c r="Y388" s="1002"/>
      <c r="Z388" s="1002"/>
      <c r="AA388" s="1002"/>
      <c r="AB388" s="1002"/>
      <c r="AC388" s="1002"/>
      <c r="AD388" s="1002"/>
      <c r="AE388" s="1002"/>
      <c r="AF388" s="4018">
        <v>2019</v>
      </c>
      <c r="AG388" s="4019" t="s">
        <v>1096</v>
      </c>
      <c r="AH388" s="4019" t="s">
        <v>1119</v>
      </c>
      <c r="AI388" s="4018">
        <v>2019</v>
      </c>
      <c r="AJ388" s="4019" t="s">
        <v>1096</v>
      </c>
      <c r="AK388" s="4019" t="s">
        <v>1119</v>
      </c>
      <c r="AL388" s="1763"/>
      <c r="AM388" s="1609"/>
      <c r="AN388" s="1609"/>
      <c r="AO388" s="1609"/>
      <c r="AP388" s="1609"/>
      <c r="AQ388" s="1609"/>
      <c r="AR388" s="1609"/>
      <c r="AS388" s="1609"/>
      <c r="AT388" s="1609"/>
      <c r="AU388" s="1609"/>
      <c r="AV388" s="1609"/>
      <c r="AW388" s="1609"/>
      <c r="AX388" s="1609"/>
      <c r="AY388" s="1609"/>
      <c r="AZ388" s="1609"/>
      <c r="BA388" s="1609"/>
      <c r="BB388" s="1609"/>
      <c r="BC388" s="1609"/>
      <c r="BD388" s="1609"/>
      <c r="BE388" s="1609"/>
      <c r="BF388" s="1609"/>
    </row>
    <row r="389" spans="1:58" ht="11.25" customHeight="1">
      <c r="A389" s="990" t="s">
        <v>1016</v>
      </c>
      <c r="D389" s="984"/>
      <c r="E389" s="994"/>
      <c r="F389" s="4007"/>
      <c r="G389" s="4014"/>
      <c r="H389" s="4003" t="s">
        <v>460</v>
      </c>
      <c r="I389" s="4015"/>
      <c r="J389" s="4016"/>
      <c r="K389" s="4017"/>
      <c r="L389" s="3741"/>
      <c r="M389" s="3742"/>
      <c r="N389" s="4020"/>
      <c r="O389" s="4021">
        <v>1</v>
      </c>
      <c r="P389" s="4022" t="s">
        <v>52</v>
      </c>
      <c r="Q389" s="4016" t="s">
        <v>1148</v>
      </c>
      <c r="R389" s="4025" t="s">
        <v>1084</v>
      </c>
      <c r="S389" s="4025" t="s">
        <v>1149</v>
      </c>
      <c r="T389" s="4025" t="s">
        <v>1150</v>
      </c>
      <c r="U389" s="4025" t="s">
        <v>1151</v>
      </c>
      <c r="V389" s="4025" t="s">
        <v>1152</v>
      </c>
      <c r="W389" s="4025" t="s">
        <v>1153</v>
      </c>
      <c r="X389" s="4025" t="s">
        <v>1132</v>
      </c>
      <c r="Y389" s="4025" t="s">
        <v>1154</v>
      </c>
      <c r="Z389" s="999"/>
      <c r="AA389" s="1000"/>
      <c r="AB389" s="1000"/>
      <c r="AC389" s="1004"/>
      <c r="AD389" s="1004"/>
      <c r="AE389" s="1005"/>
      <c r="AF389" s="4018"/>
      <c r="AG389" s="4019"/>
      <c r="AH389" s="4019"/>
      <c r="AI389" s="4018"/>
      <c r="AJ389" s="4019"/>
      <c r="AK389" s="4019"/>
      <c r="AL389" s="1763"/>
      <c r="AM389" s="1609"/>
      <c r="AN389" s="1609"/>
      <c r="AO389" s="1609"/>
      <c r="AP389" s="1609"/>
      <c r="AQ389" s="1609"/>
      <c r="AR389" s="1609"/>
      <c r="AS389" s="1609"/>
      <c r="AT389" s="1609"/>
      <c r="AU389" s="1609"/>
      <c r="AV389" s="1609"/>
      <c r="AW389" s="1609"/>
      <c r="AX389" s="1609"/>
      <c r="AY389" s="1609"/>
      <c r="AZ389" s="1609"/>
      <c r="BA389" s="1609"/>
      <c r="BB389" s="1609"/>
      <c r="BC389" s="1609"/>
      <c r="BD389" s="1609"/>
      <c r="BE389" s="1609"/>
      <c r="BF389" s="1609"/>
    </row>
    <row r="390" spans="1:58" ht="11.25" customHeight="1">
      <c r="A390" s="990" t="s">
        <v>1016</v>
      </c>
      <c r="D390" s="984"/>
      <c r="E390" s="994"/>
      <c r="F390" s="4007"/>
      <c r="G390" s="4014"/>
      <c r="H390" s="4003" t="s">
        <v>460</v>
      </c>
      <c r="I390" s="4015"/>
      <c r="J390" s="4016"/>
      <c r="K390" s="4017"/>
      <c r="L390" s="3741"/>
      <c r="M390" s="3742"/>
      <c r="N390" s="4020"/>
      <c r="O390" s="4021"/>
      <c r="P390" s="4023"/>
      <c r="Q390" s="4016"/>
      <c r="R390" s="3975"/>
      <c r="S390" s="4025"/>
      <c r="T390" s="3975"/>
      <c r="U390" s="3975"/>
      <c r="V390" s="3975"/>
      <c r="W390" s="3975"/>
      <c r="X390" s="3975"/>
      <c r="Y390" s="3975"/>
      <c r="Z390" s="1614"/>
      <c r="AA390" s="1581">
        <v>1</v>
      </c>
      <c r="AB390" s="1003" t="s">
        <v>1092</v>
      </c>
      <c r="AC390" s="993">
        <v>0</v>
      </c>
      <c r="AD390" s="1003" t="str">
        <f>AB390</f>
        <v xml:space="preserve">  Прибыль направляемая на инвестиции</v>
      </c>
      <c r="AE390" s="993">
        <v>8.0500000000000007</v>
      </c>
      <c r="AF390" s="4018"/>
      <c r="AG390" s="4019"/>
      <c r="AH390" s="4019"/>
      <c r="AI390" s="4018"/>
      <c r="AJ390" s="4019"/>
      <c r="AK390" s="4019"/>
      <c r="AL390" s="1763"/>
      <c r="AM390" s="1609"/>
      <c r="AN390" s="1609"/>
      <c r="AO390" s="1609"/>
      <c r="AP390" s="1609"/>
      <c r="AQ390" s="1609"/>
      <c r="AR390" s="1609"/>
      <c r="AS390" s="1609"/>
      <c r="AT390" s="1609"/>
      <c r="AU390" s="1609"/>
      <c r="AV390" s="1609"/>
      <c r="AW390" s="1609"/>
      <c r="AX390" s="1609"/>
      <c r="AY390" s="1609"/>
      <c r="AZ390" s="1609"/>
      <c r="BA390" s="1609"/>
      <c r="BB390" s="1609"/>
      <c r="BC390" s="1609"/>
      <c r="BD390" s="1609"/>
      <c r="BE390" s="1609"/>
      <c r="BF390" s="1609"/>
    </row>
    <row r="391" spans="1:58" ht="11.25" customHeight="1">
      <c r="A391" s="990" t="s">
        <v>1016</v>
      </c>
      <c r="D391" s="984"/>
      <c r="E391" s="994"/>
      <c r="F391" s="4007"/>
      <c r="G391" s="4014"/>
      <c r="H391" s="4003" t="s">
        <v>460</v>
      </c>
      <c r="I391" s="4015"/>
      <c r="J391" s="4016"/>
      <c r="K391" s="4017"/>
      <c r="L391" s="3741"/>
      <c r="M391" s="3742"/>
      <c r="N391" s="4020"/>
      <c r="O391" s="4021"/>
      <c r="P391" s="4024"/>
      <c r="Q391" s="4016"/>
      <c r="R391" s="3975"/>
      <c r="S391" s="4025"/>
      <c r="T391" s="3975"/>
      <c r="U391" s="3975"/>
      <c r="V391" s="3975"/>
      <c r="W391" s="3975"/>
      <c r="X391" s="3975"/>
      <c r="Y391" s="3975"/>
      <c r="Z391" s="999"/>
      <c r="AA391" s="1000"/>
      <c r="AB391" s="1065" t="s">
        <v>1093</v>
      </c>
      <c r="AC391" s="1004"/>
      <c r="AD391" s="1004"/>
      <c r="AE391" s="1006"/>
      <c r="AF391" s="4018"/>
      <c r="AG391" s="4019"/>
      <c r="AH391" s="4019"/>
      <c r="AI391" s="4018"/>
      <c r="AJ391" s="4019"/>
      <c r="AK391" s="4019"/>
      <c r="AL391" s="1763"/>
      <c r="AM391" s="1609"/>
      <c r="AN391" s="1609"/>
      <c r="AO391" s="1609"/>
      <c r="AP391" s="1609"/>
      <c r="AQ391" s="1609"/>
      <c r="AR391" s="1609"/>
      <c r="AS391" s="1609"/>
      <c r="AT391" s="1609"/>
      <c r="AU391" s="1609"/>
      <c r="AV391" s="1609"/>
      <c r="AW391" s="1609"/>
      <c r="AX391" s="1609"/>
      <c r="AY391" s="1609"/>
      <c r="AZ391" s="1609"/>
      <c r="BA391" s="1609"/>
      <c r="BB391" s="1609"/>
      <c r="BC391" s="1609"/>
      <c r="BD391" s="1609"/>
      <c r="BE391" s="1609"/>
      <c r="BF391" s="1609"/>
    </row>
    <row r="392" spans="1:58" ht="11.25" customHeight="1">
      <c r="A392" s="990" t="s">
        <v>1016</v>
      </c>
      <c r="D392" s="984"/>
      <c r="E392" s="994"/>
      <c r="F392" s="4007"/>
      <c r="G392" s="4014"/>
      <c r="H392" s="4003" t="s">
        <v>460</v>
      </c>
      <c r="I392" s="4015"/>
      <c r="J392" s="4016"/>
      <c r="K392" s="4017"/>
      <c r="L392" s="3741"/>
      <c r="M392" s="3742"/>
      <c r="N392" s="999"/>
      <c r="O392" s="1000"/>
      <c r="P392" s="992" t="s">
        <v>1094</v>
      </c>
      <c r="Q392" s="1000"/>
      <c r="R392" s="1000"/>
      <c r="S392" s="1000"/>
      <c r="T392" s="1000"/>
      <c r="U392" s="1000"/>
      <c r="V392" s="1000"/>
      <c r="W392" s="1000"/>
      <c r="X392" s="1000"/>
      <c r="Y392" s="1000"/>
      <c r="Z392" s="1000"/>
      <c r="AA392" s="1000"/>
      <c r="AB392" s="1000"/>
      <c r="AC392" s="1000"/>
      <c r="AD392" s="1000"/>
      <c r="AE392" s="1007"/>
      <c r="AF392" s="4018"/>
      <c r="AG392" s="4019"/>
      <c r="AH392" s="4019"/>
      <c r="AI392" s="4018"/>
      <c r="AJ392" s="4019"/>
      <c r="AK392" s="4019"/>
      <c r="AL392" s="1763"/>
      <c r="AM392" s="1609"/>
      <c r="AN392" s="1609"/>
      <c r="AO392" s="1609"/>
      <c r="AP392" s="1609"/>
      <c r="AQ392" s="1609"/>
      <c r="AR392" s="1609"/>
      <c r="AS392" s="1609"/>
      <c r="AT392" s="1609"/>
      <c r="AU392" s="1609"/>
      <c r="AV392" s="1609"/>
      <c r="AW392" s="1609"/>
      <c r="AX392" s="1609"/>
      <c r="AY392" s="1609"/>
      <c r="AZ392" s="1609"/>
      <c r="BA392" s="1609"/>
      <c r="BB392" s="1609"/>
      <c r="BC392" s="1609"/>
      <c r="BD392" s="1609"/>
      <c r="BE392" s="1609"/>
      <c r="BF392" s="1609"/>
    </row>
    <row r="393" spans="1:58" ht="11.25" customHeight="1">
      <c r="A393" s="990" t="s">
        <v>1016</v>
      </c>
      <c r="D393" s="984"/>
      <c r="E393" s="994"/>
      <c r="F393" s="4007"/>
      <c r="G393" s="3992" t="s">
        <v>90</v>
      </c>
      <c r="H393" s="4003" t="s">
        <v>89</v>
      </c>
      <c r="I393" s="4015"/>
      <c r="J393" s="4016"/>
      <c r="K393" s="4017" t="s">
        <v>1155</v>
      </c>
      <c r="L393" s="3741" t="s">
        <v>6</v>
      </c>
      <c r="M393" s="3742"/>
      <c r="N393" s="1761"/>
      <c r="O393" s="1001" t="s">
        <v>460</v>
      </c>
      <c r="P393" s="1002"/>
      <c r="Q393" s="1002"/>
      <c r="R393" s="1002"/>
      <c r="S393" s="1002"/>
      <c r="T393" s="1002"/>
      <c r="U393" s="1002"/>
      <c r="V393" s="1002"/>
      <c r="W393" s="1002"/>
      <c r="X393" s="1002"/>
      <c r="Y393" s="1002"/>
      <c r="Z393" s="1002"/>
      <c r="AA393" s="1002"/>
      <c r="AB393" s="1002"/>
      <c r="AC393" s="1002"/>
      <c r="AD393" s="1002"/>
      <c r="AE393" s="1002"/>
      <c r="AF393" s="4018">
        <v>2019</v>
      </c>
      <c r="AG393" s="4019" t="s">
        <v>1096</v>
      </c>
      <c r="AH393" s="4019" t="s">
        <v>1119</v>
      </c>
      <c r="AI393" s="4018">
        <v>2019</v>
      </c>
      <c r="AJ393" s="4019" t="s">
        <v>1096</v>
      </c>
      <c r="AK393" s="4019" t="s">
        <v>1119</v>
      </c>
      <c r="AL393" s="1763"/>
      <c r="AM393" s="1609"/>
      <c r="AN393" s="1609"/>
      <c r="AO393" s="1609"/>
      <c r="AP393" s="1609"/>
      <c r="AQ393" s="1609"/>
      <c r="AR393" s="1609"/>
      <c r="AS393" s="1609"/>
      <c r="AT393" s="1609"/>
      <c r="AU393" s="1609"/>
      <c r="AV393" s="1609"/>
      <c r="AW393" s="1609"/>
      <c r="AX393" s="1609"/>
      <c r="AY393" s="1609"/>
      <c r="AZ393" s="1609"/>
      <c r="BA393" s="1609"/>
      <c r="BB393" s="1609"/>
      <c r="BC393" s="1609"/>
      <c r="BD393" s="1609"/>
      <c r="BE393" s="1609"/>
      <c r="BF393" s="1609"/>
    </row>
    <row r="394" spans="1:58" ht="11.25" customHeight="1">
      <c r="A394" s="990" t="s">
        <v>1016</v>
      </c>
      <c r="D394" s="984"/>
      <c r="E394" s="994"/>
      <c r="F394" s="4007"/>
      <c r="G394" s="4014"/>
      <c r="H394" s="4003" t="s">
        <v>161</v>
      </c>
      <c r="I394" s="4015"/>
      <c r="J394" s="4016"/>
      <c r="K394" s="4017"/>
      <c r="L394" s="3741"/>
      <c r="M394" s="3742"/>
      <c r="N394" s="4020"/>
      <c r="O394" s="4021">
        <v>1</v>
      </c>
      <c r="P394" s="4022" t="s">
        <v>52</v>
      </c>
      <c r="Q394" s="4016" t="s">
        <v>1156</v>
      </c>
      <c r="R394" s="4025" t="s">
        <v>1084</v>
      </c>
      <c r="S394" s="4025" t="s">
        <v>1149</v>
      </c>
      <c r="T394" s="4025" t="s">
        <v>1150</v>
      </c>
      <c r="U394" s="4025" t="s">
        <v>1151</v>
      </c>
      <c r="V394" s="4025" t="s">
        <v>1152</v>
      </c>
      <c r="W394" s="4025" t="s">
        <v>1153</v>
      </c>
      <c r="X394" s="4025" t="s">
        <v>1138</v>
      </c>
      <c r="Y394" s="4025" t="s">
        <v>1157</v>
      </c>
      <c r="Z394" s="999"/>
      <c r="AA394" s="1000"/>
      <c r="AB394" s="1000"/>
      <c r="AC394" s="1004"/>
      <c r="AD394" s="1004"/>
      <c r="AE394" s="1005"/>
      <c r="AF394" s="4018"/>
      <c r="AG394" s="4019"/>
      <c r="AH394" s="4019"/>
      <c r="AI394" s="4018"/>
      <c r="AJ394" s="4019"/>
      <c r="AK394" s="4019"/>
      <c r="AL394" s="1763"/>
      <c r="AM394" s="1609"/>
      <c r="AN394" s="1609"/>
      <c r="AO394" s="1609"/>
      <c r="AP394" s="1609"/>
      <c r="AQ394" s="1609"/>
      <c r="AR394" s="1609"/>
      <c r="AS394" s="1609"/>
      <c r="AT394" s="1609"/>
      <c r="AU394" s="1609"/>
      <c r="AV394" s="1609"/>
      <c r="AW394" s="1609"/>
      <c r="AX394" s="1609"/>
      <c r="AY394" s="1609"/>
      <c r="AZ394" s="1609"/>
      <c r="BA394" s="1609"/>
      <c r="BB394" s="1609"/>
      <c r="BC394" s="1609"/>
      <c r="BD394" s="1609"/>
      <c r="BE394" s="1609"/>
      <c r="BF394" s="1609"/>
    </row>
    <row r="395" spans="1:58" ht="11.25" customHeight="1">
      <c r="A395" s="990" t="s">
        <v>1016</v>
      </c>
      <c r="D395" s="984"/>
      <c r="E395" s="994"/>
      <c r="F395" s="4007"/>
      <c r="G395" s="4014"/>
      <c r="H395" s="4003" t="s">
        <v>161</v>
      </c>
      <c r="I395" s="4015"/>
      <c r="J395" s="4016"/>
      <c r="K395" s="4017"/>
      <c r="L395" s="3741"/>
      <c r="M395" s="3742"/>
      <c r="N395" s="4020"/>
      <c r="O395" s="4021"/>
      <c r="P395" s="4023"/>
      <c r="Q395" s="4016"/>
      <c r="R395" s="3975"/>
      <c r="S395" s="4025"/>
      <c r="T395" s="3975"/>
      <c r="U395" s="3975"/>
      <c r="V395" s="3975"/>
      <c r="W395" s="3975"/>
      <c r="X395" s="3975"/>
      <c r="Y395" s="3975"/>
      <c r="Z395" s="1614"/>
      <c r="AA395" s="1581">
        <v>1</v>
      </c>
      <c r="AB395" s="1003" t="s">
        <v>1092</v>
      </c>
      <c r="AC395" s="993">
        <v>0</v>
      </c>
      <c r="AD395" s="1003" t="str">
        <f>AB395</f>
        <v xml:space="preserve">  Прибыль направляемая на инвестиции</v>
      </c>
      <c r="AE395" s="993">
        <v>32.86</v>
      </c>
      <c r="AF395" s="4018"/>
      <c r="AG395" s="4019"/>
      <c r="AH395" s="4019"/>
      <c r="AI395" s="4018"/>
      <c r="AJ395" s="4019"/>
      <c r="AK395" s="4019"/>
      <c r="AL395" s="1763"/>
      <c r="AM395" s="1609"/>
      <c r="AN395" s="1609"/>
      <c r="AO395" s="1609"/>
      <c r="AP395" s="1609"/>
      <c r="AQ395" s="1609"/>
      <c r="AR395" s="1609"/>
      <c r="AS395" s="1609"/>
      <c r="AT395" s="1609"/>
      <c r="AU395" s="1609"/>
      <c r="AV395" s="1609"/>
      <c r="AW395" s="1609"/>
      <c r="AX395" s="1609"/>
      <c r="AY395" s="1609"/>
      <c r="AZ395" s="1609"/>
      <c r="BA395" s="1609"/>
      <c r="BB395" s="1609"/>
      <c r="BC395" s="1609"/>
      <c r="BD395" s="1609"/>
      <c r="BE395" s="1609"/>
      <c r="BF395" s="1609"/>
    </row>
    <row r="396" spans="1:58" ht="11.25" customHeight="1">
      <c r="A396" s="990" t="s">
        <v>1016</v>
      </c>
      <c r="D396" s="984"/>
      <c r="E396" s="994"/>
      <c r="F396" s="4007"/>
      <c r="G396" s="4014"/>
      <c r="H396" s="4003" t="s">
        <v>161</v>
      </c>
      <c r="I396" s="4015"/>
      <c r="J396" s="4016"/>
      <c r="K396" s="4017"/>
      <c r="L396" s="3741"/>
      <c r="M396" s="3742"/>
      <c r="N396" s="4020"/>
      <c r="O396" s="4021"/>
      <c r="P396" s="4024"/>
      <c r="Q396" s="4016"/>
      <c r="R396" s="3975"/>
      <c r="S396" s="4025"/>
      <c r="T396" s="3975"/>
      <c r="U396" s="3975"/>
      <c r="V396" s="3975"/>
      <c r="W396" s="3975"/>
      <c r="X396" s="3975"/>
      <c r="Y396" s="3975"/>
      <c r="Z396" s="999"/>
      <c r="AA396" s="1000"/>
      <c r="AB396" s="1065" t="s">
        <v>1093</v>
      </c>
      <c r="AC396" s="1004"/>
      <c r="AD396" s="1004"/>
      <c r="AE396" s="1006"/>
      <c r="AF396" s="4018"/>
      <c r="AG396" s="4019"/>
      <c r="AH396" s="4019"/>
      <c r="AI396" s="4018"/>
      <c r="AJ396" s="4019"/>
      <c r="AK396" s="4019"/>
      <c r="AL396" s="1763"/>
      <c r="AM396" s="1609"/>
      <c r="AN396" s="1609"/>
      <c r="AO396" s="1609"/>
      <c r="AP396" s="1609"/>
      <c r="AQ396" s="1609"/>
      <c r="AR396" s="1609"/>
      <c r="AS396" s="1609"/>
      <c r="AT396" s="1609"/>
      <c r="AU396" s="1609"/>
      <c r="AV396" s="1609"/>
      <c r="AW396" s="1609"/>
      <c r="AX396" s="1609"/>
      <c r="AY396" s="1609"/>
      <c r="AZ396" s="1609"/>
      <c r="BA396" s="1609"/>
      <c r="BB396" s="1609"/>
      <c r="BC396" s="1609"/>
      <c r="BD396" s="1609"/>
      <c r="BE396" s="1609"/>
      <c r="BF396" s="1609"/>
    </row>
    <row r="397" spans="1:58" ht="11.25" customHeight="1">
      <c r="A397" s="990" t="s">
        <v>1016</v>
      </c>
      <c r="D397" s="984"/>
      <c r="E397" s="994"/>
      <c r="F397" s="4007"/>
      <c r="G397" s="4014"/>
      <c r="H397" s="4003" t="s">
        <v>161</v>
      </c>
      <c r="I397" s="4015"/>
      <c r="J397" s="4016"/>
      <c r="K397" s="4017"/>
      <c r="L397" s="3741"/>
      <c r="M397" s="3742"/>
      <c r="N397" s="999"/>
      <c r="O397" s="1000"/>
      <c r="P397" s="992" t="s">
        <v>1094</v>
      </c>
      <c r="Q397" s="1000"/>
      <c r="R397" s="1000"/>
      <c r="S397" s="1000"/>
      <c r="T397" s="1000"/>
      <c r="U397" s="1000"/>
      <c r="V397" s="1000"/>
      <c r="W397" s="1000"/>
      <c r="X397" s="1000"/>
      <c r="Y397" s="1000"/>
      <c r="Z397" s="1000"/>
      <c r="AA397" s="1000"/>
      <c r="AB397" s="1000"/>
      <c r="AC397" s="1000"/>
      <c r="AD397" s="1000"/>
      <c r="AE397" s="1007"/>
      <c r="AF397" s="4018"/>
      <c r="AG397" s="4019"/>
      <c r="AH397" s="4019"/>
      <c r="AI397" s="4018"/>
      <c r="AJ397" s="4019"/>
      <c r="AK397" s="4019"/>
      <c r="AL397" s="1763"/>
      <c r="AM397" s="1609"/>
      <c r="AN397" s="1609"/>
      <c r="AO397" s="1609"/>
      <c r="AP397" s="1609"/>
      <c r="AQ397" s="1609"/>
      <c r="AR397" s="1609"/>
      <c r="AS397" s="1609"/>
      <c r="AT397" s="1609"/>
      <c r="AU397" s="1609"/>
      <c r="AV397" s="1609"/>
      <c r="AW397" s="1609"/>
      <c r="AX397" s="1609"/>
      <c r="AY397" s="1609"/>
      <c r="AZ397" s="1609"/>
      <c r="BA397" s="1609"/>
      <c r="BB397" s="1609"/>
      <c r="BC397" s="1609"/>
      <c r="BD397" s="1609"/>
      <c r="BE397" s="1609"/>
      <c r="BF397" s="1609"/>
    </row>
    <row r="398" spans="1:58" ht="11.25" customHeight="1">
      <c r="A398" s="990" t="s">
        <v>1016</v>
      </c>
      <c r="D398" s="984"/>
      <c r="E398" s="994"/>
      <c r="F398" s="4007"/>
      <c r="G398" s="3992" t="s">
        <v>90</v>
      </c>
      <c r="H398" s="4003" t="s">
        <v>77</v>
      </c>
      <c r="I398" s="4015"/>
      <c r="J398" s="4016"/>
      <c r="K398" s="4017" t="s">
        <v>1158</v>
      </c>
      <c r="L398" s="3741" t="s">
        <v>6</v>
      </c>
      <c r="M398" s="3742"/>
      <c r="N398" s="1761"/>
      <c r="O398" s="1001" t="s">
        <v>460</v>
      </c>
      <c r="P398" s="1002"/>
      <c r="Q398" s="1002"/>
      <c r="R398" s="1002"/>
      <c r="S398" s="1002"/>
      <c r="T398" s="1002"/>
      <c r="U398" s="1002"/>
      <c r="V398" s="1002"/>
      <c r="W398" s="1002"/>
      <c r="X398" s="1002"/>
      <c r="Y398" s="1002"/>
      <c r="Z398" s="1002"/>
      <c r="AA398" s="1002"/>
      <c r="AB398" s="1002"/>
      <c r="AC398" s="1002"/>
      <c r="AD398" s="1002"/>
      <c r="AE398" s="1002"/>
      <c r="AF398" s="4018">
        <v>2019</v>
      </c>
      <c r="AG398" s="4019" t="s">
        <v>1096</v>
      </c>
      <c r="AH398" s="4019" t="s">
        <v>1119</v>
      </c>
      <c r="AI398" s="4018">
        <v>2019</v>
      </c>
      <c r="AJ398" s="4019" t="s">
        <v>1081</v>
      </c>
      <c r="AK398" s="4019" t="s">
        <v>1119</v>
      </c>
      <c r="AL398" s="1763"/>
      <c r="AM398" s="1609"/>
      <c r="AN398" s="1609"/>
      <c r="AO398" s="1609"/>
      <c r="AP398" s="1609"/>
      <c r="AQ398" s="1609"/>
      <c r="AR398" s="1609"/>
      <c r="AS398" s="1609"/>
      <c r="AT398" s="1609"/>
      <c r="AU398" s="1609"/>
      <c r="AV398" s="1609"/>
      <c r="AW398" s="1609"/>
      <c r="AX398" s="1609"/>
      <c r="AY398" s="1609"/>
      <c r="AZ398" s="1609"/>
      <c r="BA398" s="1609"/>
      <c r="BB398" s="1609"/>
      <c r="BC398" s="1609"/>
      <c r="BD398" s="1609"/>
      <c r="BE398" s="1609"/>
      <c r="BF398" s="1609"/>
    </row>
    <row r="399" spans="1:58" ht="11.25" customHeight="1">
      <c r="A399" s="990" t="s">
        <v>1016</v>
      </c>
      <c r="D399" s="984"/>
      <c r="E399" s="994"/>
      <c r="F399" s="4007"/>
      <c r="G399" s="4014"/>
      <c r="H399" s="4003" t="s">
        <v>89</v>
      </c>
      <c r="I399" s="4015"/>
      <c r="J399" s="4016"/>
      <c r="K399" s="4017"/>
      <c r="L399" s="3741"/>
      <c r="M399" s="3742"/>
      <c r="N399" s="4020"/>
      <c r="O399" s="4021">
        <v>1</v>
      </c>
      <c r="P399" s="4022" t="s">
        <v>52</v>
      </c>
      <c r="Q399" s="4016" t="s">
        <v>1159</v>
      </c>
      <c r="R399" s="4025" t="s">
        <v>1084</v>
      </c>
      <c r="S399" s="4025" t="s">
        <v>1149</v>
      </c>
      <c r="T399" s="4025" t="s">
        <v>1150</v>
      </c>
      <c r="U399" s="4025" t="s">
        <v>1151</v>
      </c>
      <c r="V399" s="4025" t="s">
        <v>1152</v>
      </c>
      <c r="W399" s="4025" t="s">
        <v>1153</v>
      </c>
      <c r="X399" s="4025" t="s">
        <v>1160</v>
      </c>
      <c r="Y399" s="4025" t="s">
        <v>1091</v>
      </c>
      <c r="Z399" s="999"/>
      <c r="AA399" s="1000"/>
      <c r="AB399" s="1000"/>
      <c r="AC399" s="1004"/>
      <c r="AD399" s="1004"/>
      <c r="AE399" s="1005"/>
      <c r="AF399" s="4018"/>
      <c r="AG399" s="4019"/>
      <c r="AH399" s="4019"/>
      <c r="AI399" s="4018"/>
      <c r="AJ399" s="4019"/>
      <c r="AK399" s="4019"/>
      <c r="AL399" s="1763"/>
      <c r="AM399" s="1609"/>
      <c r="AN399" s="1609"/>
      <c r="AO399" s="1609"/>
      <c r="AP399" s="1609"/>
      <c r="AQ399" s="1609"/>
      <c r="AR399" s="1609"/>
      <c r="AS399" s="1609"/>
      <c r="AT399" s="1609"/>
      <c r="AU399" s="1609"/>
      <c r="AV399" s="1609"/>
      <c r="AW399" s="1609"/>
      <c r="AX399" s="1609"/>
      <c r="AY399" s="1609"/>
      <c r="AZ399" s="1609"/>
      <c r="BA399" s="1609"/>
      <c r="BB399" s="1609"/>
      <c r="BC399" s="1609"/>
      <c r="BD399" s="1609"/>
      <c r="BE399" s="1609"/>
      <c r="BF399" s="1609"/>
    </row>
    <row r="400" spans="1:58" ht="11.25" customHeight="1">
      <c r="A400" s="990" t="s">
        <v>1016</v>
      </c>
      <c r="D400" s="984"/>
      <c r="E400" s="994"/>
      <c r="F400" s="4007"/>
      <c r="G400" s="4014"/>
      <c r="H400" s="4003" t="s">
        <v>89</v>
      </c>
      <c r="I400" s="4015"/>
      <c r="J400" s="4016"/>
      <c r="K400" s="4017"/>
      <c r="L400" s="3741"/>
      <c r="M400" s="3742"/>
      <c r="N400" s="4020"/>
      <c r="O400" s="4021"/>
      <c r="P400" s="4023"/>
      <c r="Q400" s="4016"/>
      <c r="R400" s="3975"/>
      <c r="S400" s="4025"/>
      <c r="T400" s="3975"/>
      <c r="U400" s="3975"/>
      <c r="V400" s="3975"/>
      <c r="W400" s="3975"/>
      <c r="X400" s="3975"/>
      <c r="Y400" s="3975"/>
      <c r="Z400" s="1614"/>
      <c r="AA400" s="1581">
        <v>1</v>
      </c>
      <c r="AB400" s="1003" t="s">
        <v>1092</v>
      </c>
      <c r="AC400" s="993">
        <v>0</v>
      </c>
      <c r="AD400" s="1003" t="str">
        <f>AB400</f>
        <v xml:space="preserve">  Прибыль направляемая на инвестиции</v>
      </c>
      <c r="AE400" s="993">
        <v>8.42</v>
      </c>
      <c r="AF400" s="4018"/>
      <c r="AG400" s="4019"/>
      <c r="AH400" s="4019"/>
      <c r="AI400" s="4018"/>
      <c r="AJ400" s="4019"/>
      <c r="AK400" s="4019"/>
      <c r="AL400" s="1763"/>
      <c r="AM400" s="1609"/>
      <c r="AN400" s="1609"/>
      <c r="AO400" s="1609"/>
      <c r="AP400" s="1609"/>
      <c r="AQ400" s="1609"/>
      <c r="AR400" s="1609"/>
      <c r="AS400" s="1609"/>
      <c r="AT400" s="1609"/>
      <c r="AU400" s="1609"/>
      <c r="AV400" s="1609"/>
      <c r="AW400" s="1609"/>
      <c r="AX400" s="1609"/>
      <c r="AY400" s="1609"/>
      <c r="AZ400" s="1609"/>
      <c r="BA400" s="1609"/>
      <c r="BB400" s="1609"/>
      <c r="BC400" s="1609"/>
      <c r="BD400" s="1609"/>
      <c r="BE400" s="1609"/>
      <c r="BF400" s="1609"/>
    </row>
    <row r="401" spans="1:58" ht="11.25" customHeight="1">
      <c r="A401" s="990" t="s">
        <v>1016</v>
      </c>
      <c r="D401" s="984"/>
      <c r="E401" s="994"/>
      <c r="F401" s="4007"/>
      <c r="G401" s="4014"/>
      <c r="H401" s="4003" t="s">
        <v>89</v>
      </c>
      <c r="I401" s="4015"/>
      <c r="J401" s="4016"/>
      <c r="K401" s="4017"/>
      <c r="L401" s="3741"/>
      <c r="M401" s="3742"/>
      <c r="N401" s="4020"/>
      <c r="O401" s="4021"/>
      <c r="P401" s="4024"/>
      <c r="Q401" s="4016"/>
      <c r="R401" s="3975"/>
      <c r="S401" s="4025"/>
      <c r="T401" s="3975"/>
      <c r="U401" s="3975"/>
      <c r="V401" s="3975"/>
      <c r="W401" s="3975"/>
      <c r="X401" s="3975"/>
      <c r="Y401" s="3975"/>
      <c r="Z401" s="999"/>
      <c r="AA401" s="1000"/>
      <c r="AB401" s="1065" t="s">
        <v>1093</v>
      </c>
      <c r="AC401" s="1004"/>
      <c r="AD401" s="1004"/>
      <c r="AE401" s="1006"/>
      <c r="AF401" s="4018"/>
      <c r="AG401" s="4019"/>
      <c r="AH401" s="4019"/>
      <c r="AI401" s="4018"/>
      <c r="AJ401" s="4019"/>
      <c r="AK401" s="4019"/>
      <c r="AL401" s="1763"/>
      <c r="AM401" s="1609"/>
      <c r="AN401" s="1609"/>
      <c r="AO401" s="1609"/>
      <c r="AP401" s="1609"/>
      <c r="AQ401" s="1609"/>
      <c r="AR401" s="1609"/>
      <c r="AS401" s="1609"/>
      <c r="AT401" s="1609"/>
      <c r="AU401" s="1609"/>
      <c r="AV401" s="1609"/>
      <c r="AW401" s="1609"/>
      <c r="AX401" s="1609"/>
      <c r="AY401" s="1609"/>
      <c r="AZ401" s="1609"/>
      <c r="BA401" s="1609"/>
      <c r="BB401" s="1609"/>
      <c r="BC401" s="1609"/>
      <c r="BD401" s="1609"/>
      <c r="BE401" s="1609"/>
      <c r="BF401" s="1609"/>
    </row>
    <row r="402" spans="1:58" ht="11.25" customHeight="1">
      <c r="A402" s="990" t="s">
        <v>1016</v>
      </c>
      <c r="D402" s="984"/>
      <c r="E402" s="994"/>
      <c r="F402" s="4007"/>
      <c r="G402" s="4014"/>
      <c r="H402" s="4003" t="s">
        <v>89</v>
      </c>
      <c r="I402" s="4015"/>
      <c r="J402" s="4016"/>
      <c r="K402" s="4017"/>
      <c r="L402" s="3741"/>
      <c r="M402" s="3742"/>
      <c r="N402" s="999"/>
      <c r="O402" s="1000"/>
      <c r="P402" s="992" t="s">
        <v>1094</v>
      </c>
      <c r="Q402" s="1000"/>
      <c r="R402" s="1000"/>
      <c r="S402" s="1000"/>
      <c r="T402" s="1000"/>
      <c r="U402" s="1000"/>
      <c r="V402" s="1000"/>
      <c r="W402" s="1000"/>
      <c r="X402" s="1000"/>
      <c r="Y402" s="1000"/>
      <c r="Z402" s="1000"/>
      <c r="AA402" s="1000"/>
      <c r="AB402" s="1000"/>
      <c r="AC402" s="1000"/>
      <c r="AD402" s="1000"/>
      <c r="AE402" s="1007"/>
      <c r="AF402" s="4018"/>
      <c r="AG402" s="4019"/>
      <c r="AH402" s="4019"/>
      <c r="AI402" s="4018"/>
      <c r="AJ402" s="4019"/>
      <c r="AK402" s="4019"/>
      <c r="AL402" s="1763"/>
      <c r="AM402" s="1609"/>
      <c r="AN402" s="1609"/>
      <c r="AO402" s="1609"/>
      <c r="AP402" s="1609"/>
      <c r="AQ402" s="1609"/>
      <c r="AR402" s="1609"/>
      <c r="AS402" s="1609"/>
      <c r="AT402" s="1609"/>
      <c r="AU402" s="1609"/>
      <c r="AV402" s="1609"/>
      <c r="AW402" s="1609"/>
      <c r="AX402" s="1609"/>
      <c r="AY402" s="1609"/>
      <c r="AZ402" s="1609"/>
      <c r="BA402" s="1609"/>
      <c r="BB402" s="1609"/>
      <c r="BC402" s="1609"/>
      <c r="BD402" s="1609"/>
      <c r="BE402" s="1609"/>
      <c r="BF402" s="1609"/>
    </row>
    <row r="403" spans="1:58" ht="12" customHeight="1">
      <c r="A403" s="990" t="s">
        <v>1016</v>
      </c>
      <c r="D403" s="984"/>
      <c r="E403" s="994"/>
      <c r="F403" s="4008"/>
      <c r="G403" s="1014"/>
      <c r="H403" s="1014"/>
      <c r="I403" s="4005" t="s">
        <v>1100</v>
      </c>
      <c r="J403" s="4005"/>
      <c r="K403" s="4005"/>
      <c r="L403" s="997"/>
      <c r="M403" s="997"/>
      <c r="N403" s="998"/>
      <c r="O403" s="998"/>
      <c r="P403" s="998"/>
      <c r="Q403" s="998"/>
      <c r="R403" s="998"/>
      <c r="S403" s="998"/>
      <c r="T403" s="998"/>
      <c r="U403" s="998"/>
      <c r="V403" s="998"/>
      <c r="W403" s="998"/>
      <c r="X403" s="998"/>
      <c r="Y403" s="998"/>
      <c r="Z403" s="998"/>
      <c r="AA403" s="998"/>
      <c r="AB403" s="998"/>
      <c r="AC403" s="998"/>
      <c r="AD403" s="998"/>
      <c r="AE403" s="998"/>
      <c r="AF403" s="998"/>
      <c r="AG403" s="997"/>
      <c r="AH403" s="997"/>
      <c r="AI403" s="998"/>
      <c r="AJ403" s="997"/>
      <c r="AK403" s="998"/>
      <c r="AL403" s="1763"/>
      <c r="AM403" s="1609"/>
      <c r="AN403" s="1609"/>
      <c r="AO403" s="1609"/>
      <c r="AP403" s="1609"/>
      <c r="AQ403" s="1609"/>
      <c r="AR403" s="1609"/>
      <c r="AS403" s="1609"/>
      <c r="AT403" s="1609"/>
      <c r="AU403" s="1609"/>
      <c r="AV403" s="1609"/>
      <c r="AW403" s="1609"/>
      <c r="AX403" s="1609"/>
      <c r="AY403" s="1609"/>
      <c r="AZ403" s="1609"/>
      <c r="BA403" s="1609"/>
      <c r="BB403" s="1609"/>
      <c r="BC403" s="1609"/>
      <c r="BD403" s="1609"/>
      <c r="BE403" s="1609"/>
      <c r="BF403" s="1609"/>
    </row>
    <row r="404" spans="1:58" ht="0.75" customHeight="1">
      <c r="A404" s="990" t="s">
        <v>1016</v>
      </c>
      <c r="D404" s="984"/>
      <c r="E404" s="994"/>
      <c r="F404" s="4006">
        <v>2017</v>
      </c>
      <c r="G404" s="4003"/>
      <c r="H404" s="4010" t="s">
        <v>460</v>
      </c>
      <c r="I404" s="4011"/>
      <c r="J404" s="4002"/>
      <c r="K404" s="4002"/>
      <c r="L404" s="4004"/>
      <c r="M404" s="3857"/>
      <c r="N404" s="1811"/>
      <c r="O404" s="1810"/>
      <c r="P404" s="1811"/>
      <c r="Q404" s="1811"/>
      <c r="R404" s="1811"/>
      <c r="S404" s="1811"/>
      <c r="T404" s="1811"/>
      <c r="U404" s="1811"/>
      <c r="V404" s="1811"/>
      <c r="W404" s="1811"/>
      <c r="X404" s="1811"/>
      <c r="Y404" s="1811"/>
      <c r="Z404" s="1811"/>
      <c r="AA404" s="1811"/>
      <c r="AB404" s="1811"/>
      <c r="AC404" s="1811"/>
      <c r="AD404" s="1811"/>
      <c r="AE404" s="1811"/>
      <c r="AF404" s="4009"/>
      <c r="AG404" s="4004"/>
      <c r="AH404" s="4004"/>
      <c r="AI404" s="4009"/>
      <c r="AJ404" s="4004"/>
      <c r="AK404" s="4004"/>
      <c r="AL404" s="1763"/>
      <c r="AM404" s="1609"/>
      <c r="AN404" s="1609"/>
      <c r="AO404" s="1609"/>
      <c r="AP404" s="1609"/>
      <c r="AQ404" s="1609"/>
      <c r="AR404" s="1609"/>
      <c r="AS404" s="1609"/>
      <c r="AT404" s="1609"/>
      <c r="AU404" s="1609"/>
      <c r="AV404" s="1609"/>
      <c r="AW404" s="1609"/>
      <c r="AX404" s="1609"/>
      <c r="AY404" s="1609"/>
      <c r="AZ404" s="1609"/>
      <c r="BA404" s="1609"/>
      <c r="BB404" s="1609"/>
      <c r="BC404" s="1609"/>
      <c r="BD404" s="1609"/>
      <c r="BE404" s="1609"/>
      <c r="BF404" s="1609"/>
    </row>
    <row r="405" spans="1:58" ht="0.75" customHeight="1">
      <c r="A405" s="990" t="s">
        <v>1016</v>
      </c>
      <c r="D405" s="984"/>
      <c r="E405" s="994"/>
      <c r="F405" s="4006"/>
      <c r="G405" s="4003"/>
      <c r="H405" s="4010"/>
      <c r="I405" s="4011"/>
      <c r="J405" s="4002"/>
      <c r="K405" s="4002"/>
      <c r="L405" s="4004"/>
      <c r="M405" s="3857"/>
      <c r="N405" s="4012"/>
      <c r="O405" s="4013"/>
      <c r="P405" s="3999"/>
      <c r="Q405" s="4002"/>
      <c r="R405" s="4002"/>
      <c r="S405" s="4002"/>
      <c r="T405" s="4002"/>
      <c r="U405" s="4002"/>
      <c r="V405" s="4002"/>
      <c r="W405" s="4002"/>
      <c r="X405" s="4002"/>
      <c r="Y405" s="4002"/>
      <c r="Z405" s="1812"/>
      <c r="AA405" s="1813"/>
      <c r="AB405" s="1813"/>
      <c r="AC405" s="1814"/>
      <c r="AD405" s="1814"/>
      <c r="AE405" s="1815"/>
      <c r="AF405" s="4009"/>
      <c r="AG405" s="4004"/>
      <c r="AH405" s="4004"/>
      <c r="AI405" s="4009"/>
      <c r="AJ405" s="4004"/>
      <c r="AK405" s="4004"/>
      <c r="AL405" s="1763"/>
      <c r="AM405" s="1609"/>
      <c r="AN405" s="1609"/>
      <c r="AO405" s="1609"/>
      <c r="AP405" s="1609"/>
      <c r="AQ405" s="1609"/>
      <c r="AR405" s="1609"/>
      <c r="AS405" s="1609"/>
      <c r="AT405" s="1609"/>
      <c r="AU405" s="1609"/>
      <c r="AV405" s="1609"/>
      <c r="AW405" s="1609"/>
      <c r="AX405" s="1609"/>
      <c r="AY405" s="1609"/>
      <c r="AZ405" s="1609"/>
      <c r="BA405" s="1609"/>
      <c r="BB405" s="1609"/>
      <c r="BC405" s="1609"/>
      <c r="BD405" s="1609"/>
      <c r="BE405" s="1609"/>
      <c r="BF405" s="1609"/>
    </row>
    <row r="406" spans="1:58" ht="0.75" customHeight="1">
      <c r="A406" s="990" t="s">
        <v>1016</v>
      </c>
      <c r="D406" s="984"/>
      <c r="E406" s="994"/>
      <c r="F406" s="4006"/>
      <c r="G406" s="4003"/>
      <c r="H406" s="4010"/>
      <c r="I406" s="4011"/>
      <c r="J406" s="4002"/>
      <c r="K406" s="4002"/>
      <c r="L406" s="4004"/>
      <c r="M406" s="3857"/>
      <c r="N406" s="4012"/>
      <c r="O406" s="4013"/>
      <c r="P406" s="4000"/>
      <c r="Q406" s="4002"/>
      <c r="R406" s="4002"/>
      <c r="S406" s="4002"/>
      <c r="T406" s="4002"/>
      <c r="U406" s="4002"/>
      <c r="V406" s="4002"/>
      <c r="W406" s="4002"/>
      <c r="X406" s="4002"/>
      <c r="Y406" s="4002"/>
      <c r="Z406" s="1816"/>
      <c r="AA406" s="1817"/>
      <c r="AB406" s="1818"/>
      <c r="AC406" s="1819"/>
      <c r="AD406" s="1818"/>
      <c r="AE406" s="1819"/>
      <c r="AF406" s="4009"/>
      <c r="AG406" s="4004"/>
      <c r="AH406" s="4004"/>
      <c r="AI406" s="4009"/>
      <c r="AJ406" s="4004"/>
      <c r="AK406" s="4004"/>
      <c r="AL406" s="1763"/>
      <c r="AM406" s="1609"/>
      <c r="AN406" s="1609"/>
      <c r="AO406" s="1609"/>
      <c r="AP406" s="1609"/>
      <c r="AQ406" s="1609"/>
      <c r="AR406" s="1609"/>
      <c r="AS406" s="1609"/>
      <c r="AT406" s="1609"/>
      <c r="AU406" s="1609"/>
      <c r="AV406" s="1609"/>
      <c r="AW406" s="1609"/>
      <c r="AX406" s="1609"/>
      <c r="AY406" s="1609"/>
      <c r="AZ406" s="1609"/>
      <c r="BA406" s="1609"/>
      <c r="BB406" s="1609"/>
      <c r="BC406" s="1609"/>
      <c r="BD406" s="1609"/>
      <c r="BE406" s="1609"/>
      <c r="BF406" s="1609"/>
    </row>
    <row r="407" spans="1:58" ht="0.75" customHeight="1">
      <c r="A407" s="990" t="s">
        <v>1016</v>
      </c>
      <c r="D407" s="984"/>
      <c r="E407" s="994"/>
      <c r="F407" s="4006"/>
      <c r="G407" s="4003"/>
      <c r="H407" s="4010"/>
      <c r="I407" s="4011"/>
      <c r="J407" s="4002"/>
      <c r="K407" s="4002"/>
      <c r="L407" s="4004"/>
      <c r="M407" s="3857"/>
      <c r="N407" s="4012"/>
      <c r="O407" s="4013"/>
      <c r="P407" s="4001"/>
      <c r="Q407" s="4002"/>
      <c r="R407" s="4002"/>
      <c r="S407" s="4002"/>
      <c r="T407" s="4002"/>
      <c r="U407" s="4002"/>
      <c r="V407" s="4002"/>
      <c r="W407" s="4002"/>
      <c r="X407" s="4002"/>
      <c r="Y407" s="4002"/>
      <c r="Z407" s="1812"/>
      <c r="AA407" s="1813"/>
      <c r="AB407" s="1820"/>
      <c r="AC407" s="1814"/>
      <c r="AD407" s="1814"/>
      <c r="AE407" s="1821"/>
      <c r="AF407" s="4009"/>
      <c r="AG407" s="4004"/>
      <c r="AH407" s="4004"/>
      <c r="AI407" s="4009"/>
      <c r="AJ407" s="4004"/>
      <c r="AK407" s="4004"/>
      <c r="AL407" s="1763"/>
      <c r="AM407" s="1609"/>
      <c r="AN407" s="1609"/>
      <c r="AO407" s="1609"/>
      <c r="AP407" s="1609"/>
      <c r="AQ407" s="1609"/>
      <c r="AR407" s="1609"/>
      <c r="AS407" s="1609"/>
      <c r="AT407" s="1609"/>
      <c r="AU407" s="1609"/>
      <c r="AV407" s="1609"/>
      <c r="AW407" s="1609"/>
      <c r="AX407" s="1609"/>
      <c r="AY407" s="1609"/>
      <c r="AZ407" s="1609"/>
      <c r="BA407" s="1609"/>
      <c r="BB407" s="1609"/>
      <c r="BC407" s="1609"/>
      <c r="BD407" s="1609"/>
      <c r="BE407" s="1609"/>
      <c r="BF407" s="1609"/>
    </row>
    <row r="408" spans="1:58" ht="0.75" customHeight="1">
      <c r="A408" s="990" t="s">
        <v>1016</v>
      </c>
      <c r="D408" s="984"/>
      <c r="E408" s="994"/>
      <c r="F408" s="4006"/>
      <c r="G408" s="4003"/>
      <c r="H408" s="4010"/>
      <c r="I408" s="4011"/>
      <c r="J408" s="4002"/>
      <c r="K408" s="4002"/>
      <c r="L408" s="4004"/>
      <c r="M408" s="3857"/>
      <c r="N408" s="1813"/>
      <c r="O408" s="1813"/>
      <c r="P408" s="1820"/>
      <c r="Q408" s="1813"/>
      <c r="R408" s="1813"/>
      <c r="S408" s="1813"/>
      <c r="T408" s="1813"/>
      <c r="U408" s="1813"/>
      <c r="V408" s="1813"/>
      <c r="W408" s="1813"/>
      <c r="X408" s="1813"/>
      <c r="Y408" s="1813"/>
      <c r="Z408" s="1813"/>
      <c r="AA408" s="1813"/>
      <c r="AB408" s="1813"/>
      <c r="AC408" s="1813"/>
      <c r="AD408" s="1813"/>
      <c r="AE408" s="1822"/>
      <c r="AF408" s="4009"/>
      <c r="AG408" s="4004"/>
      <c r="AH408" s="4004"/>
      <c r="AI408" s="4009"/>
      <c r="AJ408" s="4004"/>
      <c r="AK408" s="4004"/>
      <c r="AL408" s="1763"/>
      <c r="AM408" s="1609"/>
      <c r="AN408" s="1609"/>
      <c r="AO408" s="1609"/>
      <c r="AP408" s="1609"/>
      <c r="AQ408" s="1609"/>
      <c r="AR408" s="1609"/>
      <c r="AS408" s="1609"/>
      <c r="AT408" s="1609"/>
      <c r="AU408" s="1609"/>
      <c r="AV408" s="1609"/>
      <c r="AW408" s="1609"/>
      <c r="AX408" s="1609"/>
      <c r="AY408" s="1609"/>
      <c r="AZ408" s="1609"/>
      <c r="BA408" s="1609"/>
      <c r="BB408" s="1609"/>
      <c r="BC408" s="1609"/>
      <c r="BD408" s="1609"/>
      <c r="BE408" s="1609"/>
      <c r="BF408" s="1609"/>
    </row>
    <row r="409" spans="1:58" ht="11.25" customHeight="1">
      <c r="A409" s="990" t="s">
        <v>1016</v>
      </c>
      <c r="D409" s="984"/>
      <c r="E409" s="994"/>
      <c r="F409" s="4007"/>
      <c r="G409" s="3992" t="s">
        <v>90</v>
      </c>
      <c r="H409" s="4003" t="s">
        <v>161</v>
      </c>
      <c r="I409" s="4015"/>
      <c r="J409" s="4016"/>
      <c r="K409" s="4017" t="s">
        <v>1147</v>
      </c>
      <c r="L409" s="3741" t="s">
        <v>6</v>
      </c>
      <c r="M409" s="3742"/>
      <c r="N409" s="1761"/>
      <c r="O409" s="1001" t="s">
        <v>460</v>
      </c>
      <c r="P409" s="1002"/>
      <c r="Q409" s="1002"/>
      <c r="R409" s="1002"/>
      <c r="S409" s="1002"/>
      <c r="T409" s="1002"/>
      <c r="U409" s="1002"/>
      <c r="V409" s="1002"/>
      <c r="W409" s="1002"/>
      <c r="X409" s="1002"/>
      <c r="Y409" s="1002"/>
      <c r="Z409" s="1002"/>
      <c r="AA409" s="1002"/>
      <c r="AB409" s="1002"/>
      <c r="AC409" s="1002"/>
      <c r="AD409" s="1002"/>
      <c r="AE409" s="1002"/>
      <c r="AF409" s="4018">
        <v>2019</v>
      </c>
      <c r="AG409" s="4019" t="s">
        <v>1096</v>
      </c>
      <c r="AH409" s="4019" t="s">
        <v>1119</v>
      </c>
      <c r="AI409" s="4018">
        <v>2019</v>
      </c>
      <c r="AJ409" s="4019" t="s">
        <v>1096</v>
      </c>
      <c r="AK409" s="4019" t="s">
        <v>1119</v>
      </c>
      <c r="AL409" s="1763"/>
      <c r="AM409" s="1609"/>
      <c r="AN409" s="1609"/>
      <c r="AO409" s="1609"/>
      <c r="AP409" s="1609"/>
      <c r="AQ409" s="1609"/>
      <c r="AR409" s="1609"/>
      <c r="AS409" s="1609"/>
      <c r="AT409" s="1609"/>
      <c r="AU409" s="1609"/>
      <c r="AV409" s="1609"/>
      <c r="AW409" s="1609"/>
      <c r="AX409" s="1609"/>
      <c r="AY409" s="1609"/>
      <c r="AZ409" s="1609"/>
      <c r="BA409" s="1609"/>
      <c r="BB409" s="1609"/>
      <c r="BC409" s="1609"/>
      <c r="BD409" s="1609"/>
      <c r="BE409" s="1609"/>
      <c r="BF409" s="1609"/>
    </row>
    <row r="410" spans="1:58" ht="11.25" customHeight="1">
      <c r="A410" s="990" t="s">
        <v>1016</v>
      </c>
      <c r="D410" s="984"/>
      <c r="E410" s="994"/>
      <c r="F410" s="4007"/>
      <c r="G410" s="4014"/>
      <c r="H410" s="4003" t="s">
        <v>460</v>
      </c>
      <c r="I410" s="4015"/>
      <c r="J410" s="4016"/>
      <c r="K410" s="4017"/>
      <c r="L410" s="3741"/>
      <c r="M410" s="3742"/>
      <c r="N410" s="4020"/>
      <c r="O410" s="4021">
        <v>1</v>
      </c>
      <c r="P410" s="4022" t="s">
        <v>52</v>
      </c>
      <c r="Q410" s="4016" t="s">
        <v>1148</v>
      </c>
      <c r="R410" s="4025" t="s">
        <v>1084</v>
      </c>
      <c r="S410" s="4025" t="s">
        <v>1149</v>
      </c>
      <c r="T410" s="4025" t="s">
        <v>1150</v>
      </c>
      <c r="U410" s="4025" t="s">
        <v>1151</v>
      </c>
      <c r="V410" s="4025" t="s">
        <v>1152</v>
      </c>
      <c r="W410" s="4025" t="s">
        <v>1153</v>
      </c>
      <c r="X410" s="4025" t="s">
        <v>1132</v>
      </c>
      <c r="Y410" s="4025" t="s">
        <v>1154</v>
      </c>
      <c r="Z410" s="999"/>
      <c r="AA410" s="1000"/>
      <c r="AB410" s="1000"/>
      <c r="AC410" s="1004"/>
      <c r="AD410" s="1004"/>
      <c r="AE410" s="1005"/>
      <c r="AF410" s="4018"/>
      <c r="AG410" s="4019"/>
      <c r="AH410" s="4019"/>
      <c r="AI410" s="4018"/>
      <c r="AJ410" s="4019"/>
      <c r="AK410" s="4019"/>
      <c r="AL410" s="1763"/>
      <c r="AM410" s="1609"/>
      <c r="AN410" s="1609"/>
      <c r="AO410" s="1609"/>
      <c r="AP410" s="1609"/>
      <c r="AQ410" s="1609"/>
      <c r="AR410" s="1609"/>
      <c r="AS410" s="1609"/>
      <c r="AT410" s="1609"/>
      <c r="AU410" s="1609"/>
      <c r="AV410" s="1609"/>
      <c r="AW410" s="1609"/>
      <c r="AX410" s="1609"/>
      <c r="AY410" s="1609"/>
      <c r="AZ410" s="1609"/>
      <c r="BA410" s="1609"/>
      <c r="BB410" s="1609"/>
      <c r="BC410" s="1609"/>
      <c r="BD410" s="1609"/>
      <c r="BE410" s="1609"/>
      <c r="BF410" s="1609"/>
    </row>
    <row r="411" spans="1:58" ht="11.25" customHeight="1">
      <c r="A411" s="990" t="s">
        <v>1016</v>
      </c>
      <c r="D411" s="984"/>
      <c r="E411" s="994"/>
      <c r="F411" s="4007"/>
      <c r="G411" s="4014"/>
      <c r="H411" s="4003" t="s">
        <v>460</v>
      </c>
      <c r="I411" s="4015"/>
      <c r="J411" s="4016"/>
      <c r="K411" s="4017"/>
      <c r="L411" s="3741"/>
      <c r="M411" s="3742"/>
      <c r="N411" s="4020"/>
      <c r="O411" s="4021"/>
      <c r="P411" s="4023"/>
      <c r="Q411" s="4016"/>
      <c r="R411" s="3975"/>
      <c r="S411" s="4025"/>
      <c r="T411" s="3975"/>
      <c r="U411" s="3975"/>
      <c r="V411" s="3975"/>
      <c r="W411" s="3975"/>
      <c r="X411" s="3975"/>
      <c r="Y411" s="3975"/>
      <c r="Z411" s="1614"/>
      <c r="AA411" s="1581">
        <v>1</v>
      </c>
      <c r="AB411" s="1003" t="s">
        <v>1102</v>
      </c>
      <c r="AC411" s="993">
        <v>3083.24</v>
      </c>
      <c r="AD411" s="1003" t="str">
        <f>AB411</f>
        <v xml:space="preserve">      Амортизационные отчисления с выделением результатов переоценки основных средств и нематериальных активов</v>
      </c>
      <c r="AE411" s="993">
        <v>694.23</v>
      </c>
      <c r="AF411" s="4018"/>
      <c r="AG411" s="4019"/>
      <c r="AH411" s="4019"/>
      <c r="AI411" s="4018"/>
      <c r="AJ411" s="4019"/>
      <c r="AK411" s="4019"/>
      <c r="AL411" s="1763"/>
      <c r="AM411" s="1609"/>
      <c r="AN411" s="1609"/>
      <c r="AO411" s="1609"/>
      <c r="AP411" s="1609"/>
      <c r="AQ411" s="1609"/>
      <c r="AR411" s="1609"/>
      <c r="AS411" s="1609"/>
      <c r="AT411" s="1609"/>
      <c r="AU411" s="1609"/>
      <c r="AV411" s="1609"/>
      <c r="AW411" s="1609"/>
      <c r="AX411" s="1609"/>
      <c r="AY411" s="1609"/>
      <c r="AZ411" s="1609"/>
      <c r="BA411" s="1609"/>
      <c r="BB411" s="1609"/>
      <c r="BC411" s="1609"/>
      <c r="BD411" s="1609"/>
      <c r="BE411" s="1609"/>
      <c r="BF411" s="1609"/>
    </row>
    <row r="412" spans="1:58" ht="11.25" customHeight="1">
      <c r="A412" s="990" t="s">
        <v>1016</v>
      </c>
      <c r="D412" s="984"/>
      <c r="E412" s="994"/>
      <c r="F412" s="4014"/>
      <c r="G412" s="4014"/>
      <c r="H412" s="4014"/>
      <c r="I412" s="4014"/>
      <c r="J412" s="4014"/>
      <c r="K412" s="4014"/>
      <c r="L412" s="4014"/>
      <c r="M412" s="4014"/>
      <c r="N412" s="4014"/>
      <c r="O412" s="4014"/>
      <c r="P412" s="4014"/>
      <c r="Q412" s="4014"/>
      <c r="R412" s="4014"/>
      <c r="S412" s="4014"/>
      <c r="T412" s="4014"/>
      <c r="U412" s="4014"/>
      <c r="V412" s="4014"/>
      <c r="W412" s="4014"/>
      <c r="X412" s="4014"/>
      <c r="Y412" s="4014"/>
      <c r="Z412" s="587" t="s">
        <v>90</v>
      </c>
      <c r="AA412" s="1601" t="s">
        <v>89</v>
      </c>
      <c r="AB412" s="1003" t="s">
        <v>1092</v>
      </c>
      <c r="AC412" s="993">
        <v>9732.2900000000009</v>
      </c>
      <c r="AD412" s="1003" t="str">
        <f>AB412</f>
        <v xml:space="preserve">  Прибыль направляемая на инвестиции</v>
      </c>
      <c r="AE412" s="993">
        <v>0</v>
      </c>
      <c r="AF412" s="4026"/>
      <c r="AG412" s="4027"/>
      <c r="AH412" s="4027"/>
      <c r="AI412" s="4026"/>
      <c r="AJ412" s="4027"/>
      <c r="AK412" s="4028"/>
      <c r="AL412" s="1763"/>
      <c r="AM412" s="1609"/>
      <c r="AN412" s="1609"/>
      <c r="AO412" s="1609"/>
      <c r="AP412" s="1609"/>
      <c r="AQ412" s="1609"/>
      <c r="AR412" s="1609"/>
      <c r="AS412" s="1609"/>
      <c r="AT412" s="1609"/>
      <c r="AU412" s="1609"/>
      <c r="AV412" s="1609"/>
      <c r="AW412" s="1609"/>
      <c r="AX412" s="1609"/>
      <c r="AY412" s="1609"/>
      <c r="AZ412" s="1609"/>
      <c r="BA412" s="1609"/>
      <c r="BB412" s="1609"/>
      <c r="BC412" s="1609"/>
      <c r="BD412" s="1609"/>
      <c r="BE412" s="1609"/>
      <c r="BF412" s="1609"/>
    </row>
    <row r="413" spans="1:58" ht="11.25" customHeight="1">
      <c r="A413" s="990" t="s">
        <v>1016</v>
      </c>
      <c r="D413" s="984"/>
      <c r="E413" s="994"/>
      <c r="F413" s="4014"/>
      <c r="G413" s="4014"/>
      <c r="H413" s="4014"/>
      <c r="I413" s="4014"/>
      <c r="J413" s="4014"/>
      <c r="K413" s="4014"/>
      <c r="L413" s="4014"/>
      <c r="M413" s="4014"/>
      <c r="N413" s="4014"/>
      <c r="O413" s="4014"/>
      <c r="P413" s="4014"/>
      <c r="Q413" s="4014"/>
      <c r="R413" s="4014"/>
      <c r="S413" s="4014"/>
      <c r="T413" s="4014"/>
      <c r="U413" s="4014"/>
      <c r="V413" s="4014"/>
      <c r="W413" s="4014"/>
      <c r="X413" s="4014"/>
      <c r="Y413" s="4014"/>
      <c r="Z413" s="587" t="s">
        <v>90</v>
      </c>
      <c r="AA413" s="1601" t="s">
        <v>77</v>
      </c>
      <c r="AB413" s="1003" t="s">
        <v>1128</v>
      </c>
      <c r="AC413" s="993">
        <v>8123.86</v>
      </c>
      <c r="AD413" s="1003" t="str">
        <f>AB413</f>
        <v xml:space="preserve">  Кредиты</v>
      </c>
      <c r="AE413" s="993">
        <v>0</v>
      </c>
      <c r="AF413" s="4026"/>
      <c r="AG413" s="4027"/>
      <c r="AH413" s="4027"/>
      <c r="AI413" s="4026"/>
      <c r="AJ413" s="4027"/>
      <c r="AK413" s="4028"/>
      <c r="AL413" s="1763"/>
      <c r="AM413" s="1609"/>
      <c r="AN413" s="1609"/>
      <c r="AO413" s="1609"/>
      <c r="AP413" s="1609"/>
      <c r="AQ413" s="1609"/>
      <c r="AR413" s="1609"/>
      <c r="AS413" s="1609"/>
      <c r="AT413" s="1609"/>
      <c r="AU413" s="1609"/>
      <c r="AV413" s="1609"/>
      <c r="AW413" s="1609"/>
      <c r="AX413" s="1609"/>
      <c r="AY413" s="1609"/>
      <c r="AZ413" s="1609"/>
      <c r="BA413" s="1609"/>
      <c r="BB413" s="1609"/>
      <c r="BC413" s="1609"/>
      <c r="BD413" s="1609"/>
      <c r="BE413" s="1609"/>
      <c r="BF413" s="1609"/>
    </row>
    <row r="414" spans="1:58" ht="11.25" customHeight="1">
      <c r="A414" s="990" t="s">
        <v>1016</v>
      </c>
      <c r="D414" s="984"/>
      <c r="E414" s="994"/>
      <c r="F414" s="4007"/>
      <c r="G414" s="4014"/>
      <c r="H414" s="4003" t="s">
        <v>460</v>
      </c>
      <c r="I414" s="4015"/>
      <c r="J414" s="4016"/>
      <c r="K414" s="4017"/>
      <c r="L414" s="3741"/>
      <c r="M414" s="3742"/>
      <c r="N414" s="4020"/>
      <c r="O414" s="4021"/>
      <c r="P414" s="4024"/>
      <c r="Q414" s="4016"/>
      <c r="R414" s="3975"/>
      <c r="S414" s="4025"/>
      <c r="T414" s="3975"/>
      <c r="U414" s="3975"/>
      <c r="V414" s="3975"/>
      <c r="W414" s="3975"/>
      <c r="X414" s="3975"/>
      <c r="Y414" s="3975"/>
      <c r="Z414" s="999"/>
      <c r="AA414" s="1000"/>
      <c r="AB414" s="1065" t="s">
        <v>1093</v>
      </c>
      <c r="AC414" s="1004"/>
      <c r="AD414" s="1004"/>
      <c r="AE414" s="1006"/>
      <c r="AF414" s="4018"/>
      <c r="AG414" s="4019"/>
      <c r="AH414" s="4019"/>
      <c r="AI414" s="4018"/>
      <c r="AJ414" s="4019"/>
      <c r="AK414" s="4019"/>
      <c r="AL414" s="1763"/>
      <c r="AM414" s="1609"/>
      <c r="AN414" s="1609"/>
      <c r="AO414" s="1609"/>
      <c r="AP414" s="1609"/>
      <c r="AQ414" s="1609"/>
      <c r="AR414" s="1609"/>
      <c r="AS414" s="1609"/>
      <c r="AT414" s="1609"/>
      <c r="AU414" s="1609"/>
      <c r="AV414" s="1609"/>
      <c r="AW414" s="1609"/>
      <c r="AX414" s="1609"/>
      <c r="AY414" s="1609"/>
      <c r="AZ414" s="1609"/>
      <c r="BA414" s="1609"/>
      <c r="BB414" s="1609"/>
      <c r="BC414" s="1609"/>
      <c r="BD414" s="1609"/>
      <c r="BE414" s="1609"/>
      <c r="BF414" s="1609"/>
    </row>
    <row r="415" spans="1:58" ht="11.25" customHeight="1">
      <c r="A415" s="990" t="s">
        <v>1016</v>
      </c>
      <c r="D415" s="984"/>
      <c r="E415" s="994"/>
      <c r="F415" s="4007"/>
      <c r="G415" s="4014"/>
      <c r="H415" s="4003" t="s">
        <v>460</v>
      </c>
      <c r="I415" s="4015"/>
      <c r="J415" s="4016"/>
      <c r="K415" s="4017"/>
      <c r="L415" s="3741"/>
      <c r="M415" s="3742"/>
      <c r="N415" s="999"/>
      <c r="O415" s="1000"/>
      <c r="P415" s="992" t="s">
        <v>1094</v>
      </c>
      <c r="Q415" s="1000"/>
      <c r="R415" s="1000"/>
      <c r="S415" s="1000"/>
      <c r="T415" s="1000"/>
      <c r="U415" s="1000"/>
      <c r="V415" s="1000"/>
      <c r="W415" s="1000"/>
      <c r="X415" s="1000"/>
      <c r="Y415" s="1000"/>
      <c r="Z415" s="1000"/>
      <c r="AA415" s="1000"/>
      <c r="AB415" s="1000"/>
      <c r="AC415" s="1000"/>
      <c r="AD415" s="1000"/>
      <c r="AE415" s="1007"/>
      <c r="AF415" s="4018"/>
      <c r="AG415" s="4019"/>
      <c r="AH415" s="4019"/>
      <c r="AI415" s="4018"/>
      <c r="AJ415" s="4019"/>
      <c r="AK415" s="4019"/>
      <c r="AL415" s="1763"/>
      <c r="AM415" s="1609"/>
      <c r="AN415" s="1609"/>
      <c r="AO415" s="1609"/>
      <c r="AP415" s="1609"/>
      <c r="AQ415" s="1609"/>
      <c r="AR415" s="1609"/>
      <c r="AS415" s="1609"/>
      <c r="AT415" s="1609"/>
      <c r="AU415" s="1609"/>
      <c r="AV415" s="1609"/>
      <c r="AW415" s="1609"/>
      <c r="AX415" s="1609"/>
      <c r="AY415" s="1609"/>
      <c r="AZ415" s="1609"/>
      <c r="BA415" s="1609"/>
      <c r="BB415" s="1609"/>
      <c r="BC415" s="1609"/>
      <c r="BD415" s="1609"/>
      <c r="BE415" s="1609"/>
      <c r="BF415" s="1609"/>
    </row>
    <row r="416" spans="1:58" ht="11.25" customHeight="1">
      <c r="A416" s="990" t="s">
        <v>1016</v>
      </c>
      <c r="D416" s="984"/>
      <c r="E416" s="994"/>
      <c r="F416" s="4007"/>
      <c r="G416" s="3992" t="s">
        <v>90</v>
      </c>
      <c r="H416" s="4003" t="s">
        <v>89</v>
      </c>
      <c r="I416" s="4015"/>
      <c r="J416" s="4016"/>
      <c r="K416" s="4017" t="s">
        <v>1155</v>
      </c>
      <c r="L416" s="3741" t="s">
        <v>6</v>
      </c>
      <c r="M416" s="3742"/>
      <c r="N416" s="1761"/>
      <c r="O416" s="1001" t="s">
        <v>460</v>
      </c>
      <c r="P416" s="1002"/>
      <c r="Q416" s="1002"/>
      <c r="R416" s="1002"/>
      <c r="S416" s="1002"/>
      <c r="T416" s="1002"/>
      <c r="U416" s="1002"/>
      <c r="V416" s="1002"/>
      <c r="W416" s="1002"/>
      <c r="X416" s="1002"/>
      <c r="Y416" s="1002"/>
      <c r="Z416" s="1002"/>
      <c r="AA416" s="1002"/>
      <c r="AB416" s="1002"/>
      <c r="AC416" s="1002"/>
      <c r="AD416" s="1002"/>
      <c r="AE416" s="1002"/>
      <c r="AF416" s="4018">
        <v>2019</v>
      </c>
      <c r="AG416" s="4019" t="s">
        <v>1096</v>
      </c>
      <c r="AH416" s="4019" t="s">
        <v>1119</v>
      </c>
      <c r="AI416" s="4018">
        <v>2019</v>
      </c>
      <c r="AJ416" s="4019" t="s">
        <v>1096</v>
      </c>
      <c r="AK416" s="4019" t="s">
        <v>1119</v>
      </c>
      <c r="AL416" s="1763"/>
      <c r="AM416" s="1609"/>
      <c r="AN416" s="1609"/>
      <c r="AO416" s="1609"/>
      <c r="AP416" s="1609"/>
      <c r="AQ416" s="1609"/>
      <c r="AR416" s="1609"/>
      <c r="AS416" s="1609"/>
      <c r="AT416" s="1609"/>
      <c r="AU416" s="1609"/>
      <c r="AV416" s="1609"/>
      <c r="AW416" s="1609"/>
      <c r="AX416" s="1609"/>
      <c r="AY416" s="1609"/>
      <c r="AZ416" s="1609"/>
      <c r="BA416" s="1609"/>
      <c r="BB416" s="1609"/>
      <c r="BC416" s="1609"/>
      <c r="BD416" s="1609"/>
      <c r="BE416" s="1609"/>
      <c r="BF416" s="1609"/>
    </row>
    <row r="417" spans="1:58" ht="11.25" customHeight="1">
      <c r="A417" s="990" t="s">
        <v>1016</v>
      </c>
      <c r="D417" s="984"/>
      <c r="E417" s="994"/>
      <c r="F417" s="4007"/>
      <c r="G417" s="4014"/>
      <c r="H417" s="4003" t="s">
        <v>161</v>
      </c>
      <c r="I417" s="4015"/>
      <c r="J417" s="4016"/>
      <c r="K417" s="4017"/>
      <c r="L417" s="3741"/>
      <c r="M417" s="3742"/>
      <c r="N417" s="4020"/>
      <c r="O417" s="4021">
        <v>1</v>
      </c>
      <c r="P417" s="4022" t="s">
        <v>52</v>
      </c>
      <c r="Q417" s="4016" t="s">
        <v>1156</v>
      </c>
      <c r="R417" s="4025" t="s">
        <v>1084</v>
      </c>
      <c r="S417" s="4025" t="s">
        <v>1149</v>
      </c>
      <c r="T417" s="4025" t="s">
        <v>1150</v>
      </c>
      <c r="U417" s="4025" t="s">
        <v>1151</v>
      </c>
      <c r="V417" s="4025" t="s">
        <v>1152</v>
      </c>
      <c r="W417" s="4025" t="s">
        <v>1153</v>
      </c>
      <c r="X417" s="4025" t="s">
        <v>1138</v>
      </c>
      <c r="Y417" s="4025" t="s">
        <v>1157</v>
      </c>
      <c r="Z417" s="999"/>
      <c r="AA417" s="1000"/>
      <c r="AB417" s="1000"/>
      <c r="AC417" s="1004"/>
      <c r="AD417" s="1004"/>
      <c r="AE417" s="1005"/>
      <c r="AF417" s="4018"/>
      <c r="AG417" s="4019"/>
      <c r="AH417" s="4019"/>
      <c r="AI417" s="4018"/>
      <c r="AJ417" s="4019"/>
      <c r="AK417" s="4019"/>
      <c r="AL417" s="1763"/>
      <c r="AM417" s="1609"/>
      <c r="AN417" s="1609"/>
      <c r="AO417" s="1609"/>
      <c r="AP417" s="1609"/>
      <c r="AQ417" s="1609"/>
      <c r="AR417" s="1609"/>
      <c r="AS417" s="1609"/>
      <c r="AT417" s="1609"/>
      <c r="AU417" s="1609"/>
      <c r="AV417" s="1609"/>
      <c r="AW417" s="1609"/>
      <c r="AX417" s="1609"/>
      <c r="AY417" s="1609"/>
      <c r="AZ417" s="1609"/>
      <c r="BA417" s="1609"/>
      <c r="BB417" s="1609"/>
      <c r="BC417" s="1609"/>
      <c r="BD417" s="1609"/>
      <c r="BE417" s="1609"/>
      <c r="BF417" s="1609"/>
    </row>
    <row r="418" spans="1:58" ht="11.25" customHeight="1">
      <c r="A418" s="990" t="s">
        <v>1016</v>
      </c>
      <c r="D418" s="984"/>
      <c r="E418" s="994"/>
      <c r="F418" s="4007"/>
      <c r="G418" s="4014"/>
      <c r="H418" s="4003" t="s">
        <v>161</v>
      </c>
      <c r="I418" s="4015"/>
      <c r="J418" s="4016"/>
      <c r="K418" s="4017"/>
      <c r="L418" s="3741"/>
      <c r="M418" s="3742"/>
      <c r="N418" s="4020"/>
      <c r="O418" s="4021"/>
      <c r="P418" s="4023"/>
      <c r="Q418" s="4016"/>
      <c r="R418" s="3975"/>
      <c r="S418" s="4025"/>
      <c r="T418" s="3975"/>
      <c r="U418" s="3975"/>
      <c r="V418" s="3975"/>
      <c r="W418" s="3975"/>
      <c r="X418" s="3975"/>
      <c r="Y418" s="3975"/>
      <c r="Z418" s="1614"/>
      <c r="AA418" s="1581">
        <v>1</v>
      </c>
      <c r="AB418" s="1003" t="s">
        <v>1102</v>
      </c>
      <c r="AC418" s="993">
        <v>0</v>
      </c>
      <c r="AD418" s="1003" t="str">
        <f>AB418</f>
        <v xml:space="preserve">      Амортизационные отчисления с выделением результатов переоценки основных средств и нематериальных активов</v>
      </c>
      <c r="AE418" s="993">
        <v>598.61</v>
      </c>
      <c r="AF418" s="4018"/>
      <c r="AG418" s="4019"/>
      <c r="AH418" s="4019"/>
      <c r="AI418" s="4018"/>
      <c r="AJ418" s="4019"/>
      <c r="AK418" s="4019"/>
      <c r="AL418" s="1763"/>
      <c r="AM418" s="1609"/>
      <c r="AN418" s="1609"/>
      <c r="AO418" s="1609"/>
      <c r="AP418" s="1609"/>
      <c r="AQ418" s="1609"/>
      <c r="AR418" s="1609"/>
      <c r="AS418" s="1609"/>
      <c r="AT418" s="1609"/>
      <c r="AU418" s="1609"/>
      <c r="AV418" s="1609"/>
      <c r="AW418" s="1609"/>
      <c r="AX418" s="1609"/>
      <c r="AY418" s="1609"/>
      <c r="AZ418" s="1609"/>
      <c r="BA418" s="1609"/>
      <c r="BB418" s="1609"/>
      <c r="BC418" s="1609"/>
      <c r="BD418" s="1609"/>
      <c r="BE418" s="1609"/>
      <c r="BF418" s="1609"/>
    </row>
    <row r="419" spans="1:58" ht="11.25" customHeight="1">
      <c r="A419" s="990" t="s">
        <v>1016</v>
      </c>
      <c r="D419" s="984"/>
      <c r="E419" s="994"/>
      <c r="F419" s="4007"/>
      <c r="G419" s="4014"/>
      <c r="H419" s="4003" t="s">
        <v>161</v>
      </c>
      <c r="I419" s="4015"/>
      <c r="J419" s="4016"/>
      <c r="K419" s="4017"/>
      <c r="L419" s="3741"/>
      <c r="M419" s="3742"/>
      <c r="N419" s="4020"/>
      <c r="O419" s="4021"/>
      <c r="P419" s="4024"/>
      <c r="Q419" s="4016"/>
      <c r="R419" s="3975"/>
      <c r="S419" s="4025"/>
      <c r="T419" s="3975"/>
      <c r="U419" s="3975"/>
      <c r="V419" s="3975"/>
      <c r="W419" s="3975"/>
      <c r="X419" s="3975"/>
      <c r="Y419" s="3975"/>
      <c r="Z419" s="999"/>
      <c r="AA419" s="1000"/>
      <c r="AB419" s="1065" t="s">
        <v>1093</v>
      </c>
      <c r="AC419" s="1004"/>
      <c r="AD419" s="1004"/>
      <c r="AE419" s="1006"/>
      <c r="AF419" s="4018"/>
      <c r="AG419" s="4019"/>
      <c r="AH419" s="4019"/>
      <c r="AI419" s="4018"/>
      <c r="AJ419" s="4019"/>
      <c r="AK419" s="4019"/>
      <c r="AL419" s="1763"/>
      <c r="AM419" s="1609"/>
      <c r="AN419" s="1609"/>
      <c r="AO419" s="1609"/>
      <c r="AP419" s="1609"/>
      <c r="AQ419" s="1609"/>
      <c r="AR419" s="1609"/>
      <c r="AS419" s="1609"/>
      <c r="AT419" s="1609"/>
      <c r="AU419" s="1609"/>
      <c r="AV419" s="1609"/>
      <c r="AW419" s="1609"/>
      <c r="AX419" s="1609"/>
      <c r="AY419" s="1609"/>
      <c r="AZ419" s="1609"/>
      <c r="BA419" s="1609"/>
      <c r="BB419" s="1609"/>
      <c r="BC419" s="1609"/>
      <c r="BD419" s="1609"/>
      <c r="BE419" s="1609"/>
      <c r="BF419" s="1609"/>
    </row>
    <row r="420" spans="1:58" ht="11.25" customHeight="1">
      <c r="A420" s="990" t="s">
        <v>1016</v>
      </c>
      <c r="D420" s="984"/>
      <c r="E420" s="994"/>
      <c r="F420" s="4007"/>
      <c r="G420" s="4014"/>
      <c r="H420" s="4003" t="s">
        <v>161</v>
      </c>
      <c r="I420" s="4015"/>
      <c r="J420" s="4016"/>
      <c r="K420" s="4017"/>
      <c r="L420" s="3741"/>
      <c r="M420" s="3742"/>
      <c r="N420" s="999"/>
      <c r="O420" s="1000"/>
      <c r="P420" s="992" t="s">
        <v>1094</v>
      </c>
      <c r="Q420" s="1000"/>
      <c r="R420" s="1000"/>
      <c r="S420" s="1000"/>
      <c r="T420" s="1000"/>
      <c r="U420" s="1000"/>
      <c r="V420" s="1000"/>
      <c r="W420" s="1000"/>
      <c r="X420" s="1000"/>
      <c r="Y420" s="1000"/>
      <c r="Z420" s="1000"/>
      <c r="AA420" s="1000"/>
      <c r="AB420" s="1000"/>
      <c r="AC420" s="1000"/>
      <c r="AD420" s="1000"/>
      <c r="AE420" s="1007"/>
      <c r="AF420" s="4018"/>
      <c r="AG420" s="4019"/>
      <c r="AH420" s="4019"/>
      <c r="AI420" s="4018"/>
      <c r="AJ420" s="4019"/>
      <c r="AK420" s="4019"/>
      <c r="AL420" s="1763"/>
      <c r="AM420" s="1609"/>
      <c r="AN420" s="1609"/>
      <c r="AO420" s="1609"/>
      <c r="AP420" s="1609"/>
      <c r="AQ420" s="1609"/>
      <c r="AR420" s="1609"/>
      <c r="AS420" s="1609"/>
      <c r="AT420" s="1609"/>
      <c r="AU420" s="1609"/>
      <c r="AV420" s="1609"/>
      <c r="AW420" s="1609"/>
      <c r="AX420" s="1609"/>
      <c r="AY420" s="1609"/>
      <c r="AZ420" s="1609"/>
      <c r="BA420" s="1609"/>
      <c r="BB420" s="1609"/>
      <c r="BC420" s="1609"/>
      <c r="BD420" s="1609"/>
      <c r="BE420" s="1609"/>
      <c r="BF420" s="1609"/>
    </row>
    <row r="421" spans="1:58" ht="11.25" customHeight="1">
      <c r="A421" s="990" t="s">
        <v>1016</v>
      </c>
      <c r="D421" s="984"/>
      <c r="E421" s="994"/>
      <c r="F421" s="4007"/>
      <c r="G421" s="3992" t="s">
        <v>90</v>
      </c>
      <c r="H421" s="4003" t="s">
        <v>77</v>
      </c>
      <c r="I421" s="4015"/>
      <c r="J421" s="4016"/>
      <c r="K421" s="4017" t="s">
        <v>1158</v>
      </c>
      <c r="L421" s="3741" t="s">
        <v>6</v>
      </c>
      <c r="M421" s="3742"/>
      <c r="N421" s="1761"/>
      <c r="O421" s="1001" t="s">
        <v>460</v>
      </c>
      <c r="P421" s="1002"/>
      <c r="Q421" s="1002"/>
      <c r="R421" s="1002"/>
      <c r="S421" s="1002"/>
      <c r="T421" s="1002"/>
      <c r="U421" s="1002"/>
      <c r="V421" s="1002"/>
      <c r="W421" s="1002"/>
      <c r="X421" s="1002"/>
      <c r="Y421" s="1002"/>
      <c r="Z421" s="1002"/>
      <c r="AA421" s="1002"/>
      <c r="AB421" s="1002"/>
      <c r="AC421" s="1002"/>
      <c r="AD421" s="1002"/>
      <c r="AE421" s="1002"/>
      <c r="AF421" s="4018">
        <v>2019</v>
      </c>
      <c r="AG421" s="4019" t="s">
        <v>1096</v>
      </c>
      <c r="AH421" s="4019" t="s">
        <v>1119</v>
      </c>
      <c r="AI421" s="4018">
        <v>2019</v>
      </c>
      <c r="AJ421" s="4019" t="s">
        <v>1081</v>
      </c>
      <c r="AK421" s="4019" t="s">
        <v>1119</v>
      </c>
      <c r="AL421" s="1763"/>
      <c r="AM421" s="1609"/>
      <c r="AN421" s="1609"/>
      <c r="AO421" s="1609"/>
      <c r="AP421" s="1609"/>
      <c r="AQ421" s="1609"/>
      <c r="AR421" s="1609"/>
      <c r="AS421" s="1609"/>
      <c r="AT421" s="1609"/>
      <c r="AU421" s="1609"/>
      <c r="AV421" s="1609"/>
      <c r="AW421" s="1609"/>
      <c r="AX421" s="1609"/>
      <c r="AY421" s="1609"/>
      <c r="AZ421" s="1609"/>
      <c r="BA421" s="1609"/>
      <c r="BB421" s="1609"/>
      <c r="BC421" s="1609"/>
      <c r="BD421" s="1609"/>
      <c r="BE421" s="1609"/>
      <c r="BF421" s="1609"/>
    </row>
    <row r="422" spans="1:58" ht="11.25" customHeight="1">
      <c r="A422" s="990" t="s">
        <v>1016</v>
      </c>
      <c r="D422" s="984"/>
      <c r="E422" s="994"/>
      <c r="F422" s="4007"/>
      <c r="G422" s="4014"/>
      <c r="H422" s="4003" t="s">
        <v>89</v>
      </c>
      <c r="I422" s="4015"/>
      <c r="J422" s="4016"/>
      <c r="K422" s="4017"/>
      <c r="L422" s="3741"/>
      <c r="M422" s="3742"/>
      <c r="N422" s="4020"/>
      <c r="O422" s="4021">
        <v>1</v>
      </c>
      <c r="P422" s="4022" t="s">
        <v>52</v>
      </c>
      <c r="Q422" s="4016" t="s">
        <v>1159</v>
      </c>
      <c r="R422" s="4025" t="s">
        <v>1084</v>
      </c>
      <c r="S422" s="4025" t="s">
        <v>1149</v>
      </c>
      <c r="T422" s="4025" t="s">
        <v>1150</v>
      </c>
      <c r="U422" s="4025" t="s">
        <v>1151</v>
      </c>
      <c r="V422" s="4025" t="s">
        <v>1152</v>
      </c>
      <c r="W422" s="4025" t="s">
        <v>1153</v>
      </c>
      <c r="X422" s="4025" t="s">
        <v>1160</v>
      </c>
      <c r="Y422" s="4025" t="s">
        <v>1091</v>
      </c>
      <c r="Z422" s="999"/>
      <c r="AA422" s="1000"/>
      <c r="AB422" s="1000"/>
      <c r="AC422" s="1004"/>
      <c r="AD422" s="1004"/>
      <c r="AE422" s="1005"/>
      <c r="AF422" s="4018"/>
      <c r="AG422" s="4019"/>
      <c r="AH422" s="4019"/>
      <c r="AI422" s="4018"/>
      <c r="AJ422" s="4019"/>
      <c r="AK422" s="4019"/>
      <c r="AL422" s="1763"/>
      <c r="AM422" s="1609"/>
      <c r="AN422" s="1609"/>
      <c r="AO422" s="1609"/>
      <c r="AP422" s="1609"/>
      <c r="AQ422" s="1609"/>
      <c r="AR422" s="1609"/>
      <c r="AS422" s="1609"/>
      <c r="AT422" s="1609"/>
      <c r="AU422" s="1609"/>
      <c r="AV422" s="1609"/>
      <c r="AW422" s="1609"/>
      <c r="AX422" s="1609"/>
      <c r="AY422" s="1609"/>
      <c r="AZ422" s="1609"/>
      <c r="BA422" s="1609"/>
      <c r="BB422" s="1609"/>
      <c r="BC422" s="1609"/>
      <c r="BD422" s="1609"/>
      <c r="BE422" s="1609"/>
      <c r="BF422" s="1609"/>
    </row>
    <row r="423" spans="1:58" ht="11.25" customHeight="1">
      <c r="A423" s="990" t="s">
        <v>1016</v>
      </c>
      <c r="D423" s="984"/>
      <c r="E423" s="994"/>
      <c r="F423" s="4007"/>
      <c r="G423" s="4014"/>
      <c r="H423" s="4003" t="s">
        <v>89</v>
      </c>
      <c r="I423" s="4015"/>
      <c r="J423" s="4016"/>
      <c r="K423" s="4017"/>
      <c r="L423" s="3741"/>
      <c r="M423" s="3742"/>
      <c r="N423" s="4020"/>
      <c r="O423" s="4021"/>
      <c r="P423" s="4023"/>
      <c r="Q423" s="4016"/>
      <c r="R423" s="3975"/>
      <c r="S423" s="4025"/>
      <c r="T423" s="3975"/>
      <c r="U423" s="3975"/>
      <c r="V423" s="3975"/>
      <c r="W423" s="3975"/>
      <c r="X423" s="3975"/>
      <c r="Y423" s="3975"/>
      <c r="Z423" s="1614"/>
      <c r="AA423" s="1581">
        <v>1</v>
      </c>
      <c r="AB423" s="1003" t="s">
        <v>1128</v>
      </c>
      <c r="AC423" s="993">
        <v>0</v>
      </c>
      <c r="AD423" s="1003" t="str">
        <f>AB423</f>
        <v xml:space="preserve">  Кредиты</v>
      </c>
      <c r="AE423" s="993">
        <v>540.89</v>
      </c>
      <c r="AF423" s="4018"/>
      <c r="AG423" s="4019"/>
      <c r="AH423" s="4019"/>
      <c r="AI423" s="4018"/>
      <c r="AJ423" s="4019"/>
      <c r="AK423" s="4019"/>
      <c r="AL423" s="1763"/>
      <c r="AM423" s="1609"/>
      <c r="AN423" s="1609"/>
      <c r="AO423" s="1609"/>
      <c r="AP423" s="1609"/>
      <c r="AQ423" s="1609"/>
      <c r="AR423" s="1609"/>
      <c r="AS423" s="1609"/>
      <c r="AT423" s="1609"/>
      <c r="AU423" s="1609"/>
      <c r="AV423" s="1609"/>
      <c r="AW423" s="1609"/>
      <c r="AX423" s="1609"/>
      <c r="AY423" s="1609"/>
      <c r="AZ423" s="1609"/>
      <c r="BA423" s="1609"/>
      <c r="BB423" s="1609"/>
      <c r="BC423" s="1609"/>
      <c r="BD423" s="1609"/>
      <c r="BE423" s="1609"/>
      <c r="BF423" s="1609"/>
    </row>
    <row r="424" spans="1:58" ht="11.25" customHeight="1">
      <c r="A424" s="990" t="s">
        <v>1016</v>
      </c>
      <c r="D424" s="984"/>
      <c r="E424" s="994"/>
      <c r="F424" s="4007"/>
      <c r="G424" s="4014"/>
      <c r="H424" s="4003" t="s">
        <v>89</v>
      </c>
      <c r="I424" s="4015"/>
      <c r="J424" s="4016"/>
      <c r="K424" s="4017"/>
      <c r="L424" s="3741"/>
      <c r="M424" s="3742"/>
      <c r="N424" s="4020"/>
      <c r="O424" s="4021"/>
      <c r="P424" s="4024"/>
      <c r="Q424" s="4016"/>
      <c r="R424" s="3975"/>
      <c r="S424" s="4025"/>
      <c r="T424" s="3975"/>
      <c r="U424" s="3975"/>
      <c r="V424" s="3975"/>
      <c r="W424" s="3975"/>
      <c r="X424" s="3975"/>
      <c r="Y424" s="3975"/>
      <c r="Z424" s="999"/>
      <c r="AA424" s="1000"/>
      <c r="AB424" s="1065" t="s">
        <v>1093</v>
      </c>
      <c r="AC424" s="1004"/>
      <c r="AD424" s="1004"/>
      <c r="AE424" s="1006"/>
      <c r="AF424" s="4018"/>
      <c r="AG424" s="4019"/>
      <c r="AH424" s="4019"/>
      <c r="AI424" s="4018"/>
      <c r="AJ424" s="4019"/>
      <c r="AK424" s="4019"/>
      <c r="AL424" s="1763"/>
      <c r="AM424" s="1609"/>
      <c r="AN424" s="1609"/>
      <c r="AO424" s="1609"/>
      <c r="AP424" s="1609"/>
      <c r="AQ424" s="1609"/>
      <c r="AR424" s="1609"/>
      <c r="AS424" s="1609"/>
      <c r="AT424" s="1609"/>
      <c r="AU424" s="1609"/>
      <c r="AV424" s="1609"/>
      <c r="AW424" s="1609"/>
      <c r="AX424" s="1609"/>
      <c r="AY424" s="1609"/>
      <c r="AZ424" s="1609"/>
      <c r="BA424" s="1609"/>
      <c r="BB424" s="1609"/>
      <c r="BC424" s="1609"/>
      <c r="BD424" s="1609"/>
      <c r="BE424" s="1609"/>
      <c r="BF424" s="1609"/>
    </row>
    <row r="425" spans="1:58" ht="11.25" customHeight="1">
      <c r="A425" s="990" t="s">
        <v>1016</v>
      </c>
      <c r="D425" s="984"/>
      <c r="E425" s="994"/>
      <c r="F425" s="4007"/>
      <c r="G425" s="4014"/>
      <c r="H425" s="4003" t="s">
        <v>89</v>
      </c>
      <c r="I425" s="4015"/>
      <c r="J425" s="4016"/>
      <c r="K425" s="4017"/>
      <c r="L425" s="3741"/>
      <c r="M425" s="3742"/>
      <c r="N425" s="999"/>
      <c r="O425" s="1000"/>
      <c r="P425" s="992" t="s">
        <v>1094</v>
      </c>
      <c r="Q425" s="1000"/>
      <c r="R425" s="1000"/>
      <c r="S425" s="1000"/>
      <c r="T425" s="1000"/>
      <c r="U425" s="1000"/>
      <c r="V425" s="1000"/>
      <c r="W425" s="1000"/>
      <c r="X425" s="1000"/>
      <c r="Y425" s="1000"/>
      <c r="Z425" s="1000"/>
      <c r="AA425" s="1000"/>
      <c r="AB425" s="1000"/>
      <c r="AC425" s="1000"/>
      <c r="AD425" s="1000"/>
      <c r="AE425" s="1007"/>
      <c r="AF425" s="4018"/>
      <c r="AG425" s="4019"/>
      <c r="AH425" s="4019"/>
      <c r="AI425" s="4018"/>
      <c r="AJ425" s="4019"/>
      <c r="AK425" s="4019"/>
      <c r="AL425" s="1763"/>
      <c r="AM425" s="1609"/>
      <c r="AN425" s="1609"/>
      <c r="AO425" s="1609"/>
      <c r="AP425" s="1609"/>
      <c r="AQ425" s="1609"/>
      <c r="AR425" s="1609"/>
      <c r="AS425" s="1609"/>
      <c r="AT425" s="1609"/>
      <c r="AU425" s="1609"/>
      <c r="AV425" s="1609"/>
      <c r="AW425" s="1609"/>
      <c r="AX425" s="1609"/>
      <c r="AY425" s="1609"/>
      <c r="AZ425" s="1609"/>
      <c r="BA425" s="1609"/>
      <c r="BB425" s="1609"/>
      <c r="BC425" s="1609"/>
      <c r="BD425" s="1609"/>
      <c r="BE425" s="1609"/>
      <c r="BF425" s="1609"/>
    </row>
    <row r="426" spans="1:58" ht="11.25" customHeight="1">
      <c r="A426" s="990" t="s">
        <v>1016</v>
      </c>
      <c r="D426" s="984"/>
      <c r="E426" s="994"/>
      <c r="F426" s="4007"/>
      <c r="G426" s="3992" t="s">
        <v>90</v>
      </c>
      <c r="H426" s="4003" t="s">
        <v>78</v>
      </c>
      <c r="I426" s="4015"/>
      <c r="J426" s="4016"/>
      <c r="K426" s="4017" t="s">
        <v>1161</v>
      </c>
      <c r="L426" s="3741" t="s">
        <v>6</v>
      </c>
      <c r="M426" s="3742"/>
      <c r="N426" s="1761"/>
      <c r="O426" s="1001" t="s">
        <v>460</v>
      </c>
      <c r="P426" s="1002"/>
      <c r="Q426" s="1002"/>
      <c r="R426" s="1002"/>
      <c r="S426" s="1002"/>
      <c r="T426" s="1002"/>
      <c r="U426" s="1002"/>
      <c r="V426" s="1002"/>
      <c r="W426" s="1002"/>
      <c r="X426" s="1002"/>
      <c r="Y426" s="1002"/>
      <c r="Z426" s="1002"/>
      <c r="AA426" s="1002"/>
      <c r="AB426" s="1002"/>
      <c r="AC426" s="1002"/>
      <c r="AD426" s="1002"/>
      <c r="AE426" s="1002"/>
      <c r="AF426" s="4018">
        <v>2017</v>
      </c>
      <c r="AG426" s="4019" t="s">
        <v>1096</v>
      </c>
      <c r="AH426" s="4019" t="s">
        <v>1162</v>
      </c>
      <c r="AI426" s="4018">
        <v>2017</v>
      </c>
      <c r="AJ426" s="4019" t="s">
        <v>1081</v>
      </c>
      <c r="AK426" s="4019" t="s">
        <v>1162</v>
      </c>
      <c r="AL426" s="1763"/>
      <c r="AM426" s="1609"/>
      <c r="AN426" s="1609"/>
      <c r="AO426" s="1609"/>
      <c r="AP426" s="1609"/>
      <c r="AQ426" s="1609"/>
      <c r="AR426" s="1609"/>
      <c r="AS426" s="1609"/>
      <c r="AT426" s="1609"/>
      <c r="AU426" s="1609"/>
      <c r="AV426" s="1609"/>
      <c r="AW426" s="1609"/>
      <c r="AX426" s="1609"/>
      <c r="AY426" s="1609"/>
      <c r="AZ426" s="1609"/>
      <c r="BA426" s="1609"/>
      <c r="BB426" s="1609"/>
      <c r="BC426" s="1609"/>
      <c r="BD426" s="1609"/>
      <c r="BE426" s="1609"/>
      <c r="BF426" s="1609"/>
    </row>
    <row r="427" spans="1:58" ht="11.25" customHeight="1">
      <c r="A427" s="990" t="s">
        <v>1016</v>
      </c>
      <c r="D427" s="984"/>
      <c r="E427" s="994"/>
      <c r="F427" s="4007"/>
      <c r="G427" s="4014"/>
      <c r="H427" s="4003" t="s">
        <v>77</v>
      </c>
      <c r="I427" s="4015"/>
      <c r="J427" s="4016"/>
      <c r="K427" s="4017"/>
      <c r="L427" s="3741"/>
      <c r="M427" s="3742"/>
      <c r="N427" s="4020"/>
      <c r="O427" s="4021">
        <v>1</v>
      </c>
      <c r="P427" s="4022" t="s">
        <v>52</v>
      </c>
      <c r="Q427" s="4016" t="s">
        <v>1163</v>
      </c>
      <c r="R427" s="4025" t="s">
        <v>1084</v>
      </c>
      <c r="S427" s="4025" t="s">
        <v>1149</v>
      </c>
      <c r="T427" s="4025" t="s">
        <v>1150</v>
      </c>
      <c r="U427" s="4025" t="s">
        <v>1151</v>
      </c>
      <c r="V427" s="4025" t="s">
        <v>1152</v>
      </c>
      <c r="W427" s="4025" t="s">
        <v>1153</v>
      </c>
      <c r="X427" s="4025" t="s">
        <v>1164</v>
      </c>
      <c r="Y427" s="4025" t="s">
        <v>1165</v>
      </c>
      <c r="Z427" s="999"/>
      <c r="AA427" s="1000"/>
      <c r="AB427" s="1000"/>
      <c r="AC427" s="1004"/>
      <c r="AD427" s="1004"/>
      <c r="AE427" s="1005"/>
      <c r="AF427" s="4018"/>
      <c r="AG427" s="4019"/>
      <c r="AH427" s="4019"/>
      <c r="AI427" s="4018"/>
      <c r="AJ427" s="4019"/>
      <c r="AK427" s="4019"/>
      <c r="AL427" s="1763"/>
      <c r="AM427" s="1609"/>
      <c r="AN427" s="1609"/>
      <c r="AO427" s="1609"/>
      <c r="AP427" s="1609"/>
      <c r="AQ427" s="1609"/>
      <c r="AR427" s="1609"/>
      <c r="AS427" s="1609"/>
      <c r="AT427" s="1609"/>
      <c r="AU427" s="1609"/>
      <c r="AV427" s="1609"/>
      <c r="AW427" s="1609"/>
      <c r="AX427" s="1609"/>
      <c r="AY427" s="1609"/>
      <c r="AZ427" s="1609"/>
      <c r="BA427" s="1609"/>
      <c r="BB427" s="1609"/>
      <c r="BC427" s="1609"/>
      <c r="BD427" s="1609"/>
      <c r="BE427" s="1609"/>
      <c r="BF427" s="1609"/>
    </row>
    <row r="428" spans="1:58" ht="11.25" customHeight="1">
      <c r="A428" s="990" t="s">
        <v>1016</v>
      </c>
      <c r="D428" s="984"/>
      <c r="E428" s="994"/>
      <c r="F428" s="4007"/>
      <c r="G428" s="4014"/>
      <c r="H428" s="4003" t="s">
        <v>77</v>
      </c>
      <c r="I428" s="4015"/>
      <c r="J428" s="4016"/>
      <c r="K428" s="4017"/>
      <c r="L428" s="3741"/>
      <c r="M428" s="3742"/>
      <c r="N428" s="4020"/>
      <c r="O428" s="4021"/>
      <c r="P428" s="4023"/>
      <c r="Q428" s="4016"/>
      <c r="R428" s="3975"/>
      <c r="S428" s="4025"/>
      <c r="T428" s="3975"/>
      <c r="U428" s="3975"/>
      <c r="V428" s="3975"/>
      <c r="W428" s="3975"/>
      <c r="X428" s="3975"/>
      <c r="Y428" s="3975"/>
      <c r="Z428" s="1614"/>
      <c r="AA428" s="1581">
        <v>1</v>
      </c>
      <c r="AB428" s="1003" t="s">
        <v>1128</v>
      </c>
      <c r="AC428" s="993">
        <v>0</v>
      </c>
      <c r="AD428" s="1003" t="str">
        <f>AB428</f>
        <v xml:space="preserve">  Кредиты</v>
      </c>
      <c r="AE428" s="993">
        <v>16898.79</v>
      </c>
      <c r="AF428" s="4018"/>
      <c r="AG428" s="4019"/>
      <c r="AH428" s="4019"/>
      <c r="AI428" s="4018"/>
      <c r="AJ428" s="4019"/>
      <c r="AK428" s="4019"/>
      <c r="AL428" s="1763"/>
      <c r="AM428" s="1609"/>
      <c r="AN428" s="1609"/>
      <c r="AO428" s="1609"/>
      <c r="AP428" s="1609"/>
      <c r="AQ428" s="1609"/>
      <c r="AR428" s="1609"/>
      <c r="AS428" s="1609"/>
      <c r="AT428" s="1609"/>
      <c r="AU428" s="1609"/>
      <c r="AV428" s="1609"/>
      <c r="AW428" s="1609"/>
      <c r="AX428" s="1609"/>
      <c r="AY428" s="1609"/>
      <c r="AZ428" s="1609"/>
      <c r="BA428" s="1609"/>
      <c r="BB428" s="1609"/>
      <c r="BC428" s="1609"/>
      <c r="BD428" s="1609"/>
      <c r="BE428" s="1609"/>
      <c r="BF428" s="1609"/>
    </row>
    <row r="429" spans="1:58" ht="11.25" customHeight="1">
      <c r="A429" s="990" t="s">
        <v>1016</v>
      </c>
      <c r="D429" s="984"/>
      <c r="E429" s="994"/>
      <c r="F429" s="4007"/>
      <c r="G429" s="4014"/>
      <c r="H429" s="4003" t="s">
        <v>77</v>
      </c>
      <c r="I429" s="4015"/>
      <c r="J429" s="4016"/>
      <c r="K429" s="4017"/>
      <c r="L429" s="3741"/>
      <c r="M429" s="3742"/>
      <c r="N429" s="4020"/>
      <c r="O429" s="4021"/>
      <c r="P429" s="4024"/>
      <c r="Q429" s="4016"/>
      <c r="R429" s="3975"/>
      <c r="S429" s="4025"/>
      <c r="T429" s="3975"/>
      <c r="U429" s="3975"/>
      <c r="V429" s="3975"/>
      <c r="W429" s="3975"/>
      <c r="X429" s="3975"/>
      <c r="Y429" s="3975"/>
      <c r="Z429" s="999"/>
      <c r="AA429" s="1000"/>
      <c r="AB429" s="1065" t="s">
        <v>1093</v>
      </c>
      <c r="AC429" s="1004"/>
      <c r="AD429" s="1004"/>
      <c r="AE429" s="1006"/>
      <c r="AF429" s="4018"/>
      <c r="AG429" s="4019"/>
      <c r="AH429" s="4019"/>
      <c r="AI429" s="4018"/>
      <c r="AJ429" s="4019"/>
      <c r="AK429" s="4019"/>
      <c r="AL429" s="1763"/>
      <c r="AM429" s="1609"/>
      <c r="AN429" s="1609"/>
      <c r="AO429" s="1609"/>
      <c r="AP429" s="1609"/>
      <c r="AQ429" s="1609"/>
      <c r="AR429" s="1609"/>
      <c r="AS429" s="1609"/>
      <c r="AT429" s="1609"/>
      <c r="AU429" s="1609"/>
      <c r="AV429" s="1609"/>
      <c r="AW429" s="1609"/>
      <c r="AX429" s="1609"/>
      <c r="AY429" s="1609"/>
      <c r="AZ429" s="1609"/>
      <c r="BA429" s="1609"/>
      <c r="BB429" s="1609"/>
      <c r="BC429" s="1609"/>
      <c r="BD429" s="1609"/>
      <c r="BE429" s="1609"/>
      <c r="BF429" s="1609"/>
    </row>
    <row r="430" spans="1:58" ht="11.25" customHeight="1">
      <c r="A430" s="990" t="s">
        <v>1016</v>
      </c>
      <c r="D430" s="984"/>
      <c r="E430" s="994"/>
      <c r="F430" s="4007"/>
      <c r="G430" s="4014"/>
      <c r="H430" s="4003" t="s">
        <v>77</v>
      </c>
      <c r="I430" s="4015"/>
      <c r="J430" s="4016"/>
      <c r="K430" s="4017"/>
      <c r="L430" s="3741"/>
      <c r="M430" s="3742"/>
      <c r="N430" s="999"/>
      <c r="O430" s="1000"/>
      <c r="P430" s="992" t="s">
        <v>1094</v>
      </c>
      <c r="Q430" s="1000"/>
      <c r="R430" s="1000"/>
      <c r="S430" s="1000"/>
      <c r="T430" s="1000"/>
      <c r="U430" s="1000"/>
      <c r="V430" s="1000"/>
      <c r="W430" s="1000"/>
      <c r="X430" s="1000"/>
      <c r="Y430" s="1000"/>
      <c r="Z430" s="1000"/>
      <c r="AA430" s="1000"/>
      <c r="AB430" s="1000"/>
      <c r="AC430" s="1000"/>
      <c r="AD430" s="1000"/>
      <c r="AE430" s="1007"/>
      <c r="AF430" s="4018"/>
      <c r="AG430" s="4019"/>
      <c r="AH430" s="4019"/>
      <c r="AI430" s="4018"/>
      <c r="AJ430" s="4019"/>
      <c r="AK430" s="4019"/>
      <c r="AL430" s="1763"/>
      <c r="AM430" s="1609"/>
      <c r="AN430" s="1609"/>
      <c r="AO430" s="1609"/>
      <c r="AP430" s="1609"/>
      <c r="AQ430" s="1609"/>
      <c r="AR430" s="1609"/>
      <c r="AS430" s="1609"/>
      <c r="AT430" s="1609"/>
      <c r="AU430" s="1609"/>
      <c r="AV430" s="1609"/>
      <c r="AW430" s="1609"/>
      <c r="AX430" s="1609"/>
      <c r="AY430" s="1609"/>
      <c r="AZ430" s="1609"/>
      <c r="BA430" s="1609"/>
      <c r="BB430" s="1609"/>
      <c r="BC430" s="1609"/>
      <c r="BD430" s="1609"/>
      <c r="BE430" s="1609"/>
      <c r="BF430" s="1609"/>
    </row>
    <row r="431" spans="1:58" ht="12" customHeight="1">
      <c r="A431" s="990" t="s">
        <v>1016</v>
      </c>
      <c r="D431" s="984"/>
      <c r="E431" s="994"/>
      <c r="F431" s="4008"/>
      <c r="G431" s="1014"/>
      <c r="H431" s="1014"/>
      <c r="I431" s="4005" t="s">
        <v>1100</v>
      </c>
      <c r="J431" s="4005"/>
      <c r="K431" s="4005"/>
      <c r="L431" s="997"/>
      <c r="M431" s="997"/>
      <c r="N431" s="998"/>
      <c r="O431" s="998"/>
      <c r="P431" s="998"/>
      <c r="Q431" s="998"/>
      <c r="R431" s="998"/>
      <c r="S431" s="998"/>
      <c r="T431" s="998"/>
      <c r="U431" s="998"/>
      <c r="V431" s="998"/>
      <c r="W431" s="998"/>
      <c r="X431" s="998"/>
      <c r="Y431" s="998"/>
      <c r="Z431" s="998"/>
      <c r="AA431" s="998"/>
      <c r="AB431" s="998"/>
      <c r="AC431" s="998"/>
      <c r="AD431" s="998"/>
      <c r="AE431" s="998"/>
      <c r="AF431" s="998"/>
      <c r="AG431" s="997"/>
      <c r="AH431" s="997"/>
      <c r="AI431" s="998"/>
      <c r="AJ431" s="997"/>
      <c r="AK431" s="998"/>
      <c r="AL431" s="1763"/>
      <c r="AM431" s="1609"/>
      <c r="AN431" s="1609"/>
      <c r="AO431" s="1609"/>
      <c r="AP431" s="1609"/>
      <c r="AQ431" s="1609"/>
      <c r="AR431" s="1609"/>
      <c r="AS431" s="1609"/>
      <c r="AT431" s="1609"/>
      <c r="AU431" s="1609"/>
      <c r="AV431" s="1609"/>
      <c r="AW431" s="1609"/>
      <c r="AX431" s="1609"/>
      <c r="AY431" s="1609"/>
      <c r="AZ431" s="1609"/>
      <c r="BA431" s="1609"/>
      <c r="BB431" s="1609"/>
      <c r="BC431" s="1609"/>
      <c r="BD431" s="1609"/>
      <c r="BE431" s="1609"/>
      <c r="BF431" s="1609"/>
    </row>
    <row r="432" spans="1:58" ht="0.75" customHeight="1">
      <c r="A432" s="990" t="s">
        <v>1016</v>
      </c>
      <c r="D432" s="984"/>
      <c r="E432" s="994"/>
      <c r="F432" s="4006">
        <v>2018</v>
      </c>
      <c r="G432" s="4003"/>
      <c r="H432" s="4010" t="s">
        <v>460</v>
      </c>
      <c r="I432" s="4011"/>
      <c r="J432" s="4002"/>
      <c r="K432" s="4002"/>
      <c r="L432" s="4004"/>
      <c r="M432" s="3857"/>
      <c r="N432" s="1811"/>
      <c r="O432" s="1810"/>
      <c r="P432" s="1811"/>
      <c r="Q432" s="1811"/>
      <c r="R432" s="1811"/>
      <c r="S432" s="1811"/>
      <c r="T432" s="1811"/>
      <c r="U432" s="1811"/>
      <c r="V432" s="1811"/>
      <c r="W432" s="1811"/>
      <c r="X432" s="1811"/>
      <c r="Y432" s="1811"/>
      <c r="Z432" s="1811"/>
      <c r="AA432" s="1811"/>
      <c r="AB432" s="1811"/>
      <c r="AC432" s="1811"/>
      <c r="AD432" s="1811"/>
      <c r="AE432" s="1811"/>
      <c r="AF432" s="4009"/>
      <c r="AG432" s="4004"/>
      <c r="AH432" s="4004"/>
      <c r="AI432" s="4009"/>
      <c r="AJ432" s="4004"/>
      <c r="AK432" s="4004"/>
      <c r="AL432" s="1763"/>
      <c r="AM432" s="1609"/>
      <c r="AN432" s="1609"/>
      <c r="AO432" s="1609"/>
      <c r="AP432" s="1609"/>
      <c r="AQ432" s="1609"/>
      <c r="AR432" s="1609"/>
      <c r="AS432" s="1609"/>
      <c r="AT432" s="1609"/>
      <c r="AU432" s="1609"/>
      <c r="AV432" s="1609"/>
      <c r="AW432" s="1609"/>
      <c r="AX432" s="1609"/>
      <c r="AY432" s="1609"/>
      <c r="AZ432" s="1609"/>
      <c r="BA432" s="1609"/>
      <c r="BB432" s="1609"/>
      <c r="BC432" s="1609"/>
      <c r="BD432" s="1609"/>
      <c r="BE432" s="1609"/>
      <c r="BF432" s="1609"/>
    </row>
    <row r="433" spans="1:58" ht="0.75" customHeight="1">
      <c r="A433" s="990" t="s">
        <v>1016</v>
      </c>
      <c r="D433" s="984"/>
      <c r="E433" s="994"/>
      <c r="F433" s="4006"/>
      <c r="G433" s="4003"/>
      <c r="H433" s="4010"/>
      <c r="I433" s="4011"/>
      <c r="J433" s="4002"/>
      <c r="K433" s="4002"/>
      <c r="L433" s="4004"/>
      <c r="M433" s="3857"/>
      <c r="N433" s="4012"/>
      <c r="O433" s="4013"/>
      <c r="P433" s="3999"/>
      <c r="Q433" s="4002"/>
      <c r="R433" s="4002"/>
      <c r="S433" s="4002"/>
      <c r="T433" s="4002"/>
      <c r="U433" s="4002"/>
      <c r="V433" s="4002"/>
      <c r="W433" s="4002"/>
      <c r="X433" s="4002"/>
      <c r="Y433" s="4002"/>
      <c r="Z433" s="1812"/>
      <c r="AA433" s="1813"/>
      <c r="AB433" s="1813"/>
      <c r="AC433" s="1814"/>
      <c r="AD433" s="1814"/>
      <c r="AE433" s="1815"/>
      <c r="AF433" s="4009"/>
      <c r="AG433" s="4004"/>
      <c r="AH433" s="4004"/>
      <c r="AI433" s="4009"/>
      <c r="AJ433" s="4004"/>
      <c r="AK433" s="4004"/>
      <c r="AL433" s="1763"/>
      <c r="AM433" s="1609"/>
      <c r="AN433" s="1609"/>
      <c r="AO433" s="1609"/>
      <c r="AP433" s="1609"/>
      <c r="AQ433" s="1609"/>
      <c r="AR433" s="1609"/>
      <c r="AS433" s="1609"/>
      <c r="AT433" s="1609"/>
      <c r="AU433" s="1609"/>
      <c r="AV433" s="1609"/>
      <c r="AW433" s="1609"/>
      <c r="AX433" s="1609"/>
      <c r="AY433" s="1609"/>
      <c r="AZ433" s="1609"/>
      <c r="BA433" s="1609"/>
      <c r="BB433" s="1609"/>
      <c r="BC433" s="1609"/>
      <c r="BD433" s="1609"/>
      <c r="BE433" s="1609"/>
      <c r="BF433" s="1609"/>
    </row>
    <row r="434" spans="1:58" ht="0.75" customHeight="1">
      <c r="A434" s="990" t="s">
        <v>1016</v>
      </c>
      <c r="D434" s="984"/>
      <c r="E434" s="994"/>
      <c r="F434" s="4006"/>
      <c r="G434" s="4003"/>
      <c r="H434" s="4010"/>
      <c r="I434" s="4011"/>
      <c r="J434" s="4002"/>
      <c r="K434" s="4002"/>
      <c r="L434" s="4004"/>
      <c r="M434" s="3857"/>
      <c r="N434" s="4012"/>
      <c r="O434" s="4013"/>
      <c r="P434" s="4000"/>
      <c r="Q434" s="4002"/>
      <c r="R434" s="4002"/>
      <c r="S434" s="4002"/>
      <c r="T434" s="4002"/>
      <c r="U434" s="4002"/>
      <c r="V434" s="4002"/>
      <c r="W434" s="4002"/>
      <c r="X434" s="4002"/>
      <c r="Y434" s="4002"/>
      <c r="Z434" s="1816"/>
      <c r="AA434" s="1817"/>
      <c r="AB434" s="1818"/>
      <c r="AC434" s="1819"/>
      <c r="AD434" s="1818"/>
      <c r="AE434" s="1819"/>
      <c r="AF434" s="4009"/>
      <c r="AG434" s="4004"/>
      <c r="AH434" s="4004"/>
      <c r="AI434" s="4009"/>
      <c r="AJ434" s="4004"/>
      <c r="AK434" s="4004"/>
      <c r="AL434" s="1763"/>
      <c r="AM434" s="1609"/>
      <c r="AN434" s="1609"/>
      <c r="AO434" s="1609"/>
      <c r="AP434" s="1609"/>
      <c r="AQ434" s="1609"/>
      <c r="AR434" s="1609"/>
      <c r="AS434" s="1609"/>
      <c r="AT434" s="1609"/>
      <c r="AU434" s="1609"/>
      <c r="AV434" s="1609"/>
      <c r="AW434" s="1609"/>
      <c r="AX434" s="1609"/>
      <c r="AY434" s="1609"/>
      <c r="AZ434" s="1609"/>
      <c r="BA434" s="1609"/>
      <c r="BB434" s="1609"/>
      <c r="BC434" s="1609"/>
      <c r="BD434" s="1609"/>
      <c r="BE434" s="1609"/>
      <c r="BF434" s="1609"/>
    </row>
    <row r="435" spans="1:58" ht="0.75" customHeight="1">
      <c r="A435" s="990" t="s">
        <v>1016</v>
      </c>
      <c r="D435" s="984"/>
      <c r="E435" s="994"/>
      <c r="F435" s="4006"/>
      <c r="G435" s="4003"/>
      <c r="H435" s="4010"/>
      <c r="I435" s="4011"/>
      <c r="J435" s="4002"/>
      <c r="K435" s="4002"/>
      <c r="L435" s="4004"/>
      <c r="M435" s="3857"/>
      <c r="N435" s="4012"/>
      <c r="O435" s="4013"/>
      <c r="P435" s="4001"/>
      <c r="Q435" s="4002"/>
      <c r="R435" s="4002"/>
      <c r="S435" s="4002"/>
      <c r="T435" s="4002"/>
      <c r="U435" s="4002"/>
      <c r="V435" s="4002"/>
      <c r="W435" s="4002"/>
      <c r="X435" s="4002"/>
      <c r="Y435" s="4002"/>
      <c r="Z435" s="1812"/>
      <c r="AA435" s="1813"/>
      <c r="AB435" s="1820"/>
      <c r="AC435" s="1814"/>
      <c r="AD435" s="1814"/>
      <c r="AE435" s="1821"/>
      <c r="AF435" s="4009"/>
      <c r="AG435" s="4004"/>
      <c r="AH435" s="4004"/>
      <c r="AI435" s="4009"/>
      <c r="AJ435" s="4004"/>
      <c r="AK435" s="4004"/>
      <c r="AL435" s="1763"/>
      <c r="AM435" s="1609"/>
      <c r="AN435" s="1609"/>
      <c r="AO435" s="1609"/>
      <c r="AP435" s="1609"/>
      <c r="AQ435" s="1609"/>
      <c r="AR435" s="1609"/>
      <c r="AS435" s="1609"/>
      <c r="AT435" s="1609"/>
      <c r="AU435" s="1609"/>
      <c r="AV435" s="1609"/>
      <c r="AW435" s="1609"/>
      <c r="AX435" s="1609"/>
      <c r="AY435" s="1609"/>
      <c r="AZ435" s="1609"/>
      <c r="BA435" s="1609"/>
      <c r="BB435" s="1609"/>
      <c r="BC435" s="1609"/>
      <c r="BD435" s="1609"/>
      <c r="BE435" s="1609"/>
      <c r="BF435" s="1609"/>
    </row>
    <row r="436" spans="1:58" ht="0.75" customHeight="1">
      <c r="A436" s="990" t="s">
        <v>1016</v>
      </c>
      <c r="D436" s="984"/>
      <c r="E436" s="994"/>
      <c r="F436" s="4006"/>
      <c r="G436" s="4003"/>
      <c r="H436" s="4010"/>
      <c r="I436" s="4011"/>
      <c r="J436" s="4002"/>
      <c r="K436" s="4002"/>
      <c r="L436" s="4004"/>
      <c r="M436" s="3857"/>
      <c r="N436" s="1813"/>
      <c r="O436" s="1813"/>
      <c r="P436" s="1820"/>
      <c r="Q436" s="1813"/>
      <c r="R436" s="1813"/>
      <c r="S436" s="1813"/>
      <c r="T436" s="1813"/>
      <c r="U436" s="1813"/>
      <c r="V436" s="1813"/>
      <c r="W436" s="1813"/>
      <c r="X436" s="1813"/>
      <c r="Y436" s="1813"/>
      <c r="Z436" s="1813"/>
      <c r="AA436" s="1813"/>
      <c r="AB436" s="1813"/>
      <c r="AC436" s="1813"/>
      <c r="AD436" s="1813"/>
      <c r="AE436" s="1822"/>
      <c r="AF436" s="4009"/>
      <c r="AG436" s="4004"/>
      <c r="AH436" s="4004"/>
      <c r="AI436" s="4009"/>
      <c r="AJ436" s="4004"/>
      <c r="AK436" s="4004"/>
      <c r="AL436" s="1763"/>
      <c r="AM436" s="1609"/>
      <c r="AN436" s="1609"/>
      <c r="AO436" s="1609"/>
      <c r="AP436" s="1609"/>
      <c r="AQ436" s="1609"/>
      <c r="AR436" s="1609"/>
      <c r="AS436" s="1609"/>
      <c r="AT436" s="1609"/>
      <c r="AU436" s="1609"/>
      <c r="AV436" s="1609"/>
      <c r="AW436" s="1609"/>
      <c r="AX436" s="1609"/>
      <c r="AY436" s="1609"/>
      <c r="AZ436" s="1609"/>
      <c r="BA436" s="1609"/>
      <c r="BB436" s="1609"/>
      <c r="BC436" s="1609"/>
      <c r="BD436" s="1609"/>
      <c r="BE436" s="1609"/>
      <c r="BF436" s="1609"/>
    </row>
    <row r="437" spans="1:58" ht="11.25" customHeight="1">
      <c r="A437" s="990" t="s">
        <v>1016</v>
      </c>
      <c r="D437" s="984"/>
      <c r="E437" s="994"/>
      <c r="F437" s="4007"/>
      <c r="G437" s="3992" t="s">
        <v>90</v>
      </c>
      <c r="H437" s="4003" t="s">
        <v>161</v>
      </c>
      <c r="I437" s="4015"/>
      <c r="J437" s="4016"/>
      <c r="K437" s="4017" t="s">
        <v>1147</v>
      </c>
      <c r="L437" s="3741" t="s">
        <v>6</v>
      </c>
      <c r="M437" s="3742"/>
      <c r="N437" s="1761"/>
      <c r="O437" s="1001" t="s">
        <v>460</v>
      </c>
      <c r="P437" s="1002"/>
      <c r="Q437" s="1002"/>
      <c r="R437" s="1002"/>
      <c r="S437" s="1002"/>
      <c r="T437" s="1002"/>
      <c r="U437" s="1002"/>
      <c r="V437" s="1002"/>
      <c r="W437" s="1002"/>
      <c r="X437" s="1002"/>
      <c r="Y437" s="1002"/>
      <c r="Z437" s="1002"/>
      <c r="AA437" s="1002"/>
      <c r="AB437" s="1002"/>
      <c r="AC437" s="1002"/>
      <c r="AD437" s="1002"/>
      <c r="AE437" s="1002"/>
      <c r="AF437" s="4018">
        <v>2019</v>
      </c>
      <c r="AG437" s="4019" t="s">
        <v>1096</v>
      </c>
      <c r="AH437" s="4019" t="s">
        <v>1119</v>
      </c>
      <c r="AI437" s="4018">
        <v>2019</v>
      </c>
      <c r="AJ437" s="4019" t="s">
        <v>1096</v>
      </c>
      <c r="AK437" s="4019" t="s">
        <v>1119</v>
      </c>
      <c r="AL437" s="1763"/>
      <c r="AM437" s="1609"/>
      <c r="AN437" s="1609"/>
      <c r="AO437" s="1609"/>
      <c r="AP437" s="1609"/>
      <c r="AQ437" s="1609"/>
      <c r="AR437" s="1609"/>
      <c r="AS437" s="1609"/>
      <c r="AT437" s="1609"/>
      <c r="AU437" s="1609"/>
      <c r="AV437" s="1609"/>
      <c r="AW437" s="1609"/>
      <c r="AX437" s="1609"/>
      <c r="AY437" s="1609"/>
      <c r="AZ437" s="1609"/>
      <c r="BA437" s="1609"/>
      <c r="BB437" s="1609"/>
      <c r="BC437" s="1609"/>
      <c r="BD437" s="1609"/>
      <c r="BE437" s="1609"/>
      <c r="BF437" s="1609"/>
    </row>
    <row r="438" spans="1:58" ht="11.25" customHeight="1">
      <c r="A438" s="990" t="s">
        <v>1016</v>
      </c>
      <c r="D438" s="984"/>
      <c r="E438" s="994"/>
      <c r="F438" s="4007"/>
      <c r="G438" s="4014"/>
      <c r="H438" s="4003" t="s">
        <v>460</v>
      </c>
      <c r="I438" s="4015"/>
      <c r="J438" s="4016"/>
      <c r="K438" s="4017"/>
      <c r="L438" s="3741"/>
      <c r="M438" s="3742"/>
      <c r="N438" s="4020"/>
      <c r="O438" s="4021">
        <v>1</v>
      </c>
      <c r="P438" s="4022" t="s">
        <v>52</v>
      </c>
      <c r="Q438" s="4016" t="s">
        <v>1148</v>
      </c>
      <c r="R438" s="4025" t="s">
        <v>1084</v>
      </c>
      <c r="S438" s="4025" t="s">
        <v>1149</v>
      </c>
      <c r="T438" s="4025" t="s">
        <v>1150</v>
      </c>
      <c r="U438" s="4025" t="s">
        <v>1151</v>
      </c>
      <c r="V438" s="4025" t="s">
        <v>1152</v>
      </c>
      <c r="W438" s="4025" t="s">
        <v>1153</v>
      </c>
      <c r="X438" s="4025" t="s">
        <v>1132</v>
      </c>
      <c r="Y438" s="4025" t="s">
        <v>1154</v>
      </c>
      <c r="Z438" s="999"/>
      <c r="AA438" s="1000"/>
      <c r="AB438" s="1000"/>
      <c r="AC438" s="1004"/>
      <c r="AD438" s="1004"/>
      <c r="AE438" s="1005"/>
      <c r="AF438" s="4018"/>
      <c r="AG438" s="4019"/>
      <c r="AH438" s="4019"/>
      <c r="AI438" s="4018"/>
      <c r="AJ438" s="4019"/>
      <c r="AK438" s="4019"/>
      <c r="AL438" s="1763"/>
      <c r="AM438" s="1609"/>
      <c r="AN438" s="1609"/>
      <c r="AO438" s="1609"/>
      <c r="AP438" s="1609"/>
      <c r="AQ438" s="1609"/>
      <c r="AR438" s="1609"/>
      <c r="AS438" s="1609"/>
      <c r="AT438" s="1609"/>
      <c r="AU438" s="1609"/>
      <c r="AV438" s="1609"/>
      <c r="AW438" s="1609"/>
      <c r="AX438" s="1609"/>
      <c r="AY438" s="1609"/>
      <c r="AZ438" s="1609"/>
      <c r="BA438" s="1609"/>
      <c r="BB438" s="1609"/>
      <c r="BC438" s="1609"/>
      <c r="BD438" s="1609"/>
      <c r="BE438" s="1609"/>
      <c r="BF438" s="1609"/>
    </row>
    <row r="439" spans="1:58" ht="11.25" customHeight="1">
      <c r="A439" s="990" t="s">
        <v>1016</v>
      </c>
      <c r="D439" s="984"/>
      <c r="E439" s="994"/>
      <c r="F439" s="4007"/>
      <c r="G439" s="4014"/>
      <c r="H439" s="4003" t="s">
        <v>460</v>
      </c>
      <c r="I439" s="4015"/>
      <c r="J439" s="4016"/>
      <c r="K439" s="4017"/>
      <c r="L439" s="3741"/>
      <c r="M439" s="3742"/>
      <c r="N439" s="4020"/>
      <c r="O439" s="4021"/>
      <c r="P439" s="4023"/>
      <c r="Q439" s="4016"/>
      <c r="R439" s="3975"/>
      <c r="S439" s="4025"/>
      <c r="T439" s="3975"/>
      <c r="U439" s="3975"/>
      <c r="V439" s="3975"/>
      <c r="W439" s="3975"/>
      <c r="X439" s="3975"/>
      <c r="Y439" s="3975"/>
      <c r="Z439" s="1614"/>
      <c r="AA439" s="1581">
        <v>1</v>
      </c>
      <c r="AB439" s="1003" t="s">
        <v>1128</v>
      </c>
      <c r="AC439" s="993">
        <v>1329.11</v>
      </c>
      <c r="AD439" s="1003" t="str">
        <f>AB439</f>
        <v xml:space="preserve">  Кредиты</v>
      </c>
      <c r="AE439" s="993">
        <v>3881.26</v>
      </c>
      <c r="AF439" s="4018"/>
      <c r="AG439" s="4019"/>
      <c r="AH439" s="4019"/>
      <c r="AI439" s="4018"/>
      <c r="AJ439" s="4019"/>
      <c r="AK439" s="4019"/>
      <c r="AL439" s="1763"/>
      <c r="AM439" s="1609"/>
      <c r="AN439" s="1609"/>
      <c r="AO439" s="1609"/>
      <c r="AP439" s="1609"/>
      <c r="AQ439" s="1609"/>
      <c r="AR439" s="1609"/>
      <c r="AS439" s="1609"/>
      <c r="AT439" s="1609"/>
      <c r="AU439" s="1609"/>
      <c r="AV439" s="1609"/>
      <c r="AW439" s="1609"/>
      <c r="AX439" s="1609"/>
      <c r="AY439" s="1609"/>
      <c r="AZ439" s="1609"/>
      <c r="BA439" s="1609"/>
      <c r="BB439" s="1609"/>
      <c r="BC439" s="1609"/>
      <c r="BD439" s="1609"/>
      <c r="BE439" s="1609"/>
      <c r="BF439" s="1609"/>
    </row>
    <row r="440" spans="1:58" ht="11.25" customHeight="1">
      <c r="A440" s="990" t="s">
        <v>1016</v>
      </c>
      <c r="D440" s="984"/>
      <c r="E440" s="994"/>
      <c r="F440" s="4007"/>
      <c r="G440" s="4014"/>
      <c r="H440" s="4003" t="s">
        <v>460</v>
      </c>
      <c r="I440" s="4015"/>
      <c r="J440" s="4016"/>
      <c r="K440" s="4017"/>
      <c r="L440" s="3741"/>
      <c r="M440" s="3742"/>
      <c r="N440" s="4020"/>
      <c r="O440" s="4021"/>
      <c r="P440" s="4024"/>
      <c r="Q440" s="4016"/>
      <c r="R440" s="3975"/>
      <c r="S440" s="4025"/>
      <c r="T440" s="3975"/>
      <c r="U440" s="3975"/>
      <c r="V440" s="3975"/>
      <c r="W440" s="3975"/>
      <c r="X440" s="3975"/>
      <c r="Y440" s="3975"/>
      <c r="Z440" s="999"/>
      <c r="AA440" s="1000"/>
      <c r="AB440" s="1065" t="s">
        <v>1093</v>
      </c>
      <c r="AC440" s="1004"/>
      <c r="AD440" s="1004"/>
      <c r="AE440" s="1006"/>
      <c r="AF440" s="4018"/>
      <c r="AG440" s="4019"/>
      <c r="AH440" s="4019"/>
      <c r="AI440" s="4018"/>
      <c r="AJ440" s="4019"/>
      <c r="AK440" s="4019"/>
      <c r="AL440" s="1763"/>
      <c r="AM440" s="1609"/>
      <c r="AN440" s="1609"/>
      <c r="AO440" s="1609"/>
      <c r="AP440" s="1609"/>
      <c r="AQ440" s="1609"/>
      <c r="AR440" s="1609"/>
      <c r="AS440" s="1609"/>
      <c r="AT440" s="1609"/>
      <c r="AU440" s="1609"/>
      <c r="AV440" s="1609"/>
      <c r="AW440" s="1609"/>
      <c r="AX440" s="1609"/>
      <c r="AY440" s="1609"/>
      <c r="AZ440" s="1609"/>
      <c r="BA440" s="1609"/>
      <c r="BB440" s="1609"/>
      <c r="BC440" s="1609"/>
      <c r="BD440" s="1609"/>
      <c r="BE440" s="1609"/>
      <c r="BF440" s="1609"/>
    </row>
    <row r="441" spans="1:58" ht="11.25" customHeight="1">
      <c r="A441" s="990" t="s">
        <v>1016</v>
      </c>
      <c r="D441" s="984"/>
      <c r="E441" s="994"/>
      <c r="F441" s="4007"/>
      <c r="G441" s="4014"/>
      <c r="H441" s="4003" t="s">
        <v>460</v>
      </c>
      <c r="I441" s="4015"/>
      <c r="J441" s="4016"/>
      <c r="K441" s="4017"/>
      <c r="L441" s="3741"/>
      <c r="M441" s="3742"/>
      <c r="N441" s="999"/>
      <c r="O441" s="1000"/>
      <c r="P441" s="992" t="s">
        <v>1094</v>
      </c>
      <c r="Q441" s="1000"/>
      <c r="R441" s="1000"/>
      <c r="S441" s="1000"/>
      <c r="T441" s="1000"/>
      <c r="U441" s="1000"/>
      <c r="V441" s="1000"/>
      <c r="W441" s="1000"/>
      <c r="X441" s="1000"/>
      <c r="Y441" s="1000"/>
      <c r="Z441" s="1000"/>
      <c r="AA441" s="1000"/>
      <c r="AB441" s="1000"/>
      <c r="AC441" s="1000"/>
      <c r="AD441" s="1000"/>
      <c r="AE441" s="1007"/>
      <c r="AF441" s="4018"/>
      <c r="AG441" s="4019"/>
      <c r="AH441" s="4019"/>
      <c r="AI441" s="4018"/>
      <c r="AJ441" s="4019"/>
      <c r="AK441" s="4019"/>
      <c r="AL441" s="1763"/>
      <c r="AM441" s="1609"/>
      <c r="AN441" s="1609"/>
      <c r="AO441" s="1609"/>
      <c r="AP441" s="1609"/>
      <c r="AQ441" s="1609"/>
      <c r="AR441" s="1609"/>
      <c r="AS441" s="1609"/>
      <c r="AT441" s="1609"/>
      <c r="AU441" s="1609"/>
      <c r="AV441" s="1609"/>
      <c r="AW441" s="1609"/>
      <c r="AX441" s="1609"/>
      <c r="AY441" s="1609"/>
      <c r="AZ441" s="1609"/>
      <c r="BA441" s="1609"/>
      <c r="BB441" s="1609"/>
      <c r="BC441" s="1609"/>
      <c r="BD441" s="1609"/>
      <c r="BE441" s="1609"/>
      <c r="BF441" s="1609"/>
    </row>
    <row r="442" spans="1:58" ht="11.25" customHeight="1">
      <c r="A442" s="990" t="s">
        <v>1016</v>
      </c>
      <c r="D442" s="984"/>
      <c r="E442" s="994"/>
      <c r="F442" s="4007"/>
      <c r="G442" s="3992" t="s">
        <v>90</v>
      </c>
      <c r="H442" s="4003" t="s">
        <v>89</v>
      </c>
      <c r="I442" s="4015"/>
      <c r="J442" s="4016"/>
      <c r="K442" s="4017" t="s">
        <v>1155</v>
      </c>
      <c r="L442" s="3741" t="s">
        <v>6</v>
      </c>
      <c r="M442" s="3742"/>
      <c r="N442" s="1761"/>
      <c r="O442" s="1001" t="s">
        <v>460</v>
      </c>
      <c r="P442" s="1002"/>
      <c r="Q442" s="1002"/>
      <c r="R442" s="1002"/>
      <c r="S442" s="1002"/>
      <c r="T442" s="1002"/>
      <c r="U442" s="1002"/>
      <c r="V442" s="1002"/>
      <c r="W442" s="1002"/>
      <c r="X442" s="1002"/>
      <c r="Y442" s="1002"/>
      <c r="Z442" s="1002"/>
      <c r="AA442" s="1002"/>
      <c r="AB442" s="1002"/>
      <c r="AC442" s="1002"/>
      <c r="AD442" s="1002"/>
      <c r="AE442" s="1002"/>
      <c r="AF442" s="4018">
        <v>2019</v>
      </c>
      <c r="AG442" s="4019" t="s">
        <v>1096</v>
      </c>
      <c r="AH442" s="4019" t="s">
        <v>1119</v>
      </c>
      <c r="AI442" s="4018">
        <v>2019</v>
      </c>
      <c r="AJ442" s="4019" t="s">
        <v>1096</v>
      </c>
      <c r="AK442" s="4019" t="s">
        <v>1119</v>
      </c>
      <c r="AL442" s="1763"/>
      <c r="AM442" s="1609"/>
      <c r="AN442" s="1609"/>
      <c r="AO442" s="1609"/>
      <c r="AP442" s="1609"/>
      <c r="AQ442" s="1609"/>
      <c r="AR442" s="1609"/>
      <c r="AS442" s="1609"/>
      <c r="AT442" s="1609"/>
      <c r="AU442" s="1609"/>
      <c r="AV442" s="1609"/>
      <c r="AW442" s="1609"/>
      <c r="AX442" s="1609"/>
      <c r="AY442" s="1609"/>
      <c r="AZ442" s="1609"/>
      <c r="BA442" s="1609"/>
      <c r="BB442" s="1609"/>
      <c r="BC442" s="1609"/>
      <c r="BD442" s="1609"/>
      <c r="BE442" s="1609"/>
      <c r="BF442" s="1609"/>
    </row>
    <row r="443" spans="1:58" ht="11.25" customHeight="1">
      <c r="A443" s="990" t="s">
        <v>1016</v>
      </c>
      <c r="D443" s="984"/>
      <c r="E443" s="994"/>
      <c r="F443" s="4007"/>
      <c r="G443" s="4014"/>
      <c r="H443" s="4003" t="s">
        <v>161</v>
      </c>
      <c r="I443" s="4015"/>
      <c r="J443" s="4016"/>
      <c r="K443" s="4017"/>
      <c r="L443" s="3741"/>
      <c r="M443" s="3742"/>
      <c r="N443" s="4020"/>
      <c r="O443" s="4021">
        <v>1</v>
      </c>
      <c r="P443" s="4022" t="s">
        <v>52</v>
      </c>
      <c r="Q443" s="4016" t="s">
        <v>1156</v>
      </c>
      <c r="R443" s="4025" t="s">
        <v>1084</v>
      </c>
      <c r="S443" s="4025" t="s">
        <v>1149</v>
      </c>
      <c r="T443" s="4025" t="s">
        <v>1150</v>
      </c>
      <c r="U443" s="4025" t="s">
        <v>1151</v>
      </c>
      <c r="V443" s="4025" t="s">
        <v>1152</v>
      </c>
      <c r="W443" s="4025" t="s">
        <v>1153</v>
      </c>
      <c r="X443" s="4025" t="s">
        <v>1138</v>
      </c>
      <c r="Y443" s="4025" t="s">
        <v>1157</v>
      </c>
      <c r="Z443" s="999"/>
      <c r="AA443" s="1000"/>
      <c r="AB443" s="1000"/>
      <c r="AC443" s="1004"/>
      <c r="AD443" s="1004"/>
      <c r="AE443" s="1005"/>
      <c r="AF443" s="4018"/>
      <c r="AG443" s="4019"/>
      <c r="AH443" s="4019"/>
      <c r="AI443" s="4018"/>
      <c r="AJ443" s="4019"/>
      <c r="AK443" s="4019"/>
      <c r="AL443" s="1763"/>
      <c r="AM443" s="1609"/>
      <c r="AN443" s="1609"/>
      <c r="AO443" s="1609"/>
      <c r="AP443" s="1609"/>
      <c r="AQ443" s="1609"/>
      <c r="AR443" s="1609"/>
      <c r="AS443" s="1609"/>
      <c r="AT443" s="1609"/>
      <c r="AU443" s="1609"/>
      <c r="AV443" s="1609"/>
      <c r="AW443" s="1609"/>
      <c r="AX443" s="1609"/>
      <c r="AY443" s="1609"/>
      <c r="AZ443" s="1609"/>
      <c r="BA443" s="1609"/>
      <c r="BB443" s="1609"/>
      <c r="BC443" s="1609"/>
      <c r="BD443" s="1609"/>
      <c r="BE443" s="1609"/>
      <c r="BF443" s="1609"/>
    </row>
    <row r="444" spans="1:58" ht="11.25" customHeight="1">
      <c r="A444" s="990" t="s">
        <v>1016</v>
      </c>
      <c r="D444" s="984"/>
      <c r="E444" s="994"/>
      <c r="F444" s="4007"/>
      <c r="G444" s="4014"/>
      <c r="H444" s="4003" t="s">
        <v>161</v>
      </c>
      <c r="I444" s="4015"/>
      <c r="J444" s="4016"/>
      <c r="K444" s="4017"/>
      <c r="L444" s="3741"/>
      <c r="M444" s="3742"/>
      <c r="N444" s="4020"/>
      <c r="O444" s="4021"/>
      <c r="P444" s="4023"/>
      <c r="Q444" s="4016"/>
      <c r="R444" s="3975"/>
      <c r="S444" s="4025"/>
      <c r="T444" s="3975"/>
      <c r="U444" s="3975"/>
      <c r="V444" s="3975"/>
      <c r="W444" s="3975"/>
      <c r="X444" s="3975"/>
      <c r="Y444" s="3975"/>
      <c r="Z444" s="1614"/>
      <c r="AA444" s="1581">
        <v>1</v>
      </c>
      <c r="AB444" s="1003" t="s">
        <v>1128</v>
      </c>
      <c r="AC444" s="993">
        <v>1328.81</v>
      </c>
      <c r="AD444" s="1003" t="str">
        <f>AB444</f>
        <v xml:space="preserve">  Кредиты</v>
      </c>
      <c r="AE444" s="993">
        <v>9819.56</v>
      </c>
      <c r="AF444" s="4018"/>
      <c r="AG444" s="4019"/>
      <c r="AH444" s="4019"/>
      <c r="AI444" s="4018"/>
      <c r="AJ444" s="4019"/>
      <c r="AK444" s="4019"/>
      <c r="AL444" s="1763"/>
      <c r="AM444" s="1609"/>
      <c r="AN444" s="1609"/>
      <c r="AO444" s="1609"/>
      <c r="AP444" s="1609"/>
      <c r="AQ444" s="1609"/>
      <c r="AR444" s="1609"/>
      <c r="AS444" s="1609"/>
      <c r="AT444" s="1609"/>
      <c r="AU444" s="1609"/>
      <c r="AV444" s="1609"/>
      <c r="AW444" s="1609"/>
      <c r="AX444" s="1609"/>
      <c r="AY444" s="1609"/>
      <c r="AZ444" s="1609"/>
      <c r="BA444" s="1609"/>
      <c r="BB444" s="1609"/>
      <c r="BC444" s="1609"/>
      <c r="BD444" s="1609"/>
      <c r="BE444" s="1609"/>
      <c r="BF444" s="1609"/>
    </row>
    <row r="445" spans="1:58" ht="11.25" customHeight="1">
      <c r="A445" s="990" t="s">
        <v>1016</v>
      </c>
      <c r="D445" s="984"/>
      <c r="E445" s="994"/>
      <c r="F445" s="4007"/>
      <c r="G445" s="4014"/>
      <c r="H445" s="4003" t="s">
        <v>161</v>
      </c>
      <c r="I445" s="4015"/>
      <c r="J445" s="4016"/>
      <c r="K445" s="4017"/>
      <c r="L445" s="3741"/>
      <c r="M445" s="3742"/>
      <c r="N445" s="4020"/>
      <c r="O445" s="4021"/>
      <c r="P445" s="4024"/>
      <c r="Q445" s="4016"/>
      <c r="R445" s="3975"/>
      <c r="S445" s="4025"/>
      <c r="T445" s="3975"/>
      <c r="U445" s="3975"/>
      <c r="V445" s="3975"/>
      <c r="W445" s="3975"/>
      <c r="X445" s="3975"/>
      <c r="Y445" s="3975"/>
      <c r="Z445" s="999"/>
      <c r="AA445" s="1000"/>
      <c r="AB445" s="1065" t="s">
        <v>1093</v>
      </c>
      <c r="AC445" s="1004"/>
      <c r="AD445" s="1004"/>
      <c r="AE445" s="1006"/>
      <c r="AF445" s="4018"/>
      <c r="AG445" s="4019"/>
      <c r="AH445" s="4019"/>
      <c r="AI445" s="4018"/>
      <c r="AJ445" s="4019"/>
      <c r="AK445" s="4019"/>
      <c r="AL445" s="1763"/>
      <c r="AM445" s="1609"/>
      <c r="AN445" s="1609"/>
      <c r="AO445" s="1609"/>
      <c r="AP445" s="1609"/>
      <c r="AQ445" s="1609"/>
      <c r="AR445" s="1609"/>
      <c r="AS445" s="1609"/>
      <c r="AT445" s="1609"/>
      <c r="AU445" s="1609"/>
      <c r="AV445" s="1609"/>
      <c r="AW445" s="1609"/>
      <c r="AX445" s="1609"/>
      <c r="AY445" s="1609"/>
      <c r="AZ445" s="1609"/>
      <c r="BA445" s="1609"/>
      <c r="BB445" s="1609"/>
      <c r="BC445" s="1609"/>
      <c r="BD445" s="1609"/>
      <c r="BE445" s="1609"/>
      <c r="BF445" s="1609"/>
    </row>
    <row r="446" spans="1:58" ht="11.25" customHeight="1">
      <c r="A446" s="990" t="s">
        <v>1016</v>
      </c>
      <c r="D446" s="984"/>
      <c r="E446" s="994"/>
      <c r="F446" s="4007"/>
      <c r="G446" s="4014"/>
      <c r="H446" s="4003" t="s">
        <v>161</v>
      </c>
      <c r="I446" s="4015"/>
      <c r="J446" s="4016"/>
      <c r="K446" s="4017"/>
      <c r="L446" s="3741"/>
      <c r="M446" s="3742"/>
      <c r="N446" s="999"/>
      <c r="O446" s="1000"/>
      <c r="P446" s="992" t="s">
        <v>1094</v>
      </c>
      <c r="Q446" s="1000"/>
      <c r="R446" s="1000"/>
      <c r="S446" s="1000"/>
      <c r="T446" s="1000"/>
      <c r="U446" s="1000"/>
      <c r="V446" s="1000"/>
      <c r="W446" s="1000"/>
      <c r="X446" s="1000"/>
      <c r="Y446" s="1000"/>
      <c r="Z446" s="1000"/>
      <c r="AA446" s="1000"/>
      <c r="AB446" s="1000"/>
      <c r="AC446" s="1000"/>
      <c r="AD446" s="1000"/>
      <c r="AE446" s="1007"/>
      <c r="AF446" s="4018"/>
      <c r="AG446" s="4019"/>
      <c r="AH446" s="4019"/>
      <c r="AI446" s="4018"/>
      <c r="AJ446" s="4019"/>
      <c r="AK446" s="4019"/>
      <c r="AL446" s="1763"/>
      <c r="AM446" s="1609"/>
      <c r="AN446" s="1609"/>
      <c r="AO446" s="1609"/>
      <c r="AP446" s="1609"/>
      <c r="AQ446" s="1609"/>
      <c r="AR446" s="1609"/>
      <c r="AS446" s="1609"/>
      <c r="AT446" s="1609"/>
      <c r="AU446" s="1609"/>
      <c r="AV446" s="1609"/>
      <c r="AW446" s="1609"/>
      <c r="AX446" s="1609"/>
      <c r="AY446" s="1609"/>
      <c r="AZ446" s="1609"/>
      <c r="BA446" s="1609"/>
      <c r="BB446" s="1609"/>
      <c r="BC446" s="1609"/>
      <c r="BD446" s="1609"/>
      <c r="BE446" s="1609"/>
      <c r="BF446" s="1609"/>
    </row>
    <row r="447" spans="1:58" ht="11.25" customHeight="1">
      <c r="A447" s="990" t="s">
        <v>1016</v>
      </c>
      <c r="D447" s="984"/>
      <c r="E447" s="994"/>
      <c r="F447" s="4007"/>
      <c r="G447" s="3992" t="s">
        <v>90</v>
      </c>
      <c r="H447" s="4003" t="s">
        <v>77</v>
      </c>
      <c r="I447" s="4015"/>
      <c r="J447" s="4016"/>
      <c r="K447" s="4017" t="s">
        <v>1158</v>
      </c>
      <c r="L447" s="3741" t="s">
        <v>6</v>
      </c>
      <c r="M447" s="3742"/>
      <c r="N447" s="1761"/>
      <c r="O447" s="1001" t="s">
        <v>460</v>
      </c>
      <c r="P447" s="1002"/>
      <c r="Q447" s="1002"/>
      <c r="R447" s="1002"/>
      <c r="S447" s="1002"/>
      <c r="T447" s="1002"/>
      <c r="U447" s="1002"/>
      <c r="V447" s="1002"/>
      <c r="W447" s="1002"/>
      <c r="X447" s="1002"/>
      <c r="Y447" s="1002"/>
      <c r="Z447" s="1002"/>
      <c r="AA447" s="1002"/>
      <c r="AB447" s="1002"/>
      <c r="AC447" s="1002"/>
      <c r="AD447" s="1002"/>
      <c r="AE447" s="1002"/>
      <c r="AF447" s="4018">
        <v>2019</v>
      </c>
      <c r="AG447" s="4019" t="s">
        <v>1096</v>
      </c>
      <c r="AH447" s="4019" t="s">
        <v>1119</v>
      </c>
      <c r="AI447" s="4018">
        <v>2019</v>
      </c>
      <c r="AJ447" s="4019" t="s">
        <v>1081</v>
      </c>
      <c r="AK447" s="4019" t="s">
        <v>1119</v>
      </c>
      <c r="AL447" s="1763"/>
      <c r="AM447" s="1609"/>
      <c r="AN447" s="1609"/>
      <c r="AO447" s="1609"/>
      <c r="AP447" s="1609"/>
      <c r="AQ447" s="1609"/>
      <c r="AR447" s="1609"/>
      <c r="AS447" s="1609"/>
      <c r="AT447" s="1609"/>
      <c r="AU447" s="1609"/>
      <c r="AV447" s="1609"/>
      <c r="AW447" s="1609"/>
      <c r="AX447" s="1609"/>
      <c r="AY447" s="1609"/>
      <c r="AZ447" s="1609"/>
      <c r="BA447" s="1609"/>
      <c r="BB447" s="1609"/>
      <c r="BC447" s="1609"/>
      <c r="BD447" s="1609"/>
      <c r="BE447" s="1609"/>
      <c r="BF447" s="1609"/>
    </row>
    <row r="448" spans="1:58" ht="11.25" customHeight="1">
      <c r="A448" s="990" t="s">
        <v>1016</v>
      </c>
      <c r="D448" s="984"/>
      <c r="E448" s="994"/>
      <c r="F448" s="4007"/>
      <c r="G448" s="4014"/>
      <c r="H448" s="4003" t="s">
        <v>89</v>
      </c>
      <c r="I448" s="4015"/>
      <c r="J448" s="4016"/>
      <c r="K448" s="4017"/>
      <c r="L448" s="3741"/>
      <c r="M448" s="3742"/>
      <c r="N448" s="4020"/>
      <c r="O448" s="4021">
        <v>1</v>
      </c>
      <c r="P448" s="4022" t="s">
        <v>52</v>
      </c>
      <c r="Q448" s="4016" t="s">
        <v>1159</v>
      </c>
      <c r="R448" s="4025" t="s">
        <v>1084</v>
      </c>
      <c r="S448" s="4025" t="s">
        <v>1149</v>
      </c>
      <c r="T448" s="4025" t="s">
        <v>1150</v>
      </c>
      <c r="U448" s="4025" t="s">
        <v>1151</v>
      </c>
      <c r="V448" s="4025" t="s">
        <v>1152</v>
      </c>
      <c r="W448" s="4025" t="s">
        <v>1153</v>
      </c>
      <c r="X448" s="4025" t="s">
        <v>1160</v>
      </c>
      <c r="Y448" s="4025" t="s">
        <v>1091</v>
      </c>
      <c r="Z448" s="999"/>
      <c r="AA448" s="1000"/>
      <c r="AB448" s="1000"/>
      <c r="AC448" s="1004"/>
      <c r="AD448" s="1004"/>
      <c r="AE448" s="1005"/>
      <c r="AF448" s="4018"/>
      <c r="AG448" s="4019"/>
      <c r="AH448" s="4019"/>
      <c r="AI448" s="4018"/>
      <c r="AJ448" s="4019"/>
      <c r="AK448" s="4019"/>
      <c r="AL448" s="1763"/>
      <c r="AM448" s="1609"/>
      <c r="AN448" s="1609"/>
      <c r="AO448" s="1609"/>
      <c r="AP448" s="1609"/>
      <c r="AQ448" s="1609"/>
      <c r="AR448" s="1609"/>
      <c r="AS448" s="1609"/>
      <c r="AT448" s="1609"/>
      <c r="AU448" s="1609"/>
      <c r="AV448" s="1609"/>
      <c r="AW448" s="1609"/>
      <c r="AX448" s="1609"/>
      <c r="AY448" s="1609"/>
      <c r="AZ448" s="1609"/>
      <c r="BA448" s="1609"/>
      <c r="BB448" s="1609"/>
      <c r="BC448" s="1609"/>
      <c r="BD448" s="1609"/>
      <c r="BE448" s="1609"/>
      <c r="BF448" s="1609"/>
    </row>
    <row r="449" spans="1:58" ht="11.25" customHeight="1">
      <c r="A449" s="990" t="s">
        <v>1016</v>
      </c>
      <c r="D449" s="984"/>
      <c r="E449" s="994"/>
      <c r="F449" s="4007"/>
      <c r="G449" s="4014"/>
      <c r="H449" s="4003" t="s">
        <v>89</v>
      </c>
      <c r="I449" s="4015"/>
      <c r="J449" s="4016"/>
      <c r="K449" s="4017"/>
      <c r="L449" s="3741"/>
      <c r="M449" s="3742"/>
      <c r="N449" s="4020"/>
      <c r="O449" s="4021"/>
      <c r="P449" s="4023"/>
      <c r="Q449" s="4016"/>
      <c r="R449" s="3975"/>
      <c r="S449" s="4025"/>
      <c r="T449" s="3975"/>
      <c r="U449" s="3975"/>
      <c r="V449" s="3975"/>
      <c r="W449" s="3975"/>
      <c r="X449" s="3975"/>
      <c r="Y449" s="3975"/>
      <c r="Z449" s="1614"/>
      <c r="AA449" s="1581">
        <v>1</v>
      </c>
      <c r="AB449" s="1003" t="s">
        <v>1128</v>
      </c>
      <c r="AC449" s="993">
        <v>1381.86</v>
      </c>
      <c r="AD449" s="1003" t="str">
        <f>AB449</f>
        <v xml:space="preserve">  Кредиты</v>
      </c>
      <c r="AE449" s="993">
        <v>12049.42</v>
      </c>
      <c r="AF449" s="4018"/>
      <c r="AG449" s="4019"/>
      <c r="AH449" s="4019"/>
      <c r="AI449" s="4018"/>
      <c r="AJ449" s="4019"/>
      <c r="AK449" s="4019"/>
      <c r="AL449" s="1763"/>
      <c r="AM449" s="1609"/>
      <c r="AN449" s="1609"/>
      <c r="AO449" s="1609"/>
      <c r="AP449" s="1609"/>
      <c r="AQ449" s="1609"/>
      <c r="AR449" s="1609"/>
      <c r="AS449" s="1609"/>
      <c r="AT449" s="1609"/>
      <c r="AU449" s="1609"/>
      <c r="AV449" s="1609"/>
      <c r="AW449" s="1609"/>
      <c r="AX449" s="1609"/>
      <c r="AY449" s="1609"/>
      <c r="AZ449" s="1609"/>
      <c r="BA449" s="1609"/>
      <c r="BB449" s="1609"/>
      <c r="BC449" s="1609"/>
      <c r="BD449" s="1609"/>
      <c r="BE449" s="1609"/>
      <c r="BF449" s="1609"/>
    </row>
    <row r="450" spans="1:58" ht="11.25" customHeight="1">
      <c r="A450" s="990" t="s">
        <v>1016</v>
      </c>
      <c r="D450" s="984"/>
      <c r="E450" s="994"/>
      <c r="F450" s="4007"/>
      <c r="G450" s="4014"/>
      <c r="H450" s="4003" t="s">
        <v>89</v>
      </c>
      <c r="I450" s="4015"/>
      <c r="J450" s="4016"/>
      <c r="K450" s="4017"/>
      <c r="L450" s="3741"/>
      <c r="M450" s="3742"/>
      <c r="N450" s="4020"/>
      <c r="O450" s="4021"/>
      <c r="P450" s="4024"/>
      <c r="Q450" s="4016"/>
      <c r="R450" s="3975"/>
      <c r="S450" s="4025"/>
      <c r="T450" s="3975"/>
      <c r="U450" s="3975"/>
      <c r="V450" s="3975"/>
      <c r="W450" s="3975"/>
      <c r="X450" s="3975"/>
      <c r="Y450" s="3975"/>
      <c r="Z450" s="999"/>
      <c r="AA450" s="1000"/>
      <c r="AB450" s="1065" t="s">
        <v>1093</v>
      </c>
      <c r="AC450" s="1004"/>
      <c r="AD450" s="1004"/>
      <c r="AE450" s="1006"/>
      <c r="AF450" s="4018"/>
      <c r="AG450" s="4019"/>
      <c r="AH450" s="4019"/>
      <c r="AI450" s="4018"/>
      <c r="AJ450" s="4019"/>
      <c r="AK450" s="4019"/>
      <c r="AL450" s="1763"/>
      <c r="AM450" s="1609"/>
      <c r="AN450" s="1609"/>
      <c r="AO450" s="1609"/>
      <c r="AP450" s="1609"/>
      <c r="AQ450" s="1609"/>
      <c r="AR450" s="1609"/>
      <c r="AS450" s="1609"/>
      <c r="AT450" s="1609"/>
      <c r="AU450" s="1609"/>
      <c r="AV450" s="1609"/>
      <c r="AW450" s="1609"/>
      <c r="AX450" s="1609"/>
      <c r="AY450" s="1609"/>
      <c r="AZ450" s="1609"/>
      <c r="BA450" s="1609"/>
      <c r="BB450" s="1609"/>
      <c r="BC450" s="1609"/>
      <c r="BD450" s="1609"/>
      <c r="BE450" s="1609"/>
      <c r="BF450" s="1609"/>
    </row>
    <row r="451" spans="1:58" ht="11.25" customHeight="1">
      <c r="A451" s="990" t="s">
        <v>1016</v>
      </c>
      <c r="D451" s="984"/>
      <c r="E451" s="994"/>
      <c r="F451" s="4007"/>
      <c r="G451" s="4014"/>
      <c r="H451" s="4003" t="s">
        <v>89</v>
      </c>
      <c r="I451" s="4015"/>
      <c r="J451" s="4016"/>
      <c r="K451" s="4017"/>
      <c r="L451" s="3741"/>
      <c r="M451" s="3742"/>
      <c r="N451" s="999"/>
      <c r="O451" s="1000"/>
      <c r="P451" s="992" t="s">
        <v>1094</v>
      </c>
      <c r="Q451" s="1000"/>
      <c r="R451" s="1000"/>
      <c r="S451" s="1000"/>
      <c r="T451" s="1000"/>
      <c r="U451" s="1000"/>
      <c r="V451" s="1000"/>
      <c r="W451" s="1000"/>
      <c r="X451" s="1000"/>
      <c r="Y451" s="1000"/>
      <c r="Z451" s="1000"/>
      <c r="AA451" s="1000"/>
      <c r="AB451" s="1000"/>
      <c r="AC451" s="1000"/>
      <c r="AD451" s="1000"/>
      <c r="AE451" s="1007"/>
      <c r="AF451" s="4018"/>
      <c r="AG451" s="4019"/>
      <c r="AH451" s="4019"/>
      <c r="AI451" s="4018"/>
      <c r="AJ451" s="4019"/>
      <c r="AK451" s="4019"/>
      <c r="AL451" s="1763"/>
      <c r="AM451" s="1609"/>
      <c r="AN451" s="1609"/>
      <c r="AO451" s="1609"/>
      <c r="AP451" s="1609"/>
      <c r="AQ451" s="1609"/>
      <c r="AR451" s="1609"/>
      <c r="AS451" s="1609"/>
      <c r="AT451" s="1609"/>
      <c r="AU451" s="1609"/>
      <c r="AV451" s="1609"/>
      <c r="AW451" s="1609"/>
      <c r="AX451" s="1609"/>
      <c r="AY451" s="1609"/>
      <c r="AZ451" s="1609"/>
      <c r="BA451" s="1609"/>
      <c r="BB451" s="1609"/>
      <c r="BC451" s="1609"/>
      <c r="BD451" s="1609"/>
      <c r="BE451" s="1609"/>
      <c r="BF451" s="1609"/>
    </row>
    <row r="452" spans="1:58" ht="11.25" customHeight="1">
      <c r="A452" s="990" t="s">
        <v>1016</v>
      </c>
      <c r="D452" s="984"/>
      <c r="E452" s="994"/>
      <c r="F452" s="4007"/>
      <c r="G452" s="3992" t="s">
        <v>90</v>
      </c>
      <c r="H452" s="4003" t="s">
        <v>78</v>
      </c>
      <c r="I452" s="4015"/>
      <c r="J452" s="4016"/>
      <c r="K452" s="4017" t="s">
        <v>1166</v>
      </c>
      <c r="L452" s="3741" t="s">
        <v>6</v>
      </c>
      <c r="M452" s="3742"/>
      <c r="N452" s="1761"/>
      <c r="O452" s="1001" t="s">
        <v>460</v>
      </c>
      <c r="P452" s="1002"/>
      <c r="Q452" s="1002"/>
      <c r="R452" s="1002"/>
      <c r="S452" s="1002"/>
      <c r="T452" s="1002"/>
      <c r="U452" s="1002"/>
      <c r="V452" s="1002"/>
      <c r="W452" s="1002"/>
      <c r="X452" s="1002"/>
      <c r="Y452" s="1002"/>
      <c r="Z452" s="1002"/>
      <c r="AA452" s="1002"/>
      <c r="AB452" s="1002"/>
      <c r="AC452" s="1002"/>
      <c r="AD452" s="1002"/>
      <c r="AE452" s="1002"/>
      <c r="AF452" s="4018">
        <v>2017</v>
      </c>
      <c r="AG452" s="4019" t="s">
        <v>1096</v>
      </c>
      <c r="AH452" s="4019" t="s">
        <v>1162</v>
      </c>
      <c r="AI452" s="4018">
        <v>2017</v>
      </c>
      <c r="AJ452" s="4019" t="s">
        <v>1081</v>
      </c>
      <c r="AK452" s="4019" t="s">
        <v>1162</v>
      </c>
      <c r="AL452" s="1763"/>
      <c r="AM452" s="1609"/>
      <c r="AN452" s="1609"/>
      <c r="AO452" s="1609"/>
      <c r="AP452" s="1609"/>
      <c r="AQ452" s="1609"/>
      <c r="AR452" s="1609"/>
      <c r="AS452" s="1609"/>
      <c r="AT452" s="1609"/>
      <c r="AU452" s="1609"/>
      <c r="AV452" s="1609"/>
      <c r="AW452" s="1609"/>
      <c r="AX452" s="1609"/>
      <c r="AY452" s="1609"/>
      <c r="AZ452" s="1609"/>
      <c r="BA452" s="1609"/>
      <c r="BB452" s="1609"/>
      <c r="BC452" s="1609"/>
      <c r="BD452" s="1609"/>
      <c r="BE452" s="1609"/>
      <c r="BF452" s="1609"/>
    </row>
    <row r="453" spans="1:58" ht="11.25" customHeight="1">
      <c r="A453" s="990" t="s">
        <v>1016</v>
      </c>
      <c r="D453" s="984"/>
      <c r="E453" s="994"/>
      <c r="F453" s="4007"/>
      <c r="G453" s="4014"/>
      <c r="H453" s="4003" t="s">
        <v>77</v>
      </c>
      <c r="I453" s="4015"/>
      <c r="J453" s="4016"/>
      <c r="K453" s="4017"/>
      <c r="L453" s="3741"/>
      <c r="M453" s="3742"/>
      <c r="N453" s="4020"/>
      <c r="O453" s="4021">
        <v>1</v>
      </c>
      <c r="P453" s="4022" t="s">
        <v>52</v>
      </c>
      <c r="Q453" s="4016" t="s">
        <v>1163</v>
      </c>
      <c r="R453" s="4025" t="s">
        <v>1084</v>
      </c>
      <c r="S453" s="4025" t="s">
        <v>1149</v>
      </c>
      <c r="T453" s="4025" t="s">
        <v>1150</v>
      </c>
      <c r="U453" s="4025" t="s">
        <v>1151</v>
      </c>
      <c r="V453" s="4025" t="s">
        <v>1152</v>
      </c>
      <c r="W453" s="4025" t="s">
        <v>1153</v>
      </c>
      <c r="X453" s="4025" t="s">
        <v>1164</v>
      </c>
      <c r="Y453" s="4025" t="s">
        <v>1165</v>
      </c>
      <c r="Z453" s="999"/>
      <c r="AA453" s="1000"/>
      <c r="AB453" s="1000"/>
      <c r="AC453" s="1004"/>
      <c r="AD453" s="1004"/>
      <c r="AE453" s="1005"/>
      <c r="AF453" s="4018"/>
      <c r="AG453" s="4019"/>
      <c r="AH453" s="4019"/>
      <c r="AI453" s="4018"/>
      <c r="AJ453" s="4019"/>
      <c r="AK453" s="4019"/>
      <c r="AL453" s="1763"/>
      <c r="AM453" s="1609"/>
      <c r="AN453" s="1609"/>
      <c r="AO453" s="1609"/>
      <c r="AP453" s="1609"/>
      <c r="AQ453" s="1609"/>
      <c r="AR453" s="1609"/>
      <c r="AS453" s="1609"/>
      <c r="AT453" s="1609"/>
      <c r="AU453" s="1609"/>
      <c r="AV453" s="1609"/>
      <c r="AW453" s="1609"/>
      <c r="AX453" s="1609"/>
      <c r="AY453" s="1609"/>
      <c r="AZ453" s="1609"/>
      <c r="BA453" s="1609"/>
      <c r="BB453" s="1609"/>
      <c r="BC453" s="1609"/>
      <c r="BD453" s="1609"/>
      <c r="BE453" s="1609"/>
      <c r="BF453" s="1609"/>
    </row>
    <row r="454" spans="1:58" ht="11.25" customHeight="1">
      <c r="A454" s="990" t="s">
        <v>1016</v>
      </c>
      <c r="D454" s="984"/>
      <c r="E454" s="994"/>
      <c r="F454" s="4007"/>
      <c r="G454" s="4014"/>
      <c r="H454" s="4003" t="s">
        <v>77</v>
      </c>
      <c r="I454" s="4015"/>
      <c r="J454" s="4016"/>
      <c r="K454" s="4017"/>
      <c r="L454" s="3741"/>
      <c r="M454" s="3742"/>
      <c r="N454" s="4020"/>
      <c r="O454" s="4021"/>
      <c r="P454" s="4023"/>
      <c r="Q454" s="4016"/>
      <c r="R454" s="3975"/>
      <c r="S454" s="4025"/>
      <c r="T454" s="3975"/>
      <c r="U454" s="3975"/>
      <c r="V454" s="3975"/>
      <c r="W454" s="3975"/>
      <c r="X454" s="3975"/>
      <c r="Y454" s="3975"/>
      <c r="Z454" s="1614"/>
      <c r="AA454" s="1581">
        <v>1</v>
      </c>
      <c r="AB454" s="1003" t="s">
        <v>1102</v>
      </c>
      <c r="AC454" s="993">
        <v>3083.24</v>
      </c>
      <c r="AD454" s="1003" t="str">
        <f>AB454</f>
        <v xml:space="preserve">      Амортизационные отчисления с выделением результатов переоценки основных средств и нематериальных активов</v>
      </c>
      <c r="AE454" s="993">
        <v>0</v>
      </c>
      <c r="AF454" s="4018"/>
      <c r="AG454" s="4019"/>
      <c r="AH454" s="4019"/>
      <c r="AI454" s="4018"/>
      <c r="AJ454" s="4019"/>
      <c r="AK454" s="4019"/>
      <c r="AL454" s="1763"/>
      <c r="AM454" s="1609"/>
      <c r="AN454" s="1609"/>
      <c r="AO454" s="1609"/>
      <c r="AP454" s="1609"/>
      <c r="AQ454" s="1609"/>
      <c r="AR454" s="1609"/>
      <c r="AS454" s="1609"/>
      <c r="AT454" s="1609"/>
      <c r="AU454" s="1609"/>
      <c r="AV454" s="1609"/>
      <c r="AW454" s="1609"/>
      <c r="AX454" s="1609"/>
      <c r="AY454" s="1609"/>
      <c r="AZ454" s="1609"/>
      <c r="BA454" s="1609"/>
      <c r="BB454" s="1609"/>
      <c r="BC454" s="1609"/>
      <c r="BD454" s="1609"/>
      <c r="BE454" s="1609"/>
      <c r="BF454" s="1609"/>
    </row>
    <row r="455" spans="1:58" ht="11.25" customHeight="1">
      <c r="A455" s="990" t="s">
        <v>1016</v>
      </c>
      <c r="D455" s="984"/>
      <c r="E455" s="994"/>
      <c r="F455" s="4014"/>
      <c r="G455" s="4014"/>
      <c r="H455" s="4014"/>
      <c r="I455" s="4014"/>
      <c r="J455" s="4014"/>
      <c r="K455" s="4014"/>
      <c r="L455" s="4014"/>
      <c r="M455" s="4014"/>
      <c r="N455" s="4014"/>
      <c r="O455" s="4014"/>
      <c r="P455" s="4014"/>
      <c r="Q455" s="4014"/>
      <c r="R455" s="4014"/>
      <c r="S455" s="4014"/>
      <c r="T455" s="4014"/>
      <c r="U455" s="4014"/>
      <c r="V455" s="4014"/>
      <c r="W455" s="4014"/>
      <c r="X455" s="4014"/>
      <c r="Y455" s="4014"/>
      <c r="Z455" s="587" t="s">
        <v>90</v>
      </c>
      <c r="AA455" s="1601" t="s">
        <v>89</v>
      </c>
      <c r="AB455" s="1003" t="s">
        <v>1128</v>
      </c>
      <c r="AC455" s="993">
        <v>9816.81</v>
      </c>
      <c r="AD455" s="1003" t="str">
        <f>AB455</f>
        <v xml:space="preserve">  Кредиты</v>
      </c>
      <c r="AE455" s="993">
        <v>0</v>
      </c>
      <c r="AF455" s="4026"/>
      <c r="AG455" s="4027"/>
      <c r="AH455" s="4027"/>
      <c r="AI455" s="4026"/>
      <c r="AJ455" s="4027"/>
      <c r="AK455" s="4028"/>
      <c r="AL455" s="1763"/>
      <c r="AM455" s="1609"/>
      <c r="AN455" s="1609"/>
      <c r="AO455" s="1609"/>
      <c r="AP455" s="1609"/>
      <c r="AQ455" s="1609"/>
      <c r="AR455" s="1609"/>
      <c r="AS455" s="1609"/>
      <c r="AT455" s="1609"/>
      <c r="AU455" s="1609"/>
      <c r="AV455" s="1609"/>
      <c r="AW455" s="1609"/>
      <c r="AX455" s="1609"/>
      <c r="AY455" s="1609"/>
      <c r="AZ455" s="1609"/>
      <c r="BA455" s="1609"/>
      <c r="BB455" s="1609"/>
      <c r="BC455" s="1609"/>
      <c r="BD455" s="1609"/>
      <c r="BE455" s="1609"/>
      <c r="BF455" s="1609"/>
    </row>
    <row r="456" spans="1:58" ht="11.25" customHeight="1">
      <c r="A456" s="990" t="s">
        <v>1016</v>
      </c>
      <c r="D456" s="984"/>
      <c r="E456" s="994"/>
      <c r="F456" s="4014"/>
      <c r="G456" s="4014"/>
      <c r="H456" s="4014"/>
      <c r="I456" s="4014"/>
      <c r="J456" s="4014"/>
      <c r="K456" s="4014"/>
      <c r="L456" s="4014"/>
      <c r="M456" s="4014"/>
      <c r="N456" s="4014"/>
      <c r="O456" s="4014"/>
      <c r="P456" s="4014"/>
      <c r="Q456" s="4014"/>
      <c r="R456" s="4014"/>
      <c r="S456" s="4014"/>
      <c r="T456" s="4014"/>
      <c r="U456" s="4014"/>
      <c r="V456" s="4014"/>
      <c r="W456" s="4014"/>
      <c r="X456" s="4014"/>
      <c r="Y456" s="4014"/>
      <c r="Z456" s="587" t="s">
        <v>90</v>
      </c>
      <c r="AA456" s="1601" t="s">
        <v>77</v>
      </c>
      <c r="AB456" s="1003" t="s">
        <v>1092</v>
      </c>
      <c r="AC456" s="993">
        <v>3999.56</v>
      </c>
      <c r="AD456" s="1003" t="str">
        <f>AB456</f>
        <v xml:space="preserve">  Прибыль направляемая на инвестиции</v>
      </c>
      <c r="AE456" s="993">
        <v>0</v>
      </c>
      <c r="AF456" s="4026"/>
      <c r="AG456" s="4027"/>
      <c r="AH456" s="4027"/>
      <c r="AI456" s="4026"/>
      <c r="AJ456" s="4027"/>
      <c r="AK456" s="4028"/>
      <c r="AL456" s="1763"/>
      <c r="AM456" s="1609"/>
      <c r="AN456" s="1609"/>
      <c r="AO456" s="1609"/>
      <c r="AP456" s="1609"/>
      <c r="AQ456" s="1609"/>
      <c r="AR456" s="1609"/>
      <c r="AS456" s="1609"/>
      <c r="AT456" s="1609"/>
      <c r="AU456" s="1609"/>
      <c r="AV456" s="1609"/>
      <c r="AW456" s="1609"/>
      <c r="AX456" s="1609"/>
      <c r="AY456" s="1609"/>
      <c r="AZ456" s="1609"/>
      <c r="BA456" s="1609"/>
      <c r="BB456" s="1609"/>
      <c r="BC456" s="1609"/>
      <c r="BD456" s="1609"/>
      <c r="BE456" s="1609"/>
      <c r="BF456" s="1609"/>
    </row>
    <row r="457" spans="1:58" ht="11.25" customHeight="1">
      <c r="A457" s="990" t="s">
        <v>1016</v>
      </c>
      <c r="D457" s="984"/>
      <c r="E457" s="994"/>
      <c r="F457" s="4007"/>
      <c r="G457" s="4014"/>
      <c r="H457" s="4003" t="s">
        <v>77</v>
      </c>
      <c r="I457" s="4015"/>
      <c r="J457" s="4016"/>
      <c r="K457" s="4017"/>
      <c r="L457" s="3741"/>
      <c r="M457" s="3742"/>
      <c r="N457" s="4020"/>
      <c r="O457" s="4021"/>
      <c r="P457" s="4024"/>
      <c r="Q457" s="4016"/>
      <c r="R457" s="3975"/>
      <c r="S457" s="4025"/>
      <c r="T457" s="3975"/>
      <c r="U457" s="3975"/>
      <c r="V457" s="3975"/>
      <c r="W457" s="3975"/>
      <c r="X457" s="3975"/>
      <c r="Y457" s="3975"/>
      <c r="Z457" s="999"/>
      <c r="AA457" s="1000"/>
      <c r="AB457" s="1065" t="s">
        <v>1093</v>
      </c>
      <c r="AC457" s="1004"/>
      <c r="AD457" s="1004"/>
      <c r="AE457" s="1006"/>
      <c r="AF457" s="4018"/>
      <c r="AG457" s="4019"/>
      <c r="AH457" s="4019"/>
      <c r="AI457" s="4018"/>
      <c r="AJ457" s="4019"/>
      <c r="AK457" s="4019"/>
      <c r="AL457" s="1763"/>
      <c r="AM457" s="1609"/>
      <c r="AN457" s="1609"/>
      <c r="AO457" s="1609"/>
      <c r="AP457" s="1609"/>
      <c r="AQ457" s="1609"/>
      <c r="AR457" s="1609"/>
      <c r="AS457" s="1609"/>
      <c r="AT457" s="1609"/>
      <c r="AU457" s="1609"/>
      <c r="AV457" s="1609"/>
      <c r="AW457" s="1609"/>
      <c r="AX457" s="1609"/>
      <c r="AY457" s="1609"/>
      <c r="AZ457" s="1609"/>
      <c r="BA457" s="1609"/>
      <c r="BB457" s="1609"/>
      <c r="BC457" s="1609"/>
      <c r="BD457" s="1609"/>
      <c r="BE457" s="1609"/>
      <c r="BF457" s="1609"/>
    </row>
    <row r="458" spans="1:58" ht="11.25" customHeight="1">
      <c r="A458" s="990" t="s">
        <v>1016</v>
      </c>
      <c r="D458" s="984"/>
      <c r="E458" s="994"/>
      <c r="F458" s="4007"/>
      <c r="G458" s="4014"/>
      <c r="H458" s="4003" t="s">
        <v>77</v>
      </c>
      <c r="I458" s="4015"/>
      <c r="J458" s="4016"/>
      <c r="K458" s="4017"/>
      <c r="L458" s="3741"/>
      <c r="M458" s="3742"/>
      <c r="N458" s="999"/>
      <c r="O458" s="1000"/>
      <c r="P458" s="992" t="s">
        <v>1094</v>
      </c>
      <c r="Q458" s="1000"/>
      <c r="R458" s="1000"/>
      <c r="S458" s="1000"/>
      <c r="T458" s="1000"/>
      <c r="U458" s="1000"/>
      <c r="V458" s="1000"/>
      <c r="W458" s="1000"/>
      <c r="X458" s="1000"/>
      <c r="Y458" s="1000"/>
      <c r="Z458" s="1000"/>
      <c r="AA458" s="1000"/>
      <c r="AB458" s="1000"/>
      <c r="AC458" s="1000"/>
      <c r="AD458" s="1000"/>
      <c r="AE458" s="1007"/>
      <c r="AF458" s="4018"/>
      <c r="AG458" s="4019"/>
      <c r="AH458" s="4019"/>
      <c r="AI458" s="4018"/>
      <c r="AJ458" s="4019"/>
      <c r="AK458" s="4019"/>
      <c r="AL458" s="1763"/>
      <c r="AM458" s="1609"/>
      <c r="AN458" s="1609"/>
      <c r="AO458" s="1609"/>
      <c r="AP458" s="1609"/>
      <c r="AQ458" s="1609"/>
      <c r="AR458" s="1609"/>
      <c r="AS458" s="1609"/>
      <c r="AT458" s="1609"/>
      <c r="AU458" s="1609"/>
      <c r="AV458" s="1609"/>
      <c r="AW458" s="1609"/>
      <c r="AX458" s="1609"/>
      <c r="AY458" s="1609"/>
      <c r="AZ458" s="1609"/>
      <c r="BA458" s="1609"/>
      <c r="BB458" s="1609"/>
      <c r="BC458" s="1609"/>
      <c r="BD458" s="1609"/>
      <c r="BE458" s="1609"/>
      <c r="BF458" s="1609"/>
    </row>
    <row r="459" spans="1:58" ht="11.25" customHeight="1">
      <c r="A459" s="990" t="s">
        <v>1016</v>
      </c>
      <c r="D459" s="984"/>
      <c r="E459" s="994"/>
      <c r="F459" s="4007"/>
      <c r="G459" s="3992" t="s">
        <v>90</v>
      </c>
      <c r="H459" s="4003" t="s">
        <v>115</v>
      </c>
      <c r="I459" s="4015"/>
      <c r="J459" s="4016"/>
      <c r="K459" s="4017" t="s">
        <v>1167</v>
      </c>
      <c r="L459" s="3741" t="s">
        <v>6</v>
      </c>
      <c r="M459" s="3742"/>
      <c r="N459" s="1761"/>
      <c r="O459" s="1001" t="s">
        <v>460</v>
      </c>
      <c r="P459" s="1002"/>
      <c r="Q459" s="1002"/>
      <c r="R459" s="1002"/>
      <c r="S459" s="1002"/>
      <c r="T459" s="1002"/>
      <c r="U459" s="1002"/>
      <c r="V459" s="1002"/>
      <c r="W459" s="1002"/>
      <c r="X459" s="1002"/>
      <c r="Y459" s="1002"/>
      <c r="Z459" s="1002"/>
      <c r="AA459" s="1002"/>
      <c r="AB459" s="1002"/>
      <c r="AC459" s="1002"/>
      <c r="AD459" s="1002"/>
      <c r="AE459" s="1002"/>
      <c r="AF459" s="4018">
        <v>2019</v>
      </c>
      <c r="AG459" s="4019" t="s">
        <v>1096</v>
      </c>
      <c r="AH459" s="4019" t="s">
        <v>1119</v>
      </c>
      <c r="AI459" s="4018">
        <v>2019</v>
      </c>
      <c r="AJ459" s="4019" t="s">
        <v>1096</v>
      </c>
      <c r="AK459" s="4019" t="s">
        <v>1119</v>
      </c>
      <c r="AL459" s="1763"/>
      <c r="AM459" s="1609"/>
      <c r="AN459" s="1609"/>
      <c r="AO459" s="1609"/>
      <c r="AP459" s="1609"/>
      <c r="AQ459" s="1609"/>
      <c r="AR459" s="1609"/>
      <c r="AS459" s="1609"/>
      <c r="AT459" s="1609"/>
      <c r="AU459" s="1609"/>
      <c r="AV459" s="1609"/>
      <c r="AW459" s="1609"/>
      <c r="AX459" s="1609"/>
      <c r="AY459" s="1609"/>
      <c r="AZ459" s="1609"/>
      <c r="BA459" s="1609"/>
      <c r="BB459" s="1609"/>
      <c r="BC459" s="1609"/>
      <c r="BD459" s="1609"/>
      <c r="BE459" s="1609"/>
      <c r="BF459" s="1609"/>
    </row>
    <row r="460" spans="1:58" ht="11.25" customHeight="1">
      <c r="A460" s="990" t="s">
        <v>1016</v>
      </c>
      <c r="D460" s="984"/>
      <c r="E460" s="994"/>
      <c r="F460" s="4007"/>
      <c r="G460" s="4014"/>
      <c r="H460" s="4003" t="s">
        <v>78</v>
      </c>
      <c r="I460" s="4015"/>
      <c r="J460" s="4016"/>
      <c r="K460" s="4017"/>
      <c r="L460" s="3741"/>
      <c r="M460" s="3742"/>
      <c r="N460" s="4020"/>
      <c r="O460" s="4021">
        <v>1</v>
      </c>
      <c r="P460" s="4022" t="s">
        <v>52</v>
      </c>
      <c r="Q460" s="4016" t="s">
        <v>1163</v>
      </c>
      <c r="R460" s="4025" t="s">
        <v>1084</v>
      </c>
      <c r="S460" s="4025" t="s">
        <v>1149</v>
      </c>
      <c r="T460" s="4025" t="s">
        <v>1150</v>
      </c>
      <c r="U460" s="4025" t="s">
        <v>1151</v>
      </c>
      <c r="V460" s="4025" t="s">
        <v>1152</v>
      </c>
      <c r="W460" s="4025" t="s">
        <v>1153</v>
      </c>
      <c r="X460" s="4025" t="s">
        <v>1164</v>
      </c>
      <c r="Y460" s="4025" t="s">
        <v>1165</v>
      </c>
      <c r="Z460" s="999"/>
      <c r="AA460" s="1000"/>
      <c r="AB460" s="1000"/>
      <c r="AC460" s="1004"/>
      <c r="AD460" s="1004"/>
      <c r="AE460" s="1005"/>
      <c r="AF460" s="4018"/>
      <c r="AG460" s="4019"/>
      <c r="AH460" s="4019"/>
      <c r="AI460" s="4018"/>
      <c r="AJ460" s="4019"/>
      <c r="AK460" s="4019"/>
      <c r="AL460" s="1763"/>
      <c r="AM460" s="1609"/>
      <c r="AN460" s="1609"/>
      <c r="AO460" s="1609"/>
      <c r="AP460" s="1609"/>
      <c r="AQ460" s="1609"/>
      <c r="AR460" s="1609"/>
      <c r="AS460" s="1609"/>
      <c r="AT460" s="1609"/>
      <c r="AU460" s="1609"/>
      <c r="AV460" s="1609"/>
      <c r="AW460" s="1609"/>
      <c r="AX460" s="1609"/>
      <c r="AY460" s="1609"/>
      <c r="AZ460" s="1609"/>
      <c r="BA460" s="1609"/>
      <c r="BB460" s="1609"/>
      <c r="BC460" s="1609"/>
      <c r="BD460" s="1609"/>
      <c r="BE460" s="1609"/>
      <c r="BF460" s="1609"/>
    </row>
    <row r="461" spans="1:58" ht="11.25" customHeight="1">
      <c r="A461" s="990" t="s">
        <v>1016</v>
      </c>
      <c r="D461" s="984"/>
      <c r="E461" s="994"/>
      <c r="F461" s="4007"/>
      <c r="G461" s="4014"/>
      <c r="H461" s="4003" t="s">
        <v>78</v>
      </c>
      <c r="I461" s="4015"/>
      <c r="J461" s="4016"/>
      <c r="K461" s="4017"/>
      <c r="L461" s="3741"/>
      <c r="M461" s="3742"/>
      <c r="N461" s="4020"/>
      <c r="O461" s="4021"/>
      <c r="P461" s="4023"/>
      <c r="Q461" s="4016"/>
      <c r="R461" s="3975"/>
      <c r="S461" s="4025"/>
      <c r="T461" s="3975"/>
      <c r="U461" s="3975"/>
      <c r="V461" s="3975"/>
      <c r="W461" s="3975"/>
      <c r="X461" s="3975"/>
      <c r="Y461" s="3975"/>
      <c r="Z461" s="1614"/>
      <c r="AA461" s="1581">
        <v>1</v>
      </c>
      <c r="AB461" s="1003" t="s">
        <v>1128</v>
      </c>
      <c r="AC461" s="993">
        <v>0</v>
      </c>
      <c r="AD461" s="1003" t="str">
        <f>AB461</f>
        <v xml:space="preserve">  Кредиты</v>
      </c>
      <c r="AE461" s="993">
        <v>423.73</v>
      </c>
      <c r="AF461" s="4018"/>
      <c r="AG461" s="4019"/>
      <c r="AH461" s="4019"/>
      <c r="AI461" s="4018"/>
      <c r="AJ461" s="4019"/>
      <c r="AK461" s="4019"/>
      <c r="AL461" s="1763"/>
      <c r="AM461" s="1609"/>
      <c r="AN461" s="1609"/>
      <c r="AO461" s="1609"/>
      <c r="AP461" s="1609"/>
      <c r="AQ461" s="1609"/>
      <c r="AR461" s="1609"/>
      <c r="AS461" s="1609"/>
      <c r="AT461" s="1609"/>
      <c r="AU461" s="1609"/>
      <c r="AV461" s="1609"/>
      <c r="AW461" s="1609"/>
      <c r="AX461" s="1609"/>
      <c r="AY461" s="1609"/>
      <c r="AZ461" s="1609"/>
      <c r="BA461" s="1609"/>
      <c r="BB461" s="1609"/>
      <c r="BC461" s="1609"/>
      <c r="BD461" s="1609"/>
      <c r="BE461" s="1609"/>
      <c r="BF461" s="1609"/>
    </row>
    <row r="462" spans="1:58" ht="11.25" customHeight="1">
      <c r="A462" s="990" t="s">
        <v>1016</v>
      </c>
      <c r="D462" s="984"/>
      <c r="E462" s="994"/>
      <c r="F462" s="4007"/>
      <c r="G462" s="4014"/>
      <c r="H462" s="4003" t="s">
        <v>78</v>
      </c>
      <c r="I462" s="4015"/>
      <c r="J462" s="4016"/>
      <c r="K462" s="4017"/>
      <c r="L462" s="3741"/>
      <c r="M462" s="3742"/>
      <c r="N462" s="4020"/>
      <c r="O462" s="4021"/>
      <c r="P462" s="4024"/>
      <c r="Q462" s="4016"/>
      <c r="R462" s="3975"/>
      <c r="S462" s="4025"/>
      <c r="T462" s="3975"/>
      <c r="U462" s="3975"/>
      <c r="V462" s="3975"/>
      <c r="W462" s="3975"/>
      <c r="X462" s="3975"/>
      <c r="Y462" s="3975"/>
      <c r="Z462" s="999"/>
      <c r="AA462" s="1000"/>
      <c r="AB462" s="1065" t="s">
        <v>1093</v>
      </c>
      <c r="AC462" s="1004"/>
      <c r="AD462" s="1004"/>
      <c r="AE462" s="1006"/>
      <c r="AF462" s="4018"/>
      <c r="AG462" s="4019"/>
      <c r="AH462" s="4019"/>
      <c r="AI462" s="4018"/>
      <c r="AJ462" s="4019"/>
      <c r="AK462" s="4019"/>
      <c r="AL462" s="1763"/>
      <c r="AM462" s="1609"/>
      <c r="AN462" s="1609"/>
      <c r="AO462" s="1609"/>
      <c r="AP462" s="1609"/>
      <c r="AQ462" s="1609"/>
      <c r="AR462" s="1609"/>
      <c r="AS462" s="1609"/>
      <c r="AT462" s="1609"/>
      <c r="AU462" s="1609"/>
      <c r="AV462" s="1609"/>
      <c r="AW462" s="1609"/>
      <c r="AX462" s="1609"/>
      <c r="AY462" s="1609"/>
      <c r="AZ462" s="1609"/>
      <c r="BA462" s="1609"/>
      <c r="BB462" s="1609"/>
      <c r="BC462" s="1609"/>
      <c r="BD462" s="1609"/>
      <c r="BE462" s="1609"/>
      <c r="BF462" s="1609"/>
    </row>
    <row r="463" spans="1:58" ht="11.25" customHeight="1">
      <c r="A463" s="990" t="s">
        <v>1016</v>
      </c>
      <c r="D463" s="984"/>
      <c r="E463" s="994"/>
      <c r="F463" s="4007"/>
      <c r="G463" s="4014"/>
      <c r="H463" s="4003" t="s">
        <v>78</v>
      </c>
      <c r="I463" s="4015"/>
      <c r="J463" s="4016"/>
      <c r="K463" s="4017"/>
      <c r="L463" s="3741"/>
      <c r="M463" s="3742"/>
      <c r="N463" s="999"/>
      <c r="O463" s="1000"/>
      <c r="P463" s="992" t="s">
        <v>1094</v>
      </c>
      <c r="Q463" s="1000"/>
      <c r="R463" s="1000"/>
      <c r="S463" s="1000"/>
      <c r="T463" s="1000"/>
      <c r="U463" s="1000"/>
      <c r="V463" s="1000"/>
      <c r="W463" s="1000"/>
      <c r="X463" s="1000"/>
      <c r="Y463" s="1000"/>
      <c r="Z463" s="1000"/>
      <c r="AA463" s="1000"/>
      <c r="AB463" s="1000"/>
      <c r="AC463" s="1000"/>
      <c r="AD463" s="1000"/>
      <c r="AE463" s="1007"/>
      <c r="AF463" s="4018"/>
      <c r="AG463" s="4019"/>
      <c r="AH463" s="4019"/>
      <c r="AI463" s="4018"/>
      <c r="AJ463" s="4019"/>
      <c r="AK463" s="4019"/>
      <c r="AL463" s="1763"/>
      <c r="AM463" s="1609"/>
      <c r="AN463" s="1609"/>
      <c r="AO463" s="1609"/>
      <c r="AP463" s="1609"/>
      <c r="AQ463" s="1609"/>
      <c r="AR463" s="1609"/>
      <c r="AS463" s="1609"/>
      <c r="AT463" s="1609"/>
      <c r="AU463" s="1609"/>
      <c r="AV463" s="1609"/>
      <c r="AW463" s="1609"/>
      <c r="AX463" s="1609"/>
      <c r="AY463" s="1609"/>
      <c r="AZ463" s="1609"/>
      <c r="BA463" s="1609"/>
      <c r="BB463" s="1609"/>
      <c r="BC463" s="1609"/>
      <c r="BD463" s="1609"/>
      <c r="BE463" s="1609"/>
      <c r="BF463" s="1609"/>
    </row>
    <row r="464" spans="1:58" ht="12" customHeight="1">
      <c r="A464" s="990" t="s">
        <v>1016</v>
      </c>
      <c r="D464" s="984"/>
      <c r="E464" s="994"/>
      <c r="F464" s="4008"/>
      <c r="G464" s="1014"/>
      <c r="H464" s="1014"/>
      <c r="I464" s="4005" t="s">
        <v>1100</v>
      </c>
      <c r="J464" s="4005"/>
      <c r="K464" s="4005"/>
      <c r="L464" s="997"/>
      <c r="M464" s="997"/>
      <c r="N464" s="998"/>
      <c r="O464" s="998"/>
      <c r="P464" s="998"/>
      <c r="Q464" s="998"/>
      <c r="R464" s="998"/>
      <c r="S464" s="998"/>
      <c r="T464" s="998"/>
      <c r="U464" s="998"/>
      <c r="V464" s="998"/>
      <c r="W464" s="998"/>
      <c r="X464" s="998"/>
      <c r="Y464" s="998"/>
      <c r="Z464" s="998"/>
      <c r="AA464" s="998"/>
      <c r="AB464" s="998"/>
      <c r="AC464" s="998"/>
      <c r="AD464" s="998"/>
      <c r="AE464" s="998"/>
      <c r="AF464" s="998"/>
      <c r="AG464" s="997"/>
      <c r="AH464" s="997"/>
      <c r="AI464" s="998"/>
      <c r="AJ464" s="997"/>
      <c r="AK464" s="998"/>
      <c r="AL464" s="1763"/>
      <c r="AM464" s="1609"/>
      <c r="AN464" s="1609"/>
      <c r="AO464" s="1609"/>
      <c r="AP464" s="1609"/>
      <c r="AQ464" s="1609"/>
      <c r="AR464" s="1609"/>
      <c r="AS464" s="1609"/>
      <c r="AT464" s="1609"/>
      <c r="AU464" s="1609"/>
      <c r="AV464" s="1609"/>
      <c r="AW464" s="1609"/>
      <c r="AX464" s="1609"/>
      <c r="AY464" s="1609"/>
      <c r="AZ464" s="1609"/>
      <c r="BA464" s="1609"/>
      <c r="BB464" s="1609"/>
      <c r="BC464" s="1609"/>
      <c r="BD464" s="1609"/>
      <c r="BE464" s="1609"/>
      <c r="BF464" s="1609"/>
    </row>
    <row r="465" spans="1:58" ht="0.75" customHeight="1">
      <c r="A465" s="990" t="s">
        <v>1016</v>
      </c>
      <c r="D465" s="984"/>
      <c r="E465" s="994"/>
      <c r="F465" s="4006">
        <v>2019</v>
      </c>
      <c r="G465" s="4003"/>
      <c r="H465" s="4010" t="s">
        <v>460</v>
      </c>
      <c r="I465" s="4011"/>
      <c r="J465" s="4002"/>
      <c r="K465" s="4002"/>
      <c r="L465" s="4004"/>
      <c r="M465" s="3857"/>
      <c r="N465" s="1811"/>
      <c r="O465" s="1810"/>
      <c r="P465" s="1811"/>
      <c r="Q465" s="1811"/>
      <c r="R465" s="1811"/>
      <c r="S465" s="1811"/>
      <c r="T465" s="1811"/>
      <c r="U465" s="1811"/>
      <c r="V465" s="1811"/>
      <c r="W465" s="1811"/>
      <c r="X465" s="1811"/>
      <c r="Y465" s="1811"/>
      <c r="Z465" s="1811"/>
      <c r="AA465" s="1811"/>
      <c r="AB465" s="1811"/>
      <c r="AC465" s="1811"/>
      <c r="AD465" s="1811"/>
      <c r="AE465" s="1811"/>
      <c r="AF465" s="4009"/>
      <c r="AG465" s="4004"/>
      <c r="AH465" s="4004"/>
      <c r="AI465" s="4009"/>
      <c r="AJ465" s="4004"/>
      <c r="AK465" s="4004"/>
      <c r="AL465" s="1763"/>
      <c r="AM465" s="1609"/>
      <c r="AN465" s="1609"/>
      <c r="AO465" s="1609"/>
      <c r="AP465" s="1609"/>
      <c r="AQ465" s="1609"/>
      <c r="AR465" s="1609"/>
      <c r="AS465" s="1609"/>
      <c r="AT465" s="1609"/>
      <c r="AU465" s="1609"/>
      <c r="AV465" s="1609"/>
      <c r="AW465" s="1609"/>
      <c r="AX465" s="1609"/>
      <c r="AY465" s="1609"/>
      <c r="AZ465" s="1609"/>
      <c r="BA465" s="1609"/>
      <c r="BB465" s="1609"/>
      <c r="BC465" s="1609"/>
      <c r="BD465" s="1609"/>
      <c r="BE465" s="1609"/>
      <c r="BF465" s="1609"/>
    </row>
    <row r="466" spans="1:58" ht="0.75" customHeight="1">
      <c r="A466" s="990" t="s">
        <v>1016</v>
      </c>
      <c r="D466" s="984"/>
      <c r="E466" s="994"/>
      <c r="F466" s="4006"/>
      <c r="G466" s="4003"/>
      <c r="H466" s="4010"/>
      <c r="I466" s="4011"/>
      <c r="J466" s="4002"/>
      <c r="K466" s="4002"/>
      <c r="L466" s="4004"/>
      <c r="M466" s="3857"/>
      <c r="N466" s="4012"/>
      <c r="O466" s="4013"/>
      <c r="P466" s="3999"/>
      <c r="Q466" s="4002"/>
      <c r="R466" s="4002"/>
      <c r="S466" s="4002"/>
      <c r="T466" s="4002"/>
      <c r="U466" s="4002"/>
      <c r="V466" s="4002"/>
      <c r="W466" s="4002"/>
      <c r="X466" s="4002"/>
      <c r="Y466" s="4002"/>
      <c r="Z466" s="1812"/>
      <c r="AA466" s="1813"/>
      <c r="AB466" s="1813"/>
      <c r="AC466" s="1814"/>
      <c r="AD466" s="1814"/>
      <c r="AE466" s="1815"/>
      <c r="AF466" s="4009"/>
      <c r="AG466" s="4004"/>
      <c r="AH466" s="4004"/>
      <c r="AI466" s="4009"/>
      <c r="AJ466" s="4004"/>
      <c r="AK466" s="4004"/>
      <c r="AL466" s="1763"/>
      <c r="AM466" s="1609"/>
      <c r="AN466" s="1609"/>
      <c r="AO466" s="1609"/>
      <c r="AP466" s="1609"/>
      <c r="AQ466" s="1609"/>
      <c r="AR466" s="1609"/>
      <c r="AS466" s="1609"/>
      <c r="AT466" s="1609"/>
      <c r="AU466" s="1609"/>
      <c r="AV466" s="1609"/>
      <c r="AW466" s="1609"/>
      <c r="AX466" s="1609"/>
      <c r="AY466" s="1609"/>
      <c r="AZ466" s="1609"/>
      <c r="BA466" s="1609"/>
      <c r="BB466" s="1609"/>
      <c r="BC466" s="1609"/>
      <c r="BD466" s="1609"/>
      <c r="BE466" s="1609"/>
      <c r="BF466" s="1609"/>
    </row>
    <row r="467" spans="1:58" ht="0.75" customHeight="1">
      <c r="A467" s="990" t="s">
        <v>1016</v>
      </c>
      <c r="D467" s="984"/>
      <c r="E467" s="994"/>
      <c r="F467" s="4006"/>
      <c r="G467" s="4003"/>
      <c r="H467" s="4010"/>
      <c r="I467" s="4011"/>
      <c r="J467" s="4002"/>
      <c r="K467" s="4002"/>
      <c r="L467" s="4004"/>
      <c r="M467" s="3857"/>
      <c r="N467" s="4012"/>
      <c r="O467" s="4013"/>
      <c r="P467" s="4000"/>
      <c r="Q467" s="4002"/>
      <c r="R467" s="4002"/>
      <c r="S467" s="4002"/>
      <c r="T467" s="4002"/>
      <c r="U467" s="4002"/>
      <c r="V467" s="4002"/>
      <c r="W467" s="4002"/>
      <c r="X467" s="4002"/>
      <c r="Y467" s="4002"/>
      <c r="Z467" s="1816"/>
      <c r="AA467" s="1817"/>
      <c r="AB467" s="1818"/>
      <c r="AC467" s="1819"/>
      <c r="AD467" s="1818"/>
      <c r="AE467" s="1819"/>
      <c r="AF467" s="4009"/>
      <c r="AG467" s="4004"/>
      <c r="AH467" s="4004"/>
      <c r="AI467" s="4009"/>
      <c r="AJ467" s="4004"/>
      <c r="AK467" s="4004"/>
      <c r="AL467" s="1763"/>
      <c r="AM467" s="1609"/>
      <c r="AN467" s="1609"/>
      <c r="AO467" s="1609"/>
      <c r="AP467" s="1609"/>
      <c r="AQ467" s="1609"/>
      <c r="AR467" s="1609"/>
      <c r="AS467" s="1609"/>
      <c r="AT467" s="1609"/>
      <c r="AU467" s="1609"/>
      <c r="AV467" s="1609"/>
      <c r="AW467" s="1609"/>
      <c r="AX467" s="1609"/>
      <c r="AY467" s="1609"/>
      <c r="AZ467" s="1609"/>
      <c r="BA467" s="1609"/>
      <c r="BB467" s="1609"/>
      <c r="BC467" s="1609"/>
      <c r="BD467" s="1609"/>
      <c r="BE467" s="1609"/>
      <c r="BF467" s="1609"/>
    </row>
    <row r="468" spans="1:58" ht="0.75" customHeight="1">
      <c r="A468" s="990" t="s">
        <v>1016</v>
      </c>
      <c r="D468" s="984"/>
      <c r="E468" s="994"/>
      <c r="F468" s="4006"/>
      <c r="G468" s="4003"/>
      <c r="H468" s="4010"/>
      <c r="I468" s="4011"/>
      <c r="J468" s="4002"/>
      <c r="K468" s="4002"/>
      <c r="L468" s="4004"/>
      <c r="M468" s="3857"/>
      <c r="N468" s="4012"/>
      <c r="O468" s="4013"/>
      <c r="P468" s="4001"/>
      <c r="Q468" s="4002"/>
      <c r="R468" s="4002"/>
      <c r="S468" s="4002"/>
      <c r="T468" s="4002"/>
      <c r="U468" s="4002"/>
      <c r="V468" s="4002"/>
      <c r="W468" s="4002"/>
      <c r="X468" s="4002"/>
      <c r="Y468" s="4002"/>
      <c r="Z468" s="1812"/>
      <c r="AA468" s="1813"/>
      <c r="AB468" s="1820"/>
      <c r="AC468" s="1814"/>
      <c r="AD468" s="1814"/>
      <c r="AE468" s="1821"/>
      <c r="AF468" s="4009"/>
      <c r="AG468" s="4004"/>
      <c r="AH468" s="4004"/>
      <c r="AI468" s="4009"/>
      <c r="AJ468" s="4004"/>
      <c r="AK468" s="4004"/>
      <c r="AL468" s="1763"/>
      <c r="AM468" s="1609"/>
      <c r="AN468" s="1609"/>
      <c r="AO468" s="1609"/>
      <c r="AP468" s="1609"/>
      <c r="AQ468" s="1609"/>
      <c r="AR468" s="1609"/>
      <c r="AS468" s="1609"/>
      <c r="AT468" s="1609"/>
      <c r="AU468" s="1609"/>
      <c r="AV468" s="1609"/>
      <c r="AW468" s="1609"/>
      <c r="AX468" s="1609"/>
      <c r="AY468" s="1609"/>
      <c r="AZ468" s="1609"/>
      <c r="BA468" s="1609"/>
      <c r="BB468" s="1609"/>
      <c r="BC468" s="1609"/>
      <c r="BD468" s="1609"/>
      <c r="BE468" s="1609"/>
      <c r="BF468" s="1609"/>
    </row>
    <row r="469" spans="1:58" ht="0.75" customHeight="1">
      <c r="A469" s="990" t="s">
        <v>1016</v>
      </c>
      <c r="D469" s="984"/>
      <c r="E469" s="994"/>
      <c r="F469" s="4006"/>
      <c r="G469" s="4003"/>
      <c r="H469" s="4010"/>
      <c r="I469" s="4011"/>
      <c r="J469" s="4002"/>
      <c r="K469" s="4002"/>
      <c r="L469" s="4004"/>
      <c r="M469" s="3857"/>
      <c r="N469" s="1813"/>
      <c r="O469" s="1813"/>
      <c r="P469" s="1820"/>
      <c r="Q469" s="1813"/>
      <c r="R469" s="1813"/>
      <c r="S469" s="1813"/>
      <c r="T469" s="1813"/>
      <c r="U469" s="1813"/>
      <c r="V469" s="1813"/>
      <c r="W469" s="1813"/>
      <c r="X469" s="1813"/>
      <c r="Y469" s="1813"/>
      <c r="Z469" s="1813"/>
      <c r="AA469" s="1813"/>
      <c r="AB469" s="1813"/>
      <c r="AC469" s="1813"/>
      <c r="AD469" s="1813"/>
      <c r="AE469" s="1822"/>
      <c r="AF469" s="4009"/>
      <c r="AG469" s="4004"/>
      <c r="AH469" s="4004"/>
      <c r="AI469" s="4009"/>
      <c r="AJ469" s="4004"/>
      <c r="AK469" s="4004"/>
      <c r="AL469" s="1763"/>
      <c r="AM469" s="1609"/>
      <c r="AN469" s="1609"/>
      <c r="AO469" s="1609"/>
      <c r="AP469" s="1609"/>
      <c r="AQ469" s="1609"/>
      <c r="AR469" s="1609"/>
      <c r="AS469" s="1609"/>
      <c r="AT469" s="1609"/>
      <c r="AU469" s="1609"/>
      <c r="AV469" s="1609"/>
      <c r="AW469" s="1609"/>
      <c r="AX469" s="1609"/>
      <c r="AY469" s="1609"/>
      <c r="AZ469" s="1609"/>
      <c r="BA469" s="1609"/>
      <c r="BB469" s="1609"/>
      <c r="BC469" s="1609"/>
      <c r="BD469" s="1609"/>
      <c r="BE469" s="1609"/>
      <c r="BF469" s="1609"/>
    </row>
    <row r="470" spans="1:58" ht="11.25" customHeight="1">
      <c r="A470" s="990" t="s">
        <v>1016</v>
      </c>
      <c r="D470" s="984"/>
      <c r="E470" s="994"/>
      <c r="F470" s="4007"/>
      <c r="G470" s="3992" t="s">
        <v>90</v>
      </c>
      <c r="H470" s="4003" t="s">
        <v>161</v>
      </c>
      <c r="I470" s="4015"/>
      <c r="J470" s="4016"/>
      <c r="K470" s="4017" t="s">
        <v>1147</v>
      </c>
      <c r="L470" s="3741" t="s">
        <v>6</v>
      </c>
      <c r="M470" s="3742"/>
      <c r="N470" s="1761"/>
      <c r="O470" s="1001" t="s">
        <v>460</v>
      </c>
      <c r="P470" s="1002"/>
      <c r="Q470" s="1002"/>
      <c r="R470" s="1002"/>
      <c r="S470" s="1002"/>
      <c r="T470" s="1002"/>
      <c r="U470" s="1002"/>
      <c r="V470" s="1002"/>
      <c r="W470" s="1002"/>
      <c r="X470" s="1002"/>
      <c r="Y470" s="1002"/>
      <c r="Z470" s="1002"/>
      <c r="AA470" s="1002"/>
      <c r="AB470" s="1002"/>
      <c r="AC470" s="1002"/>
      <c r="AD470" s="1002"/>
      <c r="AE470" s="1002"/>
      <c r="AF470" s="4018">
        <v>2019</v>
      </c>
      <c r="AG470" s="4019" t="s">
        <v>1096</v>
      </c>
      <c r="AH470" s="4019" t="s">
        <v>1119</v>
      </c>
      <c r="AI470" s="4018">
        <v>2019</v>
      </c>
      <c r="AJ470" s="4019" t="s">
        <v>1096</v>
      </c>
      <c r="AK470" s="4019" t="s">
        <v>1119</v>
      </c>
      <c r="AL470" s="1763"/>
      <c r="AM470" s="1609"/>
      <c r="AN470" s="1609"/>
      <c r="AO470" s="1609"/>
      <c r="AP470" s="1609"/>
      <c r="AQ470" s="1609"/>
      <c r="AR470" s="1609"/>
      <c r="AS470" s="1609"/>
      <c r="AT470" s="1609"/>
      <c r="AU470" s="1609"/>
      <c r="AV470" s="1609"/>
      <c r="AW470" s="1609"/>
      <c r="AX470" s="1609"/>
      <c r="AY470" s="1609"/>
      <c r="AZ470" s="1609"/>
      <c r="BA470" s="1609"/>
      <c r="BB470" s="1609"/>
      <c r="BC470" s="1609"/>
      <c r="BD470" s="1609"/>
      <c r="BE470" s="1609"/>
      <c r="BF470" s="1609"/>
    </row>
    <row r="471" spans="1:58" ht="11.25" customHeight="1">
      <c r="A471" s="990" t="s">
        <v>1016</v>
      </c>
      <c r="D471" s="984"/>
      <c r="E471" s="994"/>
      <c r="F471" s="4007"/>
      <c r="G471" s="4014"/>
      <c r="H471" s="4003" t="s">
        <v>460</v>
      </c>
      <c r="I471" s="4015"/>
      <c r="J471" s="4016"/>
      <c r="K471" s="4017"/>
      <c r="L471" s="3741"/>
      <c r="M471" s="3742"/>
      <c r="N471" s="4020"/>
      <c r="O471" s="4021">
        <v>1</v>
      </c>
      <c r="P471" s="4022" t="s">
        <v>52</v>
      </c>
      <c r="Q471" s="4016" t="s">
        <v>1148</v>
      </c>
      <c r="R471" s="4025" t="s">
        <v>1084</v>
      </c>
      <c r="S471" s="4025" t="s">
        <v>1149</v>
      </c>
      <c r="T471" s="4025" t="s">
        <v>1150</v>
      </c>
      <c r="U471" s="4025" t="s">
        <v>1151</v>
      </c>
      <c r="V471" s="4025" t="s">
        <v>1152</v>
      </c>
      <c r="W471" s="4025" t="s">
        <v>1153</v>
      </c>
      <c r="X471" s="4025" t="s">
        <v>1132</v>
      </c>
      <c r="Y471" s="4025" t="s">
        <v>1154</v>
      </c>
      <c r="Z471" s="999"/>
      <c r="AA471" s="1000"/>
      <c r="AB471" s="1000"/>
      <c r="AC471" s="1004"/>
      <c r="AD471" s="1004"/>
      <c r="AE471" s="1005"/>
      <c r="AF471" s="4018"/>
      <c r="AG471" s="4019"/>
      <c r="AH471" s="4019"/>
      <c r="AI471" s="4018"/>
      <c r="AJ471" s="4019"/>
      <c r="AK471" s="4019"/>
      <c r="AL471" s="1763"/>
      <c r="AM471" s="1609"/>
      <c r="AN471" s="1609"/>
      <c r="AO471" s="1609"/>
      <c r="AP471" s="1609"/>
      <c r="AQ471" s="1609"/>
      <c r="AR471" s="1609"/>
      <c r="AS471" s="1609"/>
      <c r="AT471" s="1609"/>
      <c r="AU471" s="1609"/>
      <c r="AV471" s="1609"/>
      <c r="AW471" s="1609"/>
      <c r="AX471" s="1609"/>
      <c r="AY471" s="1609"/>
      <c r="AZ471" s="1609"/>
      <c r="BA471" s="1609"/>
      <c r="BB471" s="1609"/>
      <c r="BC471" s="1609"/>
      <c r="BD471" s="1609"/>
      <c r="BE471" s="1609"/>
      <c r="BF471" s="1609"/>
    </row>
    <row r="472" spans="1:58" ht="11.25" customHeight="1">
      <c r="A472" s="990" t="s">
        <v>1016</v>
      </c>
      <c r="D472" s="984"/>
      <c r="E472" s="994"/>
      <c r="F472" s="4007"/>
      <c r="G472" s="4014"/>
      <c r="H472" s="4003" t="s">
        <v>460</v>
      </c>
      <c r="I472" s="4015"/>
      <c r="J472" s="4016"/>
      <c r="K472" s="4017"/>
      <c r="L472" s="3741"/>
      <c r="M472" s="3742"/>
      <c r="N472" s="4020"/>
      <c r="O472" s="4021"/>
      <c r="P472" s="4023"/>
      <c r="Q472" s="4016"/>
      <c r="R472" s="3975"/>
      <c r="S472" s="4025"/>
      <c r="T472" s="3975"/>
      <c r="U472" s="3975"/>
      <c r="V472" s="3975"/>
      <c r="W472" s="3975"/>
      <c r="X472" s="3975"/>
      <c r="Y472" s="3975"/>
      <c r="Z472" s="1614"/>
      <c r="AA472" s="1581">
        <v>1</v>
      </c>
      <c r="AB472" s="1003" t="s">
        <v>1128</v>
      </c>
      <c r="AC472" s="993">
        <v>7435.89</v>
      </c>
      <c r="AD472" s="1003" t="str">
        <f>AB472</f>
        <v xml:space="preserve">  Кредиты</v>
      </c>
      <c r="AE472" s="993">
        <v>36874.79</v>
      </c>
      <c r="AF472" s="4018"/>
      <c r="AG472" s="4019"/>
      <c r="AH472" s="4019"/>
      <c r="AI472" s="4018"/>
      <c r="AJ472" s="4019"/>
      <c r="AK472" s="4019"/>
      <c r="AL472" s="1763"/>
      <c r="AM472" s="1609"/>
      <c r="AN472" s="1609"/>
      <c r="AO472" s="1609"/>
      <c r="AP472" s="1609"/>
      <c r="AQ472" s="1609"/>
      <c r="AR472" s="1609"/>
      <c r="AS472" s="1609"/>
      <c r="AT472" s="1609"/>
      <c r="AU472" s="1609"/>
      <c r="AV472" s="1609"/>
      <c r="AW472" s="1609"/>
      <c r="AX472" s="1609"/>
      <c r="AY472" s="1609"/>
      <c r="AZ472" s="1609"/>
      <c r="BA472" s="1609"/>
      <c r="BB472" s="1609"/>
      <c r="BC472" s="1609"/>
      <c r="BD472" s="1609"/>
      <c r="BE472" s="1609"/>
      <c r="BF472" s="1609"/>
    </row>
    <row r="473" spans="1:58" ht="11.25" customHeight="1">
      <c r="A473" s="990" t="s">
        <v>1016</v>
      </c>
      <c r="D473" s="984"/>
      <c r="E473" s="994"/>
      <c r="F473" s="4007"/>
      <c r="G473" s="4014"/>
      <c r="H473" s="4003" t="s">
        <v>460</v>
      </c>
      <c r="I473" s="4015"/>
      <c r="J473" s="4016"/>
      <c r="K473" s="4017"/>
      <c r="L473" s="3741"/>
      <c r="M473" s="3742"/>
      <c r="N473" s="4020"/>
      <c r="O473" s="4021"/>
      <c r="P473" s="4024"/>
      <c r="Q473" s="4016"/>
      <c r="R473" s="3975"/>
      <c r="S473" s="4025"/>
      <c r="T473" s="3975"/>
      <c r="U473" s="3975"/>
      <c r="V473" s="3975"/>
      <c r="W473" s="3975"/>
      <c r="X473" s="3975"/>
      <c r="Y473" s="3975"/>
      <c r="Z473" s="999"/>
      <c r="AA473" s="1000"/>
      <c r="AB473" s="1065" t="s">
        <v>1093</v>
      </c>
      <c r="AC473" s="1004"/>
      <c r="AD473" s="1004"/>
      <c r="AE473" s="1006"/>
      <c r="AF473" s="4018"/>
      <c r="AG473" s="4019"/>
      <c r="AH473" s="4019"/>
      <c r="AI473" s="4018"/>
      <c r="AJ473" s="4019"/>
      <c r="AK473" s="4019"/>
      <c r="AL473" s="1763"/>
      <c r="AM473" s="1609"/>
      <c r="AN473" s="1609"/>
      <c r="AO473" s="1609"/>
      <c r="AP473" s="1609"/>
      <c r="AQ473" s="1609"/>
      <c r="AR473" s="1609"/>
      <c r="AS473" s="1609"/>
      <c r="AT473" s="1609"/>
      <c r="AU473" s="1609"/>
      <c r="AV473" s="1609"/>
      <c r="AW473" s="1609"/>
      <c r="AX473" s="1609"/>
      <c r="AY473" s="1609"/>
      <c r="AZ473" s="1609"/>
      <c r="BA473" s="1609"/>
      <c r="BB473" s="1609"/>
      <c r="BC473" s="1609"/>
      <c r="BD473" s="1609"/>
      <c r="BE473" s="1609"/>
      <c r="BF473" s="1609"/>
    </row>
    <row r="474" spans="1:58" ht="11.25" customHeight="1">
      <c r="A474" s="990" t="s">
        <v>1016</v>
      </c>
      <c r="D474" s="984"/>
      <c r="E474" s="994"/>
      <c r="F474" s="4007"/>
      <c r="G474" s="4014"/>
      <c r="H474" s="4003" t="s">
        <v>460</v>
      </c>
      <c r="I474" s="4015"/>
      <c r="J474" s="4016"/>
      <c r="K474" s="4017"/>
      <c r="L474" s="3741"/>
      <c r="M474" s="3742"/>
      <c r="N474" s="999"/>
      <c r="O474" s="1000"/>
      <c r="P474" s="992" t="s">
        <v>1094</v>
      </c>
      <c r="Q474" s="1000"/>
      <c r="R474" s="1000"/>
      <c r="S474" s="1000"/>
      <c r="T474" s="1000"/>
      <c r="U474" s="1000"/>
      <c r="V474" s="1000"/>
      <c r="W474" s="1000"/>
      <c r="X474" s="1000"/>
      <c r="Y474" s="1000"/>
      <c r="Z474" s="1000"/>
      <c r="AA474" s="1000"/>
      <c r="AB474" s="1000"/>
      <c r="AC474" s="1000"/>
      <c r="AD474" s="1000"/>
      <c r="AE474" s="1007"/>
      <c r="AF474" s="4018"/>
      <c r="AG474" s="4019"/>
      <c r="AH474" s="4019"/>
      <c r="AI474" s="4018"/>
      <c r="AJ474" s="4019"/>
      <c r="AK474" s="4019"/>
      <c r="AL474" s="1763"/>
      <c r="AM474" s="1609"/>
      <c r="AN474" s="1609"/>
      <c r="AO474" s="1609"/>
      <c r="AP474" s="1609"/>
      <c r="AQ474" s="1609"/>
      <c r="AR474" s="1609"/>
      <c r="AS474" s="1609"/>
      <c r="AT474" s="1609"/>
      <c r="AU474" s="1609"/>
      <c r="AV474" s="1609"/>
      <c r="AW474" s="1609"/>
      <c r="AX474" s="1609"/>
      <c r="AY474" s="1609"/>
      <c r="AZ474" s="1609"/>
      <c r="BA474" s="1609"/>
      <c r="BB474" s="1609"/>
      <c r="BC474" s="1609"/>
      <c r="BD474" s="1609"/>
      <c r="BE474" s="1609"/>
      <c r="BF474" s="1609"/>
    </row>
    <row r="475" spans="1:58" ht="11.25" customHeight="1">
      <c r="A475" s="990" t="s">
        <v>1016</v>
      </c>
      <c r="D475" s="984"/>
      <c r="E475" s="994"/>
      <c r="F475" s="4007"/>
      <c r="G475" s="3992" t="s">
        <v>90</v>
      </c>
      <c r="H475" s="4003" t="s">
        <v>89</v>
      </c>
      <c r="I475" s="4015"/>
      <c r="J475" s="4016"/>
      <c r="K475" s="4017" t="s">
        <v>1155</v>
      </c>
      <c r="L475" s="3741" t="s">
        <v>6</v>
      </c>
      <c r="M475" s="3742"/>
      <c r="N475" s="1761"/>
      <c r="O475" s="1001" t="s">
        <v>460</v>
      </c>
      <c r="P475" s="1002"/>
      <c r="Q475" s="1002"/>
      <c r="R475" s="1002"/>
      <c r="S475" s="1002"/>
      <c r="T475" s="1002"/>
      <c r="U475" s="1002"/>
      <c r="V475" s="1002"/>
      <c r="W475" s="1002"/>
      <c r="X475" s="1002"/>
      <c r="Y475" s="1002"/>
      <c r="Z475" s="1002"/>
      <c r="AA475" s="1002"/>
      <c r="AB475" s="1002"/>
      <c r="AC475" s="1002"/>
      <c r="AD475" s="1002"/>
      <c r="AE475" s="1002"/>
      <c r="AF475" s="4018">
        <v>2019</v>
      </c>
      <c r="AG475" s="4019" t="s">
        <v>1096</v>
      </c>
      <c r="AH475" s="4019" t="s">
        <v>1119</v>
      </c>
      <c r="AI475" s="4018">
        <v>2019</v>
      </c>
      <c r="AJ475" s="4019" t="s">
        <v>1096</v>
      </c>
      <c r="AK475" s="4019" t="s">
        <v>1119</v>
      </c>
      <c r="AL475" s="1763"/>
      <c r="AM475" s="1609"/>
      <c r="AN475" s="1609"/>
      <c r="AO475" s="1609"/>
      <c r="AP475" s="1609"/>
      <c r="AQ475" s="1609"/>
      <c r="AR475" s="1609"/>
      <c r="AS475" s="1609"/>
      <c r="AT475" s="1609"/>
      <c r="AU475" s="1609"/>
      <c r="AV475" s="1609"/>
      <c r="AW475" s="1609"/>
      <c r="AX475" s="1609"/>
      <c r="AY475" s="1609"/>
      <c r="AZ475" s="1609"/>
      <c r="BA475" s="1609"/>
      <c r="BB475" s="1609"/>
      <c r="BC475" s="1609"/>
      <c r="BD475" s="1609"/>
      <c r="BE475" s="1609"/>
      <c r="BF475" s="1609"/>
    </row>
    <row r="476" spans="1:58" ht="11.25" customHeight="1">
      <c r="A476" s="990" t="s">
        <v>1016</v>
      </c>
      <c r="D476" s="984"/>
      <c r="E476" s="994"/>
      <c r="F476" s="4007"/>
      <c r="G476" s="4014"/>
      <c r="H476" s="4003" t="s">
        <v>161</v>
      </c>
      <c r="I476" s="4015"/>
      <c r="J476" s="4016"/>
      <c r="K476" s="4017"/>
      <c r="L476" s="3741"/>
      <c r="M476" s="3742"/>
      <c r="N476" s="4020"/>
      <c r="O476" s="4021">
        <v>1</v>
      </c>
      <c r="P476" s="4022" t="s">
        <v>52</v>
      </c>
      <c r="Q476" s="4016" t="s">
        <v>1156</v>
      </c>
      <c r="R476" s="4025" t="s">
        <v>1084</v>
      </c>
      <c r="S476" s="4025" t="s">
        <v>1149</v>
      </c>
      <c r="T476" s="4025" t="s">
        <v>1150</v>
      </c>
      <c r="U476" s="4025" t="s">
        <v>1151</v>
      </c>
      <c r="V476" s="4025" t="s">
        <v>1152</v>
      </c>
      <c r="W476" s="4025" t="s">
        <v>1153</v>
      </c>
      <c r="X476" s="4025" t="s">
        <v>1138</v>
      </c>
      <c r="Y476" s="4025" t="s">
        <v>1157</v>
      </c>
      <c r="Z476" s="999"/>
      <c r="AA476" s="1000"/>
      <c r="AB476" s="1000"/>
      <c r="AC476" s="1004"/>
      <c r="AD476" s="1004"/>
      <c r="AE476" s="1005"/>
      <c r="AF476" s="4018"/>
      <c r="AG476" s="4019"/>
      <c r="AH476" s="4019"/>
      <c r="AI476" s="4018"/>
      <c r="AJ476" s="4019"/>
      <c r="AK476" s="4019"/>
      <c r="AL476" s="1763"/>
      <c r="AM476" s="1609"/>
      <c r="AN476" s="1609"/>
      <c r="AO476" s="1609"/>
      <c r="AP476" s="1609"/>
      <c r="AQ476" s="1609"/>
      <c r="AR476" s="1609"/>
      <c r="AS476" s="1609"/>
      <c r="AT476" s="1609"/>
      <c r="AU476" s="1609"/>
      <c r="AV476" s="1609"/>
      <c r="AW476" s="1609"/>
      <c r="AX476" s="1609"/>
      <c r="AY476" s="1609"/>
      <c r="AZ476" s="1609"/>
      <c r="BA476" s="1609"/>
      <c r="BB476" s="1609"/>
      <c r="BC476" s="1609"/>
      <c r="BD476" s="1609"/>
      <c r="BE476" s="1609"/>
      <c r="BF476" s="1609"/>
    </row>
    <row r="477" spans="1:58" ht="11.25" customHeight="1">
      <c r="A477" s="990" t="s">
        <v>1016</v>
      </c>
      <c r="D477" s="984"/>
      <c r="E477" s="994"/>
      <c r="F477" s="4007"/>
      <c r="G477" s="4014"/>
      <c r="H477" s="4003" t="s">
        <v>161</v>
      </c>
      <c r="I477" s="4015"/>
      <c r="J477" s="4016"/>
      <c r="K477" s="4017"/>
      <c r="L477" s="3741"/>
      <c r="M477" s="3742"/>
      <c r="N477" s="4020"/>
      <c r="O477" s="4021"/>
      <c r="P477" s="4023"/>
      <c r="Q477" s="4016"/>
      <c r="R477" s="3975"/>
      <c r="S477" s="4025"/>
      <c r="T477" s="3975"/>
      <c r="U477" s="3975"/>
      <c r="V477" s="3975"/>
      <c r="W477" s="3975"/>
      <c r="X477" s="3975"/>
      <c r="Y477" s="3975"/>
      <c r="Z477" s="1614"/>
      <c r="AA477" s="1581">
        <v>1</v>
      </c>
      <c r="AB477" s="1003" t="s">
        <v>1128</v>
      </c>
      <c r="AC477" s="993">
        <v>5128.33</v>
      </c>
      <c r="AD477" s="1003" t="str">
        <f>AB477</f>
        <v xml:space="preserve">  Кредиты</v>
      </c>
      <c r="AE477" s="993">
        <v>39824.07</v>
      </c>
      <c r="AF477" s="4018"/>
      <c r="AG477" s="4019"/>
      <c r="AH477" s="4019"/>
      <c r="AI477" s="4018"/>
      <c r="AJ477" s="4019"/>
      <c r="AK477" s="4019"/>
      <c r="AL477" s="1763"/>
      <c r="AM477" s="1609"/>
      <c r="AN477" s="1609"/>
      <c r="AO477" s="1609"/>
      <c r="AP477" s="1609"/>
      <c r="AQ477" s="1609"/>
      <c r="AR477" s="1609"/>
      <c r="AS477" s="1609"/>
      <c r="AT477" s="1609"/>
      <c r="AU477" s="1609"/>
      <c r="AV477" s="1609"/>
      <c r="AW477" s="1609"/>
      <c r="AX477" s="1609"/>
      <c r="AY477" s="1609"/>
      <c r="AZ477" s="1609"/>
      <c r="BA477" s="1609"/>
      <c r="BB477" s="1609"/>
      <c r="BC477" s="1609"/>
      <c r="BD477" s="1609"/>
      <c r="BE477" s="1609"/>
      <c r="BF477" s="1609"/>
    </row>
    <row r="478" spans="1:58" ht="11.25" customHeight="1">
      <c r="A478" s="990" t="s">
        <v>1016</v>
      </c>
      <c r="D478" s="984"/>
      <c r="E478" s="994"/>
      <c r="F478" s="4007"/>
      <c r="G478" s="4014"/>
      <c r="H478" s="4003" t="s">
        <v>161</v>
      </c>
      <c r="I478" s="4015"/>
      <c r="J478" s="4016"/>
      <c r="K478" s="4017"/>
      <c r="L478" s="3741"/>
      <c r="M478" s="3742"/>
      <c r="N478" s="4020"/>
      <c r="O478" s="4021"/>
      <c r="P478" s="4024"/>
      <c r="Q478" s="4016"/>
      <c r="R478" s="3975"/>
      <c r="S478" s="4025"/>
      <c r="T478" s="3975"/>
      <c r="U478" s="3975"/>
      <c r="V478" s="3975"/>
      <c r="W478" s="3975"/>
      <c r="X478" s="3975"/>
      <c r="Y478" s="3975"/>
      <c r="Z478" s="999"/>
      <c r="AA478" s="1000"/>
      <c r="AB478" s="1065" t="s">
        <v>1093</v>
      </c>
      <c r="AC478" s="1004"/>
      <c r="AD478" s="1004"/>
      <c r="AE478" s="1006"/>
      <c r="AF478" s="4018"/>
      <c r="AG478" s="4019"/>
      <c r="AH478" s="4019"/>
      <c r="AI478" s="4018"/>
      <c r="AJ478" s="4019"/>
      <c r="AK478" s="4019"/>
      <c r="AL478" s="1763"/>
      <c r="AM478" s="1609"/>
      <c r="AN478" s="1609"/>
      <c r="AO478" s="1609"/>
      <c r="AP478" s="1609"/>
      <c r="AQ478" s="1609"/>
      <c r="AR478" s="1609"/>
      <c r="AS478" s="1609"/>
      <c r="AT478" s="1609"/>
      <c r="AU478" s="1609"/>
      <c r="AV478" s="1609"/>
      <c r="AW478" s="1609"/>
      <c r="AX478" s="1609"/>
      <c r="AY478" s="1609"/>
      <c r="AZ478" s="1609"/>
      <c r="BA478" s="1609"/>
      <c r="BB478" s="1609"/>
      <c r="BC478" s="1609"/>
      <c r="BD478" s="1609"/>
      <c r="BE478" s="1609"/>
      <c r="BF478" s="1609"/>
    </row>
    <row r="479" spans="1:58" ht="11.25" customHeight="1">
      <c r="A479" s="990" t="s">
        <v>1016</v>
      </c>
      <c r="D479" s="984"/>
      <c r="E479" s="994"/>
      <c r="F479" s="4007"/>
      <c r="G479" s="4014"/>
      <c r="H479" s="4003" t="s">
        <v>161</v>
      </c>
      <c r="I479" s="4015"/>
      <c r="J479" s="4016"/>
      <c r="K479" s="4017"/>
      <c r="L479" s="3741"/>
      <c r="M479" s="3742"/>
      <c r="N479" s="999"/>
      <c r="O479" s="1000"/>
      <c r="P479" s="992" t="s">
        <v>1094</v>
      </c>
      <c r="Q479" s="1000"/>
      <c r="R479" s="1000"/>
      <c r="S479" s="1000"/>
      <c r="T479" s="1000"/>
      <c r="U479" s="1000"/>
      <c r="V479" s="1000"/>
      <c r="W479" s="1000"/>
      <c r="X479" s="1000"/>
      <c r="Y479" s="1000"/>
      <c r="Z479" s="1000"/>
      <c r="AA479" s="1000"/>
      <c r="AB479" s="1000"/>
      <c r="AC479" s="1000"/>
      <c r="AD479" s="1000"/>
      <c r="AE479" s="1007"/>
      <c r="AF479" s="4018"/>
      <c r="AG479" s="4019"/>
      <c r="AH479" s="4019"/>
      <c r="AI479" s="4018"/>
      <c r="AJ479" s="4019"/>
      <c r="AK479" s="4019"/>
      <c r="AL479" s="1763"/>
      <c r="AM479" s="1609"/>
      <c r="AN479" s="1609"/>
      <c r="AO479" s="1609"/>
      <c r="AP479" s="1609"/>
      <c r="AQ479" s="1609"/>
      <c r="AR479" s="1609"/>
      <c r="AS479" s="1609"/>
      <c r="AT479" s="1609"/>
      <c r="AU479" s="1609"/>
      <c r="AV479" s="1609"/>
      <c r="AW479" s="1609"/>
      <c r="AX479" s="1609"/>
      <c r="AY479" s="1609"/>
      <c r="AZ479" s="1609"/>
      <c r="BA479" s="1609"/>
      <c r="BB479" s="1609"/>
      <c r="BC479" s="1609"/>
      <c r="BD479" s="1609"/>
      <c r="BE479" s="1609"/>
      <c r="BF479" s="1609"/>
    </row>
    <row r="480" spans="1:58" ht="11.25" customHeight="1">
      <c r="A480" s="990" t="s">
        <v>1016</v>
      </c>
      <c r="D480" s="984"/>
      <c r="E480" s="994"/>
      <c r="F480" s="4007"/>
      <c r="G480" s="3992" t="s">
        <v>90</v>
      </c>
      <c r="H480" s="4003" t="s">
        <v>77</v>
      </c>
      <c r="I480" s="4015"/>
      <c r="J480" s="4016"/>
      <c r="K480" s="4017" t="s">
        <v>1158</v>
      </c>
      <c r="L480" s="3741" t="s">
        <v>6</v>
      </c>
      <c r="M480" s="3742"/>
      <c r="N480" s="1761"/>
      <c r="O480" s="1001" t="s">
        <v>460</v>
      </c>
      <c r="P480" s="1002"/>
      <c r="Q480" s="1002"/>
      <c r="R480" s="1002"/>
      <c r="S480" s="1002"/>
      <c r="T480" s="1002"/>
      <c r="U480" s="1002"/>
      <c r="V480" s="1002"/>
      <c r="W480" s="1002"/>
      <c r="X480" s="1002"/>
      <c r="Y480" s="1002"/>
      <c r="Z480" s="1002"/>
      <c r="AA480" s="1002"/>
      <c r="AB480" s="1002"/>
      <c r="AC480" s="1002"/>
      <c r="AD480" s="1002"/>
      <c r="AE480" s="1002"/>
      <c r="AF480" s="4018">
        <v>2019</v>
      </c>
      <c r="AG480" s="4019" t="s">
        <v>1096</v>
      </c>
      <c r="AH480" s="4019" t="s">
        <v>1119</v>
      </c>
      <c r="AI480" s="4018">
        <v>2019</v>
      </c>
      <c r="AJ480" s="4019" t="s">
        <v>1081</v>
      </c>
      <c r="AK480" s="4019" t="s">
        <v>1119</v>
      </c>
      <c r="AL480" s="1763"/>
      <c r="AM480" s="1609"/>
      <c r="AN480" s="1609"/>
      <c r="AO480" s="1609"/>
      <c r="AP480" s="1609"/>
      <c r="AQ480" s="1609"/>
      <c r="AR480" s="1609"/>
      <c r="AS480" s="1609"/>
      <c r="AT480" s="1609"/>
      <c r="AU480" s="1609"/>
      <c r="AV480" s="1609"/>
      <c r="AW480" s="1609"/>
      <c r="AX480" s="1609"/>
      <c r="AY480" s="1609"/>
      <c r="AZ480" s="1609"/>
      <c r="BA480" s="1609"/>
      <c r="BB480" s="1609"/>
      <c r="BC480" s="1609"/>
      <c r="BD480" s="1609"/>
      <c r="BE480" s="1609"/>
      <c r="BF480" s="1609"/>
    </row>
    <row r="481" spans="1:58" ht="11.25" customHeight="1">
      <c r="A481" s="990" t="s">
        <v>1016</v>
      </c>
      <c r="D481" s="984"/>
      <c r="E481" s="994"/>
      <c r="F481" s="4007"/>
      <c r="G481" s="4014"/>
      <c r="H481" s="4003" t="s">
        <v>89</v>
      </c>
      <c r="I481" s="4015"/>
      <c r="J481" s="4016"/>
      <c r="K481" s="4017"/>
      <c r="L481" s="3741"/>
      <c r="M481" s="3742"/>
      <c r="N481" s="4020"/>
      <c r="O481" s="4021">
        <v>1</v>
      </c>
      <c r="P481" s="4022" t="s">
        <v>52</v>
      </c>
      <c r="Q481" s="4016" t="s">
        <v>1159</v>
      </c>
      <c r="R481" s="4025" t="s">
        <v>1084</v>
      </c>
      <c r="S481" s="4025" t="s">
        <v>1149</v>
      </c>
      <c r="T481" s="4025" t="s">
        <v>1150</v>
      </c>
      <c r="U481" s="4025" t="s">
        <v>1151</v>
      </c>
      <c r="V481" s="4025" t="s">
        <v>1152</v>
      </c>
      <c r="W481" s="4025" t="s">
        <v>1153</v>
      </c>
      <c r="X481" s="4025" t="s">
        <v>1160</v>
      </c>
      <c r="Y481" s="4025" t="s">
        <v>1091</v>
      </c>
      <c r="Z481" s="999"/>
      <c r="AA481" s="1000"/>
      <c r="AB481" s="1000"/>
      <c r="AC481" s="1004"/>
      <c r="AD481" s="1004"/>
      <c r="AE481" s="1005"/>
      <c r="AF481" s="4018"/>
      <c r="AG481" s="4019"/>
      <c r="AH481" s="4019"/>
      <c r="AI481" s="4018"/>
      <c r="AJ481" s="4019"/>
      <c r="AK481" s="4019"/>
      <c r="AL481" s="1763"/>
      <c r="AM481" s="1609"/>
      <c r="AN481" s="1609"/>
      <c r="AO481" s="1609"/>
      <c r="AP481" s="1609"/>
      <c r="AQ481" s="1609"/>
      <c r="AR481" s="1609"/>
      <c r="AS481" s="1609"/>
      <c r="AT481" s="1609"/>
      <c r="AU481" s="1609"/>
      <c r="AV481" s="1609"/>
      <c r="AW481" s="1609"/>
      <c r="AX481" s="1609"/>
      <c r="AY481" s="1609"/>
      <c r="AZ481" s="1609"/>
      <c r="BA481" s="1609"/>
      <c r="BB481" s="1609"/>
      <c r="BC481" s="1609"/>
      <c r="BD481" s="1609"/>
      <c r="BE481" s="1609"/>
      <c r="BF481" s="1609"/>
    </row>
    <row r="482" spans="1:58" ht="11.25" customHeight="1">
      <c r="A482" s="990" t="s">
        <v>1016</v>
      </c>
      <c r="D482" s="984"/>
      <c r="E482" s="994"/>
      <c r="F482" s="4007"/>
      <c r="G482" s="4014"/>
      <c r="H482" s="4003" t="s">
        <v>89</v>
      </c>
      <c r="I482" s="4015"/>
      <c r="J482" s="4016"/>
      <c r="K482" s="4017"/>
      <c r="L482" s="3741"/>
      <c r="M482" s="3742"/>
      <c r="N482" s="4020"/>
      <c r="O482" s="4021"/>
      <c r="P482" s="4023"/>
      <c r="Q482" s="4016"/>
      <c r="R482" s="3975"/>
      <c r="S482" s="4025"/>
      <c r="T482" s="3975"/>
      <c r="U482" s="3975"/>
      <c r="V482" s="3975"/>
      <c r="W482" s="3975"/>
      <c r="X482" s="3975"/>
      <c r="Y482" s="3975"/>
      <c r="Z482" s="1614"/>
      <c r="AA482" s="1581">
        <v>1</v>
      </c>
      <c r="AB482" s="1003" t="s">
        <v>1128</v>
      </c>
      <c r="AC482" s="993">
        <v>5076.55</v>
      </c>
      <c r="AD482" s="1003" t="str">
        <f>AB482</f>
        <v xml:space="preserve">  Кредиты</v>
      </c>
      <c r="AE482" s="993">
        <v>10688.26</v>
      </c>
      <c r="AF482" s="4018"/>
      <c r="AG482" s="4019"/>
      <c r="AH482" s="4019"/>
      <c r="AI482" s="4018"/>
      <c r="AJ482" s="4019"/>
      <c r="AK482" s="4019"/>
      <c r="AL482" s="1763"/>
      <c r="AM482" s="1609"/>
      <c r="AN482" s="1609"/>
      <c r="AO482" s="1609"/>
      <c r="AP482" s="1609"/>
      <c r="AQ482" s="1609"/>
      <c r="AR482" s="1609"/>
      <c r="AS482" s="1609"/>
      <c r="AT482" s="1609"/>
      <c r="AU482" s="1609"/>
      <c r="AV482" s="1609"/>
      <c r="AW482" s="1609"/>
      <c r="AX482" s="1609"/>
      <c r="AY482" s="1609"/>
      <c r="AZ482" s="1609"/>
      <c r="BA482" s="1609"/>
      <c r="BB482" s="1609"/>
      <c r="BC482" s="1609"/>
      <c r="BD482" s="1609"/>
      <c r="BE482" s="1609"/>
      <c r="BF482" s="1609"/>
    </row>
    <row r="483" spans="1:58" ht="11.25" customHeight="1">
      <c r="A483" s="990" t="s">
        <v>1016</v>
      </c>
      <c r="D483" s="984"/>
      <c r="E483" s="994"/>
      <c r="F483" s="4007"/>
      <c r="G483" s="4014"/>
      <c r="H483" s="4003" t="s">
        <v>89</v>
      </c>
      <c r="I483" s="4015"/>
      <c r="J483" s="4016"/>
      <c r="K483" s="4017"/>
      <c r="L483" s="3741"/>
      <c r="M483" s="3742"/>
      <c r="N483" s="4020"/>
      <c r="O483" s="4021"/>
      <c r="P483" s="4024"/>
      <c r="Q483" s="4016"/>
      <c r="R483" s="3975"/>
      <c r="S483" s="4025"/>
      <c r="T483" s="3975"/>
      <c r="U483" s="3975"/>
      <c r="V483" s="3975"/>
      <c r="W483" s="3975"/>
      <c r="X483" s="3975"/>
      <c r="Y483" s="3975"/>
      <c r="Z483" s="999"/>
      <c r="AA483" s="1000"/>
      <c r="AB483" s="1065" t="s">
        <v>1093</v>
      </c>
      <c r="AC483" s="1004"/>
      <c r="AD483" s="1004"/>
      <c r="AE483" s="1006"/>
      <c r="AF483" s="4018"/>
      <c r="AG483" s="4019"/>
      <c r="AH483" s="4019"/>
      <c r="AI483" s="4018"/>
      <c r="AJ483" s="4019"/>
      <c r="AK483" s="4019"/>
      <c r="AL483" s="1763"/>
      <c r="AM483" s="1609"/>
      <c r="AN483" s="1609"/>
      <c r="AO483" s="1609"/>
      <c r="AP483" s="1609"/>
      <c r="AQ483" s="1609"/>
      <c r="AR483" s="1609"/>
      <c r="AS483" s="1609"/>
      <c r="AT483" s="1609"/>
      <c r="AU483" s="1609"/>
      <c r="AV483" s="1609"/>
      <c r="AW483" s="1609"/>
      <c r="AX483" s="1609"/>
      <c r="AY483" s="1609"/>
      <c r="AZ483" s="1609"/>
      <c r="BA483" s="1609"/>
      <c r="BB483" s="1609"/>
      <c r="BC483" s="1609"/>
      <c r="BD483" s="1609"/>
      <c r="BE483" s="1609"/>
      <c r="BF483" s="1609"/>
    </row>
    <row r="484" spans="1:58" ht="11.25" customHeight="1">
      <c r="A484" s="990" t="s">
        <v>1016</v>
      </c>
      <c r="D484" s="984"/>
      <c r="E484" s="994"/>
      <c r="F484" s="4007"/>
      <c r="G484" s="4014"/>
      <c r="H484" s="4003" t="s">
        <v>89</v>
      </c>
      <c r="I484" s="4015"/>
      <c r="J484" s="4016"/>
      <c r="K484" s="4017"/>
      <c r="L484" s="3741"/>
      <c r="M484" s="3742"/>
      <c r="N484" s="999"/>
      <c r="O484" s="1000"/>
      <c r="P484" s="992" t="s">
        <v>1094</v>
      </c>
      <c r="Q484" s="1000"/>
      <c r="R484" s="1000"/>
      <c r="S484" s="1000"/>
      <c r="T484" s="1000"/>
      <c r="U484" s="1000"/>
      <c r="V484" s="1000"/>
      <c r="W484" s="1000"/>
      <c r="X484" s="1000"/>
      <c r="Y484" s="1000"/>
      <c r="Z484" s="1000"/>
      <c r="AA484" s="1000"/>
      <c r="AB484" s="1000"/>
      <c r="AC484" s="1000"/>
      <c r="AD484" s="1000"/>
      <c r="AE484" s="1007"/>
      <c r="AF484" s="4018"/>
      <c r="AG484" s="4019"/>
      <c r="AH484" s="4019"/>
      <c r="AI484" s="4018"/>
      <c r="AJ484" s="4019"/>
      <c r="AK484" s="4019"/>
      <c r="AL484" s="1763"/>
      <c r="AM484" s="1609"/>
      <c r="AN484" s="1609"/>
      <c r="AO484" s="1609"/>
      <c r="AP484" s="1609"/>
      <c r="AQ484" s="1609"/>
      <c r="AR484" s="1609"/>
      <c r="AS484" s="1609"/>
      <c r="AT484" s="1609"/>
      <c r="AU484" s="1609"/>
      <c r="AV484" s="1609"/>
      <c r="AW484" s="1609"/>
      <c r="AX484" s="1609"/>
      <c r="AY484" s="1609"/>
      <c r="AZ484" s="1609"/>
      <c r="BA484" s="1609"/>
      <c r="BB484" s="1609"/>
      <c r="BC484" s="1609"/>
      <c r="BD484" s="1609"/>
      <c r="BE484" s="1609"/>
      <c r="BF484" s="1609"/>
    </row>
    <row r="485" spans="1:58" ht="11.25" customHeight="1">
      <c r="A485" s="990" t="s">
        <v>1016</v>
      </c>
      <c r="D485" s="984"/>
      <c r="E485" s="994"/>
      <c r="F485" s="4007"/>
      <c r="G485" s="3992" t="s">
        <v>90</v>
      </c>
      <c r="H485" s="4003" t="s">
        <v>78</v>
      </c>
      <c r="I485" s="4015"/>
      <c r="J485" s="4016"/>
      <c r="K485" s="4017" t="s">
        <v>1167</v>
      </c>
      <c r="L485" s="3741" t="s">
        <v>6</v>
      </c>
      <c r="M485" s="3742"/>
      <c r="N485" s="1761"/>
      <c r="O485" s="1001" t="s">
        <v>460</v>
      </c>
      <c r="P485" s="1002"/>
      <c r="Q485" s="1002"/>
      <c r="R485" s="1002"/>
      <c r="S485" s="1002"/>
      <c r="T485" s="1002"/>
      <c r="U485" s="1002"/>
      <c r="V485" s="1002"/>
      <c r="W485" s="1002"/>
      <c r="X485" s="1002"/>
      <c r="Y485" s="1002"/>
      <c r="Z485" s="1002"/>
      <c r="AA485" s="1002"/>
      <c r="AB485" s="1002"/>
      <c r="AC485" s="1002"/>
      <c r="AD485" s="1002"/>
      <c r="AE485" s="1002"/>
      <c r="AF485" s="4018">
        <v>2019</v>
      </c>
      <c r="AG485" s="4019" t="s">
        <v>1096</v>
      </c>
      <c r="AH485" s="4019" t="s">
        <v>1119</v>
      </c>
      <c r="AI485" s="4018">
        <v>2019</v>
      </c>
      <c r="AJ485" s="4019" t="s">
        <v>1096</v>
      </c>
      <c r="AK485" s="4019" t="s">
        <v>1119</v>
      </c>
      <c r="AL485" s="1763"/>
      <c r="AM485" s="1609"/>
      <c r="AN485" s="1609"/>
      <c r="AO485" s="1609"/>
      <c r="AP485" s="1609"/>
      <c r="AQ485" s="1609"/>
      <c r="AR485" s="1609"/>
      <c r="AS485" s="1609"/>
      <c r="AT485" s="1609"/>
      <c r="AU485" s="1609"/>
      <c r="AV485" s="1609"/>
      <c r="AW485" s="1609"/>
      <c r="AX485" s="1609"/>
      <c r="AY485" s="1609"/>
      <c r="AZ485" s="1609"/>
      <c r="BA485" s="1609"/>
      <c r="BB485" s="1609"/>
      <c r="BC485" s="1609"/>
      <c r="BD485" s="1609"/>
      <c r="BE485" s="1609"/>
      <c r="BF485" s="1609"/>
    </row>
    <row r="486" spans="1:58" ht="11.25" customHeight="1">
      <c r="A486" s="990" t="s">
        <v>1016</v>
      </c>
      <c r="D486" s="984"/>
      <c r="E486" s="994"/>
      <c r="F486" s="4007"/>
      <c r="G486" s="4014"/>
      <c r="H486" s="4003" t="s">
        <v>77</v>
      </c>
      <c r="I486" s="4015"/>
      <c r="J486" s="4016"/>
      <c r="K486" s="4017"/>
      <c r="L486" s="3741"/>
      <c r="M486" s="3742"/>
      <c r="N486" s="4020"/>
      <c r="O486" s="4021">
        <v>1</v>
      </c>
      <c r="P486" s="4022" t="s">
        <v>52</v>
      </c>
      <c r="Q486" s="4016" t="s">
        <v>1163</v>
      </c>
      <c r="R486" s="4025" t="s">
        <v>1084</v>
      </c>
      <c r="S486" s="4025" t="s">
        <v>1149</v>
      </c>
      <c r="T486" s="4025" t="s">
        <v>1150</v>
      </c>
      <c r="U486" s="4025" t="s">
        <v>1151</v>
      </c>
      <c r="V486" s="4025" t="s">
        <v>1152</v>
      </c>
      <c r="W486" s="4025" t="s">
        <v>1153</v>
      </c>
      <c r="X486" s="4025" t="s">
        <v>1164</v>
      </c>
      <c r="Y486" s="4025" t="s">
        <v>1165</v>
      </c>
      <c r="Z486" s="999"/>
      <c r="AA486" s="1000"/>
      <c r="AB486" s="1000"/>
      <c r="AC486" s="1004"/>
      <c r="AD486" s="1004"/>
      <c r="AE486" s="1005"/>
      <c r="AF486" s="4018"/>
      <c r="AG486" s="4019"/>
      <c r="AH486" s="4019"/>
      <c r="AI486" s="4018"/>
      <c r="AJ486" s="4019"/>
      <c r="AK486" s="4019"/>
      <c r="AL486" s="1763"/>
      <c r="AM486" s="1609"/>
      <c r="AN486" s="1609"/>
      <c r="AO486" s="1609"/>
      <c r="AP486" s="1609"/>
      <c r="AQ486" s="1609"/>
      <c r="AR486" s="1609"/>
      <c r="AS486" s="1609"/>
      <c r="AT486" s="1609"/>
      <c r="AU486" s="1609"/>
      <c r="AV486" s="1609"/>
      <c r="AW486" s="1609"/>
      <c r="AX486" s="1609"/>
      <c r="AY486" s="1609"/>
      <c r="AZ486" s="1609"/>
      <c r="BA486" s="1609"/>
      <c r="BB486" s="1609"/>
      <c r="BC486" s="1609"/>
      <c r="BD486" s="1609"/>
      <c r="BE486" s="1609"/>
      <c r="BF486" s="1609"/>
    </row>
    <row r="487" spans="1:58" ht="11.25" customHeight="1">
      <c r="A487" s="990" t="s">
        <v>1016</v>
      </c>
      <c r="D487" s="984"/>
      <c r="E487" s="994"/>
      <c r="F487" s="4007"/>
      <c r="G487" s="4014"/>
      <c r="H487" s="4003" t="s">
        <v>77</v>
      </c>
      <c r="I487" s="4015"/>
      <c r="J487" s="4016"/>
      <c r="K487" s="4017"/>
      <c r="L487" s="3741"/>
      <c r="M487" s="3742"/>
      <c r="N487" s="4020"/>
      <c r="O487" s="4021"/>
      <c r="P487" s="4023"/>
      <c r="Q487" s="4016"/>
      <c r="R487" s="3975"/>
      <c r="S487" s="4025"/>
      <c r="T487" s="3975"/>
      <c r="U487" s="3975"/>
      <c r="V487" s="3975"/>
      <c r="W487" s="3975"/>
      <c r="X487" s="3975"/>
      <c r="Y487" s="3975"/>
      <c r="Z487" s="1614"/>
      <c r="AA487" s="1581">
        <v>1</v>
      </c>
      <c r="AB487" s="1003" t="s">
        <v>1102</v>
      </c>
      <c r="AC487" s="993">
        <v>1225.25</v>
      </c>
      <c r="AD487" s="1003" t="str">
        <f>AB487</f>
        <v xml:space="preserve">      Амортизационные отчисления с выделением результатов переоценки основных средств и нематериальных активов</v>
      </c>
      <c r="AE487" s="993">
        <v>1225.25</v>
      </c>
      <c r="AF487" s="4018"/>
      <c r="AG487" s="4019"/>
      <c r="AH487" s="4019"/>
      <c r="AI487" s="4018"/>
      <c r="AJ487" s="4019"/>
      <c r="AK487" s="4019"/>
      <c r="AL487" s="1763"/>
      <c r="AM487" s="1609"/>
      <c r="AN487" s="1609"/>
      <c r="AO487" s="1609"/>
      <c r="AP487" s="1609"/>
      <c r="AQ487" s="1609"/>
      <c r="AR487" s="1609"/>
      <c r="AS487" s="1609"/>
      <c r="AT487" s="1609"/>
      <c r="AU487" s="1609"/>
      <c r="AV487" s="1609"/>
      <c r="AW487" s="1609"/>
      <c r="AX487" s="1609"/>
      <c r="AY487" s="1609"/>
      <c r="AZ487" s="1609"/>
      <c r="BA487" s="1609"/>
      <c r="BB487" s="1609"/>
      <c r="BC487" s="1609"/>
      <c r="BD487" s="1609"/>
      <c r="BE487" s="1609"/>
      <c r="BF487" s="1609"/>
    </row>
    <row r="488" spans="1:58" ht="11.25" customHeight="1">
      <c r="A488" s="990" t="s">
        <v>1016</v>
      </c>
      <c r="D488" s="984"/>
      <c r="E488" s="994"/>
      <c r="F488" s="4014"/>
      <c r="G488" s="4014"/>
      <c r="H488" s="4014"/>
      <c r="I488" s="4014"/>
      <c r="J488" s="4014"/>
      <c r="K488" s="4014"/>
      <c r="L488" s="4014"/>
      <c r="M488" s="4014"/>
      <c r="N488" s="4014"/>
      <c r="O488" s="4014"/>
      <c r="P488" s="4014"/>
      <c r="Q488" s="4014"/>
      <c r="R488" s="4014"/>
      <c r="S488" s="4014"/>
      <c r="T488" s="4014"/>
      <c r="U488" s="4014"/>
      <c r="V488" s="4014"/>
      <c r="W488" s="4014"/>
      <c r="X488" s="4014"/>
      <c r="Y488" s="4014"/>
      <c r="Z488" s="587" t="s">
        <v>90</v>
      </c>
      <c r="AA488" s="1601" t="s">
        <v>89</v>
      </c>
      <c r="AB488" s="1003" t="s">
        <v>1092</v>
      </c>
      <c r="AC488" s="993">
        <v>4137.12</v>
      </c>
      <c r="AD488" s="1003" t="str">
        <f>AB488</f>
        <v xml:space="preserve">  Прибыль направляемая на инвестиции</v>
      </c>
      <c r="AE488" s="993">
        <v>4137.12</v>
      </c>
      <c r="AF488" s="4026"/>
      <c r="AG488" s="4027"/>
      <c r="AH488" s="4027"/>
      <c r="AI488" s="4026"/>
      <c r="AJ488" s="4027"/>
      <c r="AK488" s="4028"/>
      <c r="AL488" s="1763"/>
      <c r="AM488" s="1609"/>
      <c r="AN488" s="1609"/>
      <c r="AO488" s="1609"/>
      <c r="AP488" s="1609"/>
      <c r="AQ488" s="1609"/>
      <c r="AR488" s="1609"/>
      <c r="AS488" s="1609"/>
      <c r="AT488" s="1609"/>
      <c r="AU488" s="1609"/>
      <c r="AV488" s="1609"/>
      <c r="AW488" s="1609"/>
      <c r="AX488" s="1609"/>
      <c r="AY488" s="1609"/>
      <c r="AZ488" s="1609"/>
      <c r="BA488" s="1609"/>
      <c r="BB488" s="1609"/>
      <c r="BC488" s="1609"/>
      <c r="BD488" s="1609"/>
      <c r="BE488" s="1609"/>
      <c r="BF488" s="1609"/>
    </row>
    <row r="489" spans="1:58" ht="11.25" customHeight="1">
      <c r="A489" s="990" t="s">
        <v>1016</v>
      </c>
      <c r="D489" s="984"/>
      <c r="E489" s="994"/>
      <c r="F489" s="4014"/>
      <c r="G489" s="4014"/>
      <c r="H489" s="4014"/>
      <c r="I489" s="4014"/>
      <c r="J489" s="4014"/>
      <c r="K489" s="4014"/>
      <c r="L489" s="4014"/>
      <c r="M489" s="4014"/>
      <c r="N489" s="4014"/>
      <c r="O489" s="4014"/>
      <c r="P489" s="4014"/>
      <c r="Q489" s="4014"/>
      <c r="R489" s="4014"/>
      <c r="S489" s="4014"/>
      <c r="T489" s="4014"/>
      <c r="U489" s="4014"/>
      <c r="V489" s="4014"/>
      <c r="W489" s="4014"/>
      <c r="X489" s="4014"/>
      <c r="Y489" s="4014"/>
      <c r="Z489" s="587" t="s">
        <v>90</v>
      </c>
      <c r="AA489" s="1601" t="s">
        <v>77</v>
      </c>
      <c r="AB489" s="1003" t="s">
        <v>1128</v>
      </c>
      <c r="AC489" s="993">
        <v>1602.37</v>
      </c>
      <c r="AD489" s="1003" t="str">
        <f>AB489</f>
        <v xml:space="preserve">  Кредиты</v>
      </c>
      <c r="AE489" s="993">
        <v>13105.35</v>
      </c>
      <c r="AF489" s="4026"/>
      <c r="AG489" s="4027"/>
      <c r="AH489" s="4027"/>
      <c r="AI489" s="4026"/>
      <c r="AJ489" s="4027"/>
      <c r="AK489" s="4028"/>
      <c r="AL489" s="1763"/>
      <c r="AM489" s="1609"/>
      <c r="AN489" s="1609"/>
      <c r="AO489" s="1609"/>
      <c r="AP489" s="1609"/>
      <c r="AQ489" s="1609"/>
      <c r="AR489" s="1609"/>
      <c r="AS489" s="1609"/>
      <c r="AT489" s="1609"/>
      <c r="AU489" s="1609"/>
      <c r="AV489" s="1609"/>
      <c r="AW489" s="1609"/>
      <c r="AX489" s="1609"/>
      <c r="AY489" s="1609"/>
      <c r="AZ489" s="1609"/>
      <c r="BA489" s="1609"/>
      <c r="BB489" s="1609"/>
      <c r="BC489" s="1609"/>
      <c r="BD489" s="1609"/>
      <c r="BE489" s="1609"/>
      <c r="BF489" s="1609"/>
    </row>
    <row r="490" spans="1:58" ht="11.25" customHeight="1">
      <c r="A490" s="990" t="s">
        <v>1016</v>
      </c>
      <c r="D490" s="984"/>
      <c r="E490" s="994"/>
      <c r="F490" s="4007"/>
      <c r="G490" s="4014"/>
      <c r="H490" s="4003" t="s">
        <v>77</v>
      </c>
      <c r="I490" s="4015"/>
      <c r="J490" s="4016"/>
      <c r="K490" s="4017"/>
      <c r="L490" s="3741"/>
      <c r="M490" s="3742"/>
      <c r="N490" s="4020"/>
      <c r="O490" s="4021"/>
      <c r="P490" s="4024"/>
      <c r="Q490" s="4016"/>
      <c r="R490" s="3975"/>
      <c r="S490" s="4025"/>
      <c r="T490" s="3975"/>
      <c r="U490" s="3975"/>
      <c r="V490" s="3975"/>
      <c r="W490" s="3975"/>
      <c r="X490" s="3975"/>
      <c r="Y490" s="3975"/>
      <c r="Z490" s="999"/>
      <c r="AA490" s="1000"/>
      <c r="AB490" s="1065" t="s">
        <v>1093</v>
      </c>
      <c r="AC490" s="1004"/>
      <c r="AD490" s="1004"/>
      <c r="AE490" s="1006"/>
      <c r="AF490" s="4018"/>
      <c r="AG490" s="4019"/>
      <c r="AH490" s="4019"/>
      <c r="AI490" s="4018"/>
      <c r="AJ490" s="4019"/>
      <c r="AK490" s="4019"/>
      <c r="AL490" s="1763"/>
      <c r="AM490" s="1609"/>
      <c r="AN490" s="1609"/>
      <c r="AO490" s="1609"/>
      <c r="AP490" s="1609"/>
      <c r="AQ490" s="1609"/>
      <c r="AR490" s="1609"/>
      <c r="AS490" s="1609"/>
      <c r="AT490" s="1609"/>
      <c r="AU490" s="1609"/>
      <c r="AV490" s="1609"/>
      <c r="AW490" s="1609"/>
      <c r="AX490" s="1609"/>
      <c r="AY490" s="1609"/>
      <c r="AZ490" s="1609"/>
      <c r="BA490" s="1609"/>
      <c r="BB490" s="1609"/>
      <c r="BC490" s="1609"/>
      <c r="BD490" s="1609"/>
      <c r="BE490" s="1609"/>
      <c r="BF490" s="1609"/>
    </row>
    <row r="491" spans="1:58" ht="11.25" customHeight="1">
      <c r="A491" s="990" t="s">
        <v>1016</v>
      </c>
      <c r="D491" s="984"/>
      <c r="E491" s="994"/>
      <c r="F491" s="4007"/>
      <c r="G491" s="4014"/>
      <c r="H491" s="4003" t="s">
        <v>77</v>
      </c>
      <c r="I491" s="4015"/>
      <c r="J491" s="4016"/>
      <c r="K491" s="4017"/>
      <c r="L491" s="3741"/>
      <c r="M491" s="3742"/>
      <c r="N491" s="999"/>
      <c r="O491" s="1000"/>
      <c r="P491" s="992" t="s">
        <v>1094</v>
      </c>
      <c r="Q491" s="1000"/>
      <c r="R491" s="1000"/>
      <c r="S491" s="1000"/>
      <c r="T491" s="1000"/>
      <c r="U491" s="1000"/>
      <c r="V491" s="1000"/>
      <c r="W491" s="1000"/>
      <c r="X491" s="1000"/>
      <c r="Y491" s="1000"/>
      <c r="Z491" s="1000"/>
      <c r="AA491" s="1000"/>
      <c r="AB491" s="1000"/>
      <c r="AC491" s="1000"/>
      <c r="AD491" s="1000"/>
      <c r="AE491" s="1007"/>
      <c r="AF491" s="4018"/>
      <c r="AG491" s="4019"/>
      <c r="AH491" s="4019"/>
      <c r="AI491" s="4018"/>
      <c r="AJ491" s="4019"/>
      <c r="AK491" s="4019"/>
      <c r="AL491" s="1763"/>
      <c r="AM491" s="1609"/>
      <c r="AN491" s="1609"/>
      <c r="AO491" s="1609"/>
      <c r="AP491" s="1609"/>
      <c r="AQ491" s="1609"/>
      <c r="AR491" s="1609"/>
      <c r="AS491" s="1609"/>
      <c r="AT491" s="1609"/>
      <c r="AU491" s="1609"/>
      <c r="AV491" s="1609"/>
      <c r="AW491" s="1609"/>
      <c r="AX491" s="1609"/>
      <c r="AY491" s="1609"/>
      <c r="AZ491" s="1609"/>
      <c r="BA491" s="1609"/>
      <c r="BB491" s="1609"/>
      <c r="BC491" s="1609"/>
      <c r="BD491" s="1609"/>
      <c r="BE491" s="1609"/>
      <c r="BF491" s="1609"/>
    </row>
    <row r="492" spans="1:58" ht="11.25" customHeight="1">
      <c r="A492" s="990" t="s">
        <v>1016</v>
      </c>
      <c r="D492" s="984"/>
      <c r="E492" s="994"/>
      <c r="F492" s="4007"/>
      <c r="G492" s="3992" t="s">
        <v>90</v>
      </c>
      <c r="H492" s="4003" t="s">
        <v>115</v>
      </c>
      <c r="I492" s="4015"/>
      <c r="J492" s="4016"/>
      <c r="K492" s="4017" t="s">
        <v>1168</v>
      </c>
      <c r="L492" s="3741" t="s">
        <v>6</v>
      </c>
      <c r="M492" s="3742"/>
      <c r="N492" s="1761"/>
      <c r="O492" s="1001" t="s">
        <v>460</v>
      </c>
      <c r="P492" s="1002"/>
      <c r="Q492" s="1002"/>
      <c r="R492" s="1002"/>
      <c r="S492" s="1002"/>
      <c r="T492" s="1002"/>
      <c r="U492" s="1002"/>
      <c r="V492" s="1002"/>
      <c r="W492" s="1002"/>
      <c r="X492" s="1002"/>
      <c r="Y492" s="1002"/>
      <c r="Z492" s="1002"/>
      <c r="AA492" s="1002"/>
      <c r="AB492" s="1002"/>
      <c r="AC492" s="1002"/>
      <c r="AD492" s="1002"/>
      <c r="AE492" s="1002"/>
      <c r="AF492" s="4018">
        <v>2019</v>
      </c>
      <c r="AG492" s="4019" t="s">
        <v>1096</v>
      </c>
      <c r="AH492" s="4019" t="s">
        <v>1119</v>
      </c>
      <c r="AI492" s="4018">
        <v>2019</v>
      </c>
      <c r="AJ492" s="4019" t="s">
        <v>1096</v>
      </c>
      <c r="AK492" s="4019" t="s">
        <v>1119</v>
      </c>
      <c r="AL492" s="1763"/>
      <c r="AM492" s="1609"/>
      <c r="AN492" s="1609"/>
      <c r="AO492" s="1609"/>
      <c r="AP492" s="1609"/>
      <c r="AQ492" s="1609"/>
      <c r="AR492" s="1609"/>
      <c r="AS492" s="1609"/>
      <c r="AT492" s="1609"/>
      <c r="AU492" s="1609"/>
      <c r="AV492" s="1609"/>
      <c r="AW492" s="1609"/>
      <c r="AX492" s="1609"/>
      <c r="AY492" s="1609"/>
      <c r="AZ492" s="1609"/>
      <c r="BA492" s="1609"/>
      <c r="BB492" s="1609"/>
      <c r="BC492" s="1609"/>
      <c r="BD492" s="1609"/>
      <c r="BE492" s="1609"/>
      <c r="BF492" s="1609"/>
    </row>
    <row r="493" spans="1:58" ht="11.25" customHeight="1">
      <c r="A493" s="990" t="s">
        <v>1016</v>
      </c>
      <c r="D493" s="984"/>
      <c r="E493" s="994"/>
      <c r="F493" s="4007"/>
      <c r="G493" s="4014"/>
      <c r="H493" s="4003" t="s">
        <v>78</v>
      </c>
      <c r="I493" s="4015"/>
      <c r="J493" s="4016"/>
      <c r="K493" s="4017"/>
      <c r="L493" s="3741"/>
      <c r="M493" s="3742"/>
      <c r="N493" s="4020"/>
      <c r="O493" s="4021">
        <v>1</v>
      </c>
      <c r="P493" s="4022" t="s">
        <v>52</v>
      </c>
      <c r="Q493" s="4016" t="s">
        <v>1163</v>
      </c>
      <c r="R493" s="4025" t="s">
        <v>1084</v>
      </c>
      <c r="S493" s="4025" t="s">
        <v>1149</v>
      </c>
      <c r="T493" s="4025" t="s">
        <v>1150</v>
      </c>
      <c r="U493" s="4025" t="s">
        <v>1151</v>
      </c>
      <c r="V493" s="4025" t="s">
        <v>1152</v>
      </c>
      <c r="W493" s="4025" t="s">
        <v>1153</v>
      </c>
      <c r="X493" s="4025" t="s">
        <v>1164</v>
      </c>
      <c r="Y493" s="4025" t="s">
        <v>1165</v>
      </c>
      <c r="Z493" s="999"/>
      <c r="AA493" s="1000"/>
      <c r="AB493" s="1000"/>
      <c r="AC493" s="1004"/>
      <c r="AD493" s="1004"/>
      <c r="AE493" s="1005"/>
      <c r="AF493" s="4018"/>
      <c r="AG493" s="4019"/>
      <c r="AH493" s="4019"/>
      <c r="AI493" s="4018"/>
      <c r="AJ493" s="4019"/>
      <c r="AK493" s="4019"/>
      <c r="AL493" s="1763"/>
      <c r="AM493" s="1609"/>
      <c r="AN493" s="1609"/>
      <c r="AO493" s="1609"/>
      <c r="AP493" s="1609"/>
      <c r="AQ493" s="1609"/>
      <c r="AR493" s="1609"/>
      <c r="AS493" s="1609"/>
      <c r="AT493" s="1609"/>
      <c r="AU493" s="1609"/>
      <c r="AV493" s="1609"/>
      <c r="AW493" s="1609"/>
      <c r="AX493" s="1609"/>
      <c r="AY493" s="1609"/>
      <c r="AZ493" s="1609"/>
      <c r="BA493" s="1609"/>
      <c r="BB493" s="1609"/>
      <c r="BC493" s="1609"/>
      <c r="BD493" s="1609"/>
      <c r="BE493" s="1609"/>
      <c r="BF493" s="1609"/>
    </row>
    <row r="494" spans="1:58" ht="11.25" customHeight="1">
      <c r="A494" s="990" t="s">
        <v>1016</v>
      </c>
      <c r="D494" s="984"/>
      <c r="E494" s="994"/>
      <c r="F494" s="4007"/>
      <c r="G494" s="4014"/>
      <c r="H494" s="4003" t="s">
        <v>78</v>
      </c>
      <c r="I494" s="4015"/>
      <c r="J494" s="4016"/>
      <c r="K494" s="4017"/>
      <c r="L494" s="3741"/>
      <c r="M494" s="3742"/>
      <c r="N494" s="4020"/>
      <c r="O494" s="4021"/>
      <c r="P494" s="4023"/>
      <c r="Q494" s="4016"/>
      <c r="R494" s="3975"/>
      <c r="S494" s="4025"/>
      <c r="T494" s="3975"/>
      <c r="U494" s="3975"/>
      <c r="V494" s="3975"/>
      <c r="W494" s="3975"/>
      <c r="X494" s="3975"/>
      <c r="Y494" s="3975"/>
      <c r="Z494" s="1614"/>
      <c r="AA494" s="1581">
        <v>1</v>
      </c>
      <c r="AB494" s="1003" t="s">
        <v>1102</v>
      </c>
      <c r="AC494" s="993">
        <v>470.99</v>
      </c>
      <c r="AD494" s="1003" t="str">
        <f>AB494</f>
        <v xml:space="preserve">      Амортизационные отчисления с выделением результатов переоценки основных средств и нематериальных активов</v>
      </c>
      <c r="AE494" s="993">
        <v>2542.89</v>
      </c>
      <c r="AF494" s="4018"/>
      <c r="AG494" s="4019"/>
      <c r="AH494" s="4019"/>
      <c r="AI494" s="4018"/>
      <c r="AJ494" s="4019"/>
      <c r="AK494" s="4019"/>
      <c r="AL494" s="1763"/>
      <c r="AM494" s="1609"/>
      <c r="AN494" s="1609"/>
      <c r="AO494" s="1609"/>
      <c r="AP494" s="1609"/>
      <c r="AQ494" s="1609"/>
      <c r="AR494" s="1609"/>
      <c r="AS494" s="1609"/>
      <c r="AT494" s="1609"/>
      <c r="AU494" s="1609"/>
      <c r="AV494" s="1609"/>
      <c r="AW494" s="1609"/>
      <c r="AX494" s="1609"/>
      <c r="AY494" s="1609"/>
      <c r="AZ494" s="1609"/>
      <c r="BA494" s="1609"/>
      <c r="BB494" s="1609"/>
      <c r="BC494" s="1609"/>
      <c r="BD494" s="1609"/>
      <c r="BE494" s="1609"/>
      <c r="BF494" s="1609"/>
    </row>
    <row r="495" spans="1:58" ht="11.25" customHeight="1">
      <c r="A495" s="990" t="s">
        <v>1016</v>
      </c>
      <c r="D495" s="984"/>
      <c r="E495" s="994"/>
      <c r="F495" s="4007"/>
      <c r="G495" s="4014"/>
      <c r="H495" s="4003" t="s">
        <v>78</v>
      </c>
      <c r="I495" s="4015"/>
      <c r="J495" s="4016"/>
      <c r="K495" s="4017"/>
      <c r="L495" s="3741"/>
      <c r="M495" s="3742"/>
      <c r="N495" s="4020"/>
      <c r="O495" s="4021"/>
      <c r="P495" s="4024"/>
      <c r="Q495" s="4016"/>
      <c r="R495" s="3975"/>
      <c r="S495" s="4025"/>
      <c r="T495" s="3975"/>
      <c r="U495" s="3975"/>
      <c r="V495" s="3975"/>
      <c r="W495" s="3975"/>
      <c r="X495" s="3975"/>
      <c r="Y495" s="3975"/>
      <c r="Z495" s="999"/>
      <c r="AA495" s="1000"/>
      <c r="AB495" s="1065" t="s">
        <v>1093</v>
      </c>
      <c r="AC495" s="1004"/>
      <c r="AD495" s="1004"/>
      <c r="AE495" s="1006"/>
      <c r="AF495" s="4018"/>
      <c r="AG495" s="4019"/>
      <c r="AH495" s="4019"/>
      <c r="AI495" s="4018"/>
      <c r="AJ495" s="4019"/>
      <c r="AK495" s="4019"/>
      <c r="AL495" s="1763"/>
      <c r="AM495" s="1609"/>
      <c r="AN495" s="1609"/>
      <c r="AO495" s="1609"/>
      <c r="AP495" s="1609"/>
      <c r="AQ495" s="1609"/>
      <c r="AR495" s="1609"/>
      <c r="AS495" s="1609"/>
      <c r="AT495" s="1609"/>
      <c r="AU495" s="1609"/>
      <c r="AV495" s="1609"/>
      <c r="AW495" s="1609"/>
      <c r="AX495" s="1609"/>
      <c r="AY495" s="1609"/>
      <c r="AZ495" s="1609"/>
      <c r="BA495" s="1609"/>
      <c r="BB495" s="1609"/>
      <c r="BC495" s="1609"/>
      <c r="BD495" s="1609"/>
      <c r="BE495" s="1609"/>
      <c r="BF495" s="1609"/>
    </row>
    <row r="496" spans="1:58" ht="11.25" customHeight="1">
      <c r="A496" s="990" t="s">
        <v>1016</v>
      </c>
      <c r="D496" s="984"/>
      <c r="E496" s="994"/>
      <c r="F496" s="4007"/>
      <c r="G496" s="4014"/>
      <c r="H496" s="4003" t="s">
        <v>78</v>
      </c>
      <c r="I496" s="4015"/>
      <c r="J496" s="4016"/>
      <c r="K496" s="4017"/>
      <c r="L496" s="3741"/>
      <c r="M496" s="3742"/>
      <c r="N496" s="999"/>
      <c r="O496" s="1000"/>
      <c r="P496" s="992" t="s">
        <v>1094</v>
      </c>
      <c r="Q496" s="1000"/>
      <c r="R496" s="1000"/>
      <c r="S496" s="1000"/>
      <c r="T496" s="1000"/>
      <c r="U496" s="1000"/>
      <c r="V496" s="1000"/>
      <c r="W496" s="1000"/>
      <c r="X496" s="1000"/>
      <c r="Y496" s="1000"/>
      <c r="Z496" s="1000"/>
      <c r="AA496" s="1000"/>
      <c r="AB496" s="1000"/>
      <c r="AC496" s="1000"/>
      <c r="AD496" s="1000"/>
      <c r="AE496" s="1007"/>
      <c r="AF496" s="4018"/>
      <c r="AG496" s="4019"/>
      <c r="AH496" s="4019"/>
      <c r="AI496" s="4018"/>
      <c r="AJ496" s="4019"/>
      <c r="AK496" s="4019"/>
      <c r="AL496" s="1763"/>
      <c r="AM496" s="1609"/>
      <c r="AN496" s="1609"/>
      <c r="AO496" s="1609"/>
      <c r="AP496" s="1609"/>
      <c r="AQ496" s="1609"/>
      <c r="AR496" s="1609"/>
      <c r="AS496" s="1609"/>
      <c r="AT496" s="1609"/>
      <c r="AU496" s="1609"/>
      <c r="AV496" s="1609"/>
      <c r="AW496" s="1609"/>
      <c r="AX496" s="1609"/>
      <c r="AY496" s="1609"/>
      <c r="AZ496" s="1609"/>
      <c r="BA496" s="1609"/>
      <c r="BB496" s="1609"/>
      <c r="BC496" s="1609"/>
      <c r="BD496" s="1609"/>
      <c r="BE496" s="1609"/>
      <c r="BF496" s="1609"/>
    </row>
    <row r="497" spans="1:58" ht="12" customHeight="1">
      <c r="A497" s="990" t="s">
        <v>1016</v>
      </c>
      <c r="D497" s="984"/>
      <c r="E497" s="994"/>
      <c r="F497" s="4008"/>
      <c r="G497" s="1014"/>
      <c r="H497" s="1014"/>
      <c r="I497" s="4005" t="s">
        <v>1100</v>
      </c>
      <c r="J497" s="4005"/>
      <c r="K497" s="4005"/>
      <c r="L497" s="997"/>
      <c r="M497" s="997"/>
      <c r="N497" s="998"/>
      <c r="O497" s="998"/>
      <c r="P497" s="998"/>
      <c r="Q497" s="998"/>
      <c r="R497" s="998"/>
      <c r="S497" s="998"/>
      <c r="T497" s="998"/>
      <c r="U497" s="998"/>
      <c r="V497" s="998"/>
      <c r="W497" s="998"/>
      <c r="X497" s="998"/>
      <c r="Y497" s="998"/>
      <c r="Z497" s="998"/>
      <c r="AA497" s="998"/>
      <c r="AB497" s="998"/>
      <c r="AC497" s="998"/>
      <c r="AD497" s="998"/>
      <c r="AE497" s="998"/>
      <c r="AF497" s="998"/>
      <c r="AG497" s="997"/>
      <c r="AH497" s="997"/>
      <c r="AI497" s="998"/>
      <c r="AJ497" s="997"/>
      <c r="AK497" s="998"/>
      <c r="AL497" s="1763"/>
      <c r="AM497" s="1609"/>
      <c r="AN497" s="1609"/>
      <c r="AO497" s="1609"/>
      <c r="AP497" s="1609"/>
      <c r="AQ497" s="1609"/>
      <c r="AR497" s="1609"/>
      <c r="AS497" s="1609"/>
      <c r="AT497" s="1609"/>
      <c r="AU497" s="1609"/>
      <c r="AV497" s="1609"/>
      <c r="AW497" s="1609"/>
      <c r="AX497" s="1609"/>
      <c r="AY497" s="1609"/>
      <c r="AZ497" s="1609"/>
      <c r="BA497" s="1609"/>
      <c r="BB497" s="1609"/>
      <c r="BC497" s="1609"/>
      <c r="BD497" s="1609"/>
      <c r="BE497" s="1609"/>
      <c r="BF497" s="1609"/>
    </row>
    <row r="498" spans="1:58" ht="0.75" customHeight="1">
      <c r="A498" s="990" t="s">
        <v>1016</v>
      </c>
      <c r="D498" s="984"/>
      <c r="E498" s="994"/>
      <c r="F498" s="4006">
        <v>2020</v>
      </c>
      <c r="G498" s="4003"/>
      <c r="H498" s="4010" t="s">
        <v>460</v>
      </c>
      <c r="I498" s="4011"/>
      <c r="J498" s="4002"/>
      <c r="K498" s="4002"/>
      <c r="L498" s="4004"/>
      <c r="M498" s="3857"/>
      <c r="N498" s="1811"/>
      <c r="O498" s="1810"/>
      <c r="P498" s="1811"/>
      <c r="Q498" s="1811"/>
      <c r="R498" s="1811"/>
      <c r="S498" s="1811"/>
      <c r="T498" s="1811"/>
      <c r="U498" s="1811"/>
      <c r="V498" s="1811"/>
      <c r="W498" s="1811"/>
      <c r="X498" s="1811"/>
      <c r="Y498" s="1811"/>
      <c r="Z498" s="1811"/>
      <c r="AA498" s="1811"/>
      <c r="AB498" s="1811"/>
      <c r="AC498" s="1811"/>
      <c r="AD498" s="1811"/>
      <c r="AE498" s="1811"/>
      <c r="AF498" s="4009"/>
      <c r="AG498" s="4004"/>
      <c r="AH498" s="4004"/>
      <c r="AI498" s="4009"/>
      <c r="AJ498" s="4004"/>
      <c r="AK498" s="4004"/>
      <c r="AL498" s="1763"/>
      <c r="AM498" s="1609"/>
      <c r="AN498" s="1609"/>
      <c r="AO498" s="1609"/>
      <c r="AP498" s="1609"/>
      <c r="AQ498" s="1609"/>
      <c r="AR498" s="1609"/>
      <c r="AS498" s="1609"/>
      <c r="AT498" s="1609"/>
      <c r="AU498" s="1609"/>
      <c r="AV498" s="1609"/>
      <c r="AW498" s="1609"/>
      <c r="AX498" s="1609"/>
      <c r="AY498" s="1609"/>
      <c r="AZ498" s="1609"/>
      <c r="BA498" s="1609"/>
      <c r="BB498" s="1609"/>
      <c r="BC498" s="1609"/>
      <c r="BD498" s="1609"/>
      <c r="BE498" s="1609"/>
      <c r="BF498" s="1609"/>
    </row>
    <row r="499" spans="1:58" ht="0.75" customHeight="1">
      <c r="A499" s="990" t="s">
        <v>1016</v>
      </c>
      <c r="D499" s="984"/>
      <c r="E499" s="994"/>
      <c r="F499" s="4006"/>
      <c r="G499" s="4003"/>
      <c r="H499" s="4010"/>
      <c r="I499" s="4011"/>
      <c r="J499" s="4002"/>
      <c r="K499" s="4002"/>
      <c r="L499" s="4004"/>
      <c r="M499" s="3857"/>
      <c r="N499" s="4012"/>
      <c r="O499" s="4013"/>
      <c r="P499" s="3999"/>
      <c r="Q499" s="4002"/>
      <c r="R499" s="4002"/>
      <c r="S499" s="4002"/>
      <c r="T499" s="4002"/>
      <c r="U499" s="4002"/>
      <c r="V499" s="4002"/>
      <c r="W499" s="4002"/>
      <c r="X499" s="4002"/>
      <c r="Y499" s="4002"/>
      <c r="Z499" s="1812"/>
      <c r="AA499" s="1813"/>
      <c r="AB499" s="1813"/>
      <c r="AC499" s="1814"/>
      <c r="AD499" s="1814"/>
      <c r="AE499" s="1815"/>
      <c r="AF499" s="4009"/>
      <c r="AG499" s="4004"/>
      <c r="AH499" s="4004"/>
      <c r="AI499" s="4009"/>
      <c r="AJ499" s="4004"/>
      <c r="AK499" s="4004"/>
      <c r="AL499" s="1763"/>
      <c r="AM499" s="1609"/>
      <c r="AN499" s="1609"/>
      <c r="AO499" s="1609"/>
      <c r="AP499" s="1609"/>
      <c r="AQ499" s="1609"/>
      <c r="AR499" s="1609"/>
      <c r="AS499" s="1609"/>
      <c r="AT499" s="1609"/>
      <c r="AU499" s="1609"/>
      <c r="AV499" s="1609"/>
      <c r="AW499" s="1609"/>
      <c r="AX499" s="1609"/>
      <c r="AY499" s="1609"/>
      <c r="AZ499" s="1609"/>
      <c r="BA499" s="1609"/>
      <c r="BB499" s="1609"/>
      <c r="BC499" s="1609"/>
      <c r="BD499" s="1609"/>
      <c r="BE499" s="1609"/>
      <c r="BF499" s="1609"/>
    </row>
    <row r="500" spans="1:58" ht="0.75" customHeight="1">
      <c r="A500" s="990" t="s">
        <v>1016</v>
      </c>
      <c r="D500" s="984"/>
      <c r="E500" s="994"/>
      <c r="F500" s="4006"/>
      <c r="G500" s="4003"/>
      <c r="H500" s="4010"/>
      <c r="I500" s="4011"/>
      <c r="J500" s="4002"/>
      <c r="K500" s="4002"/>
      <c r="L500" s="4004"/>
      <c r="M500" s="3857"/>
      <c r="N500" s="4012"/>
      <c r="O500" s="4013"/>
      <c r="P500" s="4000"/>
      <c r="Q500" s="4002"/>
      <c r="R500" s="4002"/>
      <c r="S500" s="4002"/>
      <c r="T500" s="4002"/>
      <c r="U500" s="4002"/>
      <c r="V500" s="4002"/>
      <c r="W500" s="4002"/>
      <c r="X500" s="4002"/>
      <c r="Y500" s="4002"/>
      <c r="Z500" s="1816"/>
      <c r="AA500" s="1817"/>
      <c r="AB500" s="1818"/>
      <c r="AC500" s="1819"/>
      <c r="AD500" s="1818"/>
      <c r="AE500" s="1819"/>
      <c r="AF500" s="4009"/>
      <c r="AG500" s="4004"/>
      <c r="AH500" s="4004"/>
      <c r="AI500" s="4009"/>
      <c r="AJ500" s="4004"/>
      <c r="AK500" s="4004"/>
      <c r="AL500" s="1763"/>
      <c r="AM500" s="1609"/>
      <c r="AN500" s="1609"/>
      <c r="AO500" s="1609"/>
      <c r="AP500" s="1609"/>
      <c r="AQ500" s="1609"/>
      <c r="AR500" s="1609"/>
      <c r="AS500" s="1609"/>
      <c r="AT500" s="1609"/>
      <c r="AU500" s="1609"/>
      <c r="AV500" s="1609"/>
      <c r="AW500" s="1609"/>
      <c r="AX500" s="1609"/>
      <c r="AY500" s="1609"/>
      <c r="AZ500" s="1609"/>
      <c r="BA500" s="1609"/>
      <c r="BB500" s="1609"/>
      <c r="BC500" s="1609"/>
      <c r="BD500" s="1609"/>
      <c r="BE500" s="1609"/>
      <c r="BF500" s="1609"/>
    </row>
    <row r="501" spans="1:58" ht="0.75" customHeight="1">
      <c r="A501" s="990" t="s">
        <v>1016</v>
      </c>
      <c r="D501" s="984"/>
      <c r="E501" s="994"/>
      <c r="F501" s="4006"/>
      <c r="G501" s="4003"/>
      <c r="H501" s="4010"/>
      <c r="I501" s="4011"/>
      <c r="J501" s="4002"/>
      <c r="K501" s="4002"/>
      <c r="L501" s="4004"/>
      <c r="M501" s="3857"/>
      <c r="N501" s="4012"/>
      <c r="O501" s="4013"/>
      <c r="P501" s="4001"/>
      <c r="Q501" s="4002"/>
      <c r="R501" s="4002"/>
      <c r="S501" s="4002"/>
      <c r="T501" s="4002"/>
      <c r="U501" s="4002"/>
      <c r="V501" s="4002"/>
      <c r="W501" s="4002"/>
      <c r="X501" s="4002"/>
      <c r="Y501" s="4002"/>
      <c r="Z501" s="1812"/>
      <c r="AA501" s="1813"/>
      <c r="AB501" s="1820"/>
      <c r="AC501" s="1814"/>
      <c r="AD501" s="1814"/>
      <c r="AE501" s="1821"/>
      <c r="AF501" s="4009"/>
      <c r="AG501" s="4004"/>
      <c r="AH501" s="4004"/>
      <c r="AI501" s="4009"/>
      <c r="AJ501" s="4004"/>
      <c r="AK501" s="4004"/>
      <c r="AL501" s="1763"/>
      <c r="AM501" s="1609"/>
      <c r="AN501" s="1609"/>
      <c r="AO501" s="1609"/>
      <c r="AP501" s="1609"/>
      <c r="AQ501" s="1609"/>
      <c r="AR501" s="1609"/>
      <c r="AS501" s="1609"/>
      <c r="AT501" s="1609"/>
      <c r="AU501" s="1609"/>
      <c r="AV501" s="1609"/>
      <c r="AW501" s="1609"/>
      <c r="AX501" s="1609"/>
      <c r="AY501" s="1609"/>
      <c r="AZ501" s="1609"/>
      <c r="BA501" s="1609"/>
      <c r="BB501" s="1609"/>
      <c r="BC501" s="1609"/>
      <c r="BD501" s="1609"/>
      <c r="BE501" s="1609"/>
      <c r="BF501" s="1609"/>
    </row>
    <row r="502" spans="1:58" ht="0.75" customHeight="1">
      <c r="A502" s="990" t="s">
        <v>1016</v>
      </c>
      <c r="D502" s="984"/>
      <c r="E502" s="994"/>
      <c r="F502" s="4006"/>
      <c r="G502" s="4003"/>
      <c r="H502" s="4010"/>
      <c r="I502" s="4011"/>
      <c r="J502" s="4002"/>
      <c r="K502" s="4002"/>
      <c r="L502" s="4004"/>
      <c r="M502" s="3857"/>
      <c r="N502" s="1813"/>
      <c r="O502" s="1813"/>
      <c r="P502" s="1820"/>
      <c r="Q502" s="1813"/>
      <c r="R502" s="1813"/>
      <c r="S502" s="1813"/>
      <c r="T502" s="1813"/>
      <c r="U502" s="1813"/>
      <c r="V502" s="1813"/>
      <c r="W502" s="1813"/>
      <c r="X502" s="1813"/>
      <c r="Y502" s="1813"/>
      <c r="Z502" s="1813"/>
      <c r="AA502" s="1813"/>
      <c r="AB502" s="1813"/>
      <c r="AC502" s="1813"/>
      <c r="AD502" s="1813"/>
      <c r="AE502" s="1822"/>
      <c r="AF502" s="4009"/>
      <c r="AG502" s="4004"/>
      <c r="AH502" s="4004"/>
      <c r="AI502" s="4009"/>
      <c r="AJ502" s="4004"/>
      <c r="AK502" s="4004"/>
      <c r="AL502" s="1763"/>
      <c r="AM502" s="1609"/>
      <c r="AN502" s="1609"/>
      <c r="AO502" s="1609"/>
      <c r="AP502" s="1609"/>
      <c r="AQ502" s="1609"/>
      <c r="AR502" s="1609"/>
      <c r="AS502" s="1609"/>
      <c r="AT502" s="1609"/>
      <c r="AU502" s="1609"/>
      <c r="AV502" s="1609"/>
      <c r="AW502" s="1609"/>
      <c r="AX502" s="1609"/>
      <c r="AY502" s="1609"/>
      <c r="AZ502" s="1609"/>
      <c r="BA502" s="1609"/>
      <c r="BB502" s="1609"/>
      <c r="BC502" s="1609"/>
      <c r="BD502" s="1609"/>
      <c r="BE502" s="1609"/>
      <c r="BF502" s="1609"/>
    </row>
    <row r="503" spans="1:58" ht="11.25" customHeight="1">
      <c r="A503" s="990" t="s">
        <v>1016</v>
      </c>
      <c r="D503" s="984"/>
      <c r="E503" s="994"/>
      <c r="F503" s="4007"/>
      <c r="G503" s="3992" t="s">
        <v>90</v>
      </c>
      <c r="H503" s="4003" t="s">
        <v>161</v>
      </c>
      <c r="I503" s="4015"/>
      <c r="J503" s="4016"/>
      <c r="K503" s="4017" t="s">
        <v>1147</v>
      </c>
      <c r="L503" s="3741" t="s">
        <v>6</v>
      </c>
      <c r="M503" s="3742"/>
      <c r="N503" s="1761"/>
      <c r="O503" s="1001" t="s">
        <v>460</v>
      </c>
      <c r="P503" s="1002"/>
      <c r="Q503" s="1002"/>
      <c r="R503" s="1002"/>
      <c r="S503" s="1002"/>
      <c r="T503" s="1002"/>
      <c r="U503" s="1002"/>
      <c r="V503" s="1002"/>
      <c r="W503" s="1002"/>
      <c r="X503" s="1002"/>
      <c r="Y503" s="1002"/>
      <c r="Z503" s="1002"/>
      <c r="AA503" s="1002"/>
      <c r="AB503" s="1002"/>
      <c r="AC503" s="1002"/>
      <c r="AD503" s="1002"/>
      <c r="AE503" s="1002"/>
      <c r="AF503" s="4018">
        <v>2019</v>
      </c>
      <c r="AG503" s="4019" t="s">
        <v>1096</v>
      </c>
      <c r="AH503" s="4019" t="s">
        <v>1119</v>
      </c>
      <c r="AI503" s="4018">
        <v>2019</v>
      </c>
      <c r="AJ503" s="4019" t="s">
        <v>1096</v>
      </c>
      <c r="AK503" s="4019" t="s">
        <v>1119</v>
      </c>
      <c r="AL503" s="1763"/>
      <c r="AM503" s="1609"/>
      <c r="AN503" s="1609"/>
      <c r="AO503" s="1609"/>
      <c r="AP503" s="1609"/>
      <c r="AQ503" s="1609"/>
      <c r="AR503" s="1609"/>
      <c r="AS503" s="1609"/>
      <c r="AT503" s="1609"/>
      <c r="AU503" s="1609"/>
      <c r="AV503" s="1609"/>
      <c r="AW503" s="1609"/>
      <c r="AX503" s="1609"/>
      <c r="AY503" s="1609"/>
      <c r="AZ503" s="1609"/>
      <c r="BA503" s="1609"/>
      <c r="BB503" s="1609"/>
      <c r="BC503" s="1609"/>
      <c r="BD503" s="1609"/>
      <c r="BE503" s="1609"/>
      <c r="BF503" s="1609"/>
    </row>
    <row r="504" spans="1:58" ht="11.25" customHeight="1">
      <c r="A504" s="990" t="s">
        <v>1016</v>
      </c>
      <c r="D504" s="984"/>
      <c r="E504" s="994"/>
      <c r="F504" s="4007"/>
      <c r="G504" s="4014"/>
      <c r="H504" s="4003" t="s">
        <v>460</v>
      </c>
      <c r="I504" s="4015"/>
      <c r="J504" s="4016"/>
      <c r="K504" s="4017"/>
      <c r="L504" s="3741"/>
      <c r="M504" s="3742"/>
      <c r="N504" s="4020"/>
      <c r="O504" s="4021">
        <v>1</v>
      </c>
      <c r="P504" s="4022" t="s">
        <v>52</v>
      </c>
      <c r="Q504" s="4016" t="s">
        <v>1148</v>
      </c>
      <c r="R504" s="4025" t="s">
        <v>1084</v>
      </c>
      <c r="S504" s="4025" t="s">
        <v>1149</v>
      </c>
      <c r="T504" s="4025" t="s">
        <v>1150</v>
      </c>
      <c r="U504" s="4025" t="s">
        <v>1151</v>
      </c>
      <c r="V504" s="4025" t="s">
        <v>1152</v>
      </c>
      <c r="W504" s="4025" t="s">
        <v>1153</v>
      </c>
      <c r="X504" s="4025" t="s">
        <v>1132</v>
      </c>
      <c r="Y504" s="4025" t="s">
        <v>1154</v>
      </c>
      <c r="Z504" s="999"/>
      <c r="AA504" s="1000"/>
      <c r="AB504" s="1000"/>
      <c r="AC504" s="1004"/>
      <c r="AD504" s="1004"/>
      <c r="AE504" s="1005"/>
      <c r="AF504" s="4018"/>
      <c r="AG504" s="4019"/>
      <c r="AH504" s="4019"/>
      <c r="AI504" s="4018"/>
      <c r="AJ504" s="4019"/>
      <c r="AK504" s="4019"/>
      <c r="AL504" s="1763"/>
      <c r="AM504" s="1609"/>
      <c r="AN504" s="1609"/>
      <c r="AO504" s="1609"/>
      <c r="AP504" s="1609"/>
      <c r="AQ504" s="1609"/>
      <c r="AR504" s="1609"/>
      <c r="AS504" s="1609"/>
      <c r="AT504" s="1609"/>
      <c r="AU504" s="1609"/>
      <c r="AV504" s="1609"/>
      <c r="AW504" s="1609"/>
      <c r="AX504" s="1609"/>
      <c r="AY504" s="1609"/>
      <c r="AZ504" s="1609"/>
      <c r="BA504" s="1609"/>
      <c r="BB504" s="1609"/>
      <c r="BC504" s="1609"/>
      <c r="BD504" s="1609"/>
      <c r="BE504" s="1609"/>
      <c r="BF504" s="1609"/>
    </row>
    <row r="505" spans="1:58" ht="11.25" customHeight="1">
      <c r="A505" s="990" t="s">
        <v>1016</v>
      </c>
      <c r="D505" s="984"/>
      <c r="E505" s="994"/>
      <c r="F505" s="4007"/>
      <c r="G505" s="4014"/>
      <c r="H505" s="4003" t="s">
        <v>460</v>
      </c>
      <c r="I505" s="4015"/>
      <c r="J505" s="4016"/>
      <c r="K505" s="4017"/>
      <c r="L505" s="3741"/>
      <c r="M505" s="3742"/>
      <c r="N505" s="4020"/>
      <c r="O505" s="4021"/>
      <c r="P505" s="4023"/>
      <c r="Q505" s="4016"/>
      <c r="R505" s="3975"/>
      <c r="S505" s="4025"/>
      <c r="T505" s="3975"/>
      <c r="U505" s="3975"/>
      <c r="V505" s="3975"/>
      <c r="W505" s="3975"/>
      <c r="X505" s="3975"/>
      <c r="Y505" s="3975"/>
      <c r="Z505" s="1614"/>
      <c r="AA505" s="1581">
        <v>1</v>
      </c>
      <c r="AB505" s="1003" t="s">
        <v>1102</v>
      </c>
      <c r="AC505" s="993">
        <v>1696.24</v>
      </c>
      <c r="AD505" s="1003" t="str">
        <f>AB505</f>
        <v xml:space="preserve">      Амортизационные отчисления с выделением результатов переоценки основных средств и нематериальных активов</v>
      </c>
      <c r="AE505" s="993">
        <v>0</v>
      </c>
      <c r="AF505" s="4018"/>
      <c r="AG505" s="4019"/>
      <c r="AH505" s="4019"/>
      <c r="AI505" s="4018"/>
      <c r="AJ505" s="4019"/>
      <c r="AK505" s="4019"/>
      <c r="AL505" s="1763"/>
      <c r="AM505" s="1609"/>
      <c r="AN505" s="1609"/>
      <c r="AO505" s="1609"/>
      <c r="AP505" s="1609"/>
      <c r="AQ505" s="1609"/>
      <c r="AR505" s="1609"/>
      <c r="AS505" s="1609"/>
      <c r="AT505" s="1609"/>
      <c r="AU505" s="1609"/>
      <c r="AV505" s="1609"/>
      <c r="AW505" s="1609"/>
      <c r="AX505" s="1609"/>
      <c r="AY505" s="1609"/>
      <c r="AZ505" s="1609"/>
      <c r="BA505" s="1609"/>
      <c r="BB505" s="1609"/>
      <c r="BC505" s="1609"/>
      <c r="BD505" s="1609"/>
      <c r="BE505" s="1609"/>
      <c r="BF505" s="1609"/>
    </row>
    <row r="506" spans="1:58" ht="11.25" customHeight="1">
      <c r="A506" s="990" t="s">
        <v>1016</v>
      </c>
      <c r="D506" s="984"/>
      <c r="E506" s="994"/>
      <c r="F506" s="4014"/>
      <c r="G506" s="4014"/>
      <c r="H506" s="4014"/>
      <c r="I506" s="4014"/>
      <c r="J506" s="4014"/>
      <c r="K506" s="4014"/>
      <c r="L506" s="4014"/>
      <c r="M506" s="4014"/>
      <c r="N506" s="4014"/>
      <c r="O506" s="4014"/>
      <c r="P506" s="4014"/>
      <c r="Q506" s="4014"/>
      <c r="R506" s="4014"/>
      <c r="S506" s="4014"/>
      <c r="T506" s="4014"/>
      <c r="U506" s="4014"/>
      <c r="V506" s="4014"/>
      <c r="W506" s="4014"/>
      <c r="X506" s="4014"/>
      <c r="Y506" s="4014"/>
      <c r="Z506" s="587" t="s">
        <v>90</v>
      </c>
      <c r="AA506" s="1601" t="s">
        <v>89</v>
      </c>
      <c r="AB506" s="1003" t="s">
        <v>1092</v>
      </c>
      <c r="AC506" s="993">
        <v>2057.64</v>
      </c>
      <c r="AD506" s="1003" t="str">
        <f>AB506</f>
        <v xml:space="preserve">  Прибыль направляемая на инвестиции</v>
      </c>
      <c r="AE506" s="993">
        <v>0</v>
      </c>
      <c r="AF506" s="4026"/>
      <c r="AG506" s="4027"/>
      <c r="AH506" s="4027"/>
      <c r="AI506" s="4026"/>
      <c r="AJ506" s="4027"/>
      <c r="AK506" s="4028"/>
      <c r="AL506" s="1763"/>
      <c r="AM506" s="1609"/>
      <c r="AN506" s="1609"/>
      <c r="AO506" s="1609"/>
      <c r="AP506" s="1609"/>
      <c r="AQ506" s="1609"/>
      <c r="AR506" s="1609"/>
      <c r="AS506" s="1609"/>
      <c r="AT506" s="1609"/>
      <c r="AU506" s="1609"/>
      <c r="AV506" s="1609"/>
      <c r="AW506" s="1609"/>
      <c r="AX506" s="1609"/>
      <c r="AY506" s="1609"/>
      <c r="AZ506" s="1609"/>
      <c r="BA506" s="1609"/>
      <c r="BB506" s="1609"/>
      <c r="BC506" s="1609"/>
      <c r="BD506" s="1609"/>
      <c r="BE506" s="1609"/>
      <c r="BF506" s="1609"/>
    </row>
    <row r="507" spans="1:58" ht="11.25" customHeight="1">
      <c r="A507" s="990" t="s">
        <v>1016</v>
      </c>
      <c r="D507" s="984"/>
      <c r="E507" s="994"/>
      <c r="F507" s="4014"/>
      <c r="G507" s="4014"/>
      <c r="H507" s="4014"/>
      <c r="I507" s="4014"/>
      <c r="J507" s="4014"/>
      <c r="K507" s="4014"/>
      <c r="L507" s="4014"/>
      <c r="M507" s="4014"/>
      <c r="N507" s="4014"/>
      <c r="O507" s="4014"/>
      <c r="P507" s="4014"/>
      <c r="Q507" s="4014"/>
      <c r="R507" s="4014"/>
      <c r="S507" s="4014"/>
      <c r="T507" s="4014"/>
      <c r="U507" s="4014"/>
      <c r="V507" s="4014"/>
      <c r="W507" s="4014"/>
      <c r="X507" s="4014"/>
      <c r="Y507" s="4014"/>
      <c r="Z507" s="587" t="s">
        <v>90</v>
      </c>
      <c r="AA507" s="1601" t="s">
        <v>77</v>
      </c>
      <c r="AB507" s="1003" t="s">
        <v>1128</v>
      </c>
      <c r="AC507" s="993">
        <v>3567.67</v>
      </c>
      <c r="AD507" s="1003" t="str">
        <f>AB507</f>
        <v xml:space="preserve">  Кредиты</v>
      </c>
      <c r="AE507" s="993">
        <v>0</v>
      </c>
      <c r="AF507" s="4026"/>
      <c r="AG507" s="4027"/>
      <c r="AH507" s="4027"/>
      <c r="AI507" s="4026"/>
      <c r="AJ507" s="4027"/>
      <c r="AK507" s="4028"/>
      <c r="AL507" s="1763"/>
      <c r="AM507" s="1609"/>
      <c r="AN507" s="1609"/>
      <c r="AO507" s="1609"/>
      <c r="AP507" s="1609"/>
      <c r="AQ507" s="1609"/>
      <c r="AR507" s="1609"/>
      <c r="AS507" s="1609"/>
      <c r="AT507" s="1609"/>
      <c r="AU507" s="1609"/>
      <c r="AV507" s="1609"/>
      <c r="AW507" s="1609"/>
      <c r="AX507" s="1609"/>
      <c r="AY507" s="1609"/>
      <c r="AZ507" s="1609"/>
      <c r="BA507" s="1609"/>
      <c r="BB507" s="1609"/>
      <c r="BC507" s="1609"/>
      <c r="BD507" s="1609"/>
      <c r="BE507" s="1609"/>
      <c r="BF507" s="1609"/>
    </row>
    <row r="508" spans="1:58" ht="11.25" customHeight="1">
      <c r="A508" s="990" t="s">
        <v>1016</v>
      </c>
      <c r="D508" s="984"/>
      <c r="E508" s="994"/>
      <c r="F508" s="4007"/>
      <c r="G508" s="4014"/>
      <c r="H508" s="4003" t="s">
        <v>460</v>
      </c>
      <c r="I508" s="4015"/>
      <c r="J508" s="4016"/>
      <c r="K508" s="4017"/>
      <c r="L508" s="3741"/>
      <c r="M508" s="3742"/>
      <c r="N508" s="4020"/>
      <c r="O508" s="4021"/>
      <c r="P508" s="4024"/>
      <c r="Q508" s="4016"/>
      <c r="R508" s="3975"/>
      <c r="S508" s="4025"/>
      <c r="T508" s="3975"/>
      <c r="U508" s="3975"/>
      <c r="V508" s="3975"/>
      <c r="W508" s="3975"/>
      <c r="X508" s="3975"/>
      <c r="Y508" s="3975"/>
      <c r="Z508" s="999"/>
      <c r="AA508" s="1000"/>
      <c r="AB508" s="1065" t="s">
        <v>1093</v>
      </c>
      <c r="AC508" s="1004"/>
      <c r="AD508" s="1004"/>
      <c r="AE508" s="1006"/>
      <c r="AF508" s="4018"/>
      <c r="AG508" s="4019"/>
      <c r="AH508" s="4019"/>
      <c r="AI508" s="4018"/>
      <c r="AJ508" s="4019"/>
      <c r="AK508" s="4019"/>
      <c r="AL508" s="1763"/>
      <c r="AM508" s="1609"/>
      <c r="AN508" s="1609"/>
      <c r="AO508" s="1609"/>
      <c r="AP508" s="1609"/>
      <c r="AQ508" s="1609"/>
      <c r="AR508" s="1609"/>
      <c r="AS508" s="1609"/>
      <c r="AT508" s="1609"/>
      <c r="AU508" s="1609"/>
      <c r="AV508" s="1609"/>
      <c r="AW508" s="1609"/>
      <c r="AX508" s="1609"/>
      <c r="AY508" s="1609"/>
      <c r="AZ508" s="1609"/>
      <c r="BA508" s="1609"/>
      <c r="BB508" s="1609"/>
      <c r="BC508" s="1609"/>
      <c r="BD508" s="1609"/>
      <c r="BE508" s="1609"/>
      <c r="BF508" s="1609"/>
    </row>
    <row r="509" spans="1:58" ht="11.25" customHeight="1">
      <c r="A509" s="990" t="s">
        <v>1016</v>
      </c>
      <c r="D509" s="984"/>
      <c r="E509" s="994"/>
      <c r="F509" s="4007"/>
      <c r="G509" s="4014"/>
      <c r="H509" s="4003" t="s">
        <v>460</v>
      </c>
      <c r="I509" s="4015"/>
      <c r="J509" s="4016"/>
      <c r="K509" s="4017"/>
      <c r="L509" s="3741"/>
      <c r="M509" s="3742"/>
      <c r="N509" s="999"/>
      <c r="O509" s="1000"/>
      <c r="P509" s="992" t="s">
        <v>1094</v>
      </c>
      <c r="Q509" s="1000"/>
      <c r="R509" s="1000"/>
      <c r="S509" s="1000"/>
      <c r="T509" s="1000"/>
      <c r="U509" s="1000"/>
      <c r="V509" s="1000"/>
      <c r="W509" s="1000"/>
      <c r="X509" s="1000"/>
      <c r="Y509" s="1000"/>
      <c r="Z509" s="1000"/>
      <c r="AA509" s="1000"/>
      <c r="AB509" s="1000"/>
      <c r="AC509" s="1000"/>
      <c r="AD509" s="1000"/>
      <c r="AE509" s="1007"/>
      <c r="AF509" s="4018"/>
      <c r="AG509" s="4019"/>
      <c r="AH509" s="4019"/>
      <c r="AI509" s="4018"/>
      <c r="AJ509" s="4019"/>
      <c r="AK509" s="4019"/>
      <c r="AL509" s="1763"/>
      <c r="AM509" s="1609"/>
      <c r="AN509" s="1609"/>
      <c r="AO509" s="1609"/>
      <c r="AP509" s="1609"/>
      <c r="AQ509" s="1609"/>
      <c r="AR509" s="1609"/>
      <c r="AS509" s="1609"/>
      <c r="AT509" s="1609"/>
      <c r="AU509" s="1609"/>
      <c r="AV509" s="1609"/>
      <c r="AW509" s="1609"/>
      <c r="AX509" s="1609"/>
      <c r="AY509" s="1609"/>
      <c r="AZ509" s="1609"/>
      <c r="BA509" s="1609"/>
      <c r="BB509" s="1609"/>
      <c r="BC509" s="1609"/>
      <c r="BD509" s="1609"/>
      <c r="BE509" s="1609"/>
      <c r="BF509" s="1609"/>
    </row>
    <row r="510" spans="1:58" ht="11.25" customHeight="1">
      <c r="A510" s="990" t="s">
        <v>1016</v>
      </c>
      <c r="D510" s="984"/>
      <c r="E510" s="994"/>
      <c r="F510" s="4007"/>
      <c r="G510" s="3992" t="s">
        <v>90</v>
      </c>
      <c r="H510" s="4003" t="s">
        <v>89</v>
      </c>
      <c r="I510" s="4015"/>
      <c r="J510" s="4016"/>
      <c r="K510" s="4017" t="s">
        <v>1155</v>
      </c>
      <c r="L510" s="3741" t="s">
        <v>6</v>
      </c>
      <c r="M510" s="3742"/>
      <c r="N510" s="1761"/>
      <c r="O510" s="1001" t="s">
        <v>460</v>
      </c>
      <c r="P510" s="1002"/>
      <c r="Q510" s="1002"/>
      <c r="R510" s="1002"/>
      <c r="S510" s="1002"/>
      <c r="T510" s="1002"/>
      <c r="U510" s="1002"/>
      <c r="V510" s="1002"/>
      <c r="W510" s="1002"/>
      <c r="X510" s="1002"/>
      <c r="Y510" s="1002"/>
      <c r="Z510" s="1002"/>
      <c r="AA510" s="1002"/>
      <c r="AB510" s="1002"/>
      <c r="AC510" s="1002"/>
      <c r="AD510" s="1002"/>
      <c r="AE510" s="1002"/>
      <c r="AF510" s="4018">
        <v>2019</v>
      </c>
      <c r="AG510" s="4019" t="s">
        <v>1096</v>
      </c>
      <c r="AH510" s="4019" t="s">
        <v>1119</v>
      </c>
      <c r="AI510" s="4018">
        <v>2019</v>
      </c>
      <c r="AJ510" s="4019" t="s">
        <v>1096</v>
      </c>
      <c r="AK510" s="4019" t="s">
        <v>1119</v>
      </c>
      <c r="AL510" s="1763"/>
      <c r="AM510" s="1609"/>
      <c r="AN510" s="1609"/>
      <c r="AO510" s="1609"/>
      <c r="AP510" s="1609"/>
      <c r="AQ510" s="1609"/>
      <c r="AR510" s="1609"/>
      <c r="AS510" s="1609"/>
      <c r="AT510" s="1609"/>
      <c r="AU510" s="1609"/>
      <c r="AV510" s="1609"/>
      <c r="AW510" s="1609"/>
      <c r="AX510" s="1609"/>
      <c r="AY510" s="1609"/>
      <c r="AZ510" s="1609"/>
      <c r="BA510" s="1609"/>
      <c r="BB510" s="1609"/>
      <c r="BC510" s="1609"/>
      <c r="BD510" s="1609"/>
      <c r="BE510" s="1609"/>
      <c r="BF510" s="1609"/>
    </row>
    <row r="511" spans="1:58" ht="11.25" customHeight="1">
      <c r="A511" s="990" t="s">
        <v>1016</v>
      </c>
      <c r="D511" s="984"/>
      <c r="E511" s="994"/>
      <c r="F511" s="4007"/>
      <c r="G511" s="4014"/>
      <c r="H511" s="4003" t="s">
        <v>161</v>
      </c>
      <c r="I511" s="4015"/>
      <c r="J511" s="4016"/>
      <c r="K511" s="4017"/>
      <c r="L511" s="3741"/>
      <c r="M511" s="3742"/>
      <c r="N511" s="4020"/>
      <c r="O511" s="4021">
        <v>1</v>
      </c>
      <c r="P511" s="4022" t="s">
        <v>52</v>
      </c>
      <c r="Q511" s="4016" t="s">
        <v>1156</v>
      </c>
      <c r="R511" s="4025" t="s">
        <v>1084</v>
      </c>
      <c r="S511" s="4025" t="s">
        <v>1149</v>
      </c>
      <c r="T511" s="4025" t="s">
        <v>1150</v>
      </c>
      <c r="U511" s="4025" t="s">
        <v>1151</v>
      </c>
      <c r="V511" s="4025" t="s">
        <v>1152</v>
      </c>
      <c r="W511" s="4025" t="s">
        <v>1153</v>
      </c>
      <c r="X511" s="4025" t="s">
        <v>1138</v>
      </c>
      <c r="Y511" s="4025" t="s">
        <v>1157</v>
      </c>
      <c r="Z511" s="999"/>
      <c r="AA511" s="1000"/>
      <c r="AB511" s="1000"/>
      <c r="AC511" s="1004"/>
      <c r="AD511" s="1004"/>
      <c r="AE511" s="1005"/>
      <c r="AF511" s="4018"/>
      <c r="AG511" s="4019"/>
      <c r="AH511" s="4019"/>
      <c r="AI511" s="4018"/>
      <c r="AJ511" s="4019"/>
      <c r="AK511" s="4019"/>
      <c r="AL511" s="1763"/>
      <c r="AM511" s="1609"/>
      <c r="AN511" s="1609"/>
      <c r="AO511" s="1609"/>
      <c r="AP511" s="1609"/>
      <c r="AQ511" s="1609"/>
      <c r="AR511" s="1609"/>
      <c r="AS511" s="1609"/>
      <c r="AT511" s="1609"/>
      <c r="AU511" s="1609"/>
      <c r="AV511" s="1609"/>
      <c r="AW511" s="1609"/>
      <c r="AX511" s="1609"/>
      <c r="AY511" s="1609"/>
      <c r="AZ511" s="1609"/>
      <c r="BA511" s="1609"/>
      <c r="BB511" s="1609"/>
      <c r="BC511" s="1609"/>
      <c r="BD511" s="1609"/>
      <c r="BE511" s="1609"/>
      <c r="BF511" s="1609"/>
    </row>
    <row r="512" spans="1:58" ht="11.25" customHeight="1">
      <c r="A512" s="990" t="s">
        <v>1016</v>
      </c>
      <c r="D512" s="984"/>
      <c r="E512" s="994"/>
      <c r="F512" s="4007"/>
      <c r="G512" s="4014"/>
      <c r="H512" s="4003" t="s">
        <v>161</v>
      </c>
      <c r="I512" s="4015"/>
      <c r="J512" s="4016"/>
      <c r="K512" s="4017"/>
      <c r="L512" s="3741"/>
      <c r="M512" s="3742"/>
      <c r="N512" s="4020"/>
      <c r="O512" s="4021"/>
      <c r="P512" s="4023"/>
      <c r="Q512" s="4016"/>
      <c r="R512" s="3975"/>
      <c r="S512" s="4025"/>
      <c r="T512" s="3975"/>
      <c r="U512" s="3975"/>
      <c r="V512" s="3975"/>
      <c r="W512" s="3975"/>
      <c r="X512" s="3975"/>
      <c r="Y512" s="3975"/>
      <c r="Z512" s="1614"/>
      <c r="AA512" s="1581">
        <v>1</v>
      </c>
      <c r="AB512" s="1003" t="s">
        <v>1128</v>
      </c>
      <c r="AC512" s="993">
        <v>5128.33</v>
      </c>
      <c r="AD512" s="1003" t="str">
        <f>AB512</f>
        <v xml:space="preserve">  Кредиты</v>
      </c>
      <c r="AE512" s="993">
        <v>0</v>
      </c>
      <c r="AF512" s="4018"/>
      <c r="AG512" s="4019"/>
      <c r="AH512" s="4019"/>
      <c r="AI512" s="4018"/>
      <c r="AJ512" s="4019"/>
      <c r="AK512" s="4019"/>
      <c r="AL512" s="1763"/>
      <c r="AM512" s="1609"/>
      <c r="AN512" s="1609"/>
      <c r="AO512" s="1609"/>
      <c r="AP512" s="1609"/>
      <c r="AQ512" s="1609"/>
      <c r="AR512" s="1609"/>
      <c r="AS512" s="1609"/>
      <c r="AT512" s="1609"/>
      <c r="AU512" s="1609"/>
      <c r="AV512" s="1609"/>
      <c r="AW512" s="1609"/>
      <c r="AX512" s="1609"/>
      <c r="AY512" s="1609"/>
      <c r="AZ512" s="1609"/>
      <c r="BA512" s="1609"/>
      <c r="BB512" s="1609"/>
      <c r="BC512" s="1609"/>
      <c r="BD512" s="1609"/>
      <c r="BE512" s="1609"/>
      <c r="BF512" s="1609"/>
    </row>
    <row r="513" spans="1:58" ht="11.25" customHeight="1">
      <c r="A513" s="990" t="s">
        <v>1016</v>
      </c>
      <c r="D513" s="984"/>
      <c r="E513" s="994"/>
      <c r="F513" s="4007"/>
      <c r="G513" s="4014"/>
      <c r="H513" s="4003" t="s">
        <v>161</v>
      </c>
      <c r="I513" s="4015"/>
      <c r="J513" s="4016"/>
      <c r="K513" s="4017"/>
      <c r="L513" s="3741"/>
      <c r="M513" s="3742"/>
      <c r="N513" s="4020"/>
      <c r="O513" s="4021"/>
      <c r="P513" s="4024"/>
      <c r="Q513" s="4016"/>
      <c r="R513" s="3975"/>
      <c r="S513" s="4025"/>
      <c r="T513" s="3975"/>
      <c r="U513" s="3975"/>
      <c r="V513" s="3975"/>
      <c r="W513" s="3975"/>
      <c r="X513" s="3975"/>
      <c r="Y513" s="3975"/>
      <c r="Z513" s="999"/>
      <c r="AA513" s="1000"/>
      <c r="AB513" s="1065" t="s">
        <v>1093</v>
      </c>
      <c r="AC513" s="1004"/>
      <c r="AD513" s="1004"/>
      <c r="AE513" s="1006"/>
      <c r="AF513" s="4018"/>
      <c r="AG513" s="4019"/>
      <c r="AH513" s="4019"/>
      <c r="AI513" s="4018"/>
      <c r="AJ513" s="4019"/>
      <c r="AK513" s="4019"/>
      <c r="AL513" s="1763"/>
      <c r="AM513" s="1609"/>
      <c r="AN513" s="1609"/>
      <c r="AO513" s="1609"/>
      <c r="AP513" s="1609"/>
      <c r="AQ513" s="1609"/>
      <c r="AR513" s="1609"/>
      <c r="AS513" s="1609"/>
      <c r="AT513" s="1609"/>
      <c r="AU513" s="1609"/>
      <c r="AV513" s="1609"/>
      <c r="AW513" s="1609"/>
      <c r="AX513" s="1609"/>
      <c r="AY513" s="1609"/>
      <c r="AZ513" s="1609"/>
      <c r="BA513" s="1609"/>
      <c r="BB513" s="1609"/>
      <c r="BC513" s="1609"/>
      <c r="BD513" s="1609"/>
      <c r="BE513" s="1609"/>
      <c r="BF513" s="1609"/>
    </row>
    <row r="514" spans="1:58" ht="11.25" customHeight="1">
      <c r="A514" s="990" t="s">
        <v>1016</v>
      </c>
      <c r="D514" s="984"/>
      <c r="E514" s="994"/>
      <c r="F514" s="4007"/>
      <c r="G514" s="4014"/>
      <c r="H514" s="4003" t="s">
        <v>161</v>
      </c>
      <c r="I514" s="4015"/>
      <c r="J514" s="4016"/>
      <c r="K514" s="4017"/>
      <c r="L514" s="3741"/>
      <c r="M514" s="3742"/>
      <c r="N514" s="999"/>
      <c r="O514" s="1000"/>
      <c r="P514" s="992" t="s">
        <v>1094</v>
      </c>
      <c r="Q514" s="1000"/>
      <c r="R514" s="1000"/>
      <c r="S514" s="1000"/>
      <c r="T514" s="1000"/>
      <c r="U514" s="1000"/>
      <c r="V514" s="1000"/>
      <c r="W514" s="1000"/>
      <c r="X514" s="1000"/>
      <c r="Y514" s="1000"/>
      <c r="Z514" s="1000"/>
      <c r="AA514" s="1000"/>
      <c r="AB514" s="1000"/>
      <c r="AC514" s="1000"/>
      <c r="AD514" s="1000"/>
      <c r="AE514" s="1007"/>
      <c r="AF514" s="4018"/>
      <c r="AG514" s="4019"/>
      <c r="AH514" s="4019"/>
      <c r="AI514" s="4018"/>
      <c r="AJ514" s="4019"/>
      <c r="AK514" s="4019"/>
      <c r="AL514" s="1763"/>
      <c r="AM514" s="1609"/>
      <c r="AN514" s="1609"/>
      <c r="AO514" s="1609"/>
      <c r="AP514" s="1609"/>
      <c r="AQ514" s="1609"/>
      <c r="AR514" s="1609"/>
      <c r="AS514" s="1609"/>
      <c r="AT514" s="1609"/>
      <c r="AU514" s="1609"/>
      <c r="AV514" s="1609"/>
      <c r="AW514" s="1609"/>
      <c r="AX514" s="1609"/>
      <c r="AY514" s="1609"/>
      <c r="AZ514" s="1609"/>
      <c r="BA514" s="1609"/>
      <c r="BB514" s="1609"/>
      <c r="BC514" s="1609"/>
      <c r="BD514" s="1609"/>
      <c r="BE514" s="1609"/>
      <c r="BF514" s="1609"/>
    </row>
    <row r="515" spans="1:58" ht="11.25" customHeight="1">
      <c r="A515" s="990" t="s">
        <v>1016</v>
      </c>
      <c r="D515" s="984"/>
      <c r="E515" s="994"/>
      <c r="F515" s="4007"/>
      <c r="G515" s="3992" t="s">
        <v>90</v>
      </c>
      <c r="H515" s="4003" t="s">
        <v>77</v>
      </c>
      <c r="I515" s="4015"/>
      <c r="J515" s="4016"/>
      <c r="K515" s="4017" t="s">
        <v>1158</v>
      </c>
      <c r="L515" s="3741" t="s">
        <v>6</v>
      </c>
      <c r="M515" s="3742"/>
      <c r="N515" s="1761"/>
      <c r="O515" s="1001" t="s">
        <v>460</v>
      </c>
      <c r="P515" s="1002"/>
      <c r="Q515" s="1002"/>
      <c r="R515" s="1002"/>
      <c r="S515" s="1002"/>
      <c r="T515" s="1002"/>
      <c r="U515" s="1002"/>
      <c r="V515" s="1002"/>
      <c r="W515" s="1002"/>
      <c r="X515" s="1002"/>
      <c r="Y515" s="1002"/>
      <c r="Z515" s="1002"/>
      <c r="AA515" s="1002"/>
      <c r="AB515" s="1002"/>
      <c r="AC515" s="1002"/>
      <c r="AD515" s="1002"/>
      <c r="AE515" s="1002"/>
      <c r="AF515" s="4018">
        <v>2019</v>
      </c>
      <c r="AG515" s="4019" t="s">
        <v>1096</v>
      </c>
      <c r="AH515" s="4019" t="s">
        <v>1119</v>
      </c>
      <c r="AI515" s="4018">
        <v>2019</v>
      </c>
      <c r="AJ515" s="4019" t="s">
        <v>1081</v>
      </c>
      <c r="AK515" s="4019" t="s">
        <v>1119</v>
      </c>
      <c r="AL515" s="1763"/>
      <c r="AM515" s="1609"/>
      <c r="AN515" s="1609"/>
      <c r="AO515" s="1609"/>
      <c r="AP515" s="1609"/>
      <c r="AQ515" s="1609"/>
      <c r="AR515" s="1609"/>
      <c r="AS515" s="1609"/>
      <c r="AT515" s="1609"/>
      <c r="AU515" s="1609"/>
      <c r="AV515" s="1609"/>
      <c r="AW515" s="1609"/>
      <c r="AX515" s="1609"/>
      <c r="AY515" s="1609"/>
      <c r="AZ515" s="1609"/>
      <c r="BA515" s="1609"/>
      <c r="BB515" s="1609"/>
      <c r="BC515" s="1609"/>
      <c r="BD515" s="1609"/>
      <c r="BE515" s="1609"/>
      <c r="BF515" s="1609"/>
    </row>
    <row r="516" spans="1:58" ht="11.25" customHeight="1">
      <c r="A516" s="990" t="s">
        <v>1016</v>
      </c>
      <c r="D516" s="984"/>
      <c r="E516" s="994"/>
      <c r="F516" s="4007"/>
      <c r="G516" s="4014"/>
      <c r="H516" s="4003" t="s">
        <v>89</v>
      </c>
      <c r="I516" s="4015"/>
      <c r="J516" s="4016"/>
      <c r="K516" s="4017"/>
      <c r="L516" s="3741"/>
      <c r="M516" s="3742"/>
      <c r="N516" s="4020"/>
      <c r="O516" s="4021">
        <v>1</v>
      </c>
      <c r="P516" s="4022" t="s">
        <v>52</v>
      </c>
      <c r="Q516" s="4016" t="s">
        <v>1159</v>
      </c>
      <c r="R516" s="4025" t="s">
        <v>1084</v>
      </c>
      <c r="S516" s="4025" t="s">
        <v>1149</v>
      </c>
      <c r="T516" s="4025" t="s">
        <v>1150</v>
      </c>
      <c r="U516" s="4025" t="s">
        <v>1151</v>
      </c>
      <c r="V516" s="4025" t="s">
        <v>1152</v>
      </c>
      <c r="W516" s="4025" t="s">
        <v>1153</v>
      </c>
      <c r="X516" s="4025" t="s">
        <v>1160</v>
      </c>
      <c r="Y516" s="4025" t="s">
        <v>1091</v>
      </c>
      <c r="Z516" s="999"/>
      <c r="AA516" s="1000"/>
      <c r="AB516" s="1000"/>
      <c r="AC516" s="1004"/>
      <c r="AD516" s="1004"/>
      <c r="AE516" s="1005"/>
      <c r="AF516" s="4018"/>
      <c r="AG516" s="4019"/>
      <c r="AH516" s="4019"/>
      <c r="AI516" s="4018"/>
      <c r="AJ516" s="4019"/>
      <c r="AK516" s="4019"/>
      <c r="AL516" s="1763"/>
      <c r="AM516" s="1609"/>
      <c r="AN516" s="1609"/>
      <c r="AO516" s="1609"/>
      <c r="AP516" s="1609"/>
      <c r="AQ516" s="1609"/>
      <c r="AR516" s="1609"/>
      <c r="AS516" s="1609"/>
      <c r="AT516" s="1609"/>
      <c r="AU516" s="1609"/>
      <c r="AV516" s="1609"/>
      <c r="AW516" s="1609"/>
      <c r="AX516" s="1609"/>
      <c r="AY516" s="1609"/>
      <c r="AZ516" s="1609"/>
      <c r="BA516" s="1609"/>
      <c r="BB516" s="1609"/>
      <c r="BC516" s="1609"/>
      <c r="BD516" s="1609"/>
      <c r="BE516" s="1609"/>
      <c r="BF516" s="1609"/>
    </row>
    <row r="517" spans="1:58" ht="11.25" customHeight="1">
      <c r="A517" s="990" t="s">
        <v>1016</v>
      </c>
      <c r="D517" s="984"/>
      <c r="E517" s="994"/>
      <c r="F517" s="4007"/>
      <c r="G517" s="4014"/>
      <c r="H517" s="4003" t="s">
        <v>89</v>
      </c>
      <c r="I517" s="4015"/>
      <c r="J517" s="4016"/>
      <c r="K517" s="4017"/>
      <c r="L517" s="3741"/>
      <c r="M517" s="3742"/>
      <c r="N517" s="4020"/>
      <c r="O517" s="4021"/>
      <c r="P517" s="4023"/>
      <c r="Q517" s="4016"/>
      <c r="R517" s="3975"/>
      <c r="S517" s="4025"/>
      <c r="T517" s="3975"/>
      <c r="U517" s="3975"/>
      <c r="V517" s="3975"/>
      <c r="W517" s="3975"/>
      <c r="X517" s="3975"/>
      <c r="Y517" s="3975"/>
      <c r="Z517" s="1614"/>
      <c r="AA517" s="1581">
        <v>1</v>
      </c>
      <c r="AB517" s="1003" t="s">
        <v>1128</v>
      </c>
      <c r="AC517" s="993">
        <v>6779</v>
      </c>
      <c r="AD517" s="1003" t="str">
        <f>AB517</f>
        <v xml:space="preserve">  Кредиты</v>
      </c>
      <c r="AE517" s="993">
        <v>0</v>
      </c>
      <c r="AF517" s="4018"/>
      <c r="AG517" s="4019"/>
      <c r="AH517" s="4019"/>
      <c r="AI517" s="4018"/>
      <c r="AJ517" s="4019"/>
      <c r="AK517" s="4019"/>
      <c r="AL517" s="1763"/>
      <c r="AM517" s="1609"/>
      <c r="AN517" s="1609"/>
      <c r="AO517" s="1609"/>
      <c r="AP517" s="1609"/>
      <c r="AQ517" s="1609"/>
      <c r="AR517" s="1609"/>
      <c r="AS517" s="1609"/>
      <c r="AT517" s="1609"/>
      <c r="AU517" s="1609"/>
      <c r="AV517" s="1609"/>
      <c r="AW517" s="1609"/>
      <c r="AX517" s="1609"/>
      <c r="AY517" s="1609"/>
      <c r="AZ517" s="1609"/>
      <c r="BA517" s="1609"/>
      <c r="BB517" s="1609"/>
      <c r="BC517" s="1609"/>
      <c r="BD517" s="1609"/>
      <c r="BE517" s="1609"/>
      <c r="BF517" s="1609"/>
    </row>
    <row r="518" spans="1:58" ht="11.25" customHeight="1">
      <c r="A518" s="990" t="s">
        <v>1016</v>
      </c>
      <c r="D518" s="984"/>
      <c r="E518" s="994"/>
      <c r="F518" s="4007"/>
      <c r="G518" s="4014"/>
      <c r="H518" s="4003" t="s">
        <v>89</v>
      </c>
      <c r="I518" s="4015"/>
      <c r="J518" s="4016"/>
      <c r="K518" s="4017"/>
      <c r="L518" s="3741"/>
      <c r="M518" s="3742"/>
      <c r="N518" s="4020"/>
      <c r="O518" s="4021"/>
      <c r="P518" s="4024"/>
      <c r="Q518" s="4016"/>
      <c r="R518" s="3975"/>
      <c r="S518" s="4025"/>
      <c r="T518" s="3975"/>
      <c r="U518" s="3975"/>
      <c r="V518" s="3975"/>
      <c r="W518" s="3975"/>
      <c r="X518" s="3975"/>
      <c r="Y518" s="3975"/>
      <c r="Z518" s="999"/>
      <c r="AA518" s="1000"/>
      <c r="AB518" s="1065" t="s">
        <v>1093</v>
      </c>
      <c r="AC518" s="1004"/>
      <c r="AD518" s="1004"/>
      <c r="AE518" s="1006"/>
      <c r="AF518" s="4018"/>
      <c r="AG518" s="4019"/>
      <c r="AH518" s="4019"/>
      <c r="AI518" s="4018"/>
      <c r="AJ518" s="4019"/>
      <c r="AK518" s="4019"/>
      <c r="AL518" s="1763"/>
      <c r="AM518" s="1609"/>
      <c r="AN518" s="1609"/>
      <c r="AO518" s="1609"/>
      <c r="AP518" s="1609"/>
      <c r="AQ518" s="1609"/>
      <c r="AR518" s="1609"/>
      <c r="AS518" s="1609"/>
      <c r="AT518" s="1609"/>
      <c r="AU518" s="1609"/>
      <c r="AV518" s="1609"/>
      <c r="AW518" s="1609"/>
      <c r="AX518" s="1609"/>
      <c r="AY518" s="1609"/>
      <c r="AZ518" s="1609"/>
      <c r="BA518" s="1609"/>
      <c r="BB518" s="1609"/>
      <c r="BC518" s="1609"/>
      <c r="BD518" s="1609"/>
      <c r="BE518" s="1609"/>
      <c r="BF518" s="1609"/>
    </row>
    <row r="519" spans="1:58" ht="11.25" customHeight="1">
      <c r="A519" s="990" t="s">
        <v>1016</v>
      </c>
      <c r="D519" s="984"/>
      <c r="E519" s="994"/>
      <c r="F519" s="4007"/>
      <c r="G519" s="4014"/>
      <c r="H519" s="4003" t="s">
        <v>89</v>
      </c>
      <c r="I519" s="4015"/>
      <c r="J519" s="4016"/>
      <c r="K519" s="4017"/>
      <c r="L519" s="3741"/>
      <c r="M519" s="3742"/>
      <c r="N519" s="999"/>
      <c r="O519" s="1000"/>
      <c r="P519" s="992" t="s">
        <v>1094</v>
      </c>
      <c r="Q519" s="1000"/>
      <c r="R519" s="1000"/>
      <c r="S519" s="1000"/>
      <c r="T519" s="1000"/>
      <c r="U519" s="1000"/>
      <c r="V519" s="1000"/>
      <c r="W519" s="1000"/>
      <c r="X519" s="1000"/>
      <c r="Y519" s="1000"/>
      <c r="Z519" s="1000"/>
      <c r="AA519" s="1000"/>
      <c r="AB519" s="1000"/>
      <c r="AC519" s="1000"/>
      <c r="AD519" s="1000"/>
      <c r="AE519" s="1007"/>
      <c r="AF519" s="4018"/>
      <c r="AG519" s="4019"/>
      <c r="AH519" s="4019"/>
      <c r="AI519" s="4018"/>
      <c r="AJ519" s="4019"/>
      <c r="AK519" s="4019"/>
      <c r="AL519" s="1763"/>
      <c r="AM519" s="1609"/>
      <c r="AN519" s="1609"/>
      <c r="AO519" s="1609"/>
      <c r="AP519" s="1609"/>
      <c r="AQ519" s="1609"/>
      <c r="AR519" s="1609"/>
      <c r="AS519" s="1609"/>
      <c r="AT519" s="1609"/>
      <c r="AU519" s="1609"/>
      <c r="AV519" s="1609"/>
      <c r="AW519" s="1609"/>
      <c r="AX519" s="1609"/>
      <c r="AY519" s="1609"/>
      <c r="AZ519" s="1609"/>
      <c r="BA519" s="1609"/>
      <c r="BB519" s="1609"/>
      <c r="BC519" s="1609"/>
      <c r="BD519" s="1609"/>
      <c r="BE519" s="1609"/>
      <c r="BF519" s="1609"/>
    </row>
    <row r="520" spans="1:58" ht="11.25" customHeight="1">
      <c r="A520" s="990" t="s">
        <v>1016</v>
      </c>
      <c r="D520" s="984"/>
      <c r="E520" s="994"/>
      <c r="F520" s="4007"/>
      <c r="G520" s="3992" t="s">
        <v>90</v>
      </c>
      <c r="H520" s="4003" t="s">
        <v>78</v>
      </c>
      <c r="I520" s="4015"/>
      <c r="J520" s="4016"/>
      <c r="K520" s="4017" t="s">
        <v>1167</v>
      </c>
      <c r="L520" s="3741" t="s">
        <v>6</v>
      </c>
      <c r="M520" s="3742"/>
      <c r="N520" s="1761"/>
      <c r="O520" s="1001" t="s">
        <v>460</v>
      </c>
      <c r="P520" s="1002"/>
      <c r="Q520" s="1002"/>
      <c r="R520" s="1002"/>
      <c r="S520" s="1002"/>
      <c r="T520" s="1002"/>
      <c r="U520" s="1002"/>
      <c r="V520" s="1002"/>
      <c r="W520" s="1002"/>
      <c r="X520" s="1002"/>
      <c r="Y520" s="1002"/>
      <c r="Z520" s="1002"/>
      <c r="AA520" s="1002"/>
      <c r="AB520" s="1002"/>
      <c r="AC520" s="1002"/>
      <c r="AD520" s="1002"/>
      <c r="AE520" s="1002"/>
      <c r="AF520" s="4018">
        <v>2019</v>
      </c>
      <c r="AG520" s="4019" t="s">
        <v>1096</v>
      </c>
      <c r="AH520" s="4019" t="s">
        <v>1119</v>
      </c>
      <c r="AI520" s="4018">
        <v>2019</v>
      </c>
      <c r="AJ520" s="4019" t="s">
        <v>1096</v>
      </c>
      <c r="AK520" s="4019" t="s">
        <v>1119</v>
      </c>
      <c r="AL520" s="1763"/>
      <c r="AM520" s="1609"/>
      <c r="AN520" s="1609"/>
      <c r="AO520" s="1609"/>
      <c r="AP520" s="1609"/>
      <c r="AQ520" s="1609"/>
      <c r="AR520" s="1609"/>
      <c r="AS520" s="1609"/>
      <c r="AT520" s="1609"/>
      <c r="AU520" s="1609"/>
      <c r="AV520" s="1609"/>
      <c r="AW520" s="1609"/>
      <c r="AX520" s="1609"/>
      <c r="AY520" s="1609"/>
      <c r="AZ520" s="1609"/>
      <c r="BA520" s="1609"/>
      <c r="BB520" s="1609"/>
      <c r="BC520" s="1609"/>
      <c r="BD520" s="1609"/>
      <c r="BE520" s="1609"/>
      <c r="BF520" s="1609"/>
    </row>
    <row r="521" spans="1:58" ht="11.25" customHeight="1">
      <c r="A521" s="990" t="s">
        <v>1016</v>
      </c>
      <c r="D521" s="984"/>
      <c r="E521" s="994"/>
      <c r="F521" s="4007"/>
      <c r="G521" s="4014"/>
      <c r="H521" s="4003" t="s">
        <v>77</v>
      </c>
      <c r="I521" s="4015"/>
      <c r="J521" s="4016"/>
      <c r="K521" s="4017"/>
      <c r="L521" s="3741"/>
      <c r="M521" s="3742"/>
      <c r="N521" s="4020"/>
      <c r="O521" s="4021">
        <v>1</v>
      </c>
      <c r="P521" s="4022" t="s">
        <v>52</v>
      </c>
      <c r="Q521" s="4016" t="s">
        <v>1163</v>
      </c>
      <c r="R521" s="4025" t="s">
        <v>1084</v>
      </c>
      <c r="S521" s="4025" t="s">
        <v>1149</v>
      </c>
      <c r="T521" s="4025" t="s">
        <v>1150</v>
      </c>
      <c r="U521" s="4025" t="s">
        <v>1151</v>
      </c>
      <c r="V521" s="4025" t="s">
        <v>1152</v>
      </c>
      <c r="W521" s="4025" t="s">
        <v>1153</v>
      </c>
      <c r="X521" s="4025" t="s">
        <v>1164</v>
      </c>
      <c r="Y521" s="4025" t="s">
        <v>1165</v>
      </c>
      <c r="Z521" s="999"/>
      <c r="AA521" s="1000"/>
      <c r="AB521" s="1000"/>
      <c r="AC521" s="1004"/>
      <c r="AD521" s="1004"/>
      <c r="AE521" s="1005"/>
      <c r="AF521" s="4018"/>
      <c r="AG521" s="4019"/>
      <c r="AH521" s="4019"/>
      <c r="AI521" s="4018"/>
      <c r="AJ521" s="4019"/>
      <c r="AK521" s="4019"/>
      <c r="AL521" s="1763"/>
      <c r="AM521" s="1609"/>
      <c r="AN521" s="1609"/>
      <c r="AO521" s="1609"/>
      <c r="AP521" s="1609"/>
      <c r="AQ521" s="1609"/>
      <c r="AR521" s="1609"/>
      <c r="AS521" s="1609"/>
      <c r="AT521" s="1609"/>
      <c r="AU521" s="1609"/>
      <c r="AV521" s="1609"/>
      <c r="AW521" s="1609"/>
      <c r="AX521" s="1609"/>
      <c r="AY521" s="1609"/>
      <c r="AZ521" s="1609"/>
      <c r="BA521" s="1609"/>
      <c r="BB521" s="1609"/>
      <c r="BC521" s="1609"/>
      <c r="BD521" s="1609"/>
      <c r="BE521" s="1609"/>
      <c r="BF521" s="1609"/>
    </row>
    <row r="522" spans="1:58" ht="11.25" customHeight="1">
      <c r="A522" s="990" t="s">
        <v>1016</v>
      </c>
      <c r="D522" s="984"/>
      <c r="E522" s="994"/>
      <c r="F522" s="4007"/>
      <c r="G522" s="4014"/>
      <c r="H522" s="4003" t="s">
        <v>77</v>
      </c>
      <c r="I522" s="4015"/>
      <c r="J522" s="4016"/>
      <c r="K522" s="4017"/>
      <c r="L522" s="3741"/>
      <c r="M522" s="3742"/>
      <c r="N522" s="4020"/>
      <c r="O522" s="4021"/>
      <c r="P522" s="4023"/>
      <c r="Q522" s="4016"/>
      <c r="R522" s="3975"/>
      <c r="S522" s="4025"/>
      <c r="T522" s="3975"/>
      <c r="U522" s="3975"/>
      <c r="V522" s="3975"/>
      <c r="W522" s="3975"/>
      <c r="X522" s="3975"/>
      <c r="Y522" s="3975"/>
      <c r="Z522" s="1614"/>
      <c r="AA522" s="1581">
        <v>1</v>
      </c>
      <c r="AB522" s="1003" t="s">
        <v>1128</v>
      </c>
      <c r="AC522" s="993">
        <v>1696.24</v>
      </c>
      <c r="AD522" s="1003" t="str">
        <f>AB522</f>
        <v xml:space="preserve">  Кредиты</v>
      </c>
      <c r="AE522" s="993">
        <v>0</v>
      </c>
      <c r="AF522" s="4018"/>
      <c r="AG522" s="4019"/>
      <c r="AH522" s="4019"/>
      <c r="AI522" s="4018"/>
      <c r="AJ522" s="4019"/>
      <c r="AK522" s="4019"/>
      <c r="AL522" s="1763"/>
      <c r="AM522" s="1609"/>
      <c r="AN522" s="1609"/>
      <c r="AO522" s="1609"/>
      <c r="AP522" s="1609"/>
      <c r="AQ522" s="1609"/>
      <c r="AR522" s="1609"/>
      <c r="AS522" s="1609"/>
      <c r="AT522" s="1609"/>
      <c r="AU522" s="1609"/>
      <c r="AV522" s="1609"/>
      <c r="AW522" s="1609"/>
      <c r="AX522" s="1609"/>
      <c r="AY522" s="1609"/>
      <c r="AZ522" s="1609"/>
      <c r="BA522" s="1609"/>
      <c r="BB522" s="1609"/>
      <c r="BC522" s="1609"/>
      <c r="BD522" s="1609"/>
      <c r="BE522" s="1609"/>
      <c r="BF522" s="1609"/>
    </row>
    <row r="523" spans="1:58" ht="11.25" customHeight="1">
      <c r="A523" s="990" t="s">
        <v>1016</v>
      </c>
      <c r="D523" s="984"/>
      <c r="E523" s="994"/>
      <c r="F523" s="4007"/>
      <c r="G523" s="4014"/>
      <c r="H523" s="4003" t="s">
        <v>77</v>
      </c>
      <c r="I523" s="4015"/>
      <c r="J523" s="4016"/>
      <c r="K523" s="4017"/>
      <c r="L523" s="3741"/>
      <c r="M523" s="3742"/>
      <c r="N523" s="4020"/>
      <c r="O523" s="4021"/>
      <c r="P523" s="4024"/>
      <c r="Q523" s="4016"/>
      <c r="R523" s="3975"/>
      <c r="S523" s="4025"/>
      <c r="T523" s="3975"/>
      <c r="U523" s="3975"/>
      <c r="V523" s="3975"/>
      <c r="W523" s="3975"/>
      <c r="X523" s="3975"/>
      <c r="Y523" s="3975"/>
      <c r="Z523" s="999"/>
      <c r="AA523" s="1000"/>
      <c r="AB523" s="1065" t="s">
        <v>1093</v>
      </c>
      <c r="AC523" s="1004"/>
      <c r="AD523" s="1004"/>
      <c r="AE523" s="1006"/>
      <c r="AF523" s="4018"/>
      <c r="AG523" s="4019"/>
      <c r="AH523" s="4019"/>
      <c r="AI523" s="4018"/>
      <c r="AJ523" s="4019"/>
      <c r="AK523" s="4019"/>
      <c r="AL523" s="1763"/>
      <c r="AM523" s="1609"/>
      <c r="AN523" s="1609"/>
      <c r="AO523" s="1609"/>
      <c r="AP523" s="1609"/>
      <c r="AQ523" s="1609"/>
      <c r="AR523" s="1609"/>
      <c r="AS523" s="1609"/>
      <c r="AT523" s="1609"/>
      <c r="AU523" s="1609"/>
      <c r="AV523" s="1609"/>
      <c r="AW523" s="1609"/>
      <c r="AX523" s="1609"/>
      <c r="AY523" s="1609"/>
      <c r="AZ523" s="1609"/>
      <c r="BA523" s="1609"/>
      <c r="BB523" s="1609"/>
      <c r="BC523" s="1609"/>
      <c r="BD523" s="1609"/>
      <c r="BE523" s="1609"/>
      <c r="BF523" s="1609"/>
    </row>
    <row r="524" spans="1:58" ht="11.25" customHeight="1">
      <c r="A524" s="990" t="s">
        <v>1016</v>
      </c>
      <c r="D524" s="984"/>
      <c r="E524" s="994"/>
      <c r="F524" s="4007"/>
      <c r="G524" s="4014"/>
      <c r="H524" s="4003" t="s">
        <v>77</v>
      </c>
      <c r="I524" s="4015"/>
      <c r="J524" s="4016"/>
      <c r="K524" s="4017"/>
      <c r="L524" s="3741"/>
      <c r="M524" s="3742"/>
      <c r="N524" s="999"/>
      <c r="O524" s="1000"/>
      <c r="P524" s="992" t="s">
        <v>1094</v>
      </c>
      <c r="Q524" s="1000"/>
      <c r="R524" s="1000"/>
      <c r="S524" s="1000"/>
      <c r="T524" s="1000"/>
      <c r="U524" s="1000"/>
      <c r="V524" s="1000"/>
      <c r="W524" s="1000"/>
      <c r="X524" s="1000"/>
      <c r="Y524" s="1000"/>
      <c r="Z524" s="1000"/>
      <c r="AA524" s="1000"/>
      <c r="AB524" s="1000"/>
      <c r="AC524" s="1000"/>
      <c r="AD524" s="1000"/>
      <c r="AE524" s="1007"/>
      <c r="AF524" s="4018"/>
      <c r="AG524" s="4019"/>
      <c r="AH524" s="4019"/>
      <c r="AI524" s="4018"/>
      <c r="AJ524" s="4019"/>
      <c r="AK524" s="4019"/>
      <c r="AL524" s="1763"/>
      <c r="AM524" s="1609"/>
      <c r="AN524" s="1609"/>
      <c r="AO524" s="1609"/>
      <c r="AP524" s="1609"/>
      <c r="AQ524" s="1609"/>
      <c r="AR524" s="1609"/>
      <c r="AS524" s="1609"/>
      <c r="AT524" s="1609"/>
      <c r="AU524" s="1609"/>
      <c r="AV524" s="1609"/>
      <c r="AW524" s="1609"/>
      <c r="AX524" s="1609"/>
      <c r="AY524" s="1609"/>
      <c r="AZ524" s="1609"/>
      <c r="BA524" s="1609"/>
      <c r="BB524" s="1609"/>
      <c r="BC524" s="1609"/>
      <c r="BD524" s="1609"/>
      <c r="BE524" s="1609"/>
      <c r="BF524" s="1609"/>
    </row>
    <row r="525" spans="1:58" ht="11.25" customHeight="1">
      <c r="A525" s="990" t="s">
        <v>1016</v>
      </c>
      <c r="D525" s="984"/>
      <c r="E525" s="994"/>
      <c r="F525" s="4007"/>
      <c r="G525" s="3992" t="s">
        <v>90</v>
      </c>
      <c r="H525" s="4003" t="s">
        <v>115</v>
      </c>
      <c r="I525" s="4015"/>
      <c r="J525" s="4016"/>
      <c r="K525" s="4017" t="s">
        <v>1168</v>
      </c>
      <c r="L525" s="3741" t="s">
        <v>6</v>
      </c>
      <c r="M525" s="3742"/>
      <c r="N525" s="1761"/>
      <c r="O525" s="1001" t="s">
        <v>460</v>
      </c>
      <c r="P525" s="1002"/>
      <c r="Q525" s="1002"/>
      <c r="R525" s="1002"/>
      <c r="S525" s="1002"/>
      <c r="T525" s="1002"/>
      <c r="U525" s="1002"/>
      <c r="V525" s="1002"/>
      <c r="W525" s="1002"/>
      <c r="X525" s="1002"/>
      <c r="Y525" s="1002"/>
      <c r="Z525" s="1002"/>
      <c r="AA525" s="1002"/>
      <c r="AB525" s="1002"/>
      <c r="AC525" s="1002"/>
      <c r="AD525" s="1002"/>
      <c r="AE525" s="1002"/>
      <c r="AF525" s="4018">
        <v>2019</v>
      </c>
      <c r="AG525" s="4019" t="s">
        <v>1096</v>
      </c>
      <c r="AH525" s="4019" t="s">
        <v>1119</v>
      </c>
      <c r="AI525" s="4018">
        <v>2019</v>
      </c>
      <c r="AJ525" s="4019" t="s">
        <v>1096</v>
      </c>
      <c r="AK525" s="4019" t="s">
        <v>1119</v>
      </c>
      <c r="AL525" s="1763"/>
      <c r="AM525" s="1609"/>
      <c r="AN525" s="1609"/>
      <c r="AO525" s="1609"/>
      <c r="AP525" s="1609"/>
      <c r="AQ525" s="1609"/>
      <c r="AR525" s="1609"/>
      <c r="AS525" s="1609"/>
      <c r="AT525" s="1609"/>
      <c r="AU525" s="1609"/>
      <c r="AV525" s="1609"/>
      <c r="AW525" s="1609"/>
      <c r="AX525" s="1609"/>
      <c r="AY525" s="1609"/>
      <c r="AZ525" s="1609"/>
      <c r="BA525" s="1609"/>
      <c r="BB525" s="1609"/>
      <c r="BC525" s="1609"/>
      <c r="BD525" s="1609"/>
      <c r="BE525" s="1609"/>
      <c r="BF525" s="1609"/>
    </row>
    <row r="526" spans="1:58" ht="11.25" customHeight="1">
      <c r="A526" s="990" t="s">
        <v>1016</v>
      </c>
      <c r="D526" s="984"/>
      <c r="E526" s="994"/>
      <c r="F526" s="4007"/>
      <c r="G526" s="4014"/>
      <c r="H526" s="4003" t="s">
        <v>78</v>
      </c>
      <c r="I526" s="4015"/>
      <c r="J526" s="4016"/>
      <c r="K526" s="4017"/>
      <c r="L526" s="3741"/>
      <c r="M526" s="3742"/>
      <c r="N526" s="4020"/>
      <c r="O526" s="4021">
        <v>1</v>
      </c>
      <c r="P526" s="4022" t="s">
        <v>52</v>
      </c>
      <c r="Q526" s="4016" t="s">
        <v>1163</v>
      </c>
      <c r="R526" s="4025" t="s">
        <v>1084</v>
      </c>
      <c r="S526" s="4025" t="s">
        <v>1149</v>
      </c>
      <c r="T526" s="4025" t="s">
        <v>1150</v>
      </c>
      <c r="U526" s="4025" t="s">
        <v>1151</v>
      </c>
      <c r="V526" s="4025" t="s">
        <v>1152</v>
      </c>
      <c r="W526" s="4025" t="s">
        <v>1153</v>
      </c>
      <c r="X526" s="4025" t="s">
        <v>1164</v>
      </c>
      <c r="Y526" s="4025" t="s">
        <v>1165</v>
      </c>
      <c r="Z526" s="999"/>
      <c r="AA526" s="1000"/>
      <c r="AB526" s="1000"/>
      <c r="AC526" s="1004"/>
      <c r="AD526" s="1004"/>
      <c r="AE526" s="1005"/>
      <c r="AF526" s="4018"/>
      <c r="AG526" s="4019"/>
      <c r="AH526" s="4019"/>
      <c r="AI526" s="4018"/>
      <c r="AJ526" s="4019"/>
      <c r="AK526" s="4019"/>
      <c r="AL526" s="1763"/>
      <c r="AM526" s="1609"/>
      <c r="AN526" s="1609"/>
      <c r="AO526" s="1609"/>
      <c r="AP526" s="1609"/>
      <c r="AQ526" s="1609"/>
      <c r="AR526" s="1609"/>
      <c r="AS526" s="1609"/>
      <c r="AT526" s="1609"/>
      <c r="AU526" s="1609"/>
      <c r="AV526" s="1609"/>
      <c r="AW526" s="1609"/>
      <c r="AX526" s="1609"/>
      <c r="AY526" s="1609"/>
      <c r="AZ526" s="1609"/>
      <c r="BA526" s="1609"/>
      <c r="BB526" s="1609"/>
      <c r="BC526" s="1609"/>
      <c r="BD526" s="1609"/>
      <c r="BE526" s="1609"/>
      <c r="BF526" s="1609"/>
    </row>
    <row r="527" spans="1:58" ht="11.25" customHeight="1">
      <c r="A527" s="990" t="s">
        <v>1016</v>
      </c>
      <c r="D527" s="984"/>
      <c r="E527" s="994"/>
      <c r="F527" s="4007"/>
      <c r="G527" s="4014"/>
      <c r="H527" s="4003" t="s">
        <v>78</v>
      </c>
      <c r="I527" s="4015"/>
      <c r="J527" s="4016"/>
      <c r="K527" s="4017"/>
      <c r="L527" s="3741"/>
      <c r="M527" s="3742"/>
      <c r="N527" s="4020"/>
      <c r="O527" s="4021"/>
      <c r="P527" s="4023"/>
      <c r="Q527" s="4016"/>
      <c r="R527" s="3975"/>
      <c r="S527" s="4025"/>
      <c r="T527" s="3975"/>
      <c r="U527" s="3975"/>
      <c r="V527" s="3975"/>
      <c r="W527" s="3975"/>
      <c r="X527" s="3975"/>
      <c r="Y527" s="3975"/>
      <c r="Z527" s="1614"/>
      <c r="AA527" s="1581">
        <v>1</v>
      </c>
      <c r="AB527" s="1003" t="s">
        <v>1128</v>
      </c>
      <c r="AC527" s="993">
        <v>2071.91</v>
      </c>
      <c r="AD527" s="1003" t="str">
        <f>AB527</f>
        <v xml:space="preserve">  Кредиты</v>
      </c>
      <c r="AE527" s="993">
        <v>0</v>
      </c>
      <c r="AF527" s="4018"/>
      <c r="AG527" s="4019"/>
      <c r="AH527" s="4019"/>
      <c r="AI527" s="4018"/>
      <c r="AJ527" s="4019"/>
      <c r="AK527" s="4019"/>
      <c r="AL527" s="1763"/>
      <c r="AM527" s="1609"/>
      <c r="AN527" s="1609"/>
      <c r="AO527" s="1609"/>
      <c r="AP527" s="1609"/>
      <c r="AQ527" s="1609"/>
      <c r="AR527" s="1609"/>
      <c r="AS527" s="1609"/>
      <c r="AT527" s="1609"/>
      <c r="AU527" s="1609"/>
      <c r="AV527" s="1609"/>
      <c r="AW527" s="1609"/>
      <c r="AX527" s="1609"/>
      <c r="AY527" s="1609"/>
      <c r="AZ527" s="1609"/>
      <c r="BA527" s="1609"/>
      <c r="BB527" s="1609"/>
      <c r="BC527" s="1609"/>
      <c r="BD527" s="1609"/>
      <c r="BE527" s="1609"/>
      <c r="BF527" s="1609"/>
    </row>
    <row r="528" spans="1:58" ht="11.25" customHeight="1">
      <c r="A528" s="990" t="s">
        <v>1016</v>
      </c>
      <c r="D528" s="984"/>
      <c r="E528" s="994"/>
      <c r="F528" s="4007"/>
      <c r="G528" s="4014"/>
      <c r="H528" s="4003" t="s">
        <v>78</v>
      </c>
      <c r="I528" s="4015"/>
      <c r="J528" s="4016"/>
      <c r="K528" s="4017"/>
      <c r="L528" s="3741"/>
      <c r="M528" s="3742"/>
      <c r="N528" s="4020"/>
      <c r="O528" s="4021"/>
      <c r="P528" s="4024"/>
      <c r="Q528" s="4016"/>
      <c r="R528" s="3975"/>
      <c r="S528" s="4025"/>
      <c r="T528" s="3975"/>
      <c r="U528" s="3975"/>
      <c r="V528" s="3975"/>
      <c r="W528" s="3975"/>
      <c r="X528" s="3975"/>
      <c r="Y528" s="3975"/>
      <c r="Z528" s="999"/>
      <c r="AA528" s="1000"/>
      <c r="AB528" s="1065" t="s">
        <v>1093</v>
      </c>
      <c r="AC528" s="1004"/>
      <c r="AD528" s="1004"/>
      <c r="AE528" s="1006"/>
      <c r="AF528" s="4018"/>
      <c r="AG528" s="4019"/>
      <c r="AH528" s="4019"/>
      <c r="AI528" s="4018"/>
      <c r="AJ528" s="4019"/>
      <c r="AK528" s="4019"/>
      <c r="AL528" s="1763"/>
      <c r="AM528" s="1609"/>
      <c r="AN528" s="1609"/>
      <c r="AO528" s="1609"/>
      <c r="AP528" s="1609"/>
      <c r="AQ528" s="1609"/>
      <c r="AR528" s="1609"/>
      <c r="AS528" s="1609"/>
      <c r="AT528" s="1609"/>
      <c r="AU528" s="1609"/>
      <c r="AV528" s="1609"/>
      <c r="AW528" s="1609"/>
      <c r="AX528" s="1609"/>
      <c r="AY528" s="1609"/>
      <c r="AZ528" s="1609"/>
      <c r="BA528" s="1609"/>
      <c r="BB528" s="1609"/>
      <c r="BC528" s="1609"/>
      <c r="BD528" s="1609"/>
      <c r="BE528" s="1609"/>
      <c r="BF528" s="1609"/>
    </row>
    <row r="529" spans="1:58" ht="11.25" customHeight="1">
      <c r="A529" s="990" t="s">
        <v>1016</v>
      </c>
      <c r="D529" s="984"/>
      <c r="E529" s="994"/>
      <c r="F529" s="4007"/>
      <c r="G529" s="4014"/>
      <c r="H529" s="4003" t="s">
        <v>78</v>
      </c>
      <c r="I529" s="4015"/>
      <c r="J529" s="4016"/>
      <c r="K529" s="4017"/>
      <c r="L529" s="3741"/>
      <c r="M529" s="3742"/>
      <c r="N529" s="999"/>
      <c r="O529" s="1000"/>
      <c r="P529" s="992" t="s">
        <v>1094</v>
      </c>
      <c r="Q529" s="1000"/>
      <c r="R529" s="1000"/>
      <c r="S529" s="1000"/>
      <c r="T529" s="1000"/>
      <c r="U529" s="1000"/>
      <c r="V529" s="1000"/>
      <c r="W529" s="1000"/>
      <c r="X529" s="1000"/>
      <c r="Y529" s="1000"/>
      <c r="Z529" s="1000"/>
      <c r="AA529" s="1000"/>
      <c r="AB529" s="1000"/>
      <c r="AC529" s="1000"/>
      <c r="AD529" s="1000"/>
      <c r="AE529" s="1007"/>
      <c r="AF529" s="4018"/>
      <c r="AG529" s="4019"/>
      <c r="AH529" s="4019"/>
      <c r="AI529" s="4018"/>
      <c r="AJ529" s="4019"/>
      <c r="AK529" s="4019"/>
      <c r="AL529" s="1763"/>
      <c r="AM529" s="1609"/>
      <c r="AN529" s="1609"/>
      <c r="AO529" s="1609"/>
      <c r="AP529" s="1609"/>
      <c r="AQ529" s="1609"/>
      <c r="AR529" s="1609"/>
      <c r="AS529" s="1609"/>
      <c r="AT529" s="1609"/>
      <c r="AU529" s="1609"/>
      <c r="AV529" s="1609"/>
      <c r="AW529" s="1609"/>
      <c r="AX529" s="1609"/>
      <c r="AY529" s="1609"/>
      <c r="AZ529" s="1609"/>
      <c r="BA529" s="1609"/>
      <c r="BB529" s="1609"/>
      <c r="BC529" s="1609"/>
      <c r="BD529" s="1609"/>
      <c r="BE529" s="1609"/>
      <c r="BF529" s="1609"/>
    </row>
    <row r="530" spans="1:58" ht="12" customHeight="1">
      <c r="A530" s="990" t="s">
        <v>1016</v>
      </c>
      <c r="D530" s="984"/>
      <c r="E530" s="994"/>
      <c r="F530" s="4008"/>
      <c r="G530" s="1014"/>
      <c r="H530" s="1014"/>
      <c r="I530" s="4005" t="s">
        <v>1100</v>
      </c>
      <c r="J530" s="4005"/>
      <c r="K530" s="4005"/>
      <c r="L530" s="997"/>
      <c r="M530" s="997"/>
      <c r="N530" s="998"/>
      <c r="O530" s="998"/>
      <c r="P530" s="998"/>
      <c r="Q530" s="998"/>
      <c r="R530" s="998"/>
      <c r="S530" s="998"/>
      <c r="T530" s="998"/>
      <c r="U530" s="998"/>
      <c r="V530" s="998"/>
      <c r="W530" s="998"/>
      <c r="X530" s="998"/>
      <c r="Y530" s="998"/>
      <c r="Z530" s="998"/>
      <c r="AA530" s="998"/>
      <c r="AB530" s="998"/>
      <c r="AC530" s="998"/>
      <c r="AD530" s="998"/>
      <c r="AE530" s="998"/>
      <c r="AF530" s="998"/>
      <c r="AG530" s="997"/>
      <c r="AH530" s="997"/>
      <c r="AI530" s="998"/>
      <c r="AJ530" s="997"/>
      <c r="AK530" s="998"/>
      <c r="AL530" s="1763"/>
      <c r="AM530" s="1609"/>
      <c r="AN530" s="1609"/>
      <c r="AO530" s="1609"/>
      <c r="AP530" s="1609"/>
      <c r="AQ530" s="1609"/>
      <c r="AR530" s="1609"/>
      <c r="AS530" s="1609"/>
      <c r="AT530" s="1609"/>
      <c r="AU530" s="1609"/>
      <c r="AV530" s="1609"/>
      <c r="AW530" s="1609"/>
      <c r="AX530" s="1609"/>
      <c r="AY530" s="1609"/>
      <c r="AZ530" s="1609"/>
      <c r="BA530" s="1609"/>
      <c r="BB530" s="1609"/>
      <c r="BC530" s="1609"/>
      <c r="BD530" s="1609"/>
      <c r="BE530" s="1609"/>
      <c r="BF530" s="1609"/>
    </row>
    <row r="531" spans="1:58" ht="0.75" customHeight="1">
      <c r="A531" s="990" t="s">
        <v>1016</v>
      </c>
      <c r="D531" s="984"/>
      <c r="E531" s="994"/>
      <c r="F531" s="4006">
        <v>2021</v>
      </c>
      <c r="G531" s="4003"/>
      <c r="H531" s="4010" t="s">
        <v>460</v>
      </c>
      <c r="I531" s="4011"/>
      <c r="J531" s="4002"/>
      <c r="K531" s="4002"/>
      <c r="L531" s="4004"/>
      <c r="M531" s="3857"/>
      <c r="N531" s="1811"/>
      <c r="O531" s="1810"/>
      <c r="P531" s="1811"/>
      <c r="Q531" s="1811"/>
      <c r="R531" s="1811"/>
      <c r="S531" s="1811"/>
      <c r="T531" s="1811"/>
      <c r="U531" s="1811"/>
      <c r="V531" s="1811"/>
      <c r="W531" s="1811"/>
      <c r="X531" s="1811"/>
      <c r="Y531" s="1811"/>
      <c r="Z531" s="1811"/>
      <c r="AA531" s="1811"/>
      <c r="AB531" s="1811"/>
      <c r="AC531" s="1811"/>
      <c r="AD531" s="1811"/>
      <c r="AE531" s="1811"/>
      <c r="AF531" s="4009"/>
      <c r="AG531" s="4004"/>
      <c r="AH531" s="4004"/>
      <c r="AI531" s="4009"/>
      <c r="AJ531" s="4004"/>
      <c r="AK531" s="4004"/>
      <c r="AL531" s="1763"/>
      <c r="AM531" s="1609"/>
      <c r="AN531" s="1609"/>
      <c r="AO531" s="1609"/>
      <c r="AP531" s="1609"/>
      <c r="AQ531" s="1609"/>
      <c r="AR531" s="1609"/>
      <c r="AS531" s="1609"/>
      <c r="AT531" s="1609"/>
      <c r="AU531" s="1609"/>
      <c r="AV531" s="1609"/>
      <c r="AW531" s="1609"/>
      <c r="AX531" s="1609"/>
      <c r="AY531" s="1609"/>
      <c r="AZ531" s="1609"/>
      <c r="BA531" s="1609"/>
      <c r="BB531" s="1609"/>
      <c r="BC531" s="1609"/>
      <c r="BD531" s="1609"/>
      <c r="BE531" s="1609"/>
      <c r="BF531" s="1609"/>
    </row>
    <row r="532" spans="1:58" ht="0.75" customHeight="1">
      <c r="A532" s="990" t="s">
        <v>1016</v>
      </c>
      <c r="D532" s="984"/>
      <c r="E532" s="994"/>
      <c r="F532" s="4006"/>
      <c r="G532" s="4003"/>
      <c r="H532" s="4010"/>
      <c r="I532" s="4011"/>
      <c r="J532" s="4002"/>
      <c r="K532" s="4002"/>
      <c r="L532" s="4004"/>
      <c r="M532" s="3857"/>
      <c r="N532" s="4012"/>
      <c r="O532" s="4013"/>
      <c r="P532" s="3999"/>
      <c r="Q532" s="4002"/>
      <c r="R532" s="4002"/>
      <c r="S532" s="4002"/>
      <c r="T532" s="4002"/>
      <c r="U532" s="4002"/>
      <c r="V532" s="4002"/>
      <c r="W532" s="4002"/>
      <c r="X532" s="4002"/>
      <c r="Y532" s="4002"/>
      <c r="Z532" s="1812"/>
      <c r="AA532" s="1813"/>
      <c r="AB532" s="1813"/>
      <c r="AC532" s="1814"/>
      <c r="AD532" s="1814"/>
      <c r="AE532" s="1815"/>
      <c r="AF532" s="4009"/>
      <c r="AG532" s="4004"/>
      <c r="AH532" s="4004"/>
      <c r="AI532" s="4009"/>
      <c r="AJ532" s="4004"/>
      <c r="AK532" s="4004"/>
      <c r="AL532" s="1763"/>
      <c r="AM532" s="1609"/>
      <c r="AN532" s="1609"/>
      <c r="AO532" s="1609"/>
      <c r="AP532" s="1609"/>
      <c r="AQ532" s="1609"/>
      <c r="AR532" s="1609"/>
      <c r="AS532" s="1609"/>
      <c r="AT532" s="1609"/>
      <c r="AU532" s="1609"/>
      <c r="AV532" s="1609"/>
      <c r="AW532" s="1609"/>
      <c r="AX532" s="1609"/>
      <c r="AY532" s="1609"/>
      <c r="AZ532" s="1609"/>
      <c r="BA532" s="1609"/>
      <c r="BB532" s="1609"/>
      <c r="BC532" s="1609"/>
      <c r="BD532" s="1609"/>
      <c r="BE532" s="1609"/>
      <c r="BF532" s="1609"/>
    </row>
    <row r="533" spans="1:58" ht="0.75" customHeight="1">
      <c r="A533" s="990" t="s">
        <v>1016</v>
      </c>
      <c r="D533" s="984"/>
      <c r="E533" s="994"/>
      <c r="F533" s="4006"/>
      <c r="G533" s="4003"/>
      <c r="H533" s="4010"/>
      <c r="I533" s="4011"/>
      <c r="J533" s="4002"/>
      <c r="K533" s="4002"/>
      <c r="L533" s="4004"/>
      <c r="M533" s="3857"/>
      <c r="N533" s="4012"/>
      <c r="O533" s="4013"/>
      <c r="P533" s="4000"/>
      <c r="Q533" s="4002"/>
      <c r="R533" s="4002"/>
      <c r="S533" s="4002"/>
      <c r="T533" s="4002"/>
      <c r="U533" s="4002"/>
      <c r="V533" s="4002"/>
      <c r="W533" s="4002"/>
      <c r="X533" s="4002"/>
      <c r="Y533" s="4002"/>
      <c r="Z533" s="1816"/>
      <c r="AA533" s="1817"/>
      <c r="AB533" s="1818"/>
      <c r="AC533" s="1819"/>
      <c r="AD533" s="1818"/>
      <c r="AE533" s="1819"/>
      <c r="AF533" s="4009"/>
      <c r="AG533" s="4004"/>
      <c r="AH533" s="4004"/>
      <c r="AI533" s="4009"/>
      <c r="AJ533" s="4004"/>
      <c r="AK533" s="4004"/>
      <c r="AL533" s="1763"/>
      <c r="AM533" s="1609"/>
      <c r="AN533" s="1609"/>
      <c r="AO533" s="1609"/>
      <c r="AP533" s="1609"/>
      <c r="AQ533" s="1609"/>
      <c r="AR533" s="1609"/>
      <c r="AS533" s="1609"/>
      <c r="AT533" s="1609"/>
      <c r="AU533" s="1609"/>
      <c r="AV533" s="1609"/>
      <c r="AW533" s="1609"/>
      <c r="AX533" s="1609"/>
      <c r="AY533" s="1609"/>
      <c r="AZ533" s="1609"/>
      <c r="BA533" s="1609"/>
      <c r="BB533" s="1609"/>
      <c r="BC533" s="1609"/>
      <c r="BD533" s="1609"/>
      <c r="BE533" s="1609"/>
      <c r="BF533" s="1609"/>
    </row>
    <row r="534" spans="1:58" ht="0.75" customHeight="1">
      <c r="A534" s="990" t="s">
        <v>1016</v>
      </c>
      <c r="D534" s="984"/>
      <c r="E534" s="994"/>
      <c r="F534" s="4006"/>
      <c r="G534" s="4003"/>
      <c r="H534" s="4010"/>
      <c r="I534" s="4011"/>
      <c r="J534" s="4002"/>
      <c r="K534" s="4002"/>
      <c r="L534" s="4004"/>
      <c r="M534" s="3857"/>
      <c r="N534" s="4012"/>
      <c r="O534" s="4013"/>
      <c r="P534" s="4001"/>
      <c r="Q534" s="4002"/>
      <c r="R534" s="4002"/>
      <c r="S534" s="4002"/>
      <c r="T534" s="4002"/>
      <c r="U534" s="4002"/>
      <c r="V534" s="4002"/>
      <c r="W534" s="4002"/>
      <c r="X534" s="4002"/>
      <c r="Y534" s="4002"/>
      <c r="Z534" s="1812"/>
      <c r="AA534" s="1813"/>
      <c r="AB534" s="1820"/>
      <c r="AC534" s="1814"/>
      <c r="AD534" s="1814"/>
      <c r="AE534" s="1821"/>
      <c r="AF534" s="4009"/>
      <c r="AG534" s="4004"/>
      <c r="AH534" s="4004"/>
      <c r="AI534" s="4009"/>
      <c r="AJ534" s="4004"/>
      <c r="AK534" s="4004"/>
      <c r="AL534" s="1763"/>
      <c r="AM534" s="1609"/>
      <c r="AN534" s="1609"/>
      <c r="AO534" s="1609"/>
      <c r="AP534" s="1609"/>
      <c r="AQ534" s="1609"/>
      <c r="AR534" s="1609"/>
      <c r="AS534" s="1609"/>
      <c r="AT534" s="1609"/>
      <c r="AU534" s="1609"/>
      <c r="AV534" s="1609"/>
      <c r="AW534" s="1609"/>
      <c r="AX534" s="1609"/>
      <c r="AY534" s="1609"/>
      <c r="AZ534" s="1609"/>
      <c r="BA534" s="1609"/>
      <c r="BB534" s="1609"/>
      <c r="BC534" s="1609"/>
      <c r="BD534" s="1609"/>
      <c r="BE534" s="1609"/>
      <c r="BF534" s="1609"/>
    </row>
    <row r="535" spans="1:58" ht="0.75" customHeight="1">
      <c r="A535" s="990" t="s">
        <v>1016</v>
      </c>
      <c r="D535" s="984"/>
      <c r="E535" s="994"/>
      <c r="F535" s="4006"/>
      <c r="G535" s="4003"/>
      <c r="H535" s="4010"/>
      <c r="I535" s="4011"/>
      <c r="J535" s="4002"/>
      <c r="K535" s="4002"/>
      <c r="L535" s="4004"/>
      <c r="M535" s="3857"/>
      <c r="N535" s="1813"/>
      <c r="O535" s="1813"/>
      <c r="P535" s="1820"/>
      <c r="Q535" s="1813"/>
      <c r="R535" s="1813"/>
      <c r="S535" s="1813"/>
      <c r="T535" s="1813"/>
      <c r="U535" s="1813"/>
      <c r="V535" s="1813"/>
      <c r="W535" s="1813"/>
      <c r="X535" s="1813"/>
      <c r="Y535" s="1813"/>
      <c r="Z535" s="1813"/>
      <c r="AA535" s="1813"/>
      <c r="AB535" s="1813"/>
      <c r="AC535" s="1813"/>
      <c r="AD535" s="1813"/>
      <c r="AE535" s="1822"/>
      <c r="AF535" s="4009"/>
      <c r="AG535" s="4004"/>
      <c r="AH535" s="4004"/>
      <c r="AI535" s="4009"/>
      <c r="AJ535" s="4004"/>
      <c r="AK535" s="4004"/>
      <c r="AL535" s="1763"/>
      <c r="AM535" s="1609"/>
      <c r="AN535" s="1609"/>
      <c r="AO535" s="1609"/>
      <c r="AP535" s="1609"/>
      <c r="AQ535" s="1609"/>
      <c r="AR535" s="1609"/>
      <c r="AS535" s="1609"/>
      <c r="AT535" s="1609"/>
      <c r="AU535" s="1609"/>
      <c r="AV535" s="1609"/>
      <c r="AW535" s="1609"/>
      <c r="AX535" s="1609"/>
      <c r="AY535" s="1609"/>
      <c r="AZ535" s="1609"/>
      <c r="BA535" s="1609"/>
      <c r="BB535" s="1609"/>
      <c r="BC535" s="1609"/>
      <c r="BD535" s="1609"/>
      <c r="BE535" s="1609"/>
      <c r="BF535" s="1609"/>
    </row>
    <row r="536" spans="1:58" ht="11.25" customHeight="1">
      <c r="A536" s="990" t="s">
        <v>1016</v>
      </c>
      <c r="D536" s="984"/>
      <c r="E536" s="994"/>
      <c r="F536" s="4007"/>
      <c r="G536" s="3992" t="s">
        <v>90</v>
      </c>
      <c r="H536" s="4003" t="s">
        <v>161</v>
      </c>
      <c r="I536" s="4015"/>
      <c r="J536" s="4016"/>
      <c r="K536" s="4017" t="s">
        <v>1147</v>
      </c>
      <c r="L536" s="3741" t="s">
        <v>6</v>
      </c>
      <c r="M536" s="3742"/>
      <c r="N536" s="1761"/>
      <c r="O536" s="1001" t="s">
        <v>460</v>
      </c>
      <c r="P536" s="1002"/>
      <c r="Q536" s="1002"/>
      <c r="R536" s="1002"/>
      <c r="S536" s="1002"/>
      <c r="T536" s="1002"/>
      <c r="U536" s="1002"/>
      <c r="V536" s="1002"/>
      <c r="W536" s="1002"/>
      <c r="X536" s="1002"/>
      <c r="Y536" s="1002"/>
      <c r="Z536" s="1002"/>
      <c r="AA536" s="1002"/>
      <c r="AB536" s="1002"/>
      <c r="AC536" s="1002"/>
      <c r="AD536" s="1002"/>
      <c r="AE536" s="1002"/>
      <c r="AF536" s="4018">
        <v>2019</v>
      </c>
      <c r="AG536" s="4019" t="s">
        <v>1096</v>
      </c>
      <c r="AH536" s="4019" t="s">
        <v>1119</v>
      </c>
      <c r="AI536" s="4018">
        <v>2019</v>
      </c>
      <c r="AJ536" s="4019" t="s">
        <v>1096</v>
      </c>
      <c r="AK536" s="4019" t="s">
        <v>1119</v>
      </c>
      <c r="AL536" s="1763"/>
      <c r="AM536" s="1609"/>
      <c r="AN536" s="1609"/>
      <c r="AO536" s="1609"/>
      <c r="AP536" s="1609"/>
      <c r="AQ536" s="1609"/>
      <c r="AR536" s="1609"/>
      <c r="AS536" s="1609"/>
      <c r="AT536" s="1609"/>
      <c r="AU536" s="1609"/>
      <c r="AV536" s="1609"/>
      <c r="AW536" s="1609"/>
      <c r="AX536" s="1609"/>
      <c r="AY536" s="1609"/>
      <c r="AZ536" s="1609"/>
      <c r="BA536" s="1609"/>
      <c r="BB536" s="1609"/>
      <c r="BC536" s="1609"/>
      <c r="BD536" s="1609"/>
      <c r="BE536" s="1609"/>
      <c r="BF536" s="1609"/>
    </row>
    <row r="537" spans="1:58" ht="11.25" customHeight="1">
      <c r="A537" s="990" t="s">
        <v>1016</v>
      </c>
      <c r="D537" s="984"/>
      <c r="E537" s="994"/>
      <c r="F537" s="4007"/>
      <c r="G537" s="4014"/>
      <c r="H537" s="4003" t="s">
        <v>460</v>
      </c>
      <c r="I537" s="4015"/>
      <c r="J537" s="4016"/>
      <c r="K537" s="4017"/>
      <c r="L537" s="3741"/>
      <c r="M537" s="3742"/>
      <c r="N537" s="4020"/>
      <c r="O537" s="4021">
        <v>1</v>
      </c>
      <c r="P537" s="4022" t="s">
        <v>52</v>
      </c>
      <c r="Q537" s="4016" t="s">
        <v>1148</v>
      </c>
      <c r="R537" s="4025" t="s">
        <v>1084</v>
      </c>
      <c r="S537" s="4025" t="s">
        <v>1149</v>
      </c>
      <c r="T537" s="4025" t="s">
        <v>1150</v>
      </c>
      <c r="U537" s="4025" t="s">
        <v>1151</v>
      </c>
      <c r="V537" s="4025" t="s">
        <v>1152</v>
      </c>
      <c r="W537" s="4025" t="s">
        <v>1153</v>
      </c>
      <c r="X537" s="4025" t="s">
        <v>1132</v>
      </c>
      <c r="Y537" s="4025" t="s">
        <v>1154</v>
      </c>
      <c r="Z537" s="999"/>
      <c r="AA537" s="1000"/>
      <c r="AB537" s="1000"/>
      <c r="AC537" s="1004"/>
      <c r="AD537" s="1004"/>
      <c r="AE537" s="1005"/>
      <c r="AF537" s="4018"/>
      <c r="AG537" s="4019"/>
      <c r="AH537" s="4019"/>
      <c r="AI537" s="4018"/>
      <c r="AJ537" s="4019"/>
      <c r="AK537" s="4019"/>
      <c r="AL537" s="1763"/>
      <c r="AM537" s="1609"/>
      <c r="AN537" s="1609"/>
      <c r="AO537" s="1609"/>
      <c r="AP537" s="1609"/>
      <c r="AQ537" s="1609"/>
      <c r="AR537" s="1609"/>
      <c r="AS537" s="1609"/>
      <c r="AT537" s="1609"/>
      <c r="AU537" s="1609"/>
      <c r="AV537" s="1609"/>
      <c r="AW537" s="1609"/>
      <c r="AX537" s="1609"/>
      <c r="AY537" s="1609"/>
      <c r="AZ537" s="1609"/>
      <c r="BA537" s="1609"/>
      <c r="BB537" s="1609"/>
      <c r="BC537" s="1609"/>
      <c r="BD537" s="1609"/>
      <c r="BE537" s="1609"/>
      <c r="BF537" s="1609"/>
    </row>
    <row r="538" spans="1:58" ht="11.25" customHeight="1">
      <c r="A538" s="990" t="s">
        <v>1016</v>
      </c>
      <c r="D538" s="984"/>
      <c r="E538" s="994"/>
      <c r="F538" s="4007"/>
      <c r="G538" s="4014"/>
      <c r="H538" s="4003" t="s">
        <v>460</v>
      </c>
      <c r="I538" s="4015"/>
      <c r="J538" s="4016"/>
      <c r="K538" s="4017"/>
      <c r="L538" s="3741"/>
      <c r="M538" s="3742"/>
      <c r="N538" s="4020"/>
      <c r="O538" s="4021"/>
      <c r="P538" s="4023"/>
      <c r="Q538" s="4016"/>
      <c r="R538" s="3975"/>
      <c r="S538" s="4025"/>
      <c r="T538" s="3975"/>
      <c r="U538" s="3975"/>
      <c r="V538" s="3975"/>
      <c r="W538" s="3975"/>
      <c r="X538" s="3975"/>
      <c r="Y538" s="3975"/>
      <c r="Z538" s="1614"/>
      <c r="AA538" s="1581">
        <v>1</v>
      </c>
      <c r="AB538" s="1003" t="s">
        <v>1102</v>
      </c>
      <c r="AC538" s="993">
        <v>4390.16</v>
      </c>
      <c r="AD538" s="1003" t="str">
        <f>AB538</f>
        <v xml:space="preserve">      Амортизационные отчисления с выделением результатов переоценки основных средств и нематериальных активов</v>
      </c>
      <c r="AE538" s="993">
        <v>0</v>
      </c>
      <c r="AF538" s="4018"/>
      <c r="AG538" s="4019"/>
      <c r="AH538" s="4019"/>
      <c r="AI538" s="4018"/>
      <c r="AJ538" s="4019"/>
      <c r="AK538" s="4019"/>
      <c r="AL538" s="1763"/>
      <c r="AM538" s="1609"/>
      <c r="AN538" s="1609"/>
      <c r="AO538" s="1609"/>
      <c r="AP538" s="1609"/>
      <c r="AQ538" s="1609"/>
      <c r="AR538" s="1609"/>
      <c r="AS538" s="1609"/>
      <c r="AT538" s="1609"/>
      <c r="AU538" s="1609"/>
      <c r="AV538" s="1609"/>
      <c r="AW538" s="1609"/>
      <c r="AX538" s="1609"/>
      <c r="AY538" s="1609"/>
      <c r="AZ538" s="1609"/>
      <c r="BA538" s="1609"/>
      <c r="BB538" s="1609"/>
      <c r="BC538" s="1609"/>
      <c r="BD538" s="1609"/>
      <c r="BE538" s="1609"/>
      <c r="BF538" s="1609"/>
    </row>
    <row r="539" spans="1:58" ht="11.25" customHeight="1">
      <c r="A539" s="990" t="s">
        <v>1016</v>
      </c>
      <c r="D539" s="984"/>
      <c r="E539" s="994"/>
      <c r="F539" s="4007"/>
      <c r="G539" s="4014"/>
      <c r="H539" s="4003" t="s">
        <v>460</v>
      </c>
      <c r="I539" s="4015"/>
      <c r="J539" s="4016"/>
      <c r="K539" s="4017"/>
      <c r="L539" s="3741"/>
      <c r="M539" s="3742"/>
      <c r="N539" s="4020"/>
      <c r="O539" s="4021"/>
      <c r="P539" s="4024"/>
      <c r="Q539" s="4016"/>
      <c r="R539" s="3975"/>
      <c r="S539" s="4025"/>
      <c r="T539" s="3975"/>
      <c r="U539" s="3975"/>
      <c r="V539" s="3975"/>
      <c r="W539" s="3975"/>
      <c r="X539" s="3975"/>
      <c r="Y539" s="3975"/>
      <c r="Z539" s="999"/>
      <c r="AA539" s="1000"/>
      <c r="AB539" s="1065" t="s">
        <v>1093</v>
      </c>
      <c r="AC539" s="1004"/>
      <c r="AD539" s="1004"/>
      <c r="AE539" s="1006"/>
      <c r="AF539" s="4018"/>
      <c r="AG539" s="4019"/>
      <c r="AH539" s="4019"/>
      <c r="AI539" s="4018"/>
      <c r="AJ539" s="4019"/>
      <c r="AK539" s="4019"/>
      <c r="AL539" s="1763"/>
      <c r="AM539" s="1609"/>
      <c r="AN539" s="1609"/>
      <c r="AO539" s="1609"/>
      <c r="AP539" s="1609"/>
      <c r="AQ539" s="1609"/>
      <c r="AR539" s="1609"/>
      <c r="AS539" s="1609"/>
      <c r="AT539" s="1609"/>
      <c r="AU539" s="1609"/>
      <c r="AV539" s="1609"/>
      <c r="AW539" s="1609"/>
      <c r="AX539" s="1609"/>
      <c r="AY539" s="1609"/>
      <c r="AZ539" s="1609"/>
      <c r="BA539" s="1609"/>
      <c r="BB539" s="1609"/>
      <c r="BC539" s="1609"/>
      <c r="BD539" s="1609"/>
      <c r="BE539" s="1609"/>
      <c r="BF539" s="1609"/>
    </row>
    <row r="540" spans="1:58" ht="11.25" customHeight="1">
      <c r="A540" s="990" t="s">
        <v>1016</v>
      </c>
      <c r="D540" s="984"/>
      <c r="E540" s="994"/>
      <c r="F540" s="4007"/>
      <c r="G540" s="4014"/>
      <c r="H540" s="4003" t="s">
        <v>460</v>
      </c>
      <c r="I540" s="4015"/>
      <c r="J540" s="4016"/>
      <c r="K540" s="4017"/>
      <c r="L540" s="3741"/>
      <c r="M540" s="3742"/>
      <c r="N540" s="999"/>
      <c r="O540" s="1000"/>
      <c r="P540" s="992" t="s">
        <v>1094</v>
      </c>
      <c r="Q540" s="1000"/>
      <c r="R540" s="1000"/>
      <c r="S540" s="1000"/>
      <c r="T540" s="1000"/>
      <c r="U540" s="1000"/>
      <c r="V540" s="1000"/>
      <c r="W540" s="1000"/>
      <c r="X540" s="1000"/>
      <c r="Y540" s="1000"/>
      <c r="Z540" s="1000"/>
      <c r="AA540" s="1000"/>
      <c r="AB540" s="1000"/>
      <c r="AC540" s="1000"/>
      <c r="AD540" s="1000"/>
      <c r="AE540" s="1007"/>
      <c r="AF540" s="4018"/>
      <c r="AG540" s="4019"/>
      <c r="AH540" s="4019"/>
      <c r="AI540" s="4018"/>
      <c r="AJ540" s="4019"/>
      <c r="AK540" s="4019"/>
      <c r="AL540" s="1763"/>
      <c r="AM540" s="1609"/>
      <c r="AN540" s="1609"/>
      <c r="AO540" s="1609"/>
      <c r="AP540" s="1609"/>
      <c r="AQ540" s="1609"/>
      <c r="AR540" s="1609"/>
      <c r="AS540" s="1609"/>
      <c r="AT540" s="1609"/>
      <c r="AU540" s="1609"/>
      <c r="AV540" s="1609"/>
      <c r="AW540" s="1609"/>
      <c r="AX540" s="1609"/>
      <c r="AY540" s="1609"/>
      <c r="AZ540" s="1609"/>
      <c r="BA540" s="1609"/>
      <c r="BB540" s="1609"/>
      <c r="BC540" s="1609"/>
      <c r="BD540" s="1609"/>
      <c r="BE540" s="1609"/>
      <c r="BF540" s="1609"/>
    </row>
    <row r="541" spans="1:58" ht="11.25" customHeight="1">
      <c r="A541" s="990" t="s">
        <v>1016</v>
      </c>
      <c r="D541" s="984"/>
      <c r="E541" s="994"/>
      <c r="F541" s="4007"/>
      <c r="G541" s="3992" t="s">
        <v>90</v>
      </c>
      <c r="H541" s="4003" t="s">
        <v>89</v>
      </c>
      <c r="I541" s="4015"/>
      <c r="J541" s="4016"/>
      <c r="K541" s="4017" t="s">
        <v>1155</v>
      </c>
      <c r="L541" s="3741" t="s">
        <v>6</v>
      </c>
      <c r="M541" s="3742"/>
      <c r="N541" s="1761"/>
      <c r="O541" s="1001" t="s">
        <v>460</v>
      </c>
      <c r="P541" s="1002"/>
      <c r="Q541" s="1002"/>
      <c r="R541" s="1002"/>
      <c r="S541" s="1002"/>
      <c r="T541" s="1002"/>
      <c r="U541" s="1002"/>
      <c r="V541" s="1002"/>
      <c r="W541" s="1002"/>
      <c r="X541" s="1002"/>
      <c r="Y541" s="1002"/>
      <c r="Z541" s="1002"/>
      <c r="AA541" s="1002"/>
      <c r="AB541" s="1002"/>
      <c r="AC541" s="1002"/>
      <c r="AD541" s="1002"/>
      <c r="AE541" s="1002"/>
      <c r="AF541" s="4018">
        <v>2019</v>
      </c>
      <c r="AG541" s="4019" t="s">
        <v>1096</v>
      </c>
      <c r="AH541" s="4019" t="s">
        <v>1119</v>
      </c>
      <c r="AI541" s="4018">
        <v>2019</v>
      </c>
      <c r="AJ541" s="4019" t="s">
        <v>1096</v>
      </c>
      <c r="AK541" s="4019" t="s">
        <v>1119</v>
      </c>
      <c r="AL541" s="1763"/>
      <c r="AM541" s="1609"/>
      <c r="AN541" s="1609"/>
      <c r="AO541" s="1609"/>
      <c r="AP541" s="1609"/>
      <c r="AQ541" s="1609"/>
      <c r="AR541" s="1609"/>
      <c r="AS541" s="1609"/>
      <c r="AT541" s="1609"/>
      <c r="AU541" s="1609"/>
      <c r="AV541" s="1609"/>
      <c r="AW541" s="1609"/>
      <c r="AX541" s="1609"/>
      <c r="AY541" s="1609"/>
      <c r="AZ541" s="1609"/>
      <c r="BA541" s="1609"/>
      <c r="BB541" s="1609"/>
      <c r="BC541" s="1609"/>
      <c r="BD541" s="1609"/>
      <c r="BE541" s="1609"/>
      <c r="BF541" s="1609"/>
    </row>
    <row r="542" spans="1:58" ht="11.25" customHeight="1">
      <c r="A542" s="990" t="s">
        <v>1016</v>
      </c>
      <c r="D542" s="984"/>
      <c r="E542" s="994"/>
      <c r="F542" s="4007"/>
      <c r="G542" s="4014"/>
      <c r="H542" s="4003" t="s">
        <v>161</v>
      </c>
      <c r="I542" s="4015"/>
      <c r="J542" s="4016"/>
      <c r="K542" s="4017"/>
      <c r="L542" s="3741"/>
      <c r="M542" s="3742"/>
      <c r="N542" s="4020"/>
      <c r="O542" s="4021">
        <v>1</v>
      </c>
      <c r="P542" s="4022" t="s">
        <v>52</v>
      </c>
      <c r="Q542" s="4016" t="s">
        <v>1156</v>
      </c>
      <c r="R542" s="4025" t="s">
        <v>1084</v>
      </c>
      <c r="S542" s="4025" t="s">
        <v>1149</v>
      </c>
      <c r="T542" s="4025" t="s">
        <v>1150</v>
      </c>
      <c r="U542" s="4025" t="s">
        <v>1151</v>
      </c>
      <c r="V542" s="4025" t="s">
        <v>1152</v>
      </c>
      <c r="W542" s="4025" t="s">
        <v>1153</v>
      </c>
      <c r="X542" s="4025" t="s">
        <v>1138</v>
      </c>
      <c r="Y542" s="4025" t="s">
        <v>1157</v>
      </c>
      <c r="Z542" s="999"/>
      <c r="AA542" s="1000"/>
      <c r="AB542" s="1000"/>
      <c r="AC542" s="1004"/>
      <c r="AD542" s="1004"/>
      <c r="AE542" s="1005"/>
      <c r="AF542" s="4018"/>
      <c r="AG542" s="4019"/>
      <c r="AH542" s="4019"/>
      <c r="AI542" s="4018"/>
      <c r="AJ542" s="4019"/>
      <c r="AK542" s="4019"/>
      <c r="AL542" s="1763"/>
      <c r="AM542" s="1609"/>
      <c r="AN542" s="1609"/>
      <c r="AO542" s="1609"/>
      <c r="AP542" s="1609"/>
      <c r="AQ542" s="1609"/>
      <c r="AR542" s="1609"/>
      <c r="AS542" s="1609"/>
      <c r="AT542" s="1609"/>
      <c r="AU542" s="1609"/>
      <c r="AV542" s="1609"/>
      <c r="AW542" s="1609"/>
      <c r="AX542" s="1609"/>
      <c r="AY542" s="1609"/>
      <c r="AZ542" s="1609"/>
      <c r="BA542" s="1609"/>
      <c r="BB542" s="1609"/>
      <c r="BC542" s="1609"/>
      <c r="BD542" s="1609"/>
      <c r="BE542" s="1609"/>
      <c r="BF542" s="1609"/>
    </row>
    <row r="543" spans="1:58" ht="11.25" customHeight="1">
      <c r="A543" s="990" t="s">
        <v>1016</v>
      </c>
      <c r="D543" s="984"/>
      <c r="E543" s="994"/>
      <c r="F543" s="4007"/>
      <c r="G543" s="4014"/>
      <c r="H543" s="4003" t="s">
        <v>161</v>
      </c>
      <c r="I543" s="4015"/>
      <c r="J543" s="4016"/>
      <c r="K543" s="4017"/>
      <c r="L543" s="3741"/>
      <c r="M543" s="3742"/>
      <c r="N543" s="4020"/>
      <c r="O543" s="4021"/>
      <c r="P543" s="4023"/>
      <c r="Q543" s="4016"/>
      <c r="R543" s="3975"/>
      <c r="S543" s="4025"/>
      <c r="T543" s="3975"/>
      <c r="U543" s="3975"/>
      <c r="V543" s="3975"/>
      <c r="W543" s="3975"/>
      <c r="X543" s="3975"/>
      <c r="Y543" s="3975"/>
      <c r="Z543" s="1614"/>
      <c r="AA543" s="1581">
        <v>1</v>
      </c>
      <c r="AB543" s="1003" t="s">
        <v>1102</v>
      </c>
      <c r="AC543" s="993">
        <v>7137.1</v>
      </c>
      <c r="AD543" s="1003" t="str">
        <f>AB543</f>
        <v xml:space="preserve">      Амортизационные отчисления с выделением результатов переоценки основных средств и нематериальных активов</v>
      </c>
      <c r="AE543" s="993">
        <v>0</v>
      </c>
      <c r="AF543" s="4018"/>
      <c r="AG543" s="4019"/>
      <c r="AH543" s="4019"/>
      <c r="AI543" s="4018"/>
      <c r="AJ543" s="4019"/>
      <c r="AK543" s="4019"/>
      <c r="AL543" s="1763"/>
      <c r="AM543" s="1609"/>
      <c r="AN543" s="1609"/>
      <c r="AO543" s="1609"/>
      <c r="AP543" s="1609"/>
      <c r="AQ543" s="1609"/>
      <c r="AR543" s="1609"/>
      <c r="AS543" s="1609"/>
      <c r="AT543" s="1609"/>
      <c r="AU543" s="1609"/>
      <c r="AV543" s="1609"/>
      <c r="AW543" s="1609"/>
      <c r="AX543" s="1609"/>
      <c r="AY543" s="1609"/>
      <c r="AZ543" s="1609"/>
      <c r="BA543" s="1609"/>
      <c r="BB543" s="1609"/>
      <c r="BC543" s="1609"/>
      <c r="BD543" s="1609"/>
      <c r="BE543" s="1609"/>
      <c r="BF543" s="1609"/>
    </row>
    <row r="544" spans="1:58" ht="11.25" customHeight="1">
      <c r="A544" s="990" t="s">
        <v>1016</v>
      </c>
      <c r="D544" s="984"/>
      <c r="E544" s="994"/>
      <c r="F544" s="4007"/>
      <c r="G544" s="4014"/>
      <c r="H544" s="4003" t="s">
        <v>161</v>
      </c>
      <c r="I544" s="4015"/>
      <c r="J544" s="4016"/>
      <c r="K544" s="4017"/>
      <c r="L544" s="3741"/>
      <c r="M544" s="3742"/>
      <c r="N544" s="4020"/>
      <c r="O544" s="4021"/>
      <c r="P544" s="4024"/>
      <c r="Q544" s="4016"/>
      <c r="R544" s="3975"/>
      <c r="S544" s="4025"/>
      <c r="T544" s="3975"/>
      <c r="U544" s="3975"/>
      <c r="V544" s="3975"/>
      <c r="W544" s="3975"/>
      <c r="X544" s="3975"/>
      <c r="Y544" s="3975"/>
      <c r="Z544" s="999"/>
      <c r="AA544" s="1000"/>
      <c r="AB544" s="1065" t="s">
        <v>1093</v>
      </c>
      <c r="AC544" s="1004"/>
      <c r="AD544" s="1004"/>
      <c r="AE544" s="1006"/>
      <c r="AF544" s="4018"/>
      <c r="AG544" s="4019"/>
      <c r="AH544" s="4019"/>
      <c r="AI544" s="4018"/>
      <c r="AJ544" s="4019"/>
      <c r="AK544" s="4019"/>
      <c r="AL544" s="1763"/>
      <c r="AM544" s="1609"/>
      <c r="AN544" s="1609"/>
      <c r="AO544" s="1609"/>
      <c r="AP544" s="1609"/>
      <c r="AQ544" s="1609"/>
      <c r="AR544" s="1609"/>
      <c r="AS544" s="1609"/>
      <c r="AT544" s="1609"/>
      <c r="AU544" s="1609"/>
      <c r="AV544" s="1609"/>
      <c r="AW544" s="1609"/>
      <c r="AX544" s="1609"/>
      <c r="AY544" s="1609"/>
      <c r="AZ544" s="1609"/>
      <c r="BA544" s="1609"/>
      <c r="BB544" s="1609"/>
      <c r="BC544" s="1609"/>
      <c r="BD544" s="1609"/>
      <c r="BE544" s="1609"/>
      <c r="BF544" s="1609"/>
    </row>
    <row r="545" spans="1:58" ht="11.25" customHeight="1">
      <c r="A545" s="990" t="s">
        <v>1016</v>
      </c>
      <c r="D545" s="984"/>
      <c r="E545" s="994"/>
      <c r="F545" s="4007"/>
      <c r="G545" s="4014"/>
      <c r="H545" s="4003" t="s">
        <v>161</v>
      </c>
      <c r="I545" s="4015"/>
      <c r="J545" s="4016"/>
      <c r="K545" s="4017"/>
      <c r="L545" s="3741"/>
      <c r="M545" s="3742"/>
      <c r="N545" s="999"/>
      <c r="O545" s="1000"/>
      <c r="P545" s="992" t="s">
        <v>1094</v>
      </c>
      <c r="Q545" s="1000"/>
      <c r="R545" s="1000"/>
      <c r="S545" s="1000"/>
      <c r="T545" s="1000"/>
      <c r="U545" s="1000"/>
      <c r="V545" s="1000"/>
      <c r="W545" s="1000"/>
      <c r="X545" s="1000"/>
      <c r="Y545" s="1000"/>
      <c r="Z545" s="1000"/>
      <c r="AA545" s="1000"/>
      <c r="AB545" s="1000"/>
      <c r="AC545" s="1000"/>
      <c r="AD545" s="1000"/>
      <c r="AE545" s="1007"/>
      <c r="AF545" s="4018"/>
      <c r="AG545" s="4019"/>
      <c r="AH545" s="4019"/>
      <c r="AI545" s="4018"/>
      <c r="AJ545" s="4019"/>
      <c r="AK545" s="4019"/>
      <c r="AL545" s="1763"/>
      <c r="AM545" s="1609"/>
      <c r="AN545" s="1609"/>
      <c r="AO545" s="1609"/>
      <c r="AP545" s="1609"/>
      <c r="AQ545" s="1609"/>
      <c r="AR545" s="1609"/>
      <c r="AS545" s="1609"/>
      <c r="AT545" s="1609"/>
      <c r="AU545" s="1609"/>
      <c r="AV545" s="1609"/>
      <c r="AW545" s="1609"/>
      <c r="AX545" s="1609"/>
      <c r="AY545" s="1609"/>
      <c r="AZ545" s="1609"/>
      <c r="BA545" s="1609"/>
      <c r="BB545" s="1609"/>
      <c r="BC545" s="1609"/>
      <c r="BD545" s="1609"/>
      <c r="BE545" s="1609"/>
      <c r="BF545" s="1609"/>
    </row>
    <row r="546" spans="1:58" ht="11.25" customHeight="1">
      <c r="A546" s="990" t="s">
        <v>1016</v>
      </c>
      <c r="D546" s="984"/>
      <c r="E546" s="994"/>
      <c r="F546" s="4007"/>
      <c r="G546" s="3992" t="s">
        <v>90</v>
      </c>
      <c r="H546" s="4003" t="s">
        <v>77</v>
      </c>
      <c r="I546" s="4015"/>
      <c r="J546" s="4016"/>
      <c r="K546" s="4017" t="s">
        <v>1158</v>
      </c>
      <c r="L546" s="3741" t="s">
        <v>6</v>
      </c>
      <c r="M546" s="3742"/>
      <c r="N546" s="1761"/>
      <c r="O546" s="1001" t="s">
        <v>460</v>
      </c>
      <c r="P546" s="1002"/>
      <c r="Q546" s="1002"/>
      <c r="R546" s="1002"/>
      <c r="S546" s="1002"/>
      <c r="T546" s="1002"/>
      <c r="U546" s="1002"/>
      <c r="V546" s="1002"/>
      <c r="W546" s="1002"/>
      <c r="X546" s="1002"/>
      <c r="Y546" s="1002"/>
      <c r="Z546" s="1002"/>
      <c r="AA546" s="1002"/>
      <c r="AB546" s="1002"/>
      <c r="AC546" s="1002"/>
      <c r="AD546" s="1002"/>
      <c r="AE546" s="1002"/>
      <c r="AF546" s="4018">
        <v>2019</v>
      </c>
      <c r="AG546" s="4019" t="s">
        <v>1096</v>
      </c>
      <c r="AH546" s="4019" t="s">
        <v>1119</v>
      </c>
      <c r="AI546" s="4018">
        <v>2019</v>
      </c>
      <c r="AJ546" s="4019" t="s">
        <v>1081</v>
      </c>
      <c r="AK546" s="4019" t="s">
        <v>1119</v>
      </c>
      <c r="AL546" s="1763"/>
      <c r="AM546" s="1609"/>
      <c r="AN546" s="1609"/>
      <c r="AO546" s="1609"/>
      <c r="AP546" s="1609"/>
      <c r="AQ546" s="1609"/>
      <c r="AR546" s="1609"/>
      <c r="AS546" s="1609"/>
      <c r="AT546" s="1609"/>
      <c r="AU546" s="1609"/>
      <c r="AV546" s="1609"/>
      <c r="AW546" s="1609"/>
      <c r="AX546" s="1609"/>
      <c r="AY546" s="1609"/>
      <c r="AZ546" s="1609"/>
      <c r="BA546" s="1609"/>
      <c r="BB546" s="1609"/>
      <c r="BC546" s="1609"/>
      <c r="BD546" s="1609"/>
      <c r="BE546" s="1609"/>
      <c r="BF546" s="1609"/>
    </row>
    <row r="547" spans="1:58" ht="11.25" customHeight="1">
      <c r="A547" s="990" t="s">
        <v>1016</v>
      </c>
      <c r="D547" s="984"/>
      <c r="E547" s="994"/>
      <c r="F547" s="4007"/>
      <c r="G547" s="4014"/>
      <c r="H547" s="4003" t="s">
        <v>89</v>
      </c>
      <c r="I547" s="4015"/>
      <c r="J547" s="4016"/>
      <c r="K547" s="4017"/>
      <c r="L547" s="3741"/>
      <c r="M547" s="3742"/>
      <c r="N547" s="4020"/>
      <c r="O547" s="4021">
        <v>1</v>
      </c>
      <c r="P547" s="4022" t="s">
        <v>52</v>
      </c>
      <c r="Q547" s="4016" t="s">
        <v>1159</v>
      </c>
      <c r="R547" s="4025" t="s">
        <v>1084</v>
      </c>
      <c r="S547" s="4025" t="s">
        <v>1149</v>
      </c>
      <c r="T547" s="4025" t="s">
        <v>1150</v>
      </c>
      <c r="U547" s="4025" t="s">
        <v>1151</v>
      </c>
      <c r="V547" s="4025" t="s">
        <v>1152</v>
      </c>
      <c r="W547" s="4025" t="s">
        <v>1153</v>
      </c>
      <c r="X547" s="4025" t="s">
        <v>1160</v>
      </c>
      <c r="Y547" s="4025" t="s">
        <v>1091</v>
      </c>
      <c r="Z547" s="999"/>
      <c r="AA547" s="1000"/>
      <c r="AB547" s="1000"/>
      <c r="AC547" s="1004"/>
      <c r="AD547" s="1004"/>
      <c r="AE547" s="1005"/>
      <c r="AF547" s="4018"/>
      <c r="AG547" s="4019"/>
      <c r="AH547" s="4019"/>
      <c r="AI547" s="4018"/>
      <c r="AJ547" s="4019"/>
      <c r="AK547" s="4019"/>
      <c r="AL547" s="1763"/>
      <c r="AM547" s="1609"/>
      <c r="AN547" s="1609"/>
      <c r="AO547" s="1609"/>
      <c r="AP547" s="1609"/>
      <c r="AQ547" s="1609"/>
      <c r="AR547" s="1609"/>
      <c r="AS547" s="1609"/>
      <c r="AT547" s="1609"/>
      <c r="AU547" s="1609"/>
      <c r="AV547" s="1609"/>
      <c r="AW547" s="1609"/>
      <c r="AX547" s="1609"/>
      <c r="AY547" s="1609"/>
      <c r="AZ547" s="1609"/>
      <c r="BA547" s="1609"/>
      <c r="BB547" s="1609"/>
      <c r="BC547" s="1609"/>
      <c r="BD547" s="1609"/>
      <c r="BE547" s="1609"/>
      <c r="BF547" s="1609"/>
    </row>
    <row r="548" spans="1:58" ht="11.25" customHeight="1">
      <c r="A548" s="990" t="s">
        <v>1016</v>
      </c>
      <c r="D548" s="984"/>
      <c r="E548" s="994"/>
      <c r="F548" s="4007"/>
      <c r="G548" s="4014"/>
      <c r="H548" s="4003" t="s">
        <v>89</v>
      </c>
      <c r="I548" s="4015"/>
      <c r="J548" s="4016"/>
      <c r="K548" s="4017"/>
      <c r="L548" s="3741"/>
      <c r="M548" s="3742"/>
      <c r="N548" s="4020"/>
      <c r="O548" s="4021"/>
      <c r="P548" s="4023"/>
      <c r="Q548" s="4016"/>
      <c r="R548" s="3975"/>
      <c r="S548" s="4025"/>
      <c r="T548" s="3975"/>
      <c r="U548" s="3975"/>
      <c r="V548" s="3975"/>
      <c r="W548" s="3975"/>
      <c r="X548" s="3975"/>
      <c r="Y548" s="3975"/>
      <c r="Z548" s="1614"/>
      <c r="AA548" s="1581">
        <v>1</v>
      </c>
      <c r="AB548" s="1003" t="s">
        <v>1128</v>
      </c>
      <c r="AC548" s="993">
        <v>9599.1299999999992</v>
      </c>
      <c r="AD548" s="1003" t="str">
        <f>AB548</f>
        <v xml:space="preserve">  Кредиты</v>
      </c>
      <c r="AE548" s="993">
        <v>0</v>
      </c>
      <c r="AF548" s="4018"/>
      <c r="AG548" s="4019"/>
      <c r="AH548" s="4019"/>
      <c r="AI548" s="4018"/>
      <c r="AJ548" s="4019"/>
      <c r="AK548" s="4019"/>
      <c r="AL548" s="1763"/>
      <c r="AM548" s="1609"/>
      <c r="AN548" s="1609"/>
      <c r="AO548" s="1609"/>
      <c r="AP548" s="1609"/>
      <c r="AQ548" s="1609"/>
      <c r="AR548" s="1609"/>
      <c r="AS548" s="1609"/>
      <c r="AT548" s="1609"/>
      <c r="AU548" s="1609"/>
      <c r="AV548" s="1609"/>
      <c r="AW548" s="1609"/>
      <c r="AX548" s="1609"/>
      <c r="AY548" s="1609"/>
      <c r="AZ548" s="1609"/>
      <c r="BA548" s="1609"/>
      <c r="BB548" s="1609"/>
      <c r="BC548" s="1609"/>
      <c r="BD548" s="1609"/>
      <c r="BE548" s="1609"/>
      <c r="BF548" s="1609"/>
    </row>
    <row r="549" spans="1:58" ht="11.25" customHeight="1">
      <c r="A549" s="990" t="s">
        <v>1016</v>
      </c>
      <c r="D549" s="984"/>
      <c r="E549" s="994"/>
      <c r="F549" s="4007"/>
      <c r="G549" s="4014"/>
      <c r="H549" s="4003" t="s">
        <v>89</v>
      </c>
      <c r="I549" s="4015"/>
      <c r="J549" s="4016"/>
      <c r="K549" s="4017"/>
      <c r="L549" s="3741"/>
      <c r="M549" s="3742"/>
      <c r="N549" s="4020"/>
      <c r="O549" s="4021"/>
      <c r="P549" s="4024"/>
      <c r="Q549" s="4016"/>
      <c r="R549" s="3975"/>
      <c r="S549" s="4025"/>
      <c r="T549" s="3975"/>
      <c r="U549" s="3975"/>
      <c r="V549" s="3975"/>
      <c r="W549" s="3975"/>
      <c r="X549" s="3975"/>
      <c r="Y549" s="3975"/>
      <c r="Z549" s="999"/>
      <c r="AA549" s="1000"/>
      <c r="AB549" s="1065" t="s">
        <v>1093</v>
      </c>
      <c r="AC549" s="1004"/>
      <c r="AD549" s="1004"/>
      <c r="AE549" s="1006"/>
      <c r="AF549" s="4018"/>
      <c r="AG549" s="4019"/>
      <c r="AH549" s="4019"/>
      <c r="AI549" s="4018"/>
      <c r="AJ549" s="4019"/>
      <c r="AK549" s="4019"/>
      <c r="AL549" s="1763"/>
      <c r="AM549" s="1609"/>
      <c r="AN549" s="1609"/>
      <c r="AO549" s="1609"/>
      <c r="AP549" s="1609"/>
      <c r="AQ549" s="1609"/>
      <c r="AR549" s="1609"/>
      <c r="AS549" s="1609"/>
      <c r="AT549" s="1609"/>
      <c r="AU549" s="1609"/>
      <c r="AV549" s="1609"/>
      <c r="AW549" s="1609"/>
      <c r="AX549" s="1609"/>
      <c r="AY549" s="1609"/>
      <c r="AZ549" s="1609"/>
      <c r="BA549" s="1609"/>
      <c r="BB549" s="1609"/>
      <c r="BC549" s="1609"/>
      <c r="BD549" s="1609"/>
      <c r="BE549" s="1609"/>
      <c r="BF549" s="1609"/>
    </row>
    <row r="550" spans="1:58" ht="11.25" customHeight="1">
      <c r="A550" s="990" t="s">
        <v>1016</v>
      </c>
      <c r="D550" s="984"/>
      <c r="E550" s="994"/>
      <c r="F550" s="4007"/>
      <c r="G550" s="4014"/>
      <c r="H550" s="4003" t="s">
        <v>89</v>
      </c>
      <c r="I550" s="4015"/>
      <c r="J550" s="4016"/>
      <c r="K550" s="4017"/>
      <c r="L550" s="3741"/>
      <c r="M550" s="3742"/>
      <c r="N550" s="999"/>
      <c r="O550" s="1000"/>
      <c r="P550" s="992" t="s">
        <v>1094</v>
      </c>
      <c r="Q550" s="1000"/>
      <c r="R550" s="1000"/>
      <c r="S550" s="1000"/>
      <c r="T550" s="1000"/>
      <c r="U550" s="1000"/>
      <c r="V550" s="1000"/>
      <c r="W550" s="1000"/>
      <c r="X550" s="1000"/>
      <c r="Y550" s="1000"/>
      <c r="Z550" s="1000"/>
      <c r="AA550" s="1000"/>
      <c r="AB550" s="1000"/>
      <c r="AC550" s="1000"/>
      <c r="AD550" s="1000"/>
      <c r="AE550" s="1007"/>
      <c r="AF550" s="4018"/>
      <c r="AG550" s="4019"/>
      <c r="AH550" s="4019"/>
      <c r="AI550" s="4018"/>
      <c r="AJ550" s="4019"/>
      <c r="AK550" s="4019"/>
      <c r="AL550" s="1763"/>
      <c r="AM550" s="1609"/>
      <c r="AN550" s="1609"/>
      <c r="AO550" s="1609"/>
      <c r="AP550" s="1609"/>
      <c r="AQ550" s="1609"/>
      <c r="AR550" s="1609"/>
      <c r="AS550" s="1609"/>
      <c r="AT550" s="1609"/>
      <c r="AU550" s="1609"/>
      <c r="AV550" s="1609"/>
      <c r="AW550" s="1609"/>
      <c r="AX550" s="1609"/>
      <c r="AY550" s="1609"/>
      <c r="AZ550" s="1609"/>
      <c r="BA550" s="1609"/>
      <c r="BB550" s="1609"/>
      <c r="BC550" s="1609"/>
      <c r="BD550" s="1609"/>
      <c r="BE550" s="1609"/>
      <c r="BF550" s="1609"/>
    </row>
    <row r="551" spans="1:58" ht="11.25" customHeight="1">
      <c r="A551" s="990" t="s">
        <v>1016</v>
      </c>
      <c r="D551" s="984"/>
      <c r="E551" s="994"/>
      <c r="F551" s="4007"/>
      <c r="G551" s="3992" t="s">
        <v>90</v>
      </c>
      <c r="H551" s="4003" t="s">
        <v>78</v>
      </c>
      <c r="I551" s="4015"/>
      <c r="J551" s="4016"/>
      <c r="K551" s="4017" t="s">
        <v>1167</v>
      </c>
      <c r="L551" s="3741" t="s">
        <v>6</v>
      </c>
      <c r="M551" s="3742"/>
      <c r="N551" s="1761"/>
      <c r="O551" s="1001" t="s">
        <v>460</v>
      </c>
      <c r="P551" s="1002"/>
      <c r="Q551" s="1002"/>
      <c r="R551" s="1002"/>
      <c r="S551" s="1002"/>
      <c r="T551" s="1002"/>
      <c r="U551" s="1002"/>
      <c r="V551" s="1002"/>
      <c r="W551" s="1002"/>
      <c r="X551" s="1002"/>
      <c r="Y551" s="1002"/>
      <c r="Z551" s="1002"/>
      <c r="AA551" s="1002"/>
      <c r="AB551" s="1002"/>
      <c r="AC551" s="1002"/>
      <c r="AD551" s="1002"/>
      <c r="AE551" s="1002"/>
      <c r="AF551" s="4018">
        <v>2019</v>
      </c>
      <c r="AG551" s="4019" t="s">
        <v>1096</v>
      </c>
      <c r="AH551" s="4019" t="s">
        <v>1119</v>
      </c>
      <c r="AI551" s="4018">
        <v>2019</v>
      </c>
      <c r="AJ551" s="4019" t="s">
        <v>1096</v>
      </c>
      <c r="AK551" s="4019" t="s">
        <v>1119</v>
      </c>
      <c r="AL551" s="1763"/>
      <c r="AM551" s="1609"/>
      <c r="AN551" s="1609"/>
      <c r="AO551" s="1609"/>
      <c r="AP551" s="1609"/>
      <c r="AQ551" s="1609"/>
      <c r="AR551" s="1609"/>
      <c r="AS551" s="1609"/>
      <c r="AT551" s="1609"/>
      <c r="AU551" s="1609"/>
      <c r="AV551" s="1609"/>
      <c r="AW551" s="1609"/>
      <c r="AX551" s="1609"/>
      <c r="AY551" s="1609"/>
      <c r="AZ551" s="1609"/>
      <c r="BA551" s="1609"/>
      <c r="BB551" s="1609"/>
      <c r="BC551" s="1609"/>
      <c r="BD551" s="1609"/>
      <c r="BE551" s="1609"/>
      <c r="BF551" s="1609"/>
    </row>
    <row r="552" spans="1:58" ht="11.25" customHeight="1">
      <c r="A552" s="990" t="s">
        <v>1016</v>
      </c>
      <c r="D552" s="984"/>
      <c r="E552" s="994"/>
      <c r="F552" s="4007"/>
      <c r="G552" s="4014"/>
      <c r="H552" s="4003" t="s">
        <v>77</v>
      </c>
      <c r="I552" s="4015"/>
      <c r="J552" s="4016"/>
      <c r="K552" s="4017"/>
      <c r="L552" s="3741"/>
      <c r="M552" s="3742"/>
      <c r="N552" s="4020"/>
      <c r="O552" s="4021">
        <v>1</v>
      </c>
      <c r="P552" s="4022" t="s">
        <v>52</v>
      </c>
      <c r="Q552" s="4016" t="s">
        <v>1163</v>
      </c>
      <c r="R552" s="4025" t="s">
        <v>1084</v>
      </c>
      <c r="S552" s="4025" t="s">
        <v>1149</v>
      </c>
      <c r="T552" s="4025" t="s">
        <v>1150</v>
      </c>
      <c r="U552" s="4025" t="s">
        <v>1151</v>
      </c>
      <c r="V552" s="4025" t="s">
        <v>1152</v>
      </c>
      <c r="W552" s="4025" t="s">
        <v>1153</v>
      </c>
      <c r="X552" s="4025" t="s">
        <v>1164</v>
      </c>
      <c r="Y552" s="4025" t="s">
        <v>1165</v>
      </c>
      <c r="Z552" s="999"/>
      <c r="AA552" s="1000"/>
      <c r="AB552" s="1000"/>
      <c r="AC552" s="1004"/>
      <c r="AD552" s="1004"/>
      <c r="AE552" s="1005"/>
      <c r="AF552" s="4018"/>
      <c r="AG552" s="4019"/>
      <c r="AH552" s="4019"/>
      <c r="AI552" s="4018"/>
      <c r="AJ552" s="4019"/>
      <c r="AK552" s="4019"/>
      <c r="AL552" s="1763"/>
      <c r="AM552" s="1609"/>
      <c r="AN552" s="1609"/>
      <c r="AO552" s="1609"/>
      <c r="AP552" s="1609"/>
      <c r="AQ552" s="1609"/>
      <c r="AR552" s="1609"/>
      <c r="AS552" s="1609"/>
      <c r="AT552" s="1609"/>
      <c r="AU552" s="1609"/>
      <c r="AV552" s="1609"/>
      <c r="AW552" s="1609"/>
      <c r="AX552" s="1609"/>
      <c r="AY552" s="1609"/>
      <c r="AZ552" s="1609"/>
      <c r="BA552" s="1609"/>
      <c r="BB552" s="1609"/>
      <c r="BC552" s="1609"/>
      <c r="BD552" s="1609"/>
      <c r="BE552" s="1609"/>
      <c r="BF552" s="1609"/>
    </row>
    <row r="553" spans="1:58" ht="11.25" customHeight="1">
      <c r="A553" s="990" t="s">
        <v>1016</v>
      </c>
      <c r="D553" s="984"/>
      <c r="E553" s="994"/>
      <c r="F553" s="4007"/>
      <c r="G553" s="4014"/>
      <c r="H553" s="4003" t="s">
        <v>77</v>
      </c>
      <c r="I553" s="4015"/>
      <c r="J553" s="4016"/>
      <c r="K553" s="4017"/>
      <c r="L553" s="3741"/>
      <c r="M553" s="3742"/>
      <c r="N553" s="4020"/>
      <c r="O553" s="4021"/>
      <c r="P553" s="4023"/>
      <c r="Q553" s="4016"/>
      <c r="R553" s="3975"/>
      <c r="S553" s="4025"/>
      <c r="T553" s="3975"/>
      <c r="U553" s="3975"/>
      <c r="V553" s="3975"/>
      <c r="W553" s="3975"/>
      <c r="X553" s="3975"/>
      <c r="Y553" s="3975"/>
      <c r="Z553" s="1614"/>
      <c r="AA553" s="1581">
        <v>1</v>
      </c>
      <c r="AB553" s="1003" t="s">
        <v>1102</v>
      </c>
      <c r="AC553" s="993">
        <v>3808.1</v>
      </c>
      <c r="AD553" s="1003" t="str">
        <f>AB553</f>
        <v xml:space="preserve">      Амортизационные отчисления с выделением результатов переоценки основных средств и нематериальных активов</v>
      </c>
      <c r="AE553" s="993">
        <v>0</v>
      </c>
      <c r="AF553" s="4018"/>
      <c r="AG553" s="4019"/>
      <c r="AH553" s="4019"/>
      <c r="AI553" s="4018"/>
      <c r="AJ553" s="4019"/>
      <c r="AK553" s="4019"/>
      <c r="AL553" s="1763"/>
      <c r="AM553" s="1609"/>
      <c r="AN553" s="1609"/>
      <c r="AO553" s="1609"/>
      <c r="AP553" s="1609"/>
      <c r="AQ553" s="1609"/>
      <c r="AR553" s="1609"/>
      <c r="AS553" s="1609"/>
      <c r="AT553" s="1609"/>
      <c r="AU553" s="1609"/>
      <c r="AV553" s="1609"/>
      <c r="AW553" s="1609"/>
      <c r="AX553" s="1609"/>
      <c r="AY553" s="1609"/>
      <c r="AZ553" s="1609"/>
      <c r="BA553" s="1609"/>
      <c r="BB553" s="1609"/>
      <c r="BC553" s="1609"/>
      <c r="BD553" s="1609"/>
      <c r="BE553" s="1609"/>
      <c r="BF553" s="1609"/>
    </row>
    <row r="554" spans="1:58" ht="11.25" customHeight="1">
      <c r="A554" s="990" t="s">
        <v>1016</v>
      </c>
      <c r="D554" s="984"/>
      <c r="E554" s="994"/>
      <c r="F554" s="4014"/>
      <c r="G554" s="4014"/>
      <c r="H554" s="4014"/>
      <c r="I554" s="4014"/>
      <c r="J554" s="4014"/>
      <c r="K554" s="4014"/>
      <c r="L554" s="4014"/>
      <c r="M554" s="4014"/>
      <c r="N554" s="4014"/>
      <c r="O554" s="4014"/>
      <c r="P554" s="4014"/>
      <c r="Q554" s="4014"/>
      <c r="R554" s="4014"/>
      <c r="S554" s="4014"/>
      <c r="T554" s="4014"/>
      <c r="U554" s="4014"/>
      <c r="V554" s="4014"/>
      <c r="W554" s="4014"/>
      <c r="X554" s="4014"/>
      <c r="Y554" s="4014"/>
      <c r="Z554" s="587" t="s">
        <v>90</v>
      </c>
      <c r="AA554" s="1601" t="s">
        <v>89</v>
      </c>
      <c r="AB554" s="1003" t="s">
        <v>1128</v>
      </c>
      <c r="AC554" s="993">
        <v>5624.15</v>
      </c>
      <c r="AD554" s="1003" t="str">
        <f>AB554</f>
        <v xml:space="preserve">  Кредиты</v>
      </c>
      <c r="AE554" s="993">
        <v>0</v>
      </c>
      <c r="AF554" s="4026"/>
      <c r="AG554" s="4027"/>
      <c r="AH554" s="4027"/>
      <c r="AI554" s="4026"/>
      <c r="AJ554" s="4027"/>
      <c r="AK554" s="4028"/>
      <c r="AL554" s="1763"/>
      <c r="AM554" s="1609"/>
      <c r="AN554" s="1609"/>
      <c r="AO554" s="1609"/>
      <c r="AP554" s="1609"/>
      <c r="AQ554" s="1609"/>
      <c r="AR554" s="1609"/>
      <c r="AS554" s="1609"/>
      <c r="AT554" s="1609"/>
      <c r="AU554" s="1609"/>
      <c r="AV554" s="1609"/>
      <c r="AW554" s="1609"/>
      <c r="AX554" s="1609"/>
      <c r="AY554" s="1609"/>
      <c r="AZ554" s="1609"/>
      <c r="BA554" s="1609"/>
      <c r="BB554" s="1609"/>
      <c r="BC554" s="1609"/>
      <c r="BD554" s="1609"/>
      <c r="BE554" s="1609"/>
      <c r="BF554" s="1609"/>
    </row>
    <row r="555" spans="1:58" ht="11.25" customHeight="1">
      <c r="A555" s="990" t="s">
        <v>1016</v>
      </c>
      <c r="D555" s="984"/>
      <c r="E555" s="994"/>
      <c r="F555" s="4007"/>
      <c r="G555" s="4014"/>
      <c r="H555" s="4003" t="s">
        <v>77</v>
      </c>
      <c r="I555" s="4015"/>
      <c r="J555" s="4016"/>
      <c r="K555" s="4017"/>
      <c r="L555" s="3741"/>
      <c r="M555" s="3742"/>
      <c r="N555" s="4020"/>
      <c r="O555" s="4021"/>
      <c r="P555" s="4024"/>
      <c r="Q555" s="4016"/>
      <c r="R555" s="3975"/>
      <c r="S555" s="4025"/>
      <c r="T555" s="3975"/>
      <c r="U555" s="3975"/>
      <c r="V555" s="3975"/>
      <c r="W555" s="3975"/>
      <c r="X555" s="3975"/>
      <c r="Y555" s="3975"/>
      <c r="Z555" s="999"/>
      <c r="AA555" s="1000"/>
      <c r="AB555" s="1065" t="s">
        <v>1093</v>
      </c>
      <c r="AC555" s="1004"/>
      <c r="AD555" s="1004"/>
      <c r="AE555" s="1006"/>
      <c r="AF555" s="4018"/>
      <c r="AG555" s="4019"/>
      <c r="AH555" s="4019"/>
      <c r="AI555" s="4018"/>
      <c r="AJ555" s="4019"/>
      <c r="AK555" s="4019"/>
      <c r="AL555" s="1763"/>
      <c r="AM555" s="1609"/>
      <c r="AN555" s="1609"/>
      <c r="AO555" s="1609"/>
      <c r="AP555" s="1609"/>
      <c r="AQ555" s="1609"/>
      <c r="AR555" s="1609"/>
      <c r="AS555" s="1609"/>
      <c r="AT555" s="1609"/>
      <c r="AU555" s="1609"/>
      <c r="AV555" s="1609"/>
      <c r="AW555" s="1609"/>
      <c r="AX555" s="1609"/>
      <c r="AY555" s="1609"/>
      <c r="AZ555" s="1609"/>
      <c r="BA555" s="1609"/>
      <c r="BB555" s="1609"/>
      <c r="BC555" s="1609"/>
      <c r="BD555" s="1609"/>
      <c r="BE555" s="1609"/>
      <c r="BF555" s="1609"/>
    </row>
    <row r="556" spans="1:58" ht="11.25" customHeight="1">
      <c r="A556" s="990" t="s">
        <v>1016</v>
      </c>
      <c r="D556" s="984"/>
      <c r="E556" s="994"/>
      <c r="F556" s="4007"/>
      <c r="G556" s="4014"/>
      <c r="H556" s="4003" t="s">
        <v>77</v>
      </c>
      <c r="I556" s="4015"/>
      <c r="J556" s="4016"/>
      <c r="K556" s="4017"/>
      <c r="L556" s="3741"/>
      <c r="M556" s="3742"/>
      <c r="N556" s="999"/>
      <c r="O556" s="1000"/>
      <c r="P556" s="992" t="s">
        <v>1094</v>
      </c>
      <c r="Q556" s="1000"/>
      <c r="R556" s="1000"/>
      <c r="S556" s="1000"/>
      <c r="T556" s="1000"/>
      <c r="U556" s="1000"/>
      <c r="V556" s="1000"/>
      <c r="W556" s="1000"/>
      <c r="X556" s="1000"/>
      <c r="Y556" s="1000"/>
      <c r="Z556" s="1000"/>
      <c r="AA556" s="1000"/>
      <c r="AB556" s="1000"/>
      <c r="AC556" s="1000"/>
      <c r="AD556" s="1000"/>
      <c r="AE556" s="1007"/>
      <c r="AF556" s="4018"/>
      <c r="AG556" s="4019"/>
      <c r="AH556" s="4019"/>
      <c r="AI556" s="4018"/>
      <c r="AJ556" s="4019"/>
      <c r="AK556" s="4019"/>
      <c r="AL556" s="1763"/>
      <c r="AM556" s="1609"/>
      <c r="AN556" s="1609"/>
      <c r="AO556" s="1609"/>
      <c r="AP556" s="1609"/>
      <c r="AQ556" s="1609"/>
      <c r="AR556" s="1609"/>
      <c r="AS556" s="1609"/>
      <c r="AT556" s="1609"/>
      <c r="AU556" s="1609"/>
      <c r="AV556" s="1609"/>
      <c r="AW556" s="1609"/>
      <c r="AX556" s="1609"/>
      <c r="AY556" s="1609"/>
      <c r="AZ556" s="1609"/>
      <c r="BA556" s="1609"/>
      <c r="BB556" s="1609"/>
      <c r="BC556" s="1609"/>
      <c r="BD556" s="1609"/>
      <c r="BE556" s="1609"/>
      <c r="BF556" s="1609"/>
    </row>
    <row r="557" spans="1:58" ht="11.25" customHeight="1">
      <c r="A557" s="990" t="s">
        <v>1016</v>
      </c>
      <c r="D557" s="984"/>
      <c r="E557" s="994"/>
      <c r="F557" s="4007"/>
      <c r="G557" s="3992" t="s">
        <v>90</v>
      </c>
      <c r="H557" s="4003" t="s">
        <v>115</v>
      </c>
      <c r="I557" s="4015"/>
      <c r="J557" s="4016"/>
      <c r="K557" s="4017" t="s">
        <v>1169</v>
      </c>
      <c r="L557" s="3741" t="s">
        <v>6</v>
      </c>
      <c r="M557" s="3742"/>
      <c r="N557" s="1761"/>
      <c r="O557" s="1001" t="s">
        <v>460</v>
      </c>
      <c r="P557" s="1002"/>
      <c r="Q557" s="1002"/>
      <c r="R557" s="1002"/>
      <c r="S557" s="1002"/>
      <c r="T557" s="1002"/>
      <c r="U557" s="1002"/>
      <c r="V557" s="1002"/>
      <c r="W557" s="1002"/>
      <c r="X557" s="1002"/>
      <c r="Y557" s="1002"/>
      <c r="Z557" s="1002"/>
      <c r="AA557" s="1002"/>
      <c r="AB557" s="1002"/>
      <c r="AC557" s="1002"/>
      <c r="AD557" s="1002"/>
      <c r="AE557" s="1002"/>
      <c r="AF557" s="4018">
        <v>2024</v>
      </c>
      <c r="AG557" s="4019" t="s">
        <v>1096</v>
      </c>
      <c r="AH557" s="4019" t="s">
        <v>1170</v>
      </c>
      <c r="AI557" s="4018">
        <v>2024</v>
      </c>
      <c r="AJ557" s="4019" t="s">
        <v>1171</v>
      </c>
      <c r="AK557" s="4019" t="s">
        <v>1170</v>
      </c>
      <c r="AL557" s="1763"/>
      <c r="AM557" s="1609"/>
      <c r="AN557" s="1609"/>
      <c r="AO557" s="1609"/>
      <c r="AP557" s="1609"/>
      <c r="AQ557" s="1609"/>
      <c r="AR557" s="1609"/>
      <c r="AS557" s="1609"/>
      <c r="AT557" s="1609"/>
      <c r="AU557" s="1609"/>
      <c r="AV557" s="1609"/>
      <c r="AW557" s="1609"/>
      <c r="AX557" s="1609"/>
      <c r="AY557" s="1609"/>
      <c r="AZ557" s="1609"/>
      <c r="BA557" s="1609"/>
      <c r="BB557" s="1609"/>
      <c r="BC557" s="1609"/>
      <c r="BD557" s="1609"/>
      <c r="BE557" s="1609"/>
      <c r="BF557" s="1609"/>
    </row>
    <row r="558" spans="1:58" ht="11.25" customHeight="1">
      <c r="A558" s="990" t="s">
        <v>1016</v>
      </c>
      <c r="D558" s="984"/>
      <c r="E558" s="994"/>
      <c r="F558" s="4007"/>
      <c r="G558" s="4014"/>
      <c r="H558" s="4003" t="s">
        <v>78</v>
      </c>
      <c r="I558" s="4015"/>
      <c r="J558" s="4016"/>
      <c r="K558" s="4017"/>
      <c r="L558" s="3741"/>
      <c r="M558" s="3742"/>
      <c r="N558" s="4020"/>
      <c r="O558" s="4021">
        <v>1</v>
      </c>
      <c r="P558" s="4022" t="s">
        <v>52</v>
      </c>
      <c r="Q558" s="4016" t="s">
        <v>1163</v>
      </c>
      <c r="R558" s="4025" t="s">
        <v>1084</v>
      </c>
      <c r="S558" s="4025" t="s">
        <v>1149</v>
      </c>
      <c r="T558" s="4025" t="s">
        <v>1150</v>
      </c>
      <c r="U558" s="4025" t="s">
        <v>1151</v>
      </c>
      <c r="V558" s="4025" t="s">
        <v>1152</v>
      </c>
      <c r="W558" s="4025" t="s">
        <v>1153</v>
      </c>
      <c r="X558" s="4025" t="s">
        <v>1164</v>
      </c>
      <c r="Y558" s="4025" t="s">
        <v>1165</v>
      </c>
      <c r="Z558" s="999"/>
      <c r="AA558" s="1000"/>
      <c r="AB558" s="1000"/>
      <c r="AC558" s="1004"/>
      <c r="AD558" s="1004"/>
      <c r="AE558" s="1005"/>
      <c r="AF558" s="4018"/>
      <c r="AG558" s="4019"/>
      <c r="AH558" s="4019"/>
      <c r="AI558" s="4018"/>
      <c r="AJ558" s="4019"/>
      <c r="AK558" s="4019"/>
      <c r="AL558" s="1763"/>
      <c r="AM558" s="1609"/>
      <c r="AN558" s="1609"/>
      <c r="AO558" s="1609"/>
      <c r="AP558" s="1609"/>
      <c r="AQ558" s="1609"/>
      <c r="AR558" s="1609"/>
      <c r="AS558" s="1609"/>
      <c r="AT558" s="1609"/>
      <c r="AU558" s="1609"/>
      <c r="AV558" s="1609"/>
      <c r="AW558" s="1609"/>
      <c r="AX558" s="1609"/>
      <c r="AY558" s="1609"/>
      <c r="AZ558" s="1609"/>
      <c r="BA558" s="1609"/>
      <c r="BB558" s="1609"/>
      <c r="BC558" s="1609"/>
      <c r="BD558" s="1609"/>
      <c r="BE558" s="1609"/>
      <c r="BF558" s="1609"/>
    </row>
    <row r="559" spans="1:58" ht="11.25" customHeight="1">
      <c r="A559" s="990" t="s">
        <v>1016</v>
      </c>
      <c r="D559" s="984"/>
      <c r="E559" s="994"/>
      <c r="F559" s="4007"/>
      <c r="G559" s="4014"/>
      <c r="H559" s="4003" t="s">
        <v>78</v>
      </c>
      <c r="I559" s="4015"/>
      <c r="J559" s="4016"/>
      <c r="K559" s="4017"/>
      <c r="L559" s="3741"/>
      <c r="M559" s="3742"/>
      <c r="N559" s="4020"/>
      <c r="O559" s="4021"/>
      <c r="P559" s="4023"/>
      <c r="Q559" s="4016"/>
      <c r="R559" s="3975"/>
      <c r="S559" s="4025"/>
      <c r="T559" s="3975"/>
      <c r="U559" s="3975"/>
      <c r="V559" s="3975"/>
      <c r="W559" s="3975"/>
      <c r="X559" s="3975"/>
      <c r="Y559" s="3975"/>
      <c r="Z559" s="1614"/>
      <c r="AA559" s="1581">
        <v>1</v>
      </c>
      <c r="AB559" s="1003" t="s">
        <v>1128</v>
      </c>
      <c r="AC559" s="993">
        <v>0</v>
      </c>
      <c r="AD559" s="1003" t="str">
        <f>AB559</f>
        <v xml:space="preserve">  Кредиты</v>
      </c>
      <c r="AE559" s="993">
        <v>10213.209999999999</v>
      </c>
      <c r="AF559" s="4018"/>
      <c r="AG559" s="4019"/>
      <c r="AH559" s="4019"/>
      <c r="AI559" s="4018"/>
      <c r="AJ559" s="4019"/>
      <c r="AK559" s="4019"/>
      <c r="AL559" s="1763"/>
      <c r="AM559" s="1609"/>
      <c r="AN559" s="1609"/>
      <c r="AO559" s="1609"/>
      <c r="AP559" s="1609"/>
      <c r="AQ559" s="1609"/>
      <c r="AR559" s="1609"/>
      <c r="AS559" s="1609"/>
      <c r="AT559" s="1609"/>
      <c r="AU559" s="1609"/>
      <c r="AV559" s="1609"/>
      <c r="AW559" s="1609"/>
      <c r="AX559" s="1609"/>
      <c r="AY559" s="1609"/>
      <c r="AZ559" s="1609"/>
      <c r="BA559" s="1609"/>
      <c r="BB559" s="1609"/>
      <c r="BC559" s="1609"/>
      <c r="BD559" s="1609"/>
      <c r="BE559" s="1609"/>
      <c r="BF559" s="1609"/>
    </row>
    <row r="560" spans="1:58" ht="11.25" customHeight="1">
      <c r="A560" s="990" t="s">
        <v>1016</v>
      </c>
      <c r="D560" s="984"/>
      <c r="E560" s="994"/>
      <c r="F560" s="4007"/>
      <c r="G560" s="4014"/>
      <c r="H560" s="4003" t="s">
        <v>78</v>
      </c>
      <c r="I560" s="4015"/>
      <c r="J560" s="4016"/>
      <c r="K560" s="4017"/>
      <c r="L560" s="3741"/>
      <c r="M560" s="3742"/>
      <c r="N560" s="4020"/>
      <c r="O560" s="4021"/>
      <c r="P560" s="4024"/>
      <c r="Q560" s="4016"/>
      <c r="R560" s="3975"/>
      <c r="S560" s="4025"/>
      <c r="T560" s="3975"/>
      <c r="U560" s="3975"/>
      <c r="V560" s="3975"/>
      <c r="W560" s="3975"/>
      <c r="X560" s="3975"/>
      <c r="Y560" s="3975"/>
      <c r="Z560" s="999"/>
      <c r="AA560" s="1000"/>
      <c r="AB560" s="1065" t="s">
        <v>1093</v>
      </c>
      <c r="AC560" s="1004"/>
      <c r="AD560" s="1004"/>
      <c r="AE560" s="1006"/>
      <c r="AF560" s="4018"/>
      <c r="AG560" s="4019"/>
      <c r="AH560" s="4019"/>
      <c r="AI560" s="4018"/>
      <c r="AJ560" s="4019"/>
      <c r="AK560" s="4019"/>
      <c r="AL560" s="1763"/>
      <c r="AM560" s="1609"/>
      <c r="AN560" s="1609"/>
      <c r="AO560" s="1609"/>
      <c r="AP560" s="1609"/>
      <c r="AQ560" s="1609"/>
      <c r="AR560" s="1609"/>
      <c r="AS560" s="1609"/>
      <c r="AT560" s="1609"/>
      <c r="AU560" s="1609"/>
      <c r="AV560" s="1609"/>
      <c r="AW560" s="1609"/>
      <c r="AX560" s="1609"/>
      <c r="AY560" s="1609"/>
      <c r="AZ560" s="1609"/>
      <c r="BA560" s="1609"/>
      <c r="BB560" s="1609"/>
      <c r="BC560" s="1609"/>
      <c r="BD560" s="1609"/>
      <c r="BE560" s="1609"/>
      <c r="BF560" s="1609"/>
    </row>
    <row r="561" spans="1:58" ht="11.25" customHeight="1">
      <c r="A561" s="990" t="s">
        <v>1016</v>
      </c>
      <c r="D561" s="984"/>
      <c r="E561" s="994"/>
      <c r="F561" s="4007"/>
      <c r="G561" s="4014"/>
      <c r="H561" s="4003" t="s">
        <v>78</v>
      </c>
      <c r="I561" s="4015"/>
      <c r="J561" s="4016"/>
      <c r="K561" s="4017"/>
      <c r="L561" s="3741"/>
      <c r="M561" s="3742"/>
      <c r="N561" s="999"/>
      <c r="O561" s="1000"/>
      <c r="P561" s="992" t="s">
        <v>1094</v>
      </c>
      <c r="Q561" s="1000"/>
      <c r="R561" s="1000"/>
      <c r="S561" s="1000"/>
      <c r="T561" s="1000"/>
      <c r="U561" s="1000"/>
      <c r="V561" s="1000"/>
      <c r="W561" s="1000"/>
      <c r="X561" s="1000"/>
      <c r="Y561" s="1000"/>
      <c r="Z561" s="1000"/>
      <c r="AA561" s="1000"/>
      <c r="AB561" s="1000"/>
      <c r="AC561" s="1000"/>
      <c r="AD561" s="1000"/>
      <c r="AE561" s="1007"/>
      <c r="AF561" s="4018"/>
      <c r="AG561" s="4019"/>
      <c r="AH561" s="4019"/>
      <c r="AI561" s="4018"/>
      <c r="AJ561" s="4019"/>
      <c r="AK561" s="4019"/>
      <c r="AL561" s="1763"/>
      <c r="AM561" s="1609"/>
      <c r="AN561" s="1609"/>
      <c r="AO561" s="1609"/>
      <c r="AP561" s="1609"/>
      <c r="AQ561" s="1609"/>
      <c r="AR561" s="1609"/>
      <c r="AS561" s="1609"/>
      <c r="AT561" s="1609"/>
      <c r="AU561" s="1609"/>
      <c r="AV561" s="1609"/>
      <c r="AW561" s="1609"/>
      <c r="AX561" s="1609"/>
      <c r="AY561" s="1609"/>
      <c r="AZ561" s="1609"/>
      <c r="BA561" s="1609"/>
      <c r="BB561" s="1609"/>
      <c r="BC561" s="1609"/>
      <c r="BD561" s="1609"/>
      <c r="BE561" s="1609"/>
      <c r="BF561" s="1609"/>
    </row>
    <row r="562" spans="1:58" ht="12" customHeight="1">
      <c r="A562" s="990" t="s">
        <v>1016</v>
      </c>
      <c r="D562" s="984"/>
      <c r="E562" s="994"/>
      <c r="F562" s="4008"/>
      <c r="G562" s="1014"/>
      <c r="H562" s="1014"/>
      <c r="I562" s="4005" t="s">
        <v>1100</v>
      </c>
      <c r="J562" s="4005"/>
      <c r="K562" s="4005"/>
      <c r="L562" s="997"/>
      <c r="M562" s="997"/>
      <c r="N562" s="998"/>
      <c r="O562" s="998"/>
      <c r="P562" s="998"/>
      <c r="Q562" s="998"/>
      <c r="R562" s="998"/>
      <c r="S562" s="998"/>
      <c r="T562" s="998"/>
      <c r="U562" s="998"/>
      <c r="V562" s="998"/>
      <c r="W562" s="998"/>
      <c r="X562" s="998"/>
      <c r="Y562" s="998"/>
      <c r="Z562" s="998"/>
      <c r="AA562" s="998"/>
      <c r="AB562" s="998"/>
      <c r="AC562" s="998"/>
      <c r="AD562" s="998"/>
      <c r="AE562" s="998"/>
      <c r="AF562" s="998"/>
      <c r="AG562" s="997"/>
      <c r="AH562" s="997"/>
      <c r="AI562" s="998"/>
      <c r="AJ562" s="997"/>
      <c r="AK562" s="998"/>
      <c r="AL562" s="1763"/>
      <c r="AM562" s="1609"/>
      <c r="AN562" s="1609"/>
      <c r="AO562" s="1609"/>
      <c r="AP562" s="1609"/>
      <c r="AQ562" s="1609"/>
      <c r="AR562" s="1609"/>
      <c r="AS562" s="1609"/>
      <c r="AT562" s="1609"/>
      <c r="AU562" s="1609"/>
      <c r="AV562" s="1609"/>
      <c r="AW562" s="1609"/>
      <c r="AX562" s="1609"/>
      <c r="AY562" s="1609"/>
      <c r="AZ562" s="1609"/>
      <c r="BA562" s="1609"/>
      <c r="BB562" s="1609"/>
      <c r="BC562" s="1609"/>
      <c r="BD562" s="1609"/>
      <c r="BE562" s="1609"/>
      <c r="BF562" s="1609"/>
    </row>
    <row r="563" spans="1:58" ht="0.75" customHeight="1">
      <c r="A563" s="990" t="s">
        <v>1016</v>
      </c>
      <c r="D563" s="984"/>
      <c r="E563" s="994"/>
      <c r="F563" s="4006">
        <v>2022</v>
      </c>
      <c r="G563" s="4003"/>
      <c r="H563" s="4010" t="s">
        <v>460</v>
      </c>
      <c r="I563" s="4011"/>
      <c r="J563" s="4002"/>
      <c r="K563" s="4002"/>
      <c r="L563" s="4004"/>
      <c r="M563" s="3857"/>
      <c r="N563" s="1811"/>
      <c r="O563" s="1810"/>
      <c r="P563" s="1811"/>
      <c r="Q563" s="1811"/>
      <c r="R563" s="1811"/>
      <c r="S563" s="1811"/>
      <c r="T563" s="1811"/>
      <c r="U563" s="1811"/>
      <c r="V563" s="1811"/>
      <c r="W563" s="1811"/>
      <c r="X563" s="1811"/>
      <c r="Y563" s="1811"/>
      <c r="Z563" s="1811"/>
      <c r="AA563" s="1811"/>
      <c r="AB563" s="1811"/>
      <c r="AC563" s="1811"/>
      <c r="AD563" s="1811"/>
      <c r="AE563" s="1811"/>
      <c r="AF563" s="4009"/>
      <c r="AG563" s="4004"/>
      <c r="AH563" s="4004"/>
      <c r="AI563" s="4009"/>
      <c r="AJ563" s="4004"/>
      <c r="AK563" s="4004"/>
      <c r="AL563" s="1763"/>
      <c r="AM563" s="1609"/>
      <c r="AN563" s="1609"/>
      <c r="AO563" s="1609"/>
      <c r="AP563" s="1609"/>
      <c r="AQ563" s="1609"/>
      <c r="AR563" s="1609"/>
      <c r="AS563" s="1609"/>
      <c r="AT563" s="1609"/>
      <c r="AU563" s="1609"/>
      <c r="AV563" s="1609"/>
      <c r="AW563" s="1609"/>
      <c r="AX563" s="1609"/>
      <c r="AY563" s="1609"/>
      <c r="AZ563" s="1609"/>
      <c r="BA563" s="1609"/>
      <c r="BB563" s="1609"/>
      <c r="BC563" s="1609"/>
      <c r="BD563" s="1609"/>
      <c r="BE563" s="1609"/>
      <c r="BF563" s="1609"/>
    </row>
    <row r="564" spans="1:58" ht="0.75" customHeight="1">
      <c r="A564" s="990" t="s">
        <v>1016</v>
      </c>
      <c r="D564" s="984"/>
      <c r="E564" s="994"/>
      <c r="F564" s="4006"/>
      <c r="G564" s="4003"/>
      <c r="H564" s="4010"/>
      <c r="I564" s="4011"/>
      <c r="J564" s="4002"/>
      <c r="K564" s="4002"/>
      <c r="L564" s="4004"/>
      <c r="M564" s="3857"/>
      <c r="N564" s="4012"/>
      <c r="O564" s="4013"/>
      <c r="P564" s="3999"/>
      <c r="Q564" s="4002"/>
      <c r="R564" s="4002"/>
      <c r="S564" s="4002"/>
      <c r="T564" s="4002"/>
      <c r="U564" s="4002"/>
      <c r="V564" s="4002"/>
      <c r="W564" s="4002"/>
      <c r="X564" s="4002"/>
      <c r="Y564" s="4002"/>
      <c r="Z564" s="1812"/>
      <c r="AA564" s="1813"/>
      <c r="AB564" s="1813"/>
      <c r="AC564" s="1814"/>
      <c r="AD564" s="1814"/>
      <c r="AE564" s="1815"/>
      <c r="AF564" s="4009"/>
      <c r="AG564" s="4004"/>
      <c r="AH564" s="4004"/>
      <c r="AI564" s="4009"/>
      <c r="AJ564" s="4004"/>
      <c r="AK564" s="4004"/>
      <c r="AL564" s="1763"/>
      <c r="AM564" s="1609"/>
      <c r="AN564" s="1609"/>
      <c r="AO564" s="1609"/>
      <c r="AP564" s="1609"/>
      <c r="AQ564" s="1609"/>
      <c r="AR564" s="1609"/>
      <c r="AS564" s="1609"/>
      <c r="AT564" s="1609"/>
      <c r="AU564" s="1609"/>
      <c r="AV564" s="1609"/>
      <c r="AW564" s="1609"/>
      <c r="AX564" s="1609"/>
      <c r="AY564" s="1609"/>
      <c r="AZ564" s="1609"/>
      <c r="BA564" s="1609"/>
      <c r="BB564" s="1609"/>
      <c r="BC564" s="1609"/>
      <c r="BD564" s="1609"/>
      <c r="BE564" s="1609"/>
      <c r="BF564" s="1609"/>
    </row>
    <row r="565" spans="1:58" ht="0.75" customHeight="1">
      <c r="A565" s="990" t="s">
        <v>1016</v>
      </c>
      <c r="D565" s="984"/>
      <c r="E565" s="994"/>
      <c r="F565" s="4006"/>
      <c r="G565" s="4003"/>
      <c r="H565" s="4010"/>
      <c r="I565" s="4011"/>
      <c r="J565" s="4002"/>
      <c r="K565" s="4002"/>
      <c r="L565" s="4004"/>
      <c r="M565" s="3857"/>
      <c r="N565" s="4012"/>
      <c r="O565" s="4013"/>
      <c r="P565" s="4000"/>
      <c r="Q565" s="4002"/>
      <c r="R565" s="4002"/>
      <c r="S565" s="4002"/>
      <c r="T565" s="4002"/>
      <c r="U565" s="4002"/>
      <c r="V565" s="4002"/>
      <c r="W565" s="4002"/>
      <c r="X565" s="4002"/>
      <c r="Y565" s="4002"/>
      <c r="Z565" s="1816"/>
      <c r="AA565" s="1817"/>
      <c r="AB565" s="1818"/>
      <c r="AC565" s="1819"/>
      <c r="AD565" s="1818"/>
      <c r="AE565" s="1819"/>
      <c r="AF565" s="4009"/>
      <c r="AG565" s="4004"/>
      <c r="AH565" s="4004"/>
      <c r="AI565" s="4009"/>
      <c r="AJ565" s="4004"/>
      <c r="AK565" s="4004"/>
      <c r="AL565" s="1763"/>
      <c r="AM565" s="1609"/>
      <c r="AN565" s="1609"/>
      <c r="AO565" s="1609"/>
      <c r="AP565" s="1609"/>
      <c r="AQ565" s="1609"/>
      <c r="AR565" s="1609"/>
      <c r="AS565" s="1609"/>
      <c r="AT565" s="1609"/>
      <c r="AU565" s="1609"/>
      <c r="AV565" s="1609"/>
      <c r="AW565" s="1609"/>
      <c r="AX565" s="1609"/>
      <c r="AY565" s="1609"/>
      <c r="AZ565" s="1609"/>
      <c r="BA565" s="1609"/>
      <c r="BB565" s="1609"/>
      <c r="BC565" s="1609"/>
      <c r="BD565" s="1609"/>
      <c r="BE565" s="1609"/>
      <c r="BF565" s="1609"/>
    </row>
    <row r="566" spans="1:58" ht="0.75" customHeight="1">
      <c r="A566" s="990" t="s">
        <v>1016</v>
      </c>
      <c r="D566" s="984"/>
      <c r="E566" s="994"/>
      <c r="F566" s="4006"/>
      <c r="G566" s="4003"/>
      <c r="H566" s="4010"/>
      <c r="I566" s="4011"/>
      <c r="J566" s="4002"/>
      <c r="K566" s="4002"/>
      <c r="L566" s="4004"/>
      <c r="M566" s="3857"/>
      <c r="N566" s="4012"/>
      <c r="O566" s="4013"/>
      <c r="P566" s="4001"/>
      <c r="Q566" s="4002"/>
      <c r="R566" s="4002"/>
      <c r="S566" s="4002"/>
      <c r="T566" s="4002"/>
      <c r="U566" s="4002"/>
      <c r="V566" s="4002"/>
      <c r="W566" s="4002"/>
      <c r="X566" s="4002"/>
      <c r="Y566" s="4002"/>
      <c r="Z566" s="1812"/>
      <c r="AA566" s="1813"/>
      <c r="AB566" s="1820"/>
      <c r="AC566" s="1814"/>
      <c r="AD566" s="1814"/>
      <c r="AE566" s="1821"/>
      <c r="AF566" s="4009"/>
      <c r="AG566" s="4004"/>
      <c r="AH566" s="4004"/>
      <c r="AI566" s="4009"/>
      <c r="AJ566" s="4004"/>
      <c r="AK566" s="4004"/>
      <c r="AL566" s="1763"/>
      <c r="AM566" s="1609"/>
      <c r="AN566" s="1609"/>
      <c r="AO566" s="1609"/>
      <c r="AP566" s="1609"/>
      <c r="AQ566" s="1609"/>
      <c r="AR566" s="1609"/>
      <c r="AS566" s="1609"/>
      <c r="AT566" s="1609"/>
      <c r="AU566" s="1609"/>
      <c r="AV566" s="1609"/>
      <c r="AW566" s="1609"/>
      <c r="AX566" s="1609"/>
      <c r="AY566" s="1609"/>
      <c r="AZ566" s="1609"/>
      <c r="BA566" s="1609"/>
      <c r="BB566" s="1609"/>
      <c r="BC566" s="1609"/>
      <c r="BD566" s="1609"/>
      <c r="BE566" s="1609"/>
      <c r="BF566" s="1609"/>
    </row>
    <row r="567" spans="1:58" ht="0.75" customHeight="1">
      <c r="A567" s="990" t="s">
        <v>1016</v>
      </c>
      <c r="D567" s="984"/>
      <c r="E567" s="994"/>
      <c r="F567" s="4006"/>
      <c r="G567" s="4003"/>
      <c r="H567" s="4010"/>
      <c r="I567" s="4011"/>
      <c r="J567" s="4002"/>
      <c r="K567" s="4002"/>
      <c r="L567" s="4004"/>
      <c r="M567" s="3857"/>
      <c r="N567" s="1813"/>
      <c r="O567" s="1813"/>
      <c r="P567" s="1820"/>
      <c r="Q567" s="1813"/>
      <c r="R567" s="1813"/>
      <c r="S567" s="1813"/>
      <c r="T567" s="1813"/>
      <c r="U567" s="1813"/>
      <c r="V567" s="1813"/>
      <c r="W567" s="1813"/>
      <c r="X567" s="1813"/>
      <c r="Y567" s="1813"/>
      <c r="Z567" s="1813"/>
      <c r="AA567" s="1813"/>
      <c r="AB567" s="1813"/>
      <c r="AC567" s="1813"/>
      <c r="AD567" s="1813"/>
      <c r="AE567" s="1822"/>
      <c r="AF567" s="4009"/>
      <c r="AG567" s="4004"/>
      <c r="AH567" s="4004"/>
      <c r="AI567" s="4009"/>
      <c r="AJ567" s="4004"/>
      <c r="AK567" s="4004"/>
      <c r="AL567" s="1763"/>
      <c r="AM567" s="1609"/>
      <c r="AN567" s="1609"/>
      <c r="AO567" s="1609"/>
      <c r="AP567" s="1609"/>
      <c r="AQ567" s="1609"/>
      <c r="AR567" s="1609"/>
      <c r="AS567" s="1609"/>
      <c r="AT567" s="1609"/>
      <c r="AU567" s="1609"/>
      <c r="AV567" s="1609"/>
      <c r="AW567" s="1609"/>
      <c r="AX567" s="1609"/>
      <c r="AY567" s="1609"/>
      <c r="AZ567" s="1609"/>
      <c r="BA567" s="1609"/>
      <c r="BB567" s="1609"/>
      <c r="BC567" s="1609"/>
      <c r="BD567" s="1609"/>
      <c r="BE567" s="1609"/>
      <c r="BF567" s="1609"/>
    </row>
    <row r="568" spans="1:58" ht="11.25" customHeight="1">
      <c r="A568" s="990" t="s">
        <v>1016</v>
      </c>
      <c r="D568" s="984"/>
      <c r="E568" s="994"/>
      <c r="F568" s="4007"/>
      <c r="G568" s="3992" t="s">
        <v>90</v>
      </c>
      <c r="H568" s="4003" t="s">
        <v>161</v>
      </c>
      <c r="I568" s="4015"/>
      <c r="J568" s="4016"/>
      <c r="K568" s="4017" t="s">
        <v>1147</v>
      </c>
      <c r="L568" s="3741" t="s">
        <v>6</v>
      </c>
      <c r="M568" s="3742"/>
      <c r="N568" s="1761"/>
      <c r="O568" s="1001" t="s">
        <v>460</v>
      </c>
      <c r="P568" s="1002"/>
      <c r="Q568" s="1002"/>
      <c r="R568" s="1002"/>
      <c r="S568" s="1002"/>
      <c r="T568" s="1002"/>
      <c r="U568" s="1002"/>
      <c r="V568" s="1002"/>
      <c r="W568" s="1002"/>
      <c r="X568" s="1002"/>
      <c r="Y568" s="1002"/>
      <c r="Z568" s="1002"/>
      <c r="AA568" s="1002"/>
      <c r="AB568" s="1002"/>
      <c r="AC568" s="1002"/>
      <c r="AD568" s="1002"/>
      <c r="AE568" s="1002"/>
      <c r="AF568" s="4018">
        <v>2019</v>
      </c>
      <c r="AG568" s="4019" t="s">
        <v>1096</v>
      </c>
      <c r="AH568" s="4019" t="s">
        <v>1119</v>
      </c>
      <c r="AI568" s="4018">
        <v>2019</v>
      </c>
      <c r="AJ568" s="4019" t="s">
        <v>1096</v>
      </c>
      <c r="AK568" s="4019" t="s">
        <v>1119</v>
      </c>
      <c r="AL568" s="1763"/>
      <c r="AM568" s="1609"/>
      <c r="AN568" s="1609"/>
      <c r="AO568" s="1609"/>
      <c r="AP568" s="1609"/>
      <c r="AQ568" s="1609"/>
      <c r="AR568" s="1609"/>
      <c r="AS568" s="1609"/>
      <c r="AT568" s="1609"/>
      <c r="AU568" s="1609"/>
      <c r="AV568" s="1609"/>
      <c r="AW568" s="1609"/>
      <c r="AX568" s="1609"/>
      <c r="AY568" s="1609"/>
      <c r="AZ568" s="1609"/>
      <c r="BA568" s="1609"/>
      <c r="BB568" s="1609"/>
      <c r="BC568" s="1609"/>
      <c r="BD568" s="1609"/>
      <c r="BE568" s="1609"/>
      <c r="BF568" s="1609"/>
    </row>
    <row r="569" spans="1:58" ht="11.25" customHeight="1">
      <c r="A569" s="990" t="s">
        <v>1016</v>
      </c>
      <c r="D569" s="984"/>
      <c r="E569" s="994"/>
      <c r="F569" s="4007"/>
      <c r="G569" s="4014"/>
      <c r="H569" s="4003" t="s">
        <v>460</v>
      </c>
      <c r="I569" s="4015"/>
      <c r="J569" s="4016"/>
      <c r="K569" s="4017"/>
      <c r="L569" s="3741"/>
      <c r="M569" s="3742"/>
      <c r="N569" s="4020"/>
      <c r="O569" s="4021">
        <v>1</v>
      </c>
      <c r="P569" s="4022" t="s">
        <v>52</v>
      </c>
      <c r="Q569" s="4016" t="s">
        <v>1148</v>
      </c>
      <c r="R569" s="4025" t="s">
        <v>1084</v>
      </c>
      <c r="S569" s="4025" t="s">
        <v>1149</v>
      </c>
      <c r="T569" s="4025" t="s">
        <v>1150</v>
      </c>
      <c r="U569" s="4025" t="s">
        <v>1151</v>
      </c>
      <c r="V569" s="4025" t="s">
        <v>1152</v>
      </c>
      <c r="W569" s="4025" t="s">
        <v>1153</v>
      </c>
      <c r="X569" s="4025" t="s">
        <v>1132</v>
      </c>
      <c r="Y569" s="4025" t="s">
        <v>1154</v>
      </c>
      <c r="Z569" s="999"/>
      <c r="AA569" s="1000"/>
      <c r="AB569" s="1000"/>
      <c r="AC569" s="1004"/>
      <c r="AD569" s="1004"/>
      <c r="AE569" s="1005"/>
      <c r="AF569" s="4018"/>
      <c r="AG569" s="4019"/>
      <c r="AH569" s="4019"/>
      <c r="AI569" s="4018"/>
      <c r="AJ569" s="4019"/>
      <c r="AK569" s="4019"/>
      <c r="AL569" s="1763"/>
      <c r="AM569" s="1609"/>
      <c r="AN569" s="1609"/>
      <c r="AO569" s="1609"/>
      <c r="AP569" s="1609"/>
      <c r="AQ569" s="1609"/>
      <c r="AR569" s="1609"/>
      <c r="AS569" s="1609"/>
      <c r="AT569" s="1609"/>
      <c r="AU569" s="1609"/>
      <c r="AV569" s="1609"/>
      <c r="AW569" s="1609"/>
      <c r="AX569" s="1609"/>
      <c r="AY569" s="1609"/>
      <c r="AZ569" s="1609"/>
      <c r="BA569" s="1609"/>
      <c r="BB569" s="1609"/>
      <c r="BC569" s="1609"/>
      <c r="BD569" s="1609"/>
      <c r="BE569" s="1609"/>
      <c r="BF569" s="1609"/>
    </row>
    <row r="570" spans="1:58" ht="11.25" customHeight="1">
      <c r="A570" s="990" t="s">
        <v>1016</v>
      </c>
      <c r="D570" s="984"/>
      <c r="E570" s="994"/>
      <c r="F570" s="4007"/>
      <c r="G570" s="4014"/>
      <c r="H570" s="4003" t="s">
        <v>460</v>
      </c>
      <c r="I570" s="4015"/>
      <c r="J570" s="4016"/>
      <c r="K570" s="4017"/>
      <c r="L570" s="3741"/>
      <c r="M570" s="3742"/>
      <c r="N570" s="4020"/>
      <c r="O570" s="4021"/>
      <c r="P570" s="4023"/>
      <c r="Q570" s="4016"/>
      <c r="R570" s="3975"/>
      <c r="S570" s="4025"/>
      <c r="T570" s="3975"/>
      <c r="U570" s="3975"/>
      <c r="V570" s="3975"/>
      <c r="W570" s="3975"/>
      <c r="X570" s="3975"/>
      <c r="Y570" s="3975"/>
      <c r="Z570" s="1614"/>
      <c r="AA570" s="1581">
        <v>1</v>
      </c>
      <c r="AB570" s="1003" t="s">
        <v>1102</v>
      </c>
      <c r="AC570" s="993">
        <v>42.24</v>
      </c>
      <c r="AD570" s="1003" t="str">
        <f>AB570</f>
        <v xml:space="preserve">      Амортизационные отчисления с выделением результатов переоценки основных средств и нематериальных активов</v>
      </c>
      <c r="AE570" s="993">
        <v>0</v>
      </c>
      <c r="AF570" s="4018"/>
      <c r="AG570" s="4019"/>
      <c r="AH570" s="4019"/>
      <c r="AI570" s="4018"/>
      <c r="AJ570" s="4019"/>
      <c r="AK570" s="4019"/>
      <c r="AL570" s="1763"/>
      <c r="AM570" s="1609"/>
      <c r="AN570" s="1609"/>
      <c r="AO570" s="1609"/>
      <c r="AP570" s="1609"/>
      <c r="AQ570" s="1609"/>
      <c r="AR570" s="1609"/>
      <c r="AS570" s="1609"/>
      <c r="AT570" s="1609"/>
      <c r="AU570" s="1609"/>
      <c r="AV570" s="1609"/>
      <c r="AW570" s="1609"/>
      <c r="AX570" s="1609"/>
      <c r="AY570" s="1609"/>
      <c r="AZ570" s="1609"/>
      <c r="BA570" s="1609"/>
      <c r="BB570" s="1609"/>
      <c r="BC570" s="1609"/>
      <c r="BD570" s="1609"/>
      <c r="BE570" s="1609"/>
      <c r="BF570" s="1609"/>
    </row>
    <row r="571" spans="1:58" ht="11.25" customHeight="1">
      <c r="A571" s="990" t="s">
        <v>1016</v>
      </c>
      <c r="D571" s="984"/>
      <c r="E571" s="994"/>
      <c r="F571" s="4007"/>
      <c r="G571" s="4014"/>
      <c r="H571" s="4003" t="s">
        <v>460</v>
      </c>
      <c r="I571" s="4015"/>
      <c r="J571" s="4016"/>
      <c r="K571" s="4017"/>
      <c r="L571" s="3741"/>
      <c r="M571" s="3742"/>
      <c r="N571" s="4020"/>
      <c r="O571" s="4021"/>
      <c r="P571" s="4024"/>
      <c r="Q571" s="4016"/>
      <c r="R571" s="3975"/>
      <c r="S571" s="4025"/>
      <c r="T571" s="3975"/>
      <c r="U571" s="3975"/>
      <c r="V571" s="3975"/>
      <c r="W571" s="3975"/>
      <c r="X571" s="3975"/>
      <c r="Y571" s="3975"/>
      <c r="Z571" s="999"/>
      <c r="AA571" s="1000"/>
      <c r="AB571" s="1065" t="s">
        <v>1093</v>
      </c>
      <c r="AC571" s="1004"/>
      <c r="AD571" s="1004"/>
      <c r="AE571" s="1006"/>
      <c r="AF571" s="4018"/>
      <c r="AG571" s="4019"/>
      <c r="AH571" s="4019"/>
      <c r="AI571" s="4018"/>
      <c r="AJ571" s="4019"/>
      <c r="AK571" s="4019"/>
      <c r="AL571" s="1763"/>
      <c r="AM571" s="1609"/>
      <c r="AN571" s="1609"/>
      <c r="AO571" s="1609"/>
      <c r="AP571" s="1609"/>
      <c r="AQ571" s="1609"/>
      <c r="AR571" s="1609"/>
      <c r="AS571" s="1609"/>
      <c r="AT571" s="1609"/>
      <c r="AU571" s="1609"/>
      <c r="AV571" s="1609"/>
      <c r="AW571" s="1609"/>
      <c r="AX571" s="1609"/>
      <c r="AY571" s="1609"/>
      <c r="AZ571" s="1609"/>
      <c r="BA571" s="1609"/>
      <c r="BB571" s="1609"/>
      <c r="BC571" s="1609"/>
      <c r="BD571" s="1609"/>
      <c r="BE571" s="1609"/>
      <c r="BF571" s="1609"/>
    </row>
    <row r="572" spans="1:58" ht="11.25" customHeight="1">
      <c r="A572" s="990" t="s">
        <v>1016</v>
      </c>
      <c r="D572" s="984"/>
      <c r="E572" s="994"/>
      <c r="F572" s="4007"/>
      <c r="G572" s="4014"/>
      <c r="H572" s="4003" t="s">
        <v>460</v>
      </c>
      <c r="I572" s="4015"/>
      <c r="J572" s="4016"/>
      <c r="K572" s="4017"/>
      <c r="L572" s="3741"/>
      <c r="M572" s="3742"/>
      <c r="N572" s="999"/>
      <c r="O572" s="1000"/>
      <c r="P572" s="992" t="s">
        <v>1094</v>
      </c>
      <c r="Q572" s="1000"/>
      <c r="R572" s="1000"/>
      <c r="S572" s="1000"/>
      <c r="T572" s="1000"/>
      <c r="U572" s="1000"/>
      <c r="V572" s="1000"/>
      <c r="W572" s="1000"/>
      <c r="X572" s="1000"/>
      <c r="Y572" s="1000"/>
      <c r="Z572" s="1000"/>
      <c r="AA572" s="1000"/>
      <c r="AB572" s="1000"/>
      <c r="AC572" s="1000"/>
      <c r="AD572" s="1000"/>
      <c r="AE572" s="1007"/>
      <c r="AF572" s="4018"/>
      <c r="AG572" s="4019"/>
      <c r="AH572" s="4019"/>
      <c r="AI572" s="4018"/>
      <c r="AJ572" s="4019"/>
      <c r="AK572" s="4019"/>
      <c r="AL572" s="1763"/>
      <c r="AM572" s="1609"/>
      <c r="AN572" s="1609"/>
      <c r="AO572" s="1609"/>
      <c r="AP572" s="1609"/>
      <c r="AQ572" s="1609"/>
      <c r="AR572" s="1609"/>
      <c r="AS572" s="1609"/>
      <c r="AT572" s="1609"/>
      <c r="AU572" s="1609"/>
      <c r="AV572" s="1609"/>
      <c r="AW572" s="1609"/>
      <c r="AX572" s="1609"/>
      <c r="AY572" s="1609"/>
      <c r="AZ572" s="1609"/>
      <c r="BA572" s="1609"/>
      <c r="BB572" s="1609"/>
      <c r="BC572" s="1609"/>
      <c r="BD572" s="1609"/>
      <c r="BE572" s="1609"/>
      <c r="BF572" s="1609"/>
    </row>
    <row r="573" spans="1:58" ht="11.25" customHeight="1">
      <c r="A573" s="990" t="s">
        <v>1016</v>
      </c>
      <c r="D573" s="984"/>
      <c r="E573" s="994"/>
      <c r="F573" s="4007"/>
      <c r="G573" s="3992" t="s">
        <v>90</v>
      </c>
      <c r="H573" s="4003" t="s">
        <v>89</v>
      </c>
      <c r="I573" s="4015"/>
      <c r="J573" s="4016"/>
      <c r="K573" s="4017" t="s">
        <v>1155</v>
      </c>
      <c r="L573" s="3741" t="s">
        <v>6</v>
      </c>
      <c r="M573" s="3742"/>
      <c r="N573" s="1761"/>
      <c r="O573" s="1001" t="s">
        <v>460</v>
      </c>
      <c r="P573" s="1002"/>
      <c r="Q573" s="1002"/>
      <c r="R573" s="1002"/>
      <c r="S573" s="1002"/>
      <c r="T573" s="1002"/>
      <c r="U573" s="1002"/>
      <c r="V573" s="1002"/>
      <c r="W573" s="1002"/>
      <c r="X573" s="1002"/>
      <c r="Y573" s="1002"/>
      <c r="Z573" s="1002"/>
      <c r="AA573" s="1002"/>
      <c r="AB573" s="1002"/>
      <c r="AC573" s="1002"/>
      <c r="AD573" s="1002"/>
      <c r="AE573" s="1002"/>
      <c r="AF573" s="4018">
        <v>2019</v>
      </c>
      <c r="AG573" s="4019" t="s">
        <v>1096</v>
      </c>
      <c r="AH573" s="4019" t="s">
        <v>1119</v>
      </c>
      <c r="AI573" s="4018">
        <v>2019</v>
      </c>
      <c r="AJ573" s="4019" t="s">
        <v>1096</v>
      </c>
      <c r="AK573" s="4019" t="s">
        <v>1119</v>
      </c>
      <c r="AL573" s="1763"/>
      <c r="AM573" s="1609"/>
      <c r="AN573" s="1609"/>
      <c r="AO573" s="1609"/>
      <c r="AP573" s="1609"/>
      <c r="AQ573" s="1609"/>
      <c r="AR573" s="1609"/>
      <c r="AS573" s="1609"/>
      <c r="AT573" s="1609"/>
      <c r="AU573" s="1609"/>
      <c r="AV573" s="1609"/>
      <c r="AW573" s="1609"/>
      <c r="AX573" s="1609"/>
      <c r="AY573" s="1609"/>
      <c r="AZ573" s="1609"/>
      <c r="BA573" s="1609"/>
      <c r="BB573" s="1609"/>
      <c r="BC573" s="1609"/>
      <c r="BD573" s="1609"/>
      <c r="BE573" s="1609"/>
      <c r="BF573" s="1609"/>
    </row>
    <row r="574" spans="1:58" ht="11.25" customHeight="1">
      <c r="A574" s="990" t="s">
        <v>1016</v>
      </c>
      <c r="D574" s="984"/>
      <c r="E574" s="994"/>
      <c r="F574" s="4007"/>
      <c r="G574" s="4014"/>
      <c r="H574" s="4003" t="s">
        <v>161</v>
      </c>
      <c r="I574" s="4015"/>
      <c r="J574" s="4016"/>
      <c r="K574" s="4017"/>
      <c r="L574" s="3741"/>
      <c r="M574" s="3742"/>
      <c r="N574" s="4020"/>
      <c r="O574" s="4021">
        <v>1</v>
      </c>
      <c r="P574" s="4022" t="s">
        <v>52</v>
      </c>
      <c r="Q574" s="4016" t="s">
        <v>1156</v>
      </c>
      <c r="R574" s="4025" t="s">
        <v>1084</v>
      </c>
      <c r="S574" s="4025" t="s">
        <v>1149</v>
      </c>
      <c r="T574" s="4025" t="s">
        <v>1150</v>
      </c>
      <c r="U574" s="4025" t="s">
        <v>1151</v>
      </c>
      <c r="V574" s="4025" t="s">
        <v>1152</v>
      </c>
      <c r="W574" s="4025" t="s">
        <v>1153</v>
      </c>
      <c r="X574" s="4025" t="s">
        <v>1138</v>
      </c>
      <c r="Y574" s="4025" t="s">
        <v>1157</v>
      </c>
      <c r="Z574" s="999"/>
      <c r="AA574" s="1000"/>
      <c r="AB574" s="1000"/>
      <c r="AC574" s="1004"/>
      <c r="AD574" s="1004"/>
      <c r="AE574" s="1005"/>
      <c r="AF574" s="4018"/>
      <c r="AG574" s="4019"/>
      <c r="AH574" s="4019"/>
      <c r="AI574" s="4018"/>
      <c r="AJ574" s="4019"/>
      <c r="AK574" s="4019"/>
      <c r="AL574" s="1763"/>
      <c r="AM574" s="1609"/>
      <c r="AN574" s="1609"/>
      <c r="AO574" s="1609"/>
      <c r="AP574" s="1609"/>
      <c r="AQ574" s="1609"/>
      <c r="AR574" s="1609"/>
      <c r="AS574" s="1609"/>
      <c r="AT574" s="1609"/>
      <c r="AU574" s="1609"/>
      <c r="AV574" s="1609"/>
      <c r="AW574" s="1609"/>
      <c r="AX574" s="1609"/>
      <c r="AY574" s="1609"/>
      <c r="AZ574" s="1609"/>
      <c r="BA574" s="1609"/>
      <c r="BB574" s="1609"/>
      <c r="BC574" s="1609"/>
      <c r="BD574" s="1609"/>
      <c r="BE574" s="1609"/>
      <c r="BF574" s="1609"/>
    </row>
    <row r="575" spans="1:58" ht="11.25" customHeight="1">
      <c r="A575" s="990" t="s">
        <v>1016</v>
      </c>
      <c r="D575" s="984"/>
      <c r="E575" s="994"/>
      <c r="F575" s="4007"/>
      <c r="G575" s="4014"/>
      <c r="H575" s="4003" t="s">
        <v>161</v>
      </c>
      <c r="I575" s="4015"/>
      <c r="J575" s="4016"/>
      <c r="K575" s="4017"/>
      <c r="L575" s="3741"/>
      <c r="M575" s="3742"/>
      <c r="N575" s="4020"/>
      <c r="O575" s="4021"/>
      <c r="P575" s="4023"/>
      <c r="Q575" s="4016"/>
      <c r="R575" s="3975"/>
      <c r="S575" s="4025"/>
      <c r="T575" s="3975"/>
      <c r="U575" s="3975"/>
      <c r="V575" s="3975"/>
      <c r="W575" s="3975"/>
      <c r="X575" s="3975"/>
      <c r="Y575" s="3975"/>
      <c r="Z575" s="1614"/>
      <c r="AA575" s="1581">
        <v>1</v>
      </c>
      <c r="AB575" s="1003" t="s">
        <v>1102</v>
      </c>
      <c r="AC575" s="993">
        <v>14494.91</v>
      </c>
      <c r="AD575" s="1003" t="str">
        <f>AB575</f>
        <v xml:space="preserve">      Амортизационные отчисления с выделением результатов переоценки основных средств и нематериальных активов</v>
      </c>
      <c r="AE575" s="993">
        <v>0</v>
      </c>
      <c r="AF575" s="4018"/>
      <c r="AG575" s="4019"/>
      <c r="AH575" s="4019"/>
      <c r="AI575" s="4018"/>
      <c r="AJ575" s="4019"/>
      <c r="AK575" s="4019"/>
      <c r="AL575" s="1763"/>
      <c r="AM575" s="1609"/>
      <c r="AN575" s="1609"/>
      <c r="AO575" s="1609"/>
      <c r="AP575" s="1609"/>
      <c r="AQ575" s="1609"/>
      <c r="AR575" s="1609"/>
      <c r="AS575" s="1609"/>
      <c r="AT575" s="1609"/>
      <c r="AU575" s="1609"/>
      <c r="AV575" s="1609"/>
      <c r="AW575" s="1609"/>
      <c r="AX575" s="1609"/>
      <c r="AY575" s="1609"/>
      <c r="AZ575" s="1609"/>
      <c r="BA575" s="1609"/>
      <c r="BB575" s="1609"/>
      <c r="BC575" s="1609"/>
      <c r="BD575" s="1609"/>
      <c r="BE575" s="1609"/>
      <c r="BF575" s="1609"/>
    </row>
    <row r="576" spans="1:58" ht="11.25" customHeight="1">
      <c r="A576" s="990" t="s">
        <v>1016</v>
      </c>
      <c r="D576" s="984"/>
      <c r="E576" s="994"/>
      <c r="F576" s="4014"/>
      <c r="G576" s="4014"/>
      <c r="H576" s="4014"/>
      <c r="I576" s="4014"/>
      <c r="J576" s="4014"/>
      <c r="K576" s="4014"/>
      <c r="L576" s="4014"/>
      <c r="M576" s="4014"/>
      <c r="N576" s="4014"/>
      <c r="O576" s="4014"/>
      <c r="P576" s="4014"/>
      <c r="Q576" s="4014"/>
      <c r="R576" s="4014"/>
      <c r="S576" s="4014"/>
      <c r="T576" s="4014"/>
      <c r="U576" s="4014"/>
      <c r="V576" s="4014"/>
      <c r="W576" s="4014"/>
      <c r="X576" s="4014"/>
      <c r="Y576" s="4014"/>
      <c r="Z576" s="587" t="s">
        <v>90</v>
      </c>
      <c r="AA576" s="1601" t="s">
        <v>89</v>
      </c>
      <c r="AB576" s="1003" t="s">
        <v>1128</v>
      </c>
      <c r="AC576" s="993">
        <v>14772.83</v>
      </c>
      <c r="AD576" s="1003" t="str">
        <f>AB576</f>
        <v xml:space="preserve">  Кредиты</v>
      </c>
      <c r="AE576" s="993">
        <v>0</v>
      </c>
      <c r="AF576" s="4026"/>
      <c r="AG576" s="4027"/>
      <c r="AH576" s="4027"/>
      <c r="AI576" s="4026"/>
      <c r="AJ576" s="4027"/>
      <c r="AK576" s="4028"/>
      <c r="AL576" s="1763"/>
      <c r="AM576" s="1609"/>
      <c r="AN576" s="1609"/>
      <c r="AO576" s="1609"/>
      <c r="AP576" s="1609"/>
      <c r="AQ576" s="1609"/>
      <c r="AR576" s="1609"/>
      <c r="AS576" s="1609"/>
      <c r="AT576" s="1609"/>
      <c r="AU576" s="1609"/>
      <c r="AV576" s="1609"/>
      <c r="AW576" s="1609"/>
      <c r="AX576" s="1609"/>
      <c r="AY576" s="1609"/>
      <c r="AZ576" s="1609"/>
      <c r="BA576" s="1609"/>
      <c r="BB576" s="1609"/>
      <c r="BC576" s="1609"/>
      <c r="BD576" s="1609"/>
      <c r="BE576" s="1609"/>
      <c r="BF576" s="1609"/>
    </row>
    <row r="577" spans="1:58" ht="11.25" customHeight="1">
      <c r="A577" s="990" t="s">
        <v>1016</v>
      </c>
      <c r="D577" s="984"/>
      <c r="E577" s="994"/>
      <c r="F577" s="4007"/>
      <c r="G577" s="4014"/>
      <c r="H577" s="4003" t="s">
        <v>161</v>
      </c>
      <c r="I577" s="4015"/>
      <c r="J577" s="4016"/>
      <c r="K577" s="4017"/>
      <c r="L577" s="3741"/>
      <c r="M577" s="3742"/>
      <c r="N577" s="4020"/>
      <c r="O577" s="4021"/>
      <c r="P577" s="4024"/>
      <c r="Q577" s="4016"/>
      <c r="R577" s="3975"/>
      <c r="S577" s="4025"/>
      <c r="T577" s="3975"/>
      <c r="U577" s="3975"/>
      <c r="V577" s="3975"/>
      <c r="W577" s="3975"/>
      <c r="X577" s="3975"/>
      <c r="Y577" s="3975"/>
      <c r="Z577" s="999"/>
      <c r="AA577" s="1000"/>
      <c r="AB577" s="1065" t="s">
        <v>1093</v>
      </c>
      <c r="AC577" s="1004"/>
      <c r="AD577" s="1004"/>
      <c r="AE577" s="1006"/>
      <c r="AF577" s="4018"/>
      <c r="AG577" s="4019"/>
      <c r="AH577" s="4019"/>
      <c r="AI577" s="4018"/>
      <c r="AJ577" s="4019"/>
      <c r="AK577" s="4019"/>
      <c r="AL577" s="1763"/>
      <c r="AM577" s="1609"/>
      <c r="AN577" s="1609"/>
      <c r="AO577" s="1609"/>
      <c r="AP577" s="1609"/>
      <c r="AQ577" s="1609"/>
      <c r="AR577" s="1609"/>
      <c r="AS577" s="1609"/>
      <c r="AT577" s="1609"/>
      <c r="AU577" s="1609"/>
      <c r="AV577" s="1609"/>
      <c r="AW577" s="1609"/>
      <c r="AX577" s="1609"/>
      <c r="AY577" s="1609"/>
      <c r="AZ577" s="1609"/>
      <c r="BA577" s="1609"/>
      <c r="BB577" s="1609"/>
      <c r="BC577" s="1609"/>
      <c r="BD577" s="1609"/>
      <c r="BE577" s="1609"/>
      <c r="BF577" s="1609"/>
    </row>
    <row r="578" spans="1:58" ht="11.25" customHeight="1">
      <c r="A578" s="990" t="s">
        <v>1016</v>
      </c>
      <c r="D578" s="984"/>
      <c r="E578" s="994"/>
      <c r="F578" s="4007"/>
      <c r="G578" s="4014"/>
      <c r="H578" s="4003" t="s">
        <v>161</v>
      </c>
      <c r="I578" s="4015"/>
      <c r="J578" s="4016"/>
      <c r="K578" s="4017"/>
      <c r="L578" s="3741"/>
      <c r="M578" s="3742"/>
      <c r="N578" s="999"/>
      <c r="O578" s="1000"/>
      <c r="P578" s="992" t="s">
        <v>1094</v>
      </c>
      <c r="Q578" s="1000"/>
      <c r="R578" s="1000"/>
      <c r="S578" s="1000"/>
      <c r="T578" s="1000"/>
      <c r="U578" s="1000"/>
      <c r="V578" s="1000"/>
      <c r="W578" s="1000"/>
      <c r="X578" s="1000"/>
      <c r="Y578" s="1000"/>
      <c r="Z578" s="1000"/>
      <c r="AA578" s="1000"/>
      <c r="AB578" s="1000"/>
      <c r="AC578" s="1000"/>
      <c r="AD578" s="1000"/>
      <c r="AE578" s="1007"/>
      <c r="AF578" s="4018"/>
      <c r="AG578" s="4019"/>
      <c r="AH578" s="4019"/>
      <c r="AI578" s="4018"/>
      <c r="AJ578" s="4019"/>
      <c r="AK578" s="4019"/>
      <c r="AL578" s="1763"/>
      <c r="AM578" s="1609"/>
      <c r="AN578" s="1609"/>
      <c r="AO578" s="1609"/>
      <c r="AP578" s="1609"/>
      <c r="AQ578" s="1609"/>
      <c r="AR578" s="1609"/>
      <c r="AS578" s="1609"/>
      <c r="AT578" s="1609"/>
      <c r="AU578" s="1609"/>
      <c r="AV578" s="1609"/>
      <c r="AW578" s="1609"/>
      <c r="AX578" s="1609"/>
      <c r="AY578" s="1609"/>
      <c r="AZ578" s="1609"/>
      <c r="BA578" s="1609"/>
      <c r="BB578" s="1609"/>
      <c r="BC578" s="1609"/>
      <c r="BD578" s="1609"/>
      <c r="BE578" s="1609"/>
      <c r="BF578" s="1609"/>
    </row>
    <row r="579" spans="1:58" ht="11.25" customHeight="1">
      <c r="A579" s="990" t="s">
        <v>1016</v>
      </c>
      <c r="D579" s="984"/>
      <c r="E579" s="994"/>
      <c r="F579" s="4007"/>
      <c r="G579" s="3992" t="s">
        <v>90</v>
      </c>
      <c r="H579" s="4003" t="s">
        <v>77</v>
      </c>
      <c r="I579" s="4015"/>
      <c r="J579" s="4016"/>
      <c r="K579" s="4017" t="s">
        <v>1158</v>
      </c>
      <c r="L579" s="3741" t="s">
        <v>6</v>
      </c>
      <c r="M579" s="3742"/>
      <c r="N579" s="1761"/>
      <c r="O579" s="1001" t="s">
        <v>460</v>
      </c>
      <c r="P579" s="1002"/>
      <c r="Q579" s="1002"/>
      <c r="R579" s="1002"/>
      <c r="S579" s="1002"/>
      <c r="T579" s="1002"/>
      <c r="U579" s="1002"/>
      <c r="V579" s="1002"/>
      <c r="W579" s="1002"/>
      <c r="X579" s="1002"/>
      <c r="Y579" s="1002"/>
      <c r="Z579" s="1002"/>
      <c r="AA579" s="1002"/>
      <c r="AB579" s="1002"/>
      <c r="AC579" s="1002"/>
      <c r="AD579" s="1002"/>
      <c r="AE579" s="1002"/>
      <c r="AF579" s="4018">
        <v>2019</v>
      </c>
      <c r="AG579" s="4019" t="s">
        <v>1096</v>
      </c>
      <c r="AH579" s="4019" t="s">
        <v>1119</v>
      </c>
      <c r="AI579" s="4018">
        <v>2019</v>
      </c>
      <c r="AJ579" s="4019" t="s">
        <v>1081</v>
      </c>
      <c r="AK579" s="4019" t="s">
        <v>1119</v>
      </c>
      <c r="AL579" s="1763"/>
      <c r="AM579" s="1609"/>
      <c r="AN579" s="1609"/>
      <c r="AO579" s="1609"/>
      <c r="AP579" s="1609"/>
      <c r="AQ579" s="1609"/>
      <c r="AR579" s="1609"/>
      <c r="AS579" s="1609"/>
      <c r="AT579" s="1609"/>
      <c r="AU579" s="1609"/>
      <c r="AV579" s="1609"/>
      <c r="AW579" s="1609"/>
      <c r="AX579" s="1609"/>
      <c r="AY579" s="1609"/>
      <c r="AZ579" s="1609"/>
      <c r="BA579" s="1609"/>
      <c r="BB579" s="1609"/>
      <c r="BC579" s="1609"/>
      <c r="BD579" s="1609"/>
      <c r="BE579" s="1609"/>
      <c r="BF579" s="1609"/>
    </row>
    <row r="580" spans="1:58" ht="11.25" customHeight="1">
      <c r="A580" s="990" t="s">
        <v>1016</v>
      </c>
      <c r="D580" s="984"/>
      <c r="E580" s="994"/>
      <c r="F580" s="4007"/>
      <c r="G580" s="4014"/>
      <c r="H580" s="4003" t="s">
        <v>89</v>
      </c>
      <c r="I580" s="4015"/>
      <c r="J580" s="4016"/>
      <c r="K580" s="4017"/>
      <c r="L580" s="3741"/>
      <c r="M580" s="3742"/>
      <c r="N580" s="4020"/>
      <c r="O580" s="4021">
        <v>1</v>
      </c>
      <c r="P580" s="4022" t="s">
        <v>52</v>
      </c>
      <c r="Q580" s="4016" t="s">
        <v>1159</v>
      </c>
      <c r="R580" s="4025" t="s">
        <v>1084</v>
      </c>
      <c r="S580" s="4025" t="s">
        <v>1149</v>
      </c>
      <c r="T580" s="4025" t="s">
        <v>1150</v>
      </c>
      <c r="U580" s="4025" t="s">
        <v>1151</v>
      </c>
      <c r="V580" s="4025" t="s">
        <v>1152</v>
      </c>
      <c r="W580" s="4025" t="s">
        <v>1153</v>
      </c>
      <c r="X580" s="4025" t="s">
        <v>1160</v>
      </c>
      <c r="Y580" s="4025" t="s">
        <v>1091</v>
      </c>
      <c r="Z580" s="999"/>
      <c r="AA580" s="1000"/>
      <c r="AB580" s="1000"/>
      <c r="AC580" s="1004"/>
      <c r="AD580" s="1004"/>
      <c r="AE580" s="1005"/>
      <c r="AF580" s="4018"/>
      <c r="AG580" s="4019"/>
      <c r="AH580" s="4019"/>
      <c r="AI580" s="4018"/>
      <c r="AJ580" s="4019"/>
      <c r="AK580" s="4019"/>
      <c r="AL580" s="1763"/>
      <c r="AM580" s="1609"/>
      <c r="AN580" s="1609"/>
      <c r="AO580" s="1609"/>
      <c r="AP580" s="1609"/>
      <c r="AQ580" s="1609"/>
      <c r="AR580" s="1609"/>
      <c r="AS580" s="1609"/>
      <c r="AT580" s="1609"/>
      <c r="AU580" s="1609"/>
      <c r="AV580" s="1609"/>
      <c r="AW580" s="1609"/>
      <c r="AX580" s="1609"/>
      <c r="AY580" s="1609"/>
      <c r="AZ580" s="1609"/>
      <c r="BA580" s="1609"/>
      <c r="BB580" s="1609"/>
      <c r="BC580" s="1609"/>
      <c r="BD580" s="1609"/>
      <c r="BE580" s="1609"/>
      <c r="BF580" s="1609"/>
    </row>
    <row r="581" spans="1:58" ht="11.25" customHeight="1">
      <c r="A581" s="990" t="s">
        <v>1016</v>
      </c>
      <c r="D581" s="984"/>
      <c r="E581" s="994"/>
      <c r="F581" s="4007"/>
      <c r="G581" s="4014"/>
      <c r="H581" s="4003" t="s">
        <v>89</v>
      </c>
      <c r="I581" s="4015"/>
      <c r="J581" s="4016"/>
      <c r="K581" s="4017"/>
      <c r="L581" s="3741"/>
      <c r="M581" s="3742"/>
      <c r="N581" s="4020"/>
      <c r="O581" s="4021"/>
      <c r="P581" s="4023"/>
      <c r="Q581" s="4016"/>
      <c r="R581" s="3975"/>
      <c r="S581" s="4025"/>
      <c r="T581" s="3975"/>
      <c r="U581" s="3975"/>
      <c r="V581" s="3975"/>
      <c r="W581" s="3975"/>
      <c r="X581" s="3975"/>
      <c r="Y581" s="3975"/>
      <c r="Z581" s="1614"/>
      <c r="AA581" s="1581">
        <v>1</v>
      </c>
      <c r="AB581" s="1003" t="s">
        <v>1128</v>
      </c>
      <c r="AC581" s="993">
        <v>450.45</v>
      </c>
      <c r="AD581" s="1003" t="str">
        <f>AB581</f>
        <v xml:space="preserve">  Кредиты</v>
      </c>
      <c r="AE581" s="993">
        <v>0</v>
      </c>
      <c r="AF581" s="4018"/>
      <c r="AG581" s="4019"/>
      <c r="AH581" s="4019"/>
      <c r="AI581" s="4018"/>
      <c r="AJ581" s="4019"/>
      <c r="AK581" s="4019"/>
      <c r="AL581" s="1763"/>
      <c r="AM581" s="1609"/>
      <c r="AN581" s="1609"/>
      <c r="AO581" s="1609"/>
      <c r="AP581" s="1609"/>
      <c r="AQ581" s="1609"/>
      <c r="AR581" s="1609"/>
      <c r="AS581" s="1609"/>
      <c r="AT581" s="1609"/>
      <c r="AU581" s="1609"/>
      <c r="AV581" s="1609"/>
      <c r="AW581" s="1609"/>
      <c r="AX581" s="1609"/>
      <c r="AY581" s="1609"/>
      <c r="AZ581" s="1609"/>
      <c r="BA581" s="1609"/>
      <c r="BB581" s="1609"/>
      <c r="BC581" s="1609"/>
      <c r="BD581" s="1609"/>
      <c r="BE581" s="1609"/>
      <c r="BF581" s="1609"/>
    </row>
    <row r="582" spans="1:58" ht="11.25" customHeight="1">
      <c r="A582" s="990" t="s">
        <v>1016</v>
      </c>
      <c r="D582" s="984"/>
      <c r="E582" s="994"/>
      <c r="F582" s="4007"/>
      <c r="G582" s="4014"/>
      <c r="H582" s="4003" t="s">
        <v>89</v>
      </c>
      <c r="I582" s="4015"/>
      <c r="J582" s="4016"/>
      <c r="K582" s="4017"/>
      <c r="L582" s="3741"/>
      <c r="M582" s="3742"/>
      <c r="N582" s="4020"/>
      <c r="O582" s="4021"/>
      <c r="P582" s="4024"/>
      <c r="Q582" s="4016"/>
      <c r="R582" s="3975"/>
      <c r="S582" s="4025"/>
      <c r="T582" s="3975"/>
      <c r="U582" s="3975"/>
      <c r="V582" s="3975"/>
      <c r="W582" s="3975"/>
      <c r="X582" s="3975"/>
      <c r="Y582" s="3975"/>
      <c r="Z582" s="999"/>
      <c r="AA582" s="1000"/>
      <c r="AB582" s="1065" t="s">
        <v>1093</v>
      </c>
      <c r="AC582" s="1004"/>
      <c r="AD582" s="1004"/>
      <c r="AE582" s="1006"/>
      <c r="AF582" s="4018"/>
      <c r="AG582" s="4019"/>
      <c r="AH582" s="4019"/>
      <c r="AI582" s="4018"/>
      <c r="AJ582" s="4019"/>
      <c r="AK582" s="4019"/>
      <c r="AL582" s="1763"/>
      <c r="AM582" s="1609"/>
      <c r="AN582" s="1609"/>
      <c r="AO582" s="1609"/>
      <c r="AP582" s="1609"/>
      <c r="AQ582" s="1609"/>
      <c r="AR582" s="1609"/>
      <c r="AS582" s="1609"/>
      <c r="AT582" s="1609"/>
      <c r="AU582" s="1609"/>
      <c r="AV582" s="1609"/>
      <c r="AW582" s="1609"/>
      <c r="AX582" s="1609"/>
      <c r="AY582" s="1609"/>
      <c r="AZ582" s="1609"/>
      <c r="BA582" s="1609"/>
      <c r="BB582" s="1609"/>
      <c r="BC582" s="1609"/>
      <c r="BD582" s="1609"/>
      <c r="BE582" s="1609"/>
      <c r="BF582" s="1609"/>
    </row>
    <row r="583" spans="1:58" ht="11.25" customHeight="1">
      <c r="A583" s="990" t="s">
        <v>1016</v>
      </c>
      <c r="D583" s="984"/>
      <c r="E583" s="994"/>
      <c r="F583" s="4007"/>
      <c r="G583" s="4014"/>
      <c r="H583" s="4003" t="s">
        <v>89</v>
      </c>
      <c r="I583" s="4015"/>
      <c r="J583" s="4016"/>
      <c r="K583" s="4017"/>
      <c r="L583" s="3741"/>
      <c r="M583" s="3742"/>
      <c r="N583" s="999"/>
      <c r="O583" s="1000"/>
      <c r="P583" s="992" t="s">
        <v>1094</v>
      </c>
      <c r="Q583" s="1000"/>
      <c r="R583" s="1000"/>
      <c r="S583" s="1000"/>
      <c r="T583" s="1000"/>
      <c r="U583" s="1000"/>
      <c r="V583" s="1000"/>
      <c r="W583" s="1000"/>
      <c r="X583" s="1000"/>
      <c r="Y583" s="1000"/>
      <c r="Z583" s="1000"/>
      <c r="AA583" s="1000"/>
      <c r="AB583" s="1000"/>
      <c r="AC583" s="1000"/>
      <c r="AD583" s="1000"/>
      <c r="AE583" s="1007"/>
      <c r="AF583" s="4018"/>
      <c r="AG583" s="4019"/>
      <c r="AH583" s="4019"/>
      <c r="AI583" s="4018"/>
      <c r="AJ583" s="4019"/>
      <c r="AK583" s="4019"/>
      <c r="AL583" s="1763"/>
      <c r="AM583" s="1609"/>
      <c r="AN583" s="1609"/>
      <c r="AO583" s="1609"/>
      <c r="AP583" s="1609"/>
      <c r="AQ583" s="1609"/>
      <c r="AR583" s="1609"/>
      <c r="AS583" s="1609"/>
      <c r="AT583" s="1609"/>
      <c r="AU583" s="1609"/>
      <c r="AV583" s="1609"/>
      <c r="AW583" s="1609"/>
      <c r="AX583" s="1609"/>
      <c r="AY583" s="1609"/>
      <c r="AZ583" s="1609"/>
      <c r="BA583" s="1609"/>
      <c r="BB583" s="1609"/>
      <c r="BC583" s="1609"/>
      <c r="BD583" s="1609"/>
      <c r="BE583" s="1609"/>
      <c r="BF583" s="1609"/>
    </row>
    <row r="584" spans="1:58" ht="11.25" customHeight="1">
      <c r="A584" s="990" t="s">
        <v>1016</v>
      </c>
      <c r="D584" s="984"/>
      <c r="E584" s="994"/>
      <c r="F584" s="4007"/>
      <c r="G584" s="3992" t="s">
        <v>90</v>
      </c>
      <c r="H584" s="4003" t="s">
        <v>78</v>
      </c>
      <c r="I584" s="4015"/>
      <c r="J584" s="4016"/>
      <c r="K584" s="4017" t="s">
        <v>1167</v>
      </c>
      <c r="L584" s="3741" t="s">
        <v>6</v>
      </c>
      <c r="M584" s="3742"/>
      <c r="N584" s="1761"/>
      <c r="O584" s="1001" t="s">
        <v>460</v>
      </c>
      <c r="P584" s="1002"/>
      <c r="Q584" s="1002"/>
      <c r="R584" s="1002"/>
      <c r="S584" s="1002"/>
      <c r="T584" s="1002"/>
      <c r="U584" s="1002"/>
      <c r="V584" s="1002"/>
      <c r="W584" s="1002"/>
      <c r="X584" s="1002"/>
      <c r="Y584" s="1002"/>
      <c r="Z584" s="1002"/>
      <c r="AA584" s="1002"/>
      <c r="AB584" s="1002"/>
      <c r="AC584" s="1002"/>
      <c r="AD584" s="1002"/>
      <c r="AE584" s="1002"/>
      <c r="AF584" s="4018">
        <v>2019</v>
      </c>
      <c r="AG584" s="4019" t="s">
        <v>1096</v>
      </c>
      <c r="AH584" s="4019" t="s">
        <v>1119</v>
      </c>
      <c r="AI584" s="4018">
        <v>2019</v>
      </c>
      <c r="AJ584" s="4019" t="s">
        <v>1096</v>
      </c>
      <c r="AK584" s="4019" t="s">
        <v>1119</v>
      </c>
      <c r="AL584" s="1763"/>
      <c r="AM584" s="1609"/>
      <c r="AN584" s="1609"/>
      <c r="AO584" s="1609"/>
      <c r="AP584" s="1609"/>
      <c r="AQ584" s="1609"/>
      <c r="AR584" s="1609"/>
      <c r="AS584" s="1609"/>
      <c r="AT584" s="1609"/>
      <c r="AU584" s="1609"/>
      <c r="AV584" s="1609"/>
      <c r="AW584" s="1609"/>
      <c r="AX584" s="1609"/>
      <c r="AY584" s="1609"/>
      <c r="AZ584" s="1609"/>
      <c r="BA584" s="1609"/>
      <c r="BB584" s="1609"/>
      <c r="BC584" s="1609"/>
      <c r="BD584" s="1609"/>
      <c r="BE584" s="1609"/>
      <c r="BF584" s="1609"/>
    </row>
    <row r="585" spans="1:58" ht="11.25" customHeight="1">
      <c r="A585" s="990" t="s">
        <v>1016</v>
      </c>
      <c r="D585" s="984"/>
      <c r="E585" s="994"/>
      <c r="F585" s="4007"/>
      <c r="G585" s="4014"/>
      <c r="H585" s="4003" t="s">
        <v>77</v>
      </c>
      <c r="I585" s="4015"/>
      <c r="J585" s="4016"/>
      <c r="K585" s="4017"/>
      <c r="L585" s="3741"/>
      <c r="M585" s="3742"/>
      <c r="N585" s="4020"/>
      <c r="O585" s="4021">
        <v>1</v>
      </c>
      <c r="P585" s="4022" t="s">
        <v>52</v>
      </c>
      <c r="Q585" s="4016" t="s">
        <v>1163</v>
      </c>
      <c r="R585" s="4025" t="s">
        <v>1084</v>
      </c>
      <c r="S585" s="4025" t="s">
        <v>1149</v>
      </c>
      <c r="T585" s="4025" t="s">
        <v>1150</v>
      </c>
      <c r="U585" s="4025" t="s">
        <v>1151</v>
      </c>
      <c r="V585" s="4025" t="s">
        <v>1152</v>
      </c>
      <c r="W585" s="4025" t="s">
        <v>1153</v>
      </c>
      <c r="X585" s="4025" t="s">
        <v>1164</v>
      </c>
      <c r="Y585" s="4025" t="s">
        <v>1165</v>
      </c>
      <c r="Z585" s="999"/>
      <c r="AA585" s="1000"/>
      <c r="AB585" s="1000"/>
      <c r="AC585" s="1004"/>
      <c r="AD585" s="1004"/>
      <c r="AE585" s="1005"/>
      <c r="AF585" s="4018"/>
      <c r="AG585" s="4019"/>
      <c r="AH585" s="4019"/>
      <c r="AI585" s="4018"/>
      <c r="AJ585" s="4019"/>
      <c r="AK585" s="4019"/>
      <c r="AL585" s="1763"/>
      <c r="AM585" s="1609"/>
      <c r="AN585" s="1609"/>
      <c r="AO585" s="1609"/>
      <c r="AP585" s="1609"/>
      <c r="AQ585" s="1609"/>
      <c r="AR585" s="1609"/>
      <c r="AS585" s="1609"/>
      <c r="AT585" s="1609"/>
      <c r="AU585" s="1609"/>
      <c r="AV585" s="1609"/>
      <c r="AW585" s="1609"/>
      <c r="AX585" s="1609"/>
      <c r="AY585" s="1609"/>
      <c r="AZ585" s="1609"/>
      <c r="BA585" s="1609"/>
      <c r="BB585" s="1609"/>
      <c r="BC585" s="1609"/>
      <c r="BD585" s="1609"/>
      <c r="BE585" s="1609"/>
      <c r="BF585" s="1609"/>
    </row>
    <row r="586" spans="1:58" ht="11.25" customHeight="1">
      <c r="A586" s="990" t="s">
        <v>1016</v>
      </c>
      <c r="D586" s="984"/>
      <c r="E586" s="994"/>
      <c r="F586" s="4007"/>
      <c r="G586" s="4014"/>
      <c r="H586" s="4003" t="s">
        <v>77</v>
      </c>
      <c r="I586" s="4015"/>
      <c r="J586" s="4016"/>
      <c r="K586" s="4017"/>
      <c r="L586" s="3741"/>
      <c r="M586" s="3742"/>
      <c r="N586" s="4020"/>
      <c r="O586" s="4021"/>
      <c r="P586" s="4023"/>
      <c r="Q586" s="4016"/>
      <c r="R586" s="3975"/>
      <c r="S586" s="4025"/>
      <c r="T586" s="3975"/>
      <c r="U586" s="3975"/>
      <c r="V586" s="3975"/>
      <c r="W586" s="3975"/>
      <c r="X586" s="3975"/>
      <c r="Y586" s="3975"/>
      <c r="Z586" s="1614"/>
      <c r="AA586" s="1581">
        <v>1</v>
      </c>
      <c r="AB586" s="1003" t="s">
        <v>1102</v>
      </c>
      <c r="AC586" s="993">
        <v>798.21</v>
      </c>
      <c r="AD586" s="1003" t="str">
        <f>AB586</f>
        <v xml:space="preserve">      Амортизационные отчисления с выделением результатов переоценки основных средств и нематериальных активов</v>
      </c>
      <c r="AE586" s="993">
        <v>0</v>
      </c>
      <c r="AF586" s="4018"/>
      <c r="AG586" s="4019"/>
      <c r="AH586" s="4019"/>
      <c r="AI586" s="4018"/>
      <c r="AJ586" s="4019"/>
      <c r="AK586" s="4019"/>
      <c r="AL586" s="1763"/>
      <c r="AM586" s="1609"/>
      <c r="AN586" s="1609"/>
      <c r="AO586" s="1609"/>
      <c r="AP586" s="1609"/>
      <c r="AQ586" s="1609"/>
      <c r="AR586" s="1609"/>
      <c r="AS586" s="1609"/>
      <c r="AT586" s="1609"/>
      <c r="AU586" s="1609"/>
      <c r="AV586" s="1609"/>
      <c r="AW586" s="1609"/>
      <c r="AX586" s="1609"/>
      <c r="AY586" s="1609"/>
      <c r="AZ586" s="1609"/>
      <c r="BA586" s="1609"/>
      <c r="BB586" s="1609"/>
      <c r="BC586" s="1609"/>
      <c r="BD586" s="1609"/>
      <c r="BE586" s="1609"/>
      <c r="BF586" s="1609"/>
    </row>
    <row r="587" spans="1:58" ht="11.25" customHeight="1">
      <c r="A587" s="990" t="s">
        <v>1016</v>
      </c>
      <c r="D587" s="984"/>
      <c r="E587" s="994"/>
      <c r="F587" s="4007"/>
      <c r="G587" s="4014"/>
      <c r="H587" s="4003" t="s">
        <v>77</v>
      </c>
      <c r="I587" s="4015"/>
      <c r="J587" s="4016"/>
      <c r="K587" s="4017"/>
      <c r="L587" s="3741"/>
      <c r="M587" s="3742"/>
      <c r="N587" s="4020"/>
      <c r="O587" s="4021"/>
      <c r="P587" s="4024"/>
      <c r="Q587" s="4016"/>
      <c r="R587" s="3975"/>
      <c r="S587" s="4025"/>
      <c r="T587" s="3975"/>
      <c r="U587" s="3975"/>
      <c r="V587" s="3975"/>
      <c r="W587" s="3975"/>
      <c r="X587" s="3975"/>
      <c r="Y587" s="3975"/>
      <c r="Z587" s="999"/>
      <c r="AA587" s="1000"/>
      <c r="AB587" s="1065" t="s">
        <v>1093</v>
      </c>
      <c r="AC587" s="1004"/>
      <c r="AD587" s="1004"/>
      <c r="AE587" s="1006"/>
      <c r="AF587" s="4018"/>
      <c r="AG587" s="4019"/>
      <c r="AH587" s="4019"/>
      <c r="AI587" s="4018"/>
      <c r="AJ587" s="4019"/>
      <c r="AK587" s="4019"/>
      <c r="AL587" s="1763"/>
      <c r="AM587" s="1609"/>
      <c r="AN587" s="1609"/>
      <c r="AO587" s="1609"/>
      <c r="AP587" s="1609"/>
      <c r="AQ587" s="1609"/>
      <c r="AR587" s="1609"/>
      <c r="AS587" s="1609"/>
      <c r="AT587" s="1609"/>
      <c r="AU587" s="1609"/>
      <c r="AV587" s="1609"/>
      <c r="AW587" s="1609"/>
      <c r="AX587" s="1609"/>
      <c r="AY587" s="1609"/>
      <c r="AZ587" s="1609"/>
      <c r="BA587" s="1609"/>
      <c r="BB587" s="1609"/>
      <c r="BC587" s="1609"/>
      <c r="BD587" s="1609"/>
      <c r="BE587" s="1609"/>
      <c r="BF587" s="1609"/>
    </row>
    <row r="588" spans="1:58" ht="11.25" customHeight="1">
      <c r="A588" s="990" t="s">
        <v>1016</v>
      </c>
      <c r="D588" s="984"/>
      <c r="E588" s="994"/>
      <c r="F588" s="4007"/>
      <c r="G588" s="4014"/>
      <c r="H588" s="4003" t="s">
        <v>77</v>
      </c>
      <c r="I588" s="4015"/>
      <c r="J588" s="4016"/>
      <c r="K588" s="4017"/>
      <c r="L588" s="3741"/>
      <c r="M588" s="3742"/>
      <c r="N588" s="999"/>
      <c r="O588" s="1000"/>
      <c r="P588" s="992" t="s">
        <v>1094</v>
      </c>
      <c r="Q588" s="1000"/>
      <c r="R588" s="1000"/>
      <c r="S588" s="1000"/>
      <c r="T588" s="1000"/>
      <c r="U588" s="1000"/>
      <c r="V588" s="1000"/>
      <c r="W588" s="1000"/>
      <c r="X588" s="1000"/>
      <c r="Y588" s="1000"/>
      <c r="Z588" s="1000"/>
      <c r="AA588" s="1000"/>
      <c r="AB588" s="1000"/>
      <c r="AC588" s="1000"/>
      <c r="AD588" s="1000"/>
      <c r="AE588" s="1007"/>
      <c r="AF588" s="4018"/>
      <c r="AG588" s="4019"/>
      <c r="AH588" s="4019"/>
      <c r="AI588" s="4018"/>
      <c r="AJ588" s="4019"/>
      <c r="AK588" s="4019"/>
      <c r="AL588" s="1763"/>
      <c r="AM588" s="1609"/>
      <c r="AN588" s="1609"/>
      <c r="AO588" s="1609"/>
      <c r="AP588" s="1609"/>
      <c r="AQ588" s="1609"/>
      <c r="AR588" s="1609"/>
      <c r="AS588" s="1609"/>
      <c r="AT588" s="1609"/>
      <c r="AU588" s="1609"/>
      <c r="AV588" s="1609"/>
      <c r="AW588" s="1609"/>
      <c r="AX588" s="1609"/>
      <c r="AY588" s="1609"/>
      <c r="AZ588" s="1609"/>
      <c r="BA588" s="1609"/>
      <c r="BB588" s="1609"/>
      <c r="BC588" s="1609"/>
      <c r="BD588" s="1609"/>
      <c r="BE588" s="1609"/>
      <c r="BF588" s="1609"/>
    </row>
    <row r="589" spans="1:58" ht="11.25" customHeight="1">
      <c r="A589" s="990" t="s">
        <v>1016</v>
      </c>
      <c r="D589" s="984"/>
      <c r="E589" s="994"/>
      <c r="F589" s="4007"/>
      <c r="G589" s="3992" t="s">
        <v>90</v>
      </c>
      <c r="H589" s="4003" t="s">
        <v>115</v>
      </c>
      <c r="I589" s="4015"/>
      <c r="J589" s="4016"/>
      <c r="K589" s="4017" t="s">
        <v>1169</v>
      </c>
      <c r="L589" s="3741" t="s">
        <v>6</v>
      </c>
      <c r="M589" s="3742"/>
      <c r="N589" s="1761"/>
      <c r="O589" s="1001" t="s">
        <v>460</v>
      </c>
      <c r="P589" s="1002"/>
      <c r="Q589" s="1002"/>
      <c r="R589" s="1002"/>
      <c r="S589" s="1002"/>
      <c r="T589" s="1002"/>
      <c r="U589" s="1002"/>
      <c r="V589" s="1002"/>
      <c r="W589" s="1002"/>
      <c r="X589" s="1002"/>
      <c r="Y589" s="1002"/>
      <c r="Z589" s="1002"/>
      <c r="AA589" s="1002"/>
      <c r="AB589" s="1002"/>
      <c r="AC589" s="1002"/>
      <c r="AD589" s="1002"/>
      <c r="AE589" s="1002"/>
      <c r="AF589" s="4018">
        <v>2024</v>
      </c>
      <c r="AG589" s="4019" t="s">
        <v>1096</v>
      </c>
      <c r="AH589" s="4019" t="s">
        <v>1170</v>
      </c>
      <c r="AI589" s="4018">
        <v>2024</v>
      </c>
      <c r="AJ589" s="4019" t="s">
        <v>1171</v>
      </c>
      <c r="AK589" s="4019" t="s">
        <v>1170</v>
      </c>
      <c r="AL589" s="1763"/>
      <c r="AM589" s="1609"/>
      <c r="AN589" s="1609"/>
      <c r="AO589" s="1609"/>
      <c r="AP589" s="1609"/>
      <c r="AQ589" s="1609"/>
      <c r="AR589" s="1609"/>
      <c r="AS589" s="1609"/>
      <c r="AT589" s="1609"/>
      <c r="AU589" s="1609"/>
      <c r="AV589" s="1609"/>
      <c r="AW589" s="1609"/>
      <c r="AX589" s="1609"/>
      <c r="AY589" s="1609"/>
      <c r="AZ589" s="1609"/>
      <c r="BA589" s="1609"/>
      <c r="BB589" s="1609"/>
      <c r="BC589" s="1609"/>
      <c r="BD589" s="1609"/>
      <c r="BE589" s="1609"/>
      <c r="BF589" s="1609"/>
    </row>
    <row r="590" spans="1:58" ht="11.25" customHeight="1">
      <c r="A590" s="990" t="s">
        <v>1016</v>
      </c>
      <c r="D590" s="984"/>
      <c r="E590" s="994"/>
      <c r="F590" s="4007"/>
      <c r="G590" s="4014"/>
      <c r="H590" s="4003" t="s">
        <v>78</v>
      </c>
      <c r="I590" s="4015"/>
      <c r="J590" s="4016"/>
      <c r="K590" s="4017"/>
      <c r="L590" s="3741"/>
      <c r="M590" s="3742"/>
      <c r="N590" s="4020"/>
      <c r="O590" s="4021">
        <v>1</v>
      </c>
      <c r="P590" s="4022" t="s">
        <v>52</v>
      </c>
      <c r="Q590" s="4016" t="s">
        <v>1163</v>
      </c>
      <c r="R590" s="4025" t="s">
        <v>1084</v>
      </c>
      <c r="S590" s="4025" t="s">
        <v>1149</v>
      </c>
      <c r="T590" s="4025" t="s">
        <v>1150</v>
      </c>
      <c r="U590" s="4025" t="s">
        <v>1151</v>
      </c>
      <c r="V590" s="4025" t="s">
        <v>1152</v>
      </c>
      <c r="W590" s="4025" t="s">
        <v>1153</v>
      </c>
      <c r="X590" s="4025" t="s">
        <v>1164</v>
      </c>
      <c r="Y590" s="4025" t="s">
        <v>1165</v>
      </c>
      <c r="Z590" s="999"/>
      <c r="AA590" s="1000"/>
      <c r="AB590" s="1000"/>
      <c r="AC590" s="1004"/>
      <c r="AD590" s="1004"/>
      <c r="AE590" s="1005"/>
      <c r="AF590" s="4018"/>
      <c r="AG590" s="4019"/>
      <c r="AH590" s="4019"/>
      <c r="AI590" s="4018"/>
      <c r="AJ590" s="4019"/>
      <c r="AK590" s="4019"/>
      <c r="AL590" s="1763"/>
      <c r="AM590" s="1609"/>
      <c r="AN590" s="1609"/>
      <c r="AO590" s="1609"/>
      <c r="AP590" s="1609"/>
      <c r="AQ590" s="1609"/>
      <c r="AR590" s="1609"/>
      <c r="AS590" s="1609"/>
      <c r="AT590" s="1609"/>
      <c r="AU590" s="1609"/>
      <c r="AV590" s="1609"/>
      <c r="AW590" s="1609"/>
      <c r="AX590" s="1609"/>
      <c r="AY590" s="1609"/>
      <c r="AZ590" s="1609"/>
      <c r="BA590" s="1609"/>
      <c r="BB590" s="1609"/>
      <c r="BC590" s="1609"/>
      <c r="BD590" s="1609"/>
      <c r="BE590" s="1609"/>
      <c r="BF590" s="1609"/>
    </row>
    <row r="591" spans="1:58" ht="11.25" customHeight="1">
      <c r="A591" s="990" t="s">
        <v>1016</v>
      </c>
      <c r="D591" s="984"/>
      <c r="E591" s="994"/>
      <c r="F591" s="4007"/>
      <c r="G591" s="4014"/>
      <c r="H591" s="4003" t="s">
        <v>78</v>
      </c>
      <c r="I591" s="4015"/>
      <c r="J591" s="4016"/>
      <c r="K591" s="4017"/>
      <c r="L591" s="3741"/>
      <c r="M591" s="3742"/>
      <c r="N591" s="4020"/>
      <c r="O591" s="4021"/>
      <c r="P591" s="4023"/>
      <c r="Q591" s="4016"/>
      <c r="R591" s="3975"/>
      <c r="S591" s="4025"/>
      <c r="T591" s="3975"/>
      <c r="U591" s="3975"/>
      <c r="V591" s="3975"/>
      <c r="W591" s="3975"/>
      <c r="X591" s="3975"/>
      <c r="Y591" s="3975"/>
      <c r="Z591" s="1614"/>
      <c r="AA591" s="1581">
        <v>1</v>
      </c>
      <c r="AB591" s="1003" t="s">
        <v>1092</v>
      </c>
      <c r="AC591" s="993">
        <v>0</v>
      </c>
      <c r="AD591" s="1003" t="str">
        <f>AB591</f>
        <v xml:space="preserve">  Прибыль направляемая на инвестиции</v>
      </c>
      <c r="AE591" s="993">
        <v>17756.189999999999</v>
      </c>
      <c r="AF591" s="4018"/>
      <c r="AG591" s="4019"/>
      <c r="AH591" s="4019"/>
      <c r="AI591" s="4018"/>
      <c r="AJ591" s="4019"/>
      <c r="AK591" s="4019"/>
      <c r="AL591" s="1763"/>
      <c r="AM591" s="1609"/>
      <c r="AN591" s="1609"/>
      <c r="AO591" s="1609"/>
      <c r="AP591" s="1609"/>
      <c r="AQ591" s="1609"/>
      <c r="AR591" s="1609"/>
      <c r="AS591" s="1609"/>
      <c r="AT591" s="1609"/>
      <c r="AU591" s="1609"/>
      <c r="AV591" s="1609"/>
      <c r="AW591" s="1609"/>
      <c r="AX591" s="1609"/>
      <c r="AY591" s="1609"/>
      <c r="AZ591" s="1609"/>
      <c r="BA591" s="1609"/>
      <c r="BB591" s="1609"/>
      <c r="BC591" s="1609"/>
      <c r="BD591" s="1609"/>
      <c r="BE591" s="1609"/>
      <c r="BF591" s="1609"/>
    </row>
    <row r="592" spans="1:58" ht="11.25" customHeight="1">
      <c r="A592" s="990" t="s">
        <v>1016</v>
      </c>
      <c r="D592" s="984"/>
      <c r="E592" s="994"/>
      <c r="F592" s="4007"/>
      <c r="G592" s="4014"/>
      <c r="H592" s="4003" t="s">
        <v>78</v>
      </c>
      <c r="I592" s="4015"/>
      <c r="J592" s="4016"/>
      <c r="K592" s="4017"/>
      <c r="L592" s="3741"/>
      <c r="M592" s="3742"/>
      <c r="N592" s="4020"/>
      <c r="O592" s="4021"/>
      <c r="P592" s="4024"/>
      <c r="Q592" s="4016"/>
      <c r="R592" s="3975"/>
      <c r="S592" s="4025"/>
      <c r="T592" s="3975"/>
      <c r="U592" s="3975"/>
      <c r="V592" s="3975"/>
      <c r="W592" s="3975"/>
      <c r="X592" s="3975"/>
      <c r="Y592" s="3975"/>
      <c r="Z592" s="999"/>
      <c r="AA592" s="1000"/>
      <c r="AB592" s="1065" t="s">
        <v>1093</v>
      </c>
      <c r="AC592" s="1004"/>
      <c r="AD592" s="1004"/>
      <c r="AE592" s="1006"/>
      <c r="AF592" s="4018"/>
      <c r="AG592" s="4019"/>
      <c r="AH592" s="4019"/>
      <c r="AI592" s="4018"/>
      <c r="AJ592" s="4019"/>
      <c r="AK592" s="4019"/>
      <c r="AL592" s="1763"/>
      <c r="AM592" s="1609"/>
      <c r="AN592" s="1609"/>
      <c r="AO592" s="1609"/>
      <c r="AP592" s="1609"/>
      <c r="AQ592" s="1609"/>
      <c r="AR592" s="1609"/>
      <c r="AS592" s="1609"/>
      <c r="AT592" s="1609"/>
      <c r="AU592" s="1609"/>
      <c r="AV592" s="1609"/>
      <c r="AW592" s="1609"/>
      <c r="AX592" s="1609"/>
      <c r="AY592" s="1609"/>
      <c r="AZ592" s="1609"/>
      <c r="BA592" s="1609"/>
      <c r="BB592" s="1609"/>
      <c r="BC592" s="1609"/>
      <c r="BD592" s="1609"/>
      <c r="BE592" s="1609"/>
      <c r="BF592" s="1609"/>
    </row>
    <row r="593" spans="1:58" ht="11.25" customHeight="1">
      <c r="A593" s="990" t="s">
        <v>1016</v>
      </c>
      <c r="D593" s="984"/>
      <c r="E593" s="994"/>
      <c r="F593" s="4007"/>
      <c r="G593" s="4014"/>
      <c r="H593" s="4003" t="s">
        <v>78</v>
      </c>
      <c r="I593" s="4015"/>
      <c r="J593" s="4016"/>
      <c r="K593" s="4017"/>
      <c r="L593" s="3741"/>
      <c r="M593" s="3742"/>
      <c r="N593" s="999"/>
      <c r="O593" s="1000"/>
      <c r="P593" s="992" t="s">
        <v>1094</v>
      </c>
      <c r="Q593" s="1000"/>
      <c r="R593" s="1000"/>
      <c r="S593" s="1000"/>
      <c r="T593" s="1000"/>
      <c r="U593" s="1000"/>
      <c r="V593" s="1000"/>
      <c r="W593" s="1000"/>
      <c r="X593" s="1000"/>
      <c r="Y593" s="1000"/>
      <c r="Z593" s="1000"/>
      <c r="AA593" s="1000"/>
      <c r="AB593" s="1000"/>
      <c r="AC593" s="1000"/>
      <c r="AD593" s="1000"/>
      <c r="AE593" s="1007"/>
      <c r="AF593" s="4018"/>
      <c r="AG593" s="4019"/>
      <c r="AH593" s="4019"/>
      <c r="AI593" s="4018"/>
      <c r="AJ593" s="4019"/>
      <c r="AK593" s="4019"/>
      <c r="AL593" s="1763"/>
      <c r="AM593" s="1609"/>
      <c r="AN593" s="1609"/>
      <c r="AO593" s="1609"/>
      <c r="AP593" s="1609"/>
      <c r="AQ593" s="1609"/>
      <c r="AR593" s="1609"/>
      <c r="AS593" s="1609"/>
      <c r="AT593" s="1609"/>
      <c r="AU593" s="1609"/>
      <c r="AV593" s="1609"/>
      <c r="AW593" s="1609"/>
      <c r="AX593" s="1609"/>
      <c r="AY593" s="1609"/>
      <c r="AZ593" s="1609"/>
      <c r="BA593" s="1609"/>
      <c r="BB593" s="1609"/>
      <c r="BC593" s="1609"/>
      <c r="BD593" s="1609"/>
      <c r="BE593" s="1609"/>
      <c r="BF593" s="1609"/>
    </row>
    <row r="594" spans="1:58" ht="12" customHeight="1">
      <c r="A594" s="990" t="s">
        <v>1016</v>
      </c>
      <c r="D594" s="984"/>
      <c r="E594" s="994"/>
      <c r="F594" s="4008"/>
      <c r="G594" s="1014"/>
      <c r="H594" s="1014"/>
      <c r="I594" s="4005" t="s">
        <v>1100</v>
      </c>
      <c r="J594" s="4005"/>
      <c r="K594" s="4005"/>
      <c r="L594" s="997"/>
      <c r="M594" s="997"/>
      <c r="N594" s="998"/>
      <c r="O594" s="998"/>
      <c r="P594" s="998"/>
      <c r="Q594" s="998"/>
      <c r="R594" s="998"/>
      <c r="S594" s="998"/>
      <c r="T594" s="998"/>
      <c r="U594" s="998"/>
      <c r="V594" s="998"/>
      <c r="W594" s="998"/>
      <c r="X594" s="998"/>
      <c r="Y594" s="998"/>
      <c r="Z594" s="998"/>
      <c r="AA594" s="998"/>
      <c r="AB594" s="998"/>
      <c r="AC594" s="998"/>
      <c r="AD594" s="998"/>
      <c r="AE594" s="998"/>
      <c r="AF594" s="998"/>
      <c r="AG594" s="997"/>
      <c r="AH594" s="997"/>
      <c r="AI594" s="998"/>
      <c r="AJ594" s="997"/>
      <c r="AK594" s="998"/>
      <c r="AL594" s="1763"/>
      <c r="AM594" s="1609"/>
      <c r="AN594" s="1609"/>
      <c r="AO594" s="1609"/>
      <c r="AP594" s="1609"/>
      <c r="AQ594" s="1609"/>
      <c r="AR594" s="1609"/>
      <c r="AS594" s="1609"/>
      <c r="AT594" s="1609"/>
      <c r="AU594" s="1609"/>
      <c r="AV594" s="1609"/>
      <c r="AW594" s="1609"/>
      <c r="AX594" s="1609"/>
      <c r="AY594" s="1609"/>
      <c r="AZ594" s="1609"/>
      <c r="BA594" s="1609"/>
      <c r="BB594" s="1609"/>
      <c r="BC594" s="1609"/>
      <c r="BD594" s="1609"/>
      <c r="BE594" s="1609"/>
      <c r="BF594" s="1609"/>
    </row>
    <row r="595" spans="1:58" ht="0.75" customHeight="1">
      <c r="A595" s="990" t="s">
        <v>1016</v>
      </c>
      <c r="D595" s="984"/>
      <c r="E595" s="994"/>
      <c r="F595" s="4006">
        <v>2023</v>
      </c>
      <c r="G595" s="4003"/>
      <c r="H595" s="4010" t="s">
        <v>460</v>
      </c>
      <c r="I595" s="4011"/>
      <c r="J595" s="4002"/>
      <c r="K595" s="4002"/>
      <c r="L595" s="4004"/>
      <c r="M595" s="3857"/>
      <c r="N595" s="1811"/>
      <c r="O595" s="1810"/>
      <c r="P595" s="1811"/>
      <c r="Q595" s="1811"/>
      <c r="R595" s="1811"/>
      <c r="S595" s="1811"/>
      <c r="T595" s="1811"/>
      <c r="U595" s="1811"/>
      <c r="V595" s="1811"/>
      <c r="W595" s="1811"/>
      <c r="X595" s="1811"/>
      <c r="Y595" s="1811"/>
      <c r="Z595" s="1811"/>
      <c r="AA595" s="1811"/>
      <c r="AB595" s="1811"/>
      <c r="AC595" s="1811"/>
      <c r="AD595" s="1811"/>
      <c r="AE595" s="1811"/>
      <c r="AF595" s="4009"/>
      <c r="AG595" s="4004"/>
      <c r="AH595" s="4004"/>
      <c r="AI595" s="4009"/>
      <c r="AJ595" s="4004"/>
      <c r="AK595" s="4004"/>
      <c r="AL595" s="1763"/>
      <c r="AM595" s="1609"/>
      <c r="AN595" s="1609"/>
      <c r="AO595" s="1609"/>
      <c r="AP595" s="1609"/>
      <c r="AQ595" s="1609"/>
      <c r="AR595" s="1609"/>
      <c r="AS595" s="1609"/>
      <c r="AT595" s="1609"/>
      <c r="AU595" s="1609"/>
      <c r="AV595" s="1609"/>
      <c r="AW595" s="1609"/>
      <c r="AX595" s="1609"/>
      <c r="AY595" s="1609"/>
      <c r="AZ595" s="1609"/>
      <c r="BA595" s="1609"/>
      <c r="BB595" s="1609"/>
      <c r="BC595" s="1609"/>
      <c r="BD595" s="1609"/>
      <c r="BE595" s="1609"/>
      <c r="BF595" s="1609"/>
    </row>
    <row r="596" spans="1:58" ht="0.75" customHeight="1">
      <c r="A596" s="990" t="s">
        <v>1016</v>
      </c>
      <c r="D596" s="984"/>
      <c r="E596" s="994"/>
      <c r="F596" s="4006"/>
      <c r="G596" s="4003"/>
      <c r="H596" s="4010"/>
      <c r="I596" s="4011"/>
      <c r="J596" s="4002"/>
      <c r="K596" s="4002"/>
      <c r="L596" s="4004"/>
      <c r="M596" s="3857"/>
      <c r="N596" s="4012"/>
      <c r="O596" s="4013"/>
      <c r="P596" s="3999"/>
      <c r="Q596" s="4002"/>
      <c r="R596" s="4002"/>
      <c r="S596" s="4002"/>
      <c r="T596" s="4002"/>
      <c r="U596" s="4002"/>
      <c r="V596" s="4002"/>
      <c r="W596" s="4002"/>
      <c r="X596" s="4002"/>
      <c r="Y596" s="4002"/>
      <c r="Z596" s="1812"/>
      <c r="AA596" s="1813"/>
      <c r="AB596" s="1813"/>
      <c r="AC596" s="1814"/>
      <c r="AD596" s="1814"/>
      <c r="AE596" s="1815"/>
      <c r="AF596" s="4009"/>
      <c r="AG596" s="4004"/>
      <c r="AH596" s="4004"/>
      <c r="AI596" s="4009"/>
      <c r="AJ596" s="4004"/>
      <c r="AK596" s="4004"/>
      <c r="AL596" s="1763"/>
      <c r="AM596" s="1609"/>
      <c r="AN596" s="1609"/>
      <c r="AO596" s="1609"/>
      <c r="AP596" s="1609"/>
      <c r="AQ596" s="1609"/>
      <c r="AR596" s="1609"/>
      <c r="AS596" s="1609"/>
      <c r="AT596" s="1609"/>
      <c r="AU596" s="1609"/>
      <c r="AV596" s="1609"/>
      <c r="AW596" s="1609"/>
      <c r="AX596" s="1609"/>
      <c r="AY596" s="1609"/>
      <c r="AZ596" s="1609"/>
      <c r="BA596" s="1609"/>
      <c r="BB596" s="1609"/>
      <c r="BC596" s="1609"/>
      <c r="BD596" s="1609"/>
      <c r="BE596" s="1609"/>
      <c r="BF596" s="1609"/>
    </row>
    <row r="597" spans="1:58" ht="0.75" customHeight="1">
      <c r="A597" s="990" t="s">
        <v>1016</v>
      </c>
      <c r="D597" s="984"/>
      <c r="E597" s="994"/>
      <c r="F597" s="4006"/>
      <c r="G597" s="4003"/>
      <c r="H597" s="4010"/>
      <c r="I597" s="4011"/>
      <c r="J597" s="4002"/>
      <c r="K597" s="4002"/>
      <c r="L597" s="4004"/>
      <c r="M597" s="3857"/>
      <c r="N597" s="4012"/>
      <c r="O597" s="4013"/>
      <c r="P597" s="4000"/>
      <c r="Q597" s="4002"/>
      <c r="R597" s="4002"/>
      <c r="S597" s="4002"/>
      <c r="T597" s="4002"/>
      <c r="U597" s="4002"/>
      <c r="V597" s="4002"/>
      <c r="W597" s="4002"/>
      <c r="X597" s="4002"/>
      <c r="Y597" s="4002"/>
      <c r="Z597" s="1816"/>
      <c r="AA597" s="1817"/>
      <c r="AB597" s="1818"/>
      <c r="AC597" s="1819"/>
      <c r="AD597" s="1818"/>
      <c r="AE597" s="1819"/>
      <c r="AF597" s="4009"/>
      <c r="AG597" s="4004"/>
      <c r="AH597" s="4004"/>
      <c r="AI597" s="4009"/>
      <c r="AJ597" s="4004"/>
      <c r="AK597" s="4004"/>
      <c r="AL597" s="1763"/>
      <c r="AM597" s="1609"/>
      <c r="AN597" s="1609"/>
      <c r="AO597" s="1609"/>
      <c r="AP597" s="1609"/>
      <c r="AQ597" s="1609"/>
      <c r="AR597" s="1609"/>
      <c r="AS597" s="1609"/>
      <c r="AT597" s="1609"/>
      <c r="AU597" s="1609"/>
      <c r="AV597" s="1609"/>
      <c r="AW597" s="1609"/>
      <c r="AX597" s="1609"/>
      <c r="AY597" s="1609"/>
      <c r="AZ597" s="1609"/>
      <c r="BA597" s="1609"/>
      <c r="BB597" s="1609"/>
      <c r="BC597" s="1609"/>
      <c r="BD597" s="1609"/>
      <c r="BE597" s="1609"/>
      <c r="BF597" s="1609"/>
    </row>
    <row r="598" spans="1:58" ht="0.75" customHeight="1">
      <c r="A598" s="990" t="s">
        <v>1016</v>
      </c>
      <c r="D598" s="984"/>
      <c r="E598" s="994"/>
      <c r="F598" s="4006"/>
      <c r="G598" s="4003"/>
      <c r="H598" s="4010"/>
      <c r="I598" s="4011"/>
      <c r="J598" s="4002"/>
      <c r="K598" s="4002"/>
      <c r="L598" s="4004"/>
      <c r="M598" s="3857"/>
      <c r="N598" s="4012"/>
      <c r="O598" s="4013"/>
      <c r="P598" s="4001"/>
      <c r="Q598" s="4002"/>
      <c r="R598" s="4002"/>
      <c r="S598" s="4002"/>
      <c r="T598" s="4002"/>
      <c r="U598" s="4002"/>
      <c r="V598" s="4002"/>
      <c r="W598" s="4002"/>
      <c r="X598" s="4002"/>
      <c r="Y598" s="4002"/>
      <c r="Z598" s="1812"/>
      <c r="AA598" s="1813"/>
      <c r="AB598" s="1820"/>
      <c r="AC598" s="1814"/>
      <c r="AD598" s="1814"/>
      <c r="AE598" s="1821"/>
      <c r="AF598" s="4009"/>
      <c r="AG598" s="4004"/>
      <c r="AH598" s="4004"/>
      <c r="AI598" s="4009"/>
      <c r="AJ598" s="4004"/>
      <c r="AK598" s="4004"/>
      <c r="AL598" s="1763"/>
      <c r="AM598" s="1609"/>
      <c r="AN598" s="1609"/>
      <c r="AO598" s="1609"/>
      <c r="AP598" s="1609"/>
      <c r="AQ598" s="1609"/>
      <c r="AR598" s="1609"/>
      <c r="AS598" s="1609"/>
      <c r="AT598" s="1609"/>
      <c r="AU598" s="1609"/>
      <c r="AV598" s="1609"/>
      <c r="AW598" s="1609"/>
      <c r="AX598" s="1609"/>
      <c r="AY598" s="1609"/>
      <c r="AZ598" s="1609"/>
      <c r="BA598" s="1609"/>
      <c r="BB598" s="1609"/>
      <c r="BC598" s="1609"/>
      <c r="BD598" s="1609"/>
      <c r="BE598" s="1609"/>
      <c r="BF598" s="1609"/>
    </row>
    <row r="599" spans="1:58" ht="0.75" customHeight="1">
      <c r="A599" s="990" t="s">
        <v>1016</v>
      </c>
      <c r="D599" s="984"/>
      <c r="E599" s="994"/>
      <c r="F599" s="4006"/>
      <c r="G599" s="4003"/>
      <c r="H599" s="4010"/>
      <c r="I599" s="4011"/>
      <c r="J599" s="4002"/>
      <c r="K599" s="4002"/>
      <c r="L599" s="4004"/>
      <c r="M599" s="3857"/>
      <c r="N599" s="1813"/>
      <c r="O599" s="1813"/>
      <c r="P599" s="1820"/>
      <c r="Q599" s="1813"/>
      <c r="R599" s="1813"/>
      <c r="S599" s="1813"/>
      <c r="T599" s="1813"/>
      <c r="U599" s="1813"/>
      <c r="V599" s="1813"/>
      <c r="W599" s="1813"/>
      <c r="X599" s="1813"/>
      <c r="Y599" s="1813"/>
      <c r="Z599" s="1813"/>
      <c r="AA599" s="1813"/>
      <c r="AB599" s="1813"/>
      <c r="AC599" s="1813"/>
      <c r="AD599" s="1813"/>
      <c r="AE599" s="1822"/>
      <c r="AF599" s="4009"/>
      <c r="AG599" s="4004"/>
      <c r="AH599" s="4004"/>
      <c r="AI599" s="4009"/>
      <c r="AJ599" s="4004"/>
      <c r="AK599" s="4004"/>
      <c r="AL599" s="1763"/>
      <c r="AM599" s="1609"/>
      <c r="AN599" s="1609"/>
      <c r="AO599" s="1609"/>
      <c r="AP599" s="1609"/>
      <c r="AQ599" s="1609"/>
      <c r="AR599" s="1609"/>
      <c r="AS599" s="1609"/>
      <c r="AT599" s="1609"/>
      <c r="AU599" s="1609"/>
      <c r="AV599" s="1609"/>
      <c r="AW599" s="1609"/>
      <c r="AX599" s="1609"/>
      <c r="AY599" s="1609"/>
      <c r="AZ599" s="1609"/>
      <c r="BA599" s="1609"/>
      <c r="BB599" s="1609"/>
      <c r="BC599" s="1609"/>
      <c r="BD599" s="1609"/>
      <c r="BE599" s="1609"/>
      <c r="BF599" s="1609"/>
    </row>
    <row r="600" spans="1:58" ht="11.25" customHeight="1">
      <c r="A600" s="990" t="s">
        <v>1016</v>
      </c>
      <c r="D600" s="984"/>
      <c r="E600" s="994"/>
      <c r="F600" s="4007"/>
      <c r="G600" s="3992" t="s">
        <v>90</v>
      </c>
      <c r="H600" s="4003" t="s">
        <v>161</v>
      </c>
      <c r="I600" s="4015"/>
      <c r="J600" s="4016"/>
      <c r="K600" s="4017" t="s">
        <v>1155</v>
      </c>
      <c r="L600" s="3741" t="s">
        <v>6</v>
      </c>
      <c r="M600" s="3742"/>
      <c r="N600" s="1761"/>
      <c r="O600" s="1001" t="s">
        <v>460</v>
      </c>
      <c r="P600" s="1002"/>
      <c r="Q600" s="1002"/>
      <c r="R600" s="1002"/>
      <c r="S600" s="1002"/>
      <c r="T600" s="1002"/>
      <c r="U600" s="1002"/>
      <c r="V600" s="1002"/>
      <c r="W600" s="1002"/>
      <c r="X600" s="1002"/>
      <c r="Y600" s="1002"/>
      <c r="Z600" s="1002"/>
      <c r="AA600" s="1002"/>
      <c r="AB600" s="1002"/>
      <c r="AC600" s="1002"/>
      <c r="AD600" s="1002"/>
      <c r="AE600" s="1002"/>
      <c r="AF600" s="4018">
        <v>2019</v>
      </c>
      <c r="AG600" s="4019" t="s">
        <v>1096</v>
      </c>
      <c r="AH600" s="4019" t="s">
        <v>1119</v>
      </c>
      <c r="AI600" s="4018">
        <v>2019</v>
      </c>
      <c r="AJ600" s="4019" t="s">
        <v>1096</v>
      </c>
      <c r="AK600" s="4019" t="s">
        <v>1119</v>
      </c>
      <c r="AL600" s="1763"/>
      <c r="AM600" s="1609"/>
      <c r="AN600" s="1609"/>
      <c r="AO600" s="1609"/>
      <c r="AP600" s="1609"/>
      <c r="AQ600" s="1609"/>
      <c r="AR600" s="1609"/>
      <c r="AS600" s="1609"/>
      <c r="AT600" s="1609"/>
      <c r="AU600" s="1609"/>
      <c r="AV600" s="1609"/>
      <c r="AW600" s="1609"/>
      <c r="AX600" s="1609"/>
      <c r="AY600" s="1609"/>
      <c r="AZ600" s="1609"/>
      <c r="BA600" s="1609"/>
      <c r="BB600" s="1609"/>
      <c r="BC600" s="1609"/>
      <c r="BD600" s="1609"/>
      <c r="BE600" s="1609"/>
      <c r="BF600" s="1609"/>
    </row>
    <row r="601" spans="1:58" ht="11.25" customHeight="1">
      <c r="A601" s="990" t="s">
        <v>1016</v>
      </c>
      <c r="D601" s="984"/>
      <c r="E601" s="994"/>
      <c r="F601" s="4007"/>
      <c r="G601" s="4014"/>
      <c r="H601" s="4003" t="s">
        <v>460</v>
      </c>
      <c r="I601" s="4015"/>
      <c r="J601" s="4016"/>
      <c r="K601" s="4017"/>
      <c r="L601" s="3741"/>
      <c r="M601" s="3742"/>
      <c r="N601" s="4020"/>
      <c r="O601" s="4021">
        <v>1</v>
      </c>
      <c r="P601" s="4022" t="s">
        <v>52</v>
      </c>
      <c r="Q601" s="4016" t="s">
        <v>1156</v>
      </c>
      <c r="R601" s="4025" t="s">
        <v>1084</v>
      </c>
      <c r="S601" s="4025" t="s">
        <v>1149</v>
      </c>
      <c r="T601" s="4025" t="s">
        <v>1150</v>
      </c>
      <c r="U601" s="4025" t="s">
        <v>1151</v>
      </c>
      <c r="V601" s="4025" t="s">
        <v>1152</v>
      </c>
      <c r="W601" s="4025" t="s">
        <v>1153</v>
      </c>
      <c r="X601" s="4025" t="s">
        <v>1138</v>
      </c>
      <c r="Y601" s="4025" t="s">
        <v>1157</v>
      </c>
      <c r="Z601" s="999"/>
      <c r="AA601" s="1000"/>
      <c r="AB601" s="1000"/>
      <c r="AC601" s="1004"/>
      <c r="AD601" s="1004"/>
      <c r="AE601" s="1005"/>
      <c r="AF601" s="4018"/>
      <c r="AG601" s="4019"/>
      <c r="AH601" s="4019"/>
      <c r="AI601" s="4018"/>
      <c r="AJ601" s="4019"/>
      <c r="AK601" s="4019"/>
      <c r="AL601" s="1763"/>
      <c r="AM601" s="1609"/>
      <c r="AN601" s="1609"/>
      <c r="AO601" s="1609"/>
      <c r="AP601" s="1609"/>
      <c r="AQ601" s="1609"/>
      <c r="AR601" s="1609"/>
      <c r="AS601" s="1609"/>
      <c r="AT601" s="1609"/>
      <c r="AU601" s="1609"/>
      <c r="AV601" s="1609"/>
      <c r="AW601" s="1609"/>
      <c r="AX601" s="1609"/>
      <c r="AY601" s="1609"/>
      <c r="AZ601" s="1609"/>
      <c r="BA601" s="1609"/>
      <c r="BB601" s="1609"/>
      <c r="BC601" s="1609"/>
      <c r="BD601" s="1609"/>
      <c r="BE601" s="1609"/>
      <c r="BF601" s="1609"/>
    </row>
    <row r="602" spans="1:58" ht="11.25" customHeight="1">
      <c r="A602" s="990" t="s">
        <v>1016</v>
      </c>
      <c r="D602" s="984"/>
      <c r="E602" s="994"/>
      <c r="F602" s="4007"/>
      <c r="G602" s="4014"/>
      <c r="H602" s="4003" t="s">
        <v>460</v>
      </c>
      <c r="I602" s="4015"/>
      <c r="J602" s="4016"/>
      <c r="K602" s="4017"/>
      <c r="L602" s="3741"/>
      <c r="M602" s="3742"/>
      <c r="N602" s="4020"/>
      <c r="O602" s="4021"/>
      <c r="P602" s="4023"/>
      <c r="Q602" s="4016"/>
      <c r="R602" s="3975"/>
      <c r="S602" s="4025"/>
      <c r="T602" s="3975"/>
      <c r="U602" s="3975"/>
      <c r="V602" s="3975"/>
      <c r="W602" s="3975"/>
      <c r="X602" s="3975"/>
      <c r="Y602" s="3975"/>
      <c r="Z602" s="1614"/>
      <c r="AA602" s="1581">
        <v>1</v>
      </c>
      <c r="AB602" s="1003" t="s">
        <v>1102</v>
      </c>
      <c r="AC602" s="993">
        <v>2284.77</v>
      </c>
      <c r="AD602" s="1003" t="str">
        <f>AB602</f>
        <v xml:space="preserve">      Амортизационные отчисления с выделением результатов переоценки основных средств и нематериальных активов</v>
      </c>
      <c r="AE602" s="993">
        <v>0</v>
      </c>
      <c r="AF602" s="4018"/>
      <c r="AG602" s="4019"/>
      <c r="AH602" s="4019"/>
      <c r="AI602" s="4018"/>
      <c r="AJ602" s="4019"/>
      <c r="AK602" s="4019"/>
      <c r="AL602" s="1763"/>
      <c r="AM602" s="1609"/>
      <c r="AN602" s="1609"/>
      <c r="AO602" s="1609"/>
      <c r="AP602" s="1609"/>
      <c r="AQ602" s="1609"/>
      <c r="AR602" s="1609"/>
      <c r="AS602" s="1609"/>
      <c r="AT602" s="1609"/>
      <c r="AU602" s="1609"/>
      <c r="AV602" s="1609"/>
      <c r="AW602" s="1609"/>
      <c r="AX602" s="1609"/>
      <c r="AY602" s="1609"/>
      <c r="AZ602" s="1609"/>
      <c r="BA602" s="1609"/>
      <c r="BB602" s="1609"/>
      <c r="BC602" s="1609"/>
      <c r="BD602" s="1609"/>
      <c r="BE602" s="1609"/>
      <c r="BF602" s="1609"/>
    </row>
    <row r="603" spans="1:58" ht="11.25" customHeight="1">
      <c r="A603" s="990" t="s">
        <v>1016</v>
      </c>
      <c r="D603" s="984"/>
      <c r="E603" s="994"/>
      <c r="F603" s="4007"/>
      <c r="G603" s="4014"/>
      <c r="H603" s="4003" t="s">
        <v>460</v>
      </c>
      <c r="I603" s="4015"/>
      <c r="J603" s="4016"/>
      <c r="K603" s="4017"/>
      <c r="L603" s="3741"/>
      <c r="M603" s="3742"/>
      <c r="N603" s="4020"/>
      <c r="O603" s="4021"/>
      <c r="P603" s="4024"/>
      <c r="Q603" s="4016"/>
      <c r="R603" s="3975"/>
      <c r="S603" s="4025"/>
      <c r="T603" s="3975"/>
      <c r="U603" s="3975"/>
      <c r="V603" s="3975"/>
      <c r="W603" s="3975"/>
      <c r="X603" s="3975"/>
      <c r="Y603" s="3975"/>
      <c r="Z603" s="999"/>
      <c r="AA603" s="1000"/>
      <c r="AB603" s="1065" t="s">
        <v>1093</v>
      </c>
      <c r="AC603" s="1004"/>
      <c r="AD603" s="1004"/>
      <c r="AE603" s="1006"/>
      <c r="AF603" s="4018"/>
      <c r="AG603" s="4019"/>
      <c r="AH603" s="4019"/>
      <c r="AI603" s="4018"/>
      <c r="AJ603" s="4019"/>
      <c r="AK603" s="4019"/>
      <c r="AL603" s="1763"/>
      <c r="AM603" s="1609"/>
      <c r="AN603" s="1609"/>
      <c r="AO603" s="1609"/>
      <c r="AP603" s="1609"/>
      <c r="AQ603" s="1609"/>
      <c r="AR603" s="1609"/>
      <c r="AS603" s="1609"/>
      <c r="AT603" s="1609"/>
      <c r="AU603" s="1609"/>
      <c r="AV603" s="1609"/>
      <c r="AW603" s="1609"/>
      <c r="AX603" s="1609"/>
      <c r="AY603" s="1609"/>
      <c r="AZ603" s="1609"/>
      <c r="BA603" s="1609"/>
      <c r="BB603" s="1609"/>
      <c r="BC603" s="1609"/>
      <c r="BD603" s="1609"/>
      <c r="BE603" s="1609"/>
      <c r="BF603" s="1609"/>
    </row>
    <row r="604" spans="1:58" ht="11.25" customHeight="1">
      <c r="A604" s="990" t="s">
        <v>1016</v>
      </c>
      <c r="D604" s="984"/>
      <c r="E604" s="994"/>
      <c r="F604" s="4007"/>
      <c r="G604" s="4014"/>
      <c r="H604" s="4003" t="s">
        <v>460</v>
      </c>
      <c r="I604" s="4015"/>
      <c r="J604" s="4016"/>
      <c r="K604" s="4017"/>
      <c r="L604" s="3741"/>
      <c r="M604" s="3742"/>
      <c r="N604" s="999"/>
      <c r="O604" s="1000"/>
      <c r="P604" s="992" t="s">
        <v>1094</v>
      </c>
      <c r="Q604" s="1000"/>
      <c r="R604" s="1000"/>
      <c r="S604" s="1000"/>
      <c r="T604" s="1000"/>
      <c r="U604" s="1000"/>
      <c r="V604" s="1000"/>
      <c r="W604" s="1000"/>
      <c r="X604" s="1000"/>
      <c r="Y604" s="1000"/>
      <c r="Z604" s="1000"/>
      <c r="AA604" s="1000"/>
      <c r="AB604" s="1000"/>
      <c r="AC604" s="1000"/>
      <c r="AD604" s="1000"/>
      <c r="AE604" s="1007"/>
      <c r="AF604" s="4018"/>
      <c r="AG604" s="4019"/>
      <c r="AH604" s="4019"/>
      <c r="AI604" s="4018"/>
      <c r="AJ604" s="4019"/>
      <c r="AK604" s="4019"/>
      <c r="AL604" s="1763"/>
      <c r="AM604" s="1609"/>
      <c r="AN604" s="1609"/>
      <c r="AO604" s="1609"/>
      <c r="AP604" s="1609"/>
      <c r="AQ604" s="1609"/>
      <c r="AR604" s="1609"/>
      <c r="AS604" s="1609"/>
      <c r="AT604" s="1609"/>
      <c r="AU604" s="1609"/>
      <c r="AV604" s="1609"/>
      <c r="AW604" s="1609"/>
      <c r="AX604" s="1609"/>
      <c r="AY604" s="1609"/>
      <c r="AZ604" s="1609"/>
      <c r="BA604" s="1609"/>
      <c r="BB604" s="1609"/>
      <c r="BC604" s="1609"/>
      <c r="BD604" s="1609"/>
      <c r="BE604" s="1609"/>
      <c r="BF604" s="1609"/>
    </row>
    <row r="605" spans="1:58" ht="11.25" customHeight="1">
      <c r="A605" s="990" t="s">
        <v>1016</v>
      </c>
      <c r="D605" s="984"/>
      <c r="E605" s="994"/>
      <c r="F605" s="4007"/>
      <c r="G605" s="3992" t="s">
        <v>90</v>
      </c>
      <c r="H605" s="4003" t="s">
        <v>89</v>
      </c>
      <c r="I605" s="4015"/>
      <c r="J605" s="4016"/>
      <c r="K605" s="4017" t="s">
        <v>1169</v>
      </c>
      <c r="L605" s="3741" t="s">
        <v>6</v>
      </c>
      <c r="M605" s="3742"/>
      <c r="N605" s="1761"/>
      <c r="O605" s="1001" t="s">
        <v>460</v>
      </c>
      <c r="P605" s="1002"/>
      <c r="Q605" s="1002"/>
      <c r="R605" s="1002"/>
      <c r="S605" s="1002"/>
      <c r="T605" s="1002"/>
      <c r="U605" s="1002"/>
      <c r="V605" s="1002"/>
      <c r="W605" s="1002"/>
      <c r="X605" s="1002"/>
      <c r="Y605" s="1002"/>
      <c r="Z605" s="1002"/>
      <c r="AA605" s="1002"/>
      <c r="AB605" s="1002"/>
      <c r="AC605" s="1002"/>
      <c r="AD605" s="1002"/>
      <c r="AE605" s="1002"/>
      <c r="AF605" s="4018">
        <v>2024</v>
      </c>
      <c r="AG605" s="4019" t="s">
        <v>1096</v>
      </c>
      <c r="AH605" s="4019" t="s">
        <v>1170</v>
      </c>
      <c r="AI605" s="4018">
        <v>2024</v>
      </c>
      <c r="AJ605" s="4019" t="s">
        <v>1171</v>
      </c>
      <c r="AK605" s="4019" t="s">
        <v>1170</v>
      </c>
      <c r="AL605" s="1763"/>
      <c r="AM605" s="1609"/>
      <c r="AN605" s="1609"/>
      <c r="AO605" s="1609"/>
      <c r="AP605" s="1609"/>
      <c r="AQ605" s="1609"/>
      <c r="AR605" s="1609"/>
      <c r="AS605" s="1609"/>
      <c r="AT605" s="1609"/>
      <c r="AU605" s="1609"/>
      <c r="AV605" s="1609"/>
      <c r="AW605" s="1609"/>
      <c r="AX605" s="1609"/>
      <c r="AY605" s="1609"/>
      <c r="AZ605" s="1609"/>
      <c r="BA605" s="1609"/>
      <c r="BB605" s="1609"/>
      <c r="BC605" s="1609"/>
      <c r="BD605" s="1609"/>
      <c r="BE605" s="1609"/>
      <c r="BF605" s="1609"/>
    </row>
    <row r="606" spans="1:58" ht="11.25" customHeight="1">
      <c r="A606" s="990" t="s">
        <v>1016</v>
      </c>
      <c r="D606" s="984"/>
      <c r="E606" s="994"/>
      <c r="F606" s="4007"/>
      <c r="G606" s="4014"/>
      <c r="H606" s="4003" t="s">
        <v>161</v>
      </c>
      <c r="I606" s="4015"/>
      <c r="J606" s="4016"/>
      <c r="K606" s="4017"/>
      <c r="L606" s="3741"/>
      <c r="M606" s="3742"/>
      <c r="N606" s="4020"/>
      <c r="O606" s="4021">
        <v>1</v>
      </c>
      <c r="P606" s="4022" t="s">
        <v>52</v>
      </c>
      <c r="Q606" s="4016" t="s">
        <v>1163</v>
      </c>
      <c r="R606" s="4025" t="s">
        <v>1084</v>
      </c>
      <c r="S606" s="4025" t="s">
        <v>1149</v>
      </c>
      <c r="T606" s="4025" t="s">
        <v>1150</v>
      </c>
      <c r="U606" s="4025" t="s">
        <v>1151</v>
      </c>
      <c r="V606" s="4025" t="s">
        <v>1152</v>
      </c>
      <c r="W606" s="4025" t="s">
        <v>1153</v>
      </c>
      <c r="X606" s="4025" t="s">
        <v>1164</v>
      </c>
      <c r="Y606" s="4025" t="s">
        <v>1165</v>
      </c>
      <c r="Z606" s="999"/>
      <c r="AA606" s="1000"/>
      <c r="AB606" s="1000"/>
      <c r="AC606" s="1004"/>
      <c r="AD606" s="1004"/>
      <c r="AE606" s="1005"/>
      <c r="AF606" s="4018"/>
      <c r="AG606" s="4019"/>
      <c r="AH606" s="4019"/>
      <c r="AI606" s="4018"/>
      <c r="AJ606" s="4019"/>
      <c r="AK606" s="4019"/>
      <c r="AL606" s="1763"/>
      <c r="AM606" s="1609"/>
      <c r="AN606" s="1609"/>
      <c r="AO606" s="1609"/>
      <c r="AP606" s="1609"/>
      <c r="AQ606" s="1609"/>
      <c r="AR606" s="1609"/>
      <c r="AS606" s="1609"/>
      <c r="AT606" s="1609"/>
      <c r="AU606" s="1609"/>
      <c r="AV606" s="1609"/>
      <c r="AW606" s="1609"/>
      <c r="AX606" s="1609"/>
      <c r="AY606" s="1609"/>
      <c r="AZ606" s="1609"/>
      <c r="BA606" s="1609"/>
      <c r="BB606" s="1609"/>
      <c r="BC606" s="1609"/>
      <c r="BD606" s="1609"/>
      <c r="BE606" s="1609"/>
      <c r="BF606" s="1609"/>
    </row>
    <row r="607" spans="1:58" ht="11.25" customHeight="1">
      <c r="A607" s="990" t="s">
        <v>1016</v>
      </c>
      <c r="D607" s="984"/>
      <c r="E607" s="994"/>
      <c r="F607" s="4007"/>
      <c r="G607" s="4014"/>
      <c r="H607" s="4003" t="s">
        <v>161</v>
      </c>
      <c r="I607" s="4015"/>
      <c r="J607" s="4016"/>
      <c r="K607" s="4017"/>
      <c r="L607" s="3741"/>
      <c r="M607" s="3742"/>
      <c r="N607" s="4020"/>
      <c r="O607" s="4021"/>
      <c r="P607" s="4023"/>
      <c r="Q607" s="4016"/>
      <c r="R607" s="3975"/>
      <c r="S607" s="4025"/>
      <c r="T607" s="3975"/>
      <c r="U607" s="3975"/>
      <c r="V607" s="3975"/>
      <c r="W607" s="3975"/>
      <c r="X607" s="3975"/>
      <c r="Y607" s="3975"/>
      <c r="Z607" s="1614"/>
      <c r="AA607" s="1581">
        <v>1</v>
      </c>
      <c r="AB607" s="1003" t="s">
        <v>1102</v>
      </c>
      <c r="AC607" s="993">
        <v>13050.59</v>
      </c>
      <c r="AD607" s="1003" t="str">
        <f>AB607</f>
        <v xml:space="preserve">      Амортизационные отчисления с выделением результатов переоценки основных средств и нематериальных активов</v>
      </c>
      <c r="AE607" s="993">
        <v>13050.59</v>
      </c>
      <c r="AF607" s="4018"/>
      <c r="AG607" s="4019"/>
      <c r="AH607" s="4019"/>
      <c r="AI607" s="4018"/>
      <c r="AJ607" s="4019"/>
      <c r="AK607" s="4019"/>
      <c r="AL607" s="1763"/>
      <c r="AM607" s="1609"/>
      <c r="AN607" s="1609"/>
      <c r="AO607" s="1609"/>
      <c r="AP607" s="1609"/>
      <c r="AQ607" s="1609"/>
      <c r="AR607" s="1609"/>
      <c r="AS607" s="1609"/>
      <c r="AT607" s="1609"/>
      <c r="AU607" s="1609"/>
      <c r="AV607" s="1609"/>
      <c r="AW607" s="1609"/>
      <c r="AX607" s="1609"/>
      <c r="AY607" s="1609"/>
      <c r="AZ607" s="1609"/>
      <c r="BA607" s="1609"/>
      <c r="BB607" s="1609"/>
      <c r="BC607" s="1609"/>
      <c r="BD607" s="1609"/>
      <c r="BE607" s="1609"/>
      <c r="BF607" s="1609"/>
    </row>
    <row r="608" spans="1:58" ht="11.25" customHeight="1">
      <c r="A608" s="990" t="s">
        <v>1016</v>
      </c>
      <c r="D608" s="984"/>
      <c r="E608" s="994"/>
      <c r="F608" s="4014"/>
      <c r="G608" s="4014"/>
      <c r="H608" s="4014"/>
      <c r="I608" s="4014"/>
      <c r="J608" s="4014"/>
      <c r="K608" s="4014"/>
      <c r="L608" s="4014"/>
      <c r="M608" s="4014"/>
      <c r="N608" s="4014"/>
      <c r="O608" s="4014"/>
      <c r="P608" s="4014"/>
      <c r="Q608" s="4014"/>
      <c r="R608" s="4014"/>
      <c r="S608" s="4014"/>
      <c r="T608" s="4014"/>
      <c r="U608" s="4014"/>
      <c r="V608" s="4014"/>
      <c r="W608" s="4014"/>
      <c r="X608" s="4014"/>
      <c r="Y608" s="4014"/>
      <c r="Z608" s="587" t="s">
        <v>90</v>
      </c>
      <c r="AA608" s="1601" t="s">
        <v>89</v>
      </c>
      <c r="AB608" s="1003" t="s">
        <v>1092</v>
      </c>
      <c r="AC608" s="993">
        <v>14849.5</v>
      </c>
      <c r="AD608" s="1003" t="str">
        <f>AB608</f>
        <v xml:space="preserve">  Прибыль направляемая на инвестиции</v>
      </c>
      <c r="AE608" s="993">
        <v>4921.37</v>
      </c>
      <c r="AF608" s="4026"/>
      <c r="AG608" s="4027"/>
      <c r="AH608" s="4027"/>
      <c r="AI608" s="4026"/>
      <c r="AJ608" s="4027"/>
      <c r="AK608" s="4028"/>
      <c r="AL608" s="1763"/>
      <c r="AM608" s="1609"/>
      <c r="AN608" s="1609"/>
      <c r="AO608" s="1609"/>
      <c r="AP608" s="1609"/>
      <c r="AQ608" s="1609"/>
      <c r="AR608" s="1609"/>
      <c r="AS608" s="1609"/>
      <c r="AT608" s="1609"/>
      <c r="AU608" s="1609"/>
      <c r="AV608" s="1609"/>
      <c r="AW608" s="1609"/>
      <c r="AX608" s="1609"/>
      <c r="AY608" s="1609"/>
      <c r="AZ608" s="1609"/>
      <c r="BA608" s="1609"/>
      <c r="BB608" s="1609"/>
      <c r="BC608" s="1609"/>
      <c r="BD608" s="1609"/>
      <c r="BE608" s="1609"/>
      <c r="BF608" s="1609"/>
    </row>
    <row r="609" spans="1:58" ht="11.25" customHeight="1">
      <c r="A609" s="990" t="s">
        <v>1016</v>
      </c>
      <c r="D609" s="984"/>
      <c r="E609" s="994"/>
      <c r="F609" s="4007"/>
      <c r="G609" s="4014"/>
      <c r="H609" s="4003" t="s">
        <v>161</v>
      </c>
      <c r="I609" s="4015"/>
      <c r="J609" s="4016"/>
      <c r="K609" s="4017"/>
      <c r="L609" s="3741"/>
      <c r="M609" s="3742"/>
      <c r="N609" s="4020"/>
      <c r="O609" s="4021"/>
      <c r="P609" s="4024"/>
      <c r="Q609" s="4016"/>
      <c r="R609" s="3975"/>
      <c r="S609" s="4025"/>
      <c r="T609" s="3975"/>
      <c r="U609" s="3975"/>
      <c r="V609" s="3975"/>
      <c r="W609" s="3975"/>
      <c r="X609" s="3975"/>
      <c r="Y609" s="3975"/>
      <c r="Z609" s="999"/>
      <c r="AA609" s="1000"/>
      <c r="AB609" s="1065" t="s">
        <v>1093</v>
      </c>
      <c r="AC609" s="1004"/>
      <c r="AD609" s="1004"/>
      <c r="AE609" s="1006"/>
      <c r="AF609" s="4018"/>
      <c r="AG609" s="4019"/>
      <c r="AH609" s="4019"/>
      <c r="AI609" s="4018"/>
      <c r="AJ609" s="4019"/>
      <c r="AK609" s="4019"/>
      <c r="AL609" s="1763"/>
      <c r="AM609" s="1609"/>
      <c r="AN609" s="1609"/>
      <c r="AO609" s="1609"/>
      <c r="AP609" s="1609"/>
      <c r="AQ609" s="1609"/>
      <c r="AR609" s="1609"/>
      <c r="AS609" s="1609"/>
      <c r="AT609" s="1609"/>
      <c r="AU609" s="1609"/>
      <c r="AV609" s="1609"/>
      <c r="AW609" s="1609"/>
      <c r="AX609" s="1609"/>
      <c r="AY609" s="1609"/>
      <c r="AZ609" s="1609"/>
      <c r="BA609" s="1609"/>
      <c r="BB609" s="1609"/>
      <c r="BC609" s="1609"/>
      <c r="BD609" s="1609"/>
      <c r="BE609" s="1609"/>
      <c r="BF609" s="1609"/>
    </row>
    <row r="610" spans="1:58" ht="11.25" customHeight="1">
      <c r="A610" s="990" t="s">
        <v>1016</v>
      </c>
      <c r="D610" s="984"/>
      <c r="E610" s="994"/>
      <c r="F610" s="4007"/>
      <c r="G610" s="4014"/>
      <c r="H610" s="4003" t="s">
        <v>161</v>
      </c>
      <c r="I610" s="4015"/>
      <c r="J610" s="4016"/>
      <c r="K610" s="4017"/>
      <c r="L610" s="3741"/>
      <c r="M610" s="3742"/>
      <c r="N610" s="999"/>
      <c r="O610" s="1000"/>
      <c r="P610" s="992" t="s">
        <v>1094</v>
      </c>
      <c r="Q610" s="1000"/>
      <c r="R610" s="1000"/>
      <c r="S610" s="1000"/>
      <c r="T610" s="1000"/>
      <c r="U610" s="1000"/>
      <c r="V610" s="1000"/>
      <c r="W610" s="1000"/>
      <c r="X610" s="1000"/>
      <c r="Y610" s="1000"/>
      <c r="Z610" s="1000"/>
      <c r="AA610" s="1000"/>
      <c r="AB610" s="1000"/>
      <c r="AC610" s="1000"/>
      <c r="AD610" s="1000"/>
      <c r="AE610" s="1007"/>
      <c r="AF610" s="4018"/>
      <c r="AG610" s="4019"/>
      <c r="AH610" s="4019"/>
      <c r="AI610" s="4018"/>
      <c r="AJ610" s="4019"/>
      <c r="AK610" s="4019"/>
      <c r="AL610" s="1763"/>
      <c r="AM610" s="1609"/>
      <c r="AN610" s="1609"/>
      <c r="AO610" s="1609"/>
      <c r="AP610" s="1609"/>
      <c r="AQ610" s="1609"/>
      <c r="AR610" s="1609"/>
      <c r="AS610" s="1609"/>
      <c r="AT610" s="1609"/>
      <c r="AU610" s="1609"/>
      <c r="AV610" s="1609"/>
      <c r="AW610" s="1609"/>
      <c r="AX610" s="1609"/>
      <c r="AY610" s="1609"/>
      <c r="AZ610" s="1609"/>
      <c r="BA610" s="1609"/>
      <c r="BB610" s="1609"/>
      <c r="BC610" s="1609"/>
      <c r="BD610" s="1609"/>
      <c r="BE610" s="1609"/>
      <c r="BF610" s="1609"/>
    </row>
    <row r="611" spans="1:58" ht="12" customHeight="1">
      <c r="A611" s="990" t="s">
        <v>1016</v>
      </c>
      <c r="D611" s="984"/>
      <c r="E611" s="994"/>
      <c r="F611" s="4008"/>
      <c r="G611" s="1014"/>
      <c r="H611" s="1014"/>
      <c r="I611" s="4005" t="s">
        <v>1100</v>
      </c>
      <c r="J611" s="4005"/>
      <c r="K611" s="4005"/>
      <c r="L611" s="997"/>
      <c r="M611" s="997"/>
      <c r="N611" s="998"/>
      <c r="O611" s="998"/>
      <c r="P611" s="998"/>
      <c r="Q611" s="998"/>
      <c r="R611" s="998"/>
      <c r="S611" s="998"/>
      <c r="T611" s="998"/>
      <c r="U611" s="998"/>
      <c r="V611" s="998"/>
      <c r="W611" s="998"/>
      <c r="X611" s="998"/>
      <c r="Y611" s="998"/>
      <c r="Z611" s="998"/>
      <c r="AA611" s="998"/>
      <c r="AB611" s="998"/>
      <c r="AC611" s="998"/>
      <c r="AD611" s="998"/>
      <c r="AE611" s="998"/>
      <c r="AF611" s="998"/>
      <c r="AG611" s="997"/>
      <c r="AH611" s="997"/>
      <c r="AI611" s="998"/>
      <c r="AJ611" s="997"/>
      <c r="AK611" s="998"/>
      <c r="AL611" s="1763"/>
      <c r="AM611" s="1609"/>
      <c r="AN611" s="1609"/>
      <c r="AO611" s="1609"/>
      <c r="AP611" s="1609"/>
      <c r="AQ611" s="1609"/>
      <c r="AR611" s="1609"/>
      <c r="AS611" s="1609"/>
      <c r="AT611" s="1609"/>
      <c r="AU611" s="1609"/>
      <c r="AV611" s="1609"/>
      <c r="AW611" s="1609"/>
      <c r="AX611" s="1609"/>
      <c r="AY611" s="1609"/>
      <c r="AZ611" s="1609"/>
      <c r="BA611" s="1609"/>
      <c r="BB611" s="1609"/>
      <c r="BC611" s="1609"/>
      <c r="BD611" s="1609"/>
      <c r="BE611" s="1609"/>
      <c r="BF611" s="1609"/>
    </row>
    <row r="612" spans="1:58" ht="0.75" customHeight="1">
      <c r="A612" s="990" t="s">
        <v>1016</v>
      </c>
      <c r="D612" s="984"/>
      <c r="E612" s="994"/>
      <c r="F612" s="4006">
        <v>2024</v>
      </c>
      <c r="G612" s="4003"/>
      <c r="H612" s="4010" t="s">
        <v>460</v>
      </c>
      <c r="I612" s="4011"/>
      <c r="J612" s="4002"/>
      <c r="K612" s="4002"/>
      <c r="L612" s="4004"/>
      <c r="M612" s="3857"/>
      <c r="N612" s="1811"/>
      <c r="O612" s="1810"/>
      <c r="P612" s="1811"/>
      <c r="Q612" s="1811"/>
      <c r="R612" s="1811"/>
      <c r="S612" s="1811"/>
      <c r="T612" s="1811"/>
      <c r="U612" s="1811"/>
      <c r="V612" s="1811"/>
      <c r="W612" s="1811"/>
      <c r="X612" s="1811"/>
      <c r="Y612" s="1811"/>
      <c r="Z612" s="1811"/>
      <c r="AA612" s="1811"/>
      <c r="AB612" s="1811"/>
      <c r="AC612" s="1811"/>
      <c r="AD612" s="1811"/>
      <c r="AE612" s="1811"/>
      <c r="AF612" s="4009"/>
      <c r="AG612" s="4004"/>
      <c r="AH612" s="4004"/>
      <c r="AI612" s="4009"/>
      <c r="AJ612" s="4004"/>
      <c r="AK612" s="4004"/>
      <c r="AL612" s="1763"/>
      <c r="AM612" s="1609"/>
      <c r="AN612" s="1609"/>
      <c r="AO612" s="1609"/>
      <c r="AP612" s="1609"/>
      <c r="AQ612" s="1609"/>
      <c r="AR612" s="1609"/>
      <c r="AS612" s="1609"/>
      <c r="AT612" s="1609"/>
      <c r="AU612" s="1609"/>
      <c r="AV612" s="1609"/>
      <c r="AW612" s="1609"/>
      <c r="AX612" s="1609"/>
      <c r="AY612" s="1609"/>
      <c r="AZ612" s="1609"/>
      <c r="BA612" s="1609"/>
      <c r="BB612" s="1609"/>
      <c r="BC612" s="1609"/>
      <c r="BD612" s="1609"/>
      <c r="BE612" s="1609"/>
      <c r="BF612" s="1609"/>
    </row>
    <row r="613" spans="1:58" ht="0.75" customHeight="1">
      <c r="A613" s="990" t="s">
        <v>1016</v>
      </c>
      <c r="D613" s="984"/>
      <c r="E613" s="994"/>
      <c r="F613" s="4006"/>
      <c r="G613" s="4003"/>
      <c r="H613" s="4010"/>
      <c r="I613" s="4011"/>
      <c r="J613" s="4002"/>
      <c r="K613" s="4002"/>
      <c r="L613" s="4004"/>
      <c r="M613" s="3857"/>
      <c r="N613" s="4012"/>
      <c r="O613" s="4013"/>
      <c r="P613" s="3999"/>
      <c r="Q613" s="4002"/>
      <c r="R613" s="4002"/>
      <c r="S613" s="4002"/>
      <c r="T613" s="4002"/>
      <c r="U613" s="4002"/>
      <c r="V613" s="4002"/>
      <c r="W613" s="4002"/>
      <c r="X613" s="4002"/>
      <c r="Y613" s="4002"/>
      <c r="Z613" s="1812"/>
      <c r="AA613" s="1813"/>
      <c r="AB613" s="1813"/>
      <c r="AC613" s="1814"/>
      <c r="AD613" s="1814"/>
      <c r="AE613" s="1815"/>
      <c r="AF613" s="4009"/>
      <c r="AG613" s="4004"/>
      <c r="AH613" s="4004"/>
      <c r="AI613" s="4009"/>
      <c r="AJ613" s="4004"/>
      <c r="AK613" s="4004"/>
      <c r="AL613" s="1763"/>
      <c r="AM613" s="1609"/>
      <c r="AN613" s="1609"/>
      <c r="AO613" s="1609"/>
      <c r="AP613" s="1609"/>
      <c r="AQ613" s="1609"/>
      <c r="AR613" s="1609"/>
      <c r="AS613" s="1609"/>
      <c r="AT613" s="1609"/>
      <c r="AU613" s="1609"/>
      <c r="AV613" s="1609"/>
      <c r="AW613" s="1609"/>
      <c r="AX613" s="1609"/>
      <c r="AY613" s="1609"/>
      <c r="AZ613" s="1609"/>
      <c r="BA613" s="1609"/>
      <c r="BB613" s="1609"/>
      <c r="BC613" s="1609"/>
      <c r="BD613" s="1609"/>
      <c r="BE613" s="1609"/>
      <c r="BF613" s="1609"/>
    </row>
    <row r="614" spans="1:58" ht="0.75" customHeight="1">
      <c r="A614" s="990" t="s">
        <v>1016</v>
      </c>
      <c r="D614" s="984"/>
      <c r="E614" s="994"/>
      <c r="F614" s="4006"/>
      <c r="G614" s="4003"/>
      <c r="H614" s="4010"/>
      <c r="I614" s="4011"/>
      <c r="J614" s="4002"/>
      <c r="K614" s="4002"/>
      <c r="L614" s="4004"/>
      <c r="M614" s="3857"/>
      <c r="N614" s="4012"/>
      <c r="O614" s="4013"/>
      <c r="P614" s="4000"/>
      <c r="Q614" s="4002"/>
      <c r="R614" s="4002"/>
      <c r="S614" s="4002"/>
      <c r="T614" s="4002"/>
      <c r="U614" s="4002"/>
      <c r="V614" s="4002"/>
      <c r="W614" s="4002"/>
      <c r="X614" s="4002"/>
      <c r="Y614" s="4002"/>
      <c r="Z614" s="1816"/>
      <c r="AA614" s="1817"/>
      <c r="AB614" s="1818"/>
      <c r="AC614" s="1819"/>
      <c r="AD614" s="1818"/>
      <c r="AE614" s="1819"/>
      <c r="AF614" s="4009"/>
      <c r="AG614" s="4004"/>
      <c r="AH614" s="4004"/>
      <c r="AI614" s="4009"/>
      <c r="AJ614" s="4004"/>
      <c r="AK614" s="4004"/>
      <c r="AL614" s="1763"/>
      <c r="AM614" s="1609"/>
      <c r="AN614" s="1609"/>
      <c r="AO614" s="1609"/>
      <c r="AP614" s="1609"/>
      <c r="AQ614" s="1609"/>
      <c r="AR614" s="1609"/>
      <c r="AS614" s="1609"/>
      <c r="AT614" s="1609"/>
      <c r="AU614" s="1609"/>
      <c r="AV614" s="1609"/>
      <c r="AW614" s="1609"/>
      <c r="AX614" s="1609"/>
      <c r="AY614" s="1609"/>
      <c r="AZ614" s="1609"/>
      <c r="BA614" s="1609"/>
      <c r="BB614" s="1609"/>
      <c r="BC614" s="1609"/>
      <c r="BD614" s="1609"/>
      <c r="BE614" s="1609"/>
      <c r="BF614" s="1609"/>
    </row>
    <row r="615" spans="1:58" ht="0.75" customHeight="1">
      <c r="A615" s="990" t="s">
        <v>1016</v>
      </c>
      <c r="D615" s="984"/>
      <c r="E615" s="994"/>
      <c r="F615" s="4006"/>
      <c r="G615" s="4003"/>
      <c r="H615" s="4010"/>
      <c r="I615" s="4011"/>
      <c r="J615" s="4002"/>
      <c r="K615" s="4002"/>
      <c r="L615" s="4004"/>
      <c r="M615" s="3857"/>
      <c r="N615" s="4012"/>
      <c r="O615" s="4013"/>
      <c r="P615" s="4001"/>
      <c r="Q615" s="4002"/>
      <c r="R615" s="4002"/>
      <c r="S615" s="4002"/>
      <c r="T615" s="4002"/>
      <c r="U615" s="4002"/>
      <c r="V615" s="4002"/>
      <c r="W615" s="4002"/>
      <c r="X615" s="4002"/>
      <c r="Y615" s="4002"/>
      <c r="Z615" s="1812"/>
      <c r="AA615" s="1813"/>
      <c r="AB615" s="1820"/>
      <c r="AC615" s="1814"/>
      <c r="AD615" s="1814"/>
      <c r="AE615" s="1821"/>
      <c r="AF615" s="4009"/>
      <c r="AG615" s="4004"/>
      <c r="AH615" s="4004"/>
      <c r="AI615" s="4009"/>
      <c r="AJ615" s="4004"/>
      <c r="AK615" s="4004"/>
      <c r="AL615" s="1763"/>
      <c r="AM615" s="1609"/>
      <c r="AN615" s="1609"/>
      <c r="AO615" s="1609"/>
      <c r="AP615" s="1609"/>
      <c r="AQ615" s="1609"/>
      <c r="AR615" s="1609"/>
      <c r="AS615" s="1609"/>
      <c r="AT615" s="1609"/>
      <c r="AU615" s="1609"/>
      <c r="AV615" s="1609"/>
      <c r="AW615" s="1609"/>
      <c r="AX615" s="1609"/>
      <c r="AY615" s="1609"/>
      <c r="AZ615" s="1609"/>
      <c r="BA615" s="1609"/>
      <c r="BB615" s="1609"/>
      <c r="BC615" s="1609"/>
      <c r="BD615" s="1609"/>
      <c r="BE615" s="1609"/>
      <c r="BF615" s="1609"/>
    </row>
    <row r="616" spans="1:58" ht="0.75" customHeight="1">
      <c r="A616" s="990" t="s">
        <v>1016</v>
      </c>
      <c r="D616" s="984"/>
      <c r="E616" s="994"/>
      <c r="F616" s="4006"/>
      <c r="G616" s="4003"/>
      <c r="H616" s="4010"/>
      <c r="I616" s="4011"/>
      <c r="J616" s="4002"/>
      <c r="K616" s="4002"/>
      <c r="L616" s="4004"/>
      <c r="M616" s="3857"/>
      <c r="N616" s="1813"/>
      <c r="O616" s="1813"/>
      <c r="P616" s="1820"/>
      <c r="Q616" s="1813"/>
      <c r="R616" s="1813"/>
      <c r="S616" s="1813"/>
      <c r="T616" s="1813"/>
      <c r="U616" s="1813"/>
      <c r="V616" s="1813"/>
      <c r="W616" s="1813"/>
      <c r="X616" s="1813"/>
      <c r="Y616" s="1813"/>
      <c r="Z616" s="1813"/>
      <c r="AA616" s="1813"/>
      <c r="AB616" s="1813"/>
      <c r="AC616" s="1813"/>
      <c r="AD616" s="1813"/>
      <c r="AE616" s="1822"/>
      <c r="AF616" s="4009"/>
      <c r="AG616" s="4004"/>
      <c r="AH616" s="4004"/>
      <c r="AI616" s="4009"/>
      <c r="AJ616" s="4004"/>
      <c r="AK616" s="4004"/>
      <c r="AL616" s="1763"/>
      <c r="AM616" s="1609"/>
      <c r="AN616" s="1609"/>
      <c r="AO616" s="1609"/>
      <c r="AP616" s="1609"/>
      <c r="AQ616" s="1609"/>
      <c r="AR616" s="1609"/>
      <c r="AS616" s="1609"/>
      <c r="AT616" s="1609"/>
      <c r="AU616" s="1609"/>
      <c r="AV616" s="1609"/>
      <c r="AW616" s="1609"/>
      <c r="AX616" s="1609"/>
      <c r="AY616" s="1609"/>
      <c r="AZ616" s="1609"/>
      <c r="BA616" s="1609"/>
      <c r="BB616" s="1609"/>
      <c r="BC616" s="1609"/>
      <c r="BD616" s="1609"/>
      <c r="BE616" s="1609"/>
      <c r="BF616" s="1609"/>
    </row>
    <row r="617" spans="1:58" ht="11.25" customHeight="1">
      <c r="A617" s="990" t="s">
        <v>1016</v>
      </c>
      <c r="D617" s="984"/>
      <c r="E617" s="994"/>
      <c r="F617" s="4007"/>
      <c r="G617" s="3992" t="s">
        <v>90</v>
      </c>
      <c r="H617" s="4003" t="s">
        <v>161</v>
      </c>
      <c r="I617" s="4015"/>
      <c r="J617" s="4016"/>
      <c r="K617" s="4017" t="s">
        <v>1169</v>
      </c>
      <c r="L617" s="3741" t="s">
        <v>6</v>
      </c>
      <c r="M617" s="3742"/>
      <c r="N617" s="1761"/>
      <c r="O617" s="1001" t="s">
        <v>460</v>
      </c>
      <c r="P617" s="1002"/>
      <c r="Q617" s="1002"/>
      <c r="R617" s="1002"/>
      <c r="S617" s="1002"/>
      <c r="T617" s="1002"/>
      <c r="U617" s="1002"/>
      <c r="V617" s="1002"/>
      <c r="W617" s="1002"/>
      <c r="X617" s="1002"/>
      <c r="Y617" s="1002"/>
      <c r="Z617" s="1002"/>
      <c r="AA617" s="1002"/>
      <c r="AB617" s="1002"/>
      <c r="AC617" s="1002"/>
      <c r="AD617" s="1002"/>
      <c r="AE617" s="1002"/>
      <c r="AF617" s="4018">
        <v>2024</v>
      </c>
      <c r="AG617" s="4019" t="s">
        <v>1096</v>
      </c>
      <c r="AH617" s="4019" t="s">
        <v>1170</v>
      </c>
      <c r="AI617" s="4018">
        <v>2024</v>
      </c>
      <c r="AJ617" s="4019" t="s">
        <v>1171</v>
      </c>
      <c r="AK617" s="4019" t="s">
        <v>1170</v>
      </c>
      <c r="AL617" s="1763"/>
      <c r="AM617" s="1609"/>
      <c r="AN617" s="1609"/>
      <c r="AO617" s="1609"/>
      <c r="AP617" s="1609"/>
      <c r="AQ617" s="1609"/>
      <c r="AR617" s="1609"/>
      <c r="AS617" s="1609"/>
      <c r="AT617" s="1609"/>
      <c r="AU617" s="1609"/>
      <c r="AV617" s="1609"/>
      <c r="AW617" s="1609"/>
      <c r="AX617" s="1609"/>
      <c r="AY617" s="1609"/>
      <c r="AZ617" s="1609"/>
      <c r="BA617" s="1609"/>
      <c r="BB617" s="1609"/>
      <c r="BC617" s="1609"/>
      <c r="BD617" s="1609"/>
      <c r="BE617" s="1609"/>
      <c r="BF617" s="1609"/>
    </row>
    <row r="618" spans="1:58" ht="11.25" customHeight="1">
      <c r="A618" s="990" t="s">
        <v>1016</v>
      </c>
      <c r="D618" s="984"/>
      <c r="E618" s="994"/>
      <c r="F618" s="4007"/>
      <c r="G618" s="4014"/>
      <c r="H618" s="4003" t="s">
        <v>460</v>
      </c>
      <c r="I618" s="4015"/>
      <c r="J618" s="4016"/>
      <c r="K618" s="4017"/>
      <c r="L618" s="3741"/>
      <c r="M618" s="3742"/>
      <c r="N618" s="4020"/>
      <c r="O618" s="4021">
        <v>1</v>
      </c>
      <c r="P618" s="4022" t="s">
        <v>52</v>
      </c>
      <c r="Q618" s="4016" t="s">
        <v>1163</v>
      </c>
      <c r="R618" s="4025" t="s">
        <v>1084</v>
      </c>
      <c r="S618" s="4025" t="s">
        <v>1149</v>
      </c>
      <c r="T618" s="4025" t="s">
        <v>1150</v>
      </c>
      <c r="U618" s="4025" t="s">
        <v>1151</v>
      </c>
      <c r="V618" s="4025" t="s">
        <v>1152</v>
      </c>
      <c r="W618" s="4025" t="s">
        <v>1153</v>
      </c>
      <c r="X618" s="4025" t="s">
        <v>1164</v>
      </c>
      <c r="Y618" s="4025" t="s">
        <v>1165</v>
      </c>
      <c r="Z618" s="999"/>
      <c r="AA618" s="1000"/>
      <c r="AB618" s="1000"/>
      <c r="AC618" s="1004"/>
      <c r="AD618" s="1004"/>
      <c r="AE618" s="1005"/>
      <c r="AF618" s="4018"/>
      <c r="AG618" s="4019"/>
      <c r="AH618" s="4019"/>
      <c r="AI618" s="4018"/>
      <c r="AJ618" s="4019"/>
      <c r="AK618" s="4019"/>
      <c r="AL618" s="1763"/>
      <c r="AM618" s="1609"/>
      <c r="AN618" s="1609"/>
      <c r="AO618" s="1609"/>
      <c r="AP618" s="1609"/>
      <c r="AQ618" s="1609"/>
      <c r="AR618" s="1609"/>
      <c r="AS618" s="1609"/>
      <c r="AT618" s="1609"/>
      <c r="AU618" s="1609"/>
      <c r="AV618" s="1609"/>
      <c r="AW618" s="1609"/>
      <c r="AX618" s="1609"/>
      <c r="AY618" s="1609"/>
      <c r="AZ618" s="1609"/>
      <c r="BA618" s="1609"/>
      <c r="BB618" s="1609"/>
      <c r="BC618" s="1609"/>
      <c r="BD618" s="1609"/>
      <c r="BE618" s="1609"/>
      <c r="BF618" s="1609"/>
    </row>
    <row r="619" spans="1:58" ht="11.25" customHeight="1">
      <c r="A619" s="990" t="s">
        <v>1016</v>
      </c>
      <c r="D619" s="984"/>
      <c r="E619" s="994"/>
      <c r="F619" s="4007"/>
      <c r="G619" s="4014"/>
      <c r="H619" s="4003" t="s">
        <v>460</v>
      </c>
      <c r="I619" s="4015"/>
      <c r="J619" s="4016"/>
      <c r="K619" s="4017"/>
      <c r="L619" s="3741"/>
      <c r="M619" s="3742"/>
      <c r="N619" s="4020"/>
      <c r="O619" s="4021"/>
      <c r="P619" s="4023"/>
      <c r="Q619" s="4016"/>
      <c r="R619" s="3975"/>
      <c r="S619" s="4025"/>
      <c r="T619" s="3975"/>
      <c r="U619" s="3975"/>
      <c r="V619" s="3975"/>
      <c r="W619" s="3975"/>
      <c r="X619" s="3975"/>
      <c r="Y619" s="3975"/>
      <c r="Z619" s="1614"/>
      <c r="AA619" s="1581">
        <v>1</v>
      </c>
      <c r="AB619" s="1003" t="s">
        <v>1102</v>
      </c>
      <c r="AC619" s="993">
        <v>17313.13</v>
      </c>
      <c r="AD619" s="1003" t="str">
        <f>AB619</f>
        <v xml:space="preserve">      Амортизационные отчисления с выделением результатов переоценки основных средств и нематериальных активов</v>
      </c>
      <c r="AE619" s="993">
        <v>64</v>
      </c>
      <c r="AF619" s="4018"/>
      <c r="AG619" s="4019"/>
      <c r="AH619" s="4019"/>
      <c r="AI619" s="4018"/>
      <c r="AJ619" s="4019"/>
      <c r="AK619" s="4019"/>
      <c r="AL619" s="1763"/>
      <c r="AM619" s="1609"/>
      <c r="AN619" s="1609"/>
      <c r="AO619" s="1609"/>
      <c r="AP619" s="1609"/>
      <c r="AQ619" s="1609"/>
      <c r="AR619" s="1609"/>
      <c r="AS619" s="1609"/>
      <c r="AT619" s="1609"/>
      <c r="AU619" s="1609"/>
      <c r="AV619" s="1609"/>
      <c r="AW619" s="1609"/>
      <c r="AX619" s="1609"/>
      <c r="AY619" s="1609"/>
      <c r="AZ619" s="1609"/>
      <c r="BA619" s="1609"/>
      <c r="BB619" s="1609"/>
      <c r="BC619" s="1609"/>
      <c r="BD619" s="1609"/>
      <c r="BE619" s="1609"/>
      <c r="BF619" s="1609"/>
    </row>
    <row r="620" spans="1:58" ht="11.25" customHeight="1">
      <c r="A620" s="990" t="s">
        <v>1016</v>
      </c>
      <c r="D620" s="984"/>
      <c r="E620" s="994"/>
      <c r="F620" s="4007"/>
      <c r="G620" s="4014"/>
      <c r="H620" s="4003" t="s">
        <v>460</v>
      </c>
      <c r="I620" s="4015"/>
      <c r="J620" s="4016"/>
      <c r="K620" s="4017"/>
      <c r="L620" s="3741"/>
      <c r="M620" s="3742"/>
      <c r="N620" s="4020"/>
      <c r="O620" s="4021"/>
      <c r="P620" s="4024"/>
      <c r="Q620" s="4016"/>
      <c r="R620" s="3975"/>
      <c r="S620" s="4025"/>
      <c r="T620" s="3975"/>
      <c r="U620" s="3975"/>
      <c r="V620" s="3975"/>
      <c r="W620" s="3975"/>
      <c r="X620" s="3975"/>
      <c r="Y620" s="3975"/>
      <c r="Z620" s="999"/>
      <c r="AA620" s="1000"/>
      <c r="AB620" s="1065" t="s">
        <v>1093</v>
      </c>
      <c r="AC620" s="1004"/>
      <c r="AD620" s="1004"/>
      <c r="AE620" s="1006"/>
      <c r="AF620" s="4018"/>
      <c r="AG620" s="4019"/>
      <c r="AH620" s="4019"/>
      <c r="AI620" s="4018"/>
      <c r="AJ620" s="4019"/>
      <c r="AK620" s="4019"/>
      <c r="AL620" s="1763"/>
      <c r="AM620" s="1609"/>
      <c r="AN620" s="1609"/>
      <c r="AO620" s="1609"/>
      <c r="AP620" s="1609"/>
      <c r="AQ620" s="1609"/>
      <c r="AR620" s="1609"/>
      <c r="AS620" s="1609"/>
      <c r="AT620" s="1609"/>
      <c r="AU620" s="1609"/>
      <c r="AV620" s="1609"/>
      <c r="AW620" s="1609"/>
      <c r="AX620" s="1609"/>
      <c r="AY620" s="1609"/>
      <c r="AZ620" s="1609"/>
      <c r="BA620" s="1609"/>
      <c r="BB620" s="1609"/>
      <c r="BC620" s="1609"/>
      <c r="BD620" s="1609"/>
      <c r="BE620" s="1609"/>
      <c r="BF620" s="1609"/>
    </row>
    <row r="621" spans="1:58" ht="11.25" customHeight="1">
      <c r="A621" s="990" t="s">
        <v>1016</v>
      </c>
      <c r="D621" s="984"/>
      <c r="E621" s="994"/>
      <c r="F621" s="4007"/>
      <c r="G621" s="4014"/>
      <c r="H621" s="4003" t="s">
        <v>460</v>
      </c>
      <c r="I621" s="4015"/>
      <c r="J621" s="4016"/>
      <c r="K621" s="4017"/>
      <c r="L621" s="3741"/>
      <c r="M621" s="3742"/>
      <c r="N621" s="999"/>
      <c r="O621" s="1000"/>
      <c r="P621" s="992" t="s">
        <v>1094</v>
      </c>
      <c r="Q621" s="1000"/>
      <c r="R621" s="1000"/>
      <c r="S621" s="1000"/>
      <c r="T621" s="1000"/>
      <c r="U621" s="1000"/>
      <c r="V621" s="1000"/>
      <c r="W621" s="1000"/>
      <c r="X621" s="1000"/>
      <c r="Y621" s="1000"/>
      <c r="Z621" s="1000"/>
      <c r="AA621" s="1000"/>
      <c r="AB621" s="1000"/>
      <c r="AC621" s="1000"/>
      <c r="AD621" s="1000"/>
      <c r="AE621" s="1007"/>
      <c r="AF621" s="4018"/>
      <c r="AG621" s="4019"/>
      <c r="AH621" s="4019"/>
      <c r="AI621" s="4018"/>
      <c r="AJ621" s="4019"/>
      <c r="AK621" s="4019"/>
      <c r="AL621" s="1763"/>
      <c r="AM621" s="1609"/>
      <c r="AN621" s="1609"/>
      <c r="AO621" s="1609"/>
      <c r="AP621" s="1609"/>
      <c r="AQ621" s="1609"/>
      <c r="AR621" s="1609"/>
      <c r="AS621" s="1609"/>
      <c r="AT621" s="1609"/>
      <c r="AU621" s="1609"/>
      <c r="AV621" s="1609"/>
      <c r="AW621" s="1609"/>
      <c r="AX621" s="1609"/>
      <c r="AY621" s="1609"/>
      <c r="AZ621" s="1609"/>
      <c r="BA621" s="1609"/>
      <c r="BB621" s="1609"/>
      <c r="BC621" s="1609"/>
      <c r="BD621" s="1609"/>
      <c r="BE621" s="1609"/>
      <c r="BF621" s="1609"/>
    </row>
    <row r="622" spans="1:58" ht="11.25" customHeight="1">
      <c r="A622" s="990" t="s">
        <v>1016</v>
      </c>
      <c r="D622" s="984"/>
      <c r="E622" s="994"/>
      <c r="F622" s="4007"/>
      <c r="G622" s="3992" t="s">
        <v>90</v>
      </c>
      <c r="H622" s="4003" t="s">
        <v>89</v>
      </c>
      <c r="I622" s="4015"/>
      <c r="J622" s="4016"/>
      <c r="K622" s="4017" t="s">
        <v>1172</v>
      </c>
      <c r="L622" s="3741" t="s">
        <v>6</v>
      </c>
      <c r="M622" s="3742"/>
      <c r="N622" s="1761"/>
      <c r="O622" s="1001" t="s">
        <v>460</v>
      </c>
      <c r="P622" s="1002"/>
      <c r="Q622" s="1002"/>
      <c r="R622" s="1002"/>
      <c r="S622" s="1002"/>
      <c r="T622" s="1002"/>
      <c r="U622" s="1002"/>
      <c r="V622" s="1002"/>
      <c r="W622" s="1002"/>
      <c r="X622" s="1002"/>
      <c r="Y622" s="1002"/>
      <c r="Z622" s="1002"/>
      <c r="AA622" s="1002"/>
      <c r="AB622" s="1002"/>
      <c r="AC622" s="1002"/>
      <c r="AD622" s="1002"/>
      <c r="AE622" s="1002"/>
      <c r="AF622" s="4018">
        <v>2025</v>
      </c>
      <c r="AG622" s="4019" t="s">
        <v>1096</v>
      </c>
      <c r="AH622" s="4019" t="s">
        <v>1104</v>
      </c>
      <c r="AI622" s="4018">
        <v>2025</v>
      </c>
      <c r="AJ622" s="4019" t="s">
        <v>1096</v>
      </c>
      <c r="AK622" s="4019" t="s">
        <v>1104</v>
      </c>
      <c r="AL622" s="1763"/>
      <c r="AM622" s="1609"/>
      <c r="AN622" s="1609"/>
      <c r="AO622" s="1609"/>
      <c r="AP622" s="1609"/>
      <c r="AQ622" s="1609"/>
      <c r="AR622" s="1609"/>
      <c r="AS622" s="1609"/>
      <c r="AT622" s="1609"/>
      <c r="AU622" s="1609"/>
      <c r="AV622" s="1609"/>
      <c r="AW622" s="1609"/>
      <c r="AX622" s="1609"/>
      <c r="AY622" s="1609"/>
      <c r="AZ622" s="1609"/>
      <c r="BA622" s="1609"/>
      <c r="BB622" s="1609"/>
      <c r="BC622" s="1609"/>
      <c r="BD622" s="1609"/>
      <c r="BE622" s="1609"/>
      <c r="BF622" s="1609"/>
    </row>
    <row r="623" spans="1:58" ht="11.25" customHeight="1">
      <c r="A623" s="990" t="s">
        <v>1016</v>
      </c>
      <c r="D623" s="984"/>
      <c r="E623" s="994"/>
      <c r="F623" s="4007"/>
      <c r="G623" s="4014"/>
      <c r="H623" s="4003" t="s">
        <v>161</v>
      </c>
      <c r="I623" s="4015"/>
      <c r="J623" s="4016"/>
      <c r="K623" s="4017"/>
      <c r="L623" s="3741"/>
      <c r="M623" s="3742"/>
      <c r="N623" s="4020"/>
      <c r="O623" s="4021">
        <v>1</v>
      </c>
      <c r="P623" s="4022" t="s">
        <v>52</v>
      </c>
      <c r="Q623" s="4016" t="s">
        <v>1163</v>
      </c>
      <c r="R623" s="4025" t="s">
        <v>1084</v>
      </c>
      <c r="S623" s="4025" t="s">
        <v>1149</v>
      </c>
      <c r="T623" s="4025" t="s">
        <v>1150</v>
      </c>
      <c r="U623" s="4025" t="s">
        <v>1151</v>
      </c>
      <c r="V623" s="4025" t="s">
        <v>1152</v>
      </c>
      <c r="W623" s="4025" t="s">
        <v>1153</v>
      </c>
      <c r="X623" s="4025" t="s">
        <v>1164</v>
      </c>
      <c r="Y623" s="4025" t="s">
        <v>1165</v>
      </c>
      <c r="Z623" s="999"/>
      <c r="AA623" s="1000"/>
      <c r="AB623" s="1000"/>
      <c r="AC623" s="1004"/>
      <c r="AD623" s="1004"/>
      <c r="AE623" s="1005"/>
      <c r="AF623" s="4018"/>
      <c r="AG623" s="4019"/>
      <c r="AH623" s="4019"/>
      <c r="AI623" s="4018"/>
      <c r="AJ623" s="4019"/>
      <c r="AK623" s="4019"/>
      <c r="AL623" s="1763"/>
      <c r="AM623" s="1609"/>
      <c r="AN623" s="1609"/>
      <c r="AO623" s="1609"/>
      <c r="AP623" s="1609"/>
      <c r="AQ623" s="1609"/>
      <c r="AR623" s="1609"/>
      <c r="AS623" s="1609"/>
      <c r="AT623" s="1609"/>
      <c r="AU623" s="1609"/>
      <c r="AV623" s="1609"/>
      <c r="AW623" s="1609"/>
      <c r="AX623" s="1609"/>
      <c r="AY623" s="1609"/>
      <c r="AZ623" s="1609"/>
      <c r="BA623" s="1609"/>
      <c r="BB623" s="1609"/>
      <c r="BC623" s="1609"/>
      <c r="BD623" s="1609"/>
      <c r="BE623" s="1609"/>
      <c r="BF623" s="1609"/>
    </row>
    <row r="624" spans="1:58" ht="11.25" customHeight="1">
      <c r="A624" s="990" t="s">
        <v>1016</v>
      </c>
      <c r="D624" s="984"/>
      <c r="E624" s="994"/>
      <c r="F624" s="4007"/>
      <c r="G624" s="4014"/>
      <c r="H624" s="4003" t="s">
        <v>161</v>
      </c>
      <c r="I624" s="4015"/>
      <c r="J624" s="4016"/>
      <c r="K624" s="4017"/>
      <c r="L624" s="3741"/>
      <c r="M624" s="3742"/>
      <c r="N624" s="4020"/>
      <c r="O624" s="4021"/>
      <c r="P624" s="4023"/>
      <c r="Q624" s="4016"/>
      <c r="R624" s="3975"/>
      <c r="S624" s="4025"/>
      <c r="T624" s="3975"/>
      <c r="U624" s="3975"/>
      <c r="V624" s="3975"/>
      <c r="W624" s="3975"/>
      <c r="X624" s="3975"/>
      <c r="Y624" s="3975"/>
      <c r="Z624" s="1614"/>
      <c r="AA624" s="1581">
        <v>1</v>
      </c>
      <c r="AB624" s="1003" t="s">
        <v>1102</v>
      </c>
      <c r="AC624" s="993">
        <v>2543.4499999999998</v>
      </c>
      <c r="AD624" s="1003" t="str">
        <f>AB624</f>
        <v xml:space="preserve">      Амортизационные отчисления с выделением результатов переоценки основных средств и нематериальных активов</v>
      </c>
      <c r="AE624" s="993">
        <v>2543.4499999999998</v>
      </c>
      <c r="AF624" s="4018"/>
      <c r="AG624" s="4019"/>
      <c r="AH624" s="4019"/>
      <c r="AI624" s="4018"/>
      <c r="AJ624" s="4019"/>
      <c r="AK624" s="4019"/>
      <c r="AL624" s="1763"/>
      <c r="AM624" s="1609"/>
      <c r="AN624" s="1609"/>
      <c r="AO624" s="1609"/>
      <c r="AP624" s="1609"/>
      <c r="AQ624" s="1609"/>
      <c r="AR624" s="1609"/>
      <c r="AS624" s="1609"/>
      <c r="AT624" s="1609"/>
      <c r="AU624" s="1609"/>
      <c r="AV624" s="1609"/>
      <c r="AW624" s="1609"/>
      <c r="AX624" s="1609"/>
      <c r="AY624" s="1609"/>
      <c r="AZ624" s="1609"/>
      <c r="BA624" s="1609"/>
      <c r="BB624" s="1609"/>
      <c r="BC624" s="1609"/>
      <c r="BD624" s="1609"/>
      <c r="BE624" s="1609"/>
      <c r="BF624" s="1609"/>
    </row>
    <row r="625" spans="1:58" ht="11.25" customHeight="1">
      <c r="A625" s="990" t="s">
        <v>1016</v>
      </c>
      <c r="D625" s="984"/>
      <c r="E625" s="994"/>
      <c r="F625" s="4014"/>
      <c r="G625" s="4014"/>
      <c r="H625" s="4014"/>
      <c r="I625" s="4014"/>
      <c r="J625" s="4014"/>
      <c r="K625" s="4014"/>
      <c r="L625" s="4014"/>
      <c r="M625" s="4014"/>
      <c r="N625" s="4014"/>
      <c r="O625" s="4014"/>
      <c r="P625" s="4014"/>
      <c r="Q625" s="4014"/>
      <c r="R625" s="4014"/>
      <c r="S625" s="4014"/>
      <c r="T625" s="4014"/>
      <c r="U625" s="4014"/>
      <c r="V625" s="4014"/>
      <c r="W625" s="4014"/>
      <c r="X625" s="4014"/>
      <c r="Y625" s="4014"/>
      <c r="Z625" s="587" t="s">
        <v>90</v>
      </c>
      <c r="AA625" s="1601" t="s">
        <v>89</v>
      </c>
      <c r="AB625" s="1003" t="s">
        <v>1092</v>
      </c>
      <c r="AC625" s="993">
        <v>10328.280000000001</v>
      </c>
      <c r="AD625" s="1003" t="str">
        <f>AB625</f>
        <v xml:space="preserve">  Прибыль направляемая на инвестиции</v>
      </c>
      <c r="AE625" s="993">
        <v>87901.28</v>
      </c>
      <c r="AF625" s="4026"/>
      <c r="AG625" s="4027"/>
      <c r="AH625" s="4027"/>
      <c r="AI625" s="4026"/>
      <c r="AJ625" s="4027"/>
      <c r="AK625" s="4028"/>
      <c r="AL625" s="1763"/>
      <c r="AM625" s="1609"/>
      <c r="AN625" s="1609"/>
      <c r="AO625" s="1609"/>
      <c r="AP625" s="1609"/>
      <c r="AQ625" s="1609"/>
      <c r="AR625" s="1609"/>
      <c r="AS625" s="1609"/>
      <c r="AT625" s="1609"/>
      <c r="AU625" s="1609"/>
      <c r="AV625" s="1609"/>
      <c r="AW625" s="1609"/>
      <c r="AX625" s="1609"/>
      <c r="AY625" s="1609"/>
      <c r="AZ625" s="1609"/>
      <c r="BA625" s="1609"/>
      <c r="BB625" s="1609"/>
      <c r="BC625" s="1609"/>
      <c r="BD625" s="1609"/>
      <c r="BE625" s="1609"/>
      <c r="BF625" s="1609"/>
    </row>
    <row r="626" spans="1:58" ht="11.25" customHeight="1">
      <c r="A626" s="990" t="s">
        <v>1016</v>
      </c>
      <c r="D626" s="984"/>
      <c r="E626" s="994"/>
      <c r="F626" s="4007"/>
      <c r="G626" s="4014"/>
      <c r="H626" s="4003" t="s">
        <v>161</v>
      </c>
      <c r="I626" s="4015"/>
      <c r="J626" s="4016"/>
      <c r="K626" s="4017"/>
      <c r="L626" s="3741"/>
      <c r="M626" s="3742"/>
      <c r="N626" s="4020"/>
      <c r="O626" s="4021"/>
      <c r="P626" s="4024"/>
      <c r="Q626" s="4016"/>
      <c r="R626" s="3975"/>
      <c r="S626" s="4025"/>
      <c r="T626" s="3975"/>
      <c r="U626" s="3975"/>
      <c r="V626" s="3975"/>
      <c r="W626" s="3975"/>
      <c r="X626" s="3975"/>
      <c r="Y626" s="3975"/>
      <c r="Z626" s="999"/>
      <c r="AA626" s="1000"/>
      <c r="AB626" s="1065" t="s">
        <v>1093</v>
      </c>
      <c r="AC626" s="1004"/>
      <c r="AD626" s="1004"/>
      <c r="AE626" s="1006"/>
      <c r="AF626" s="4018"/>
      <c r="AG626" s="4019"/>
      <c r="AH626" s="4019"/>
      <c r="AI626" s="4018"/>
      <c r="AJ626" s="4019"/>
      <c r="AK626" s="4019"/>
      <c r="AL626" s="1763"/>
      <c r="AM626" s="1609"/>
      <c r="AN626" s="1609"/>
      <c r="AO626" s="1609"/>
      <c r="AP626" s="1609"/>
      <c r="AQ626" s="1609"/>
      <c r="AR626" s="1609"/>
      <c r="AS626" s="1609"/>
      <c r="AT626" s="1609"/>
      <c r="AU626" s="1609"/>
      <c r="AV626" s="1609"/>
      <c r="AW626" s="1609"/>
      <c r="AX626" s="1609"/>
      <c r="AY626" s="1609"/>
      <c r="AZ626" s="1609"/>
      <c r="BA626" s="1609"/>
      <c r="BB626" s="1609"/>
      <c r="BC626" s="1609"/>
      <c r="BD626" s="1609"/>
      <c r="BE626" s="1609"/>
      <c r="BF626" s="1609"/>
    </row>
    <row r="627" spans="1:58" ht="11.25" customHeight="1">
      <c r="A627" s="990" t="s">
        <v>1016</v>
      </c>
      <c r="D627" s="984"/>
      <c r="E627" s="994"/>
      <c r="F627" s="4007"/>
      <c r="G627" s="4014"/>
      <c r="H627" s="4003" t="s">
        <v>161</v>
      </c>
      <c r="I627" s="4015"/>
      <c r="J627" s="4016"/>
      <c r="K627" s="4017"/>
      <c r="L627" s="3741"/>
      <c r="M627" s="3742"/>
      <c r="N627" s="999"/>
      <c r="O627" s="1000"/>
      <c r="P627" s="992" t="s">
        <v>1094</v>
      </c>
      <c r="Q627" s="1000"/>
      <c r="R627" s="1000"/>
      <c r="S627" s="1000"/>
      <c r="T627" s="1000"/>
      <c r="U627" s="1000"/>
      <c r="V627" s="1000"/>
      <c r="W627" s="1000"/>
      <c r="X627" s="1000"/>
      <c r="Y627" s="1000"/>
      <c r="Z627" s="1000"/>
      <c r="AA627" s="1000"/>
      <c r="AB627" s="1000"/>
      <c r="AC627" s="1000"/>
      <c r="AD627" s="1000"/>
      <c r="AE627" s="1007"/>
      <c r="AF627" s="4018"/>
      <c r="AG627" s="4019"/>
      <c r="AH627" s="4019"/>
      <c r="AI627" s="4018"/>
      <c r="AJ627" s="4019"/>
      <c r="AK627" s="4019"/>
      <c r="AL627" s="1763"/>
      <c r="AM627" s="1609"/>
      <c r="AN627" s="1609"/>
      <c r="AO627" s="1609"/>
      <c r="AP627" s="1609"/>
      <c r="AQ627" s="1609"/>
      <c r="AR627" s="1609"/>
      <c r="AS627" s="1609"/>
      <c r="AT627" s="1609"/>
      <c r="AU627" s="1609"/>
      <c r="AV627" s="1609"/>
      <c r="AW627" s="1609"/>
      <c r="AX627" s="1609"/>
      <c r="AY627" s="1609"/>
      <c r="AZ627" s="1609"/>
      <c r="BA627" s="1609"/>
      <c r="BB627" s="1609"/>
      <c r="BC627" s="1609"/>
      <c r="BD627" s="1609"/>
      <c r="BE627" s="1609"/>
      <c r="BF627" s="1609"/>
    </row>
    <row r="628" spans="1:58" ht="12" customHeight="1">
      <c r="A628" s="990" t="s">
        <v>1016</v>
      </c>
      <c r="D628" s="984"/>
      <c r="E628" s="994"/>
      <c r="F628" s="4008"/>
      <c r="G628" s="1014"/>
      <c r="H628" s="1014"/>
      <c r="I628" s="4005" t="s">
        <v>1100</v>
      </c>
      <c r="J628" s="4005"/>
      <c r="K628" s="4005"/>
      <c r="L628" s="997"/>
      <c r="M628" s="997"/>
      <c r="N628" s="998"/>
      <c r="O628" s="998"/>
      <c r="P628" s="998"/>
      <c r="Q628" s="998"/>
      <c r="R628" s="998"/>
      <c r="S628" s="998"/>
      <c r="T628" s="998"/>
      <c r="U628" s="998"/>
      <c r="V628" s="998"/>
      <c r="W628" s="998"/>
      <c r="X628" s="998"/>
      <c r="Y628" s="998"/>
      <c r="Z628" s="998"/>
      <c r="AA628" s="998"/>
      <c r="AB628" s="998"/>
      <c r="AC628" s="998"/>
      <c r="AD628" s="998"/>
      <c r="AE628" s="998"/>
      <c r="AF628" s="998"/>
      <c r="AG628" s="997"/>
      <c r="AH628" s="997"/>
      <c r="AI628" s="998"/>
      <c r="AJ628" s="997"/>
      <c r="AK628" s="998"/>
      <c r="AL628" s="1763"/>
      <c r="AM628" s="1609"/>
      <c r="AN628" s="1609"/>
      <c r="AO628" s="1609"/>
      <c r="AP628" s="1609"/>
      <c r="AQ628" s="1609"/>
      <c r="AR628" s="1609"/>
      <c r="AS628" s="1609"/>
      <c r="AT628" s="1609"/>
      <c r="AU628" s="1609"/>
      <c r="AV628" s="1609"/>
      <c r="AW628" s="1609"/>
      <c r="AX628" s="1609"/>
      <c r="AY628" s="1609"/>
      <c r="AZ628" s="1609"/>
      <c r="BA628" s="1609"/>
      <c r="BB628" s="1609"/>
      <c r="BC628" s="1609"/>
      <c r="BD628" s="1609"/>
      <c r="BE628" s="1609"/>
      <c r="BF628" s="1609"/>
    </row>
    <row r="629" spans="1:58" ht="0.75" customHeight="1">
      <c r="A629" s="990" t="s">
        <v>1016</v>
      </c>
      <c r="D629" s="984"/>
      <c r="E629" s="994"/>
      <c r="F629" s="4006">
        <v>2025</v>
      </c>
      <c r="G629" s="4003"/>
      <c r="H629" s="4010" t="s">
        <v>460</v>
      </c>
      <c r="I629" s="4011"/>
      <c r="J629" s="4002"/>
      <c r="K629" s="4002"/>
      <c r="L629" s="4004"/>
      <c r="M629" s="3857"/>
      <c r="N629" s="1811"/>
      <c r="O629" s="1810"/>
      <c r="P629" s="1811"/>
      <c r="Q629" s="1811"/>
      <c r="R629" s="1811"/>
      <c r="S629" s="1811"/>
      <c r="T629" s="1811"/>
      <c r="U629" s="1811"/>
      <c r="V629" s="1811"/>
      <c r="W629" s="1811"/>
      <c r="X629" s="1811"/>
      <c r="Y629" s="1811"/>
      <c r="Z629" s="1811"/>
      <c r="AA629" s="1811"/>
      <c r="AB629" s="1811"/>
      <c r="AC629" s="1811"/>
      <c r="AD629" s="1811"/>
      <c r="AE629" s="1811"/>
      <c r="AF629" s="4009"/>
      <c r="AG629" s="4004"/>
      <c r="AH629" s="4004"/>
      <c r="AI629" s="4009"/>
      <c r="AJ629" s="4004"/>
      <c r="AK629" s="4004"/>
      <c r="AL629" s="1763"/>
      <c r="AM629" s="1609"/>
      <c r="AN629" s="1609"/>
      <c r="AO629" s="1609"/>
      <c r="AP629" s="1609"/>
      <c r="AQ629" s="1609"/>
      <c r="AR629" s="1609"/>
      <c r="AS629" s="1609"/>
      <c r="AT629" s="1609"/>
      <c r="AU629" s="1609"/>
      <c r="AV629" s="1609"/>
      <c r="AW629" s="1609"/>
      <c r="AX629" s="1609"/>
      <c r="AY629" s="1609"/>
      <c r="AZ629" s="1609"/>
      <c r="BA629" s="1609"/>
      <c r="BB629" s="1609"/>
      <c r="BC629" s="1609"/>
      <c r="BD629" s="1609"/>
      <c r="BE629" s="1609"/>
      <c r="BF629" s="1609"/>
    </row>
    <row r="630" spans="1:58" ht="0.75" customHeight="1">
      <c r="A630" s="990" t="s">
        <v>1016</v>
      </c>
      <c r="D630" s="984"/>
      <c r="E630" s="994"/>
      <c r="F630" s="4006"/>
      <c r="G630" s="4003"/>
      <c r="H630" s="4010"/>
      <c r="I630" s="4011"/>
      <c r="J630" s="4002"/>
      <c r="K630" s="4002"/>
      <c r="L630" s="4004"/>
      <c r="M630" s="3857"/>
      <c r="N630" s="4012"/>
      <c r="O630" s="4013"/>
      <c r="P630" s="3999"/>
      <c r="Q630" s="4002"/>
      <c r="R630" s="4002"/>
      <c r="S630" s="4002"/>
      <c r="T630" s="4002"/>
      <c r="U630" s="4002"/>
      <c r="V630" s="4002"/>
      <c r="W630" s="4002"/>
      <c r="X630" s="4002"/>
      <c r="Y630" s="4002"/>
      <c r="Z630" s="1812"/>
      <c r="AA630" s="1813"/>
      <c r="AB630" s="1813"/>
      <c r="AC630" s="1814"/>
      <c r="AD630" s="1814"/>
      <c r="AE630" s="1815"/>
      <c r="AF630" s="4009"/>
      <c r="AG630" s="4004"/>
      <c r="AH630" s="4004"/>
      <c r="AI630" s="4009"/>
      <c r="AJ630" s="4004"/>
      <c r="AK630" s="4004"/>
      <c r="AL630" s="1763"/>
      <c r="AM630" s="1609"/>
      <c r="AN630" s="1609"/>
      <c r="AO630" s="1609"/>
      <c r="AP630" s="1609"/>
      <c r="AQ630" s="1609"/>
      <c r="AR630" s="1609"/>
      <c r="AS630" s="1609"/>
      <c r="AT630" s="1609"/>
      <c r="AU630" s="1609"/>
      <c r="AV630" s="1609"/>
      <c r="AW630" s="1609"/>
      <c r="AX630" s="1609"/>
      <c r="AY630" s="1609"/>
      <c r="AZ630" s="1609"/>
      <c r="BA630" s="1609"/>
      <c r="BB630" s="1609"/>
      <c r="BC630" s="1609"/>
      <c r="BD630" s="1609"/>
      <c r="BE630" s="1609"/>
      <c r="BF630" s="1609"/>
    </row>
    <row r="631" spans="1:58" ht="0.75" customHeight="1">
      <c r="A631" s="990" t="s">
        <v>1016</v>
      </c>
      <c r="D631" s="984"/>
      <c r="E631" s="994"/>
      <c r="F631" s="4006"/>
      <c r="G631" s="4003"/>
      <c r="H631" s="4010"/>
      <c r="I631" s="4011"/>
      <c r="J631" s="4002"/>
      <c r="K631" s="4002"/>
      <c r="L631" s="4004"/>
      <c r="M631" s="3857"/>
      <c r="N631" s="4012"/>
      <c r="O631" s="4013"/>
      <c r="P631" s="4000"/>
      <c r="Q631" s="4002"/>
      <c r="R631" s="4002"/>
      <c r="S631" s="4002"/>
      <c r="T631" s="4002"/>
      <c r="U631" s="4002"/>
      <c r="V631" s="4002"/>
      <c r="W631" s="4002"/>
      <c r="X631" s="4002"/>
      <c r="Y631" s="4002"/>
      <c r="Z631" s="1816"/>
      <c r="AA631" s="1817"/>
      <c r="AB631" s="1818"/>
      <c r="AC631" s="1819"/>
      <c r="AD631" s="1818"/>
      <c r="AE631" s="1819"/>
      <c r="AF631" s="4009"/>
      <c r="AG631" s="4004"/>
      <c r="AH631" s="4004"/>
      <c r="AI631" s="4009"/>
      <c r="AJ631" s="4004"/>
      <c r="AK631" s="4004"/>
      <c r="AL631" s="1763"/>
      <c r="AM631" s="1609"/>
      <c r="AN631" s="1609"/>
      <c r="AO631" s="1609"/>
      <c r="AP631" s="1609"/>
      <c r="AQ631" s="1609"/>
      <c r="AR631" s="1609"/>
      <c r="AS631" s="1609"/>
      <c r="AT631" s="1609"/>
      <c r="AU631" s="1609"/>
      <c r="AV631" s="1609"/>
      <c r="AW631" s="1609"/>
      <c r="AX631" s="1609"/>
      <c r="AY631" s="1609"/>
      <c r="AZ631" s="1609"/>
      <c r="BA631" s="1609"/>
      <c r="BB631" s="1609"/>
      <c r="BC631" s="1609"/>
      <c r="BD631" s="1609"/>
      <c r="BE631" s="1609"/>
      <c r="BF631" s="1609"/>
    </row>
    <row r="632" spans="1:58" ht="0.75" customHeight="1">
      <c r="A632" s="990" t="s">
        <v>1016</v>
      </c>
      <c r="D632" s="984"/>
      <c r="E632" s="994"/>
      <c r="F632" s="4006"/>
      <c r="G632" s="4003"/>
      <c r="H632" s="4010"/>
      <c r="I632" s="4011"/>
      <c r="J632" s="4002"/>
      <c r="K632" s="4002"/>
      <c r="L632" s="4004"/>
      <c r="M632" s="3857"/>
      <c r="N632" s="4012"/>
      <c r="O632" s="4013"/>
      <c r="P632" s="4001"/>
      <c r="Q632" s="4002"/>
      <c r="R632" s="4002"/>
      <c r="S632" s="4002"/>
      <c r="T632" s="4002"/>
      <c r="U632" s="4002"/>
      <c r="V632" s="4002"/>
      <c r="W632" s="4002"/>
      <c r="X632" s="4002"/>
      <c r="Y632" s="4002"/>
      <c r="Z632" s="1812"/>
      <c r="AA632" s="1813"/>
      <c r="AB632" s="1820"/>
      <c r="AC632" s="1814"/>
      <c r="AD632" s="1814"/>
      <c r="AE632" s="1821"/>
      <c r="AF632" s="4009"/>
      <c r="AG632" s="4004"/>
      <c r="AH632" s="4004"/>
      <c r="AI632" s="4009"/>
      <c r="AJ632" s="4004"/>
      <c r="AK632" s="4004"/>
      <c r="AL632" s="1763"/>
      <c r="AM632" s="1609"/>
      <c r="AN632" s="1609"/>
      <c r="AO632" s="1609"/>
      <c r="AP632" s="1609"/>
      <c r="AQ632" s="1609"/>
      <c r="AR632" s="1609"/>
      <c r="AS632" s="1609"/>
      <c r="AT632" s="1609"/>
      <c r="AU632" s="1609"/>
      <c r="AV632" s="1609"/>
      <c r="AW632" s="1609"/>
      <c r="AX632" s="1609"/>
      <c r="AY632" s="1609"/>
      <c r="AZ632" s="1609"/>
      <c r="BA632" s="1609"/>
      <c r="BB632" s="1609"/>
      <c r="BC632" s="1609"/>
      <c r="BD632" s="1609"/>
      <c r="BE632" s="1609"/>
      <c r="BF632" s="1609"/>
    </row>
    <row r="633" spans="1:58" ht="0.75" customHeight="1">
      <c r="A633" s="990" t="s">
        <v>1016</v>
      </c>
      <c r="D633" s="984"/>
      <c r="E633" s="994"/>
      <c r="F633" s="4006"/>
      <c r="G633" s="4003"/>
      <c r="H633" s="4010"/>
      <c r="I633" s="4011"/>
      <c r="J633" s="4002"/>
      <c r="K633" s="4002"/>
      <c r="L633" s="4004"/>
      <c r="M633" s="3857"/>
      <c r="N633" s="1813"/>
      <c r="O633" s="1813"/>
      <c r="P633" s="1820"/>
      <c r="Q633" s="1813"/>
      <c r="R633" s="1813"/>
      <c r="S633" s="1813"/>
      <c r="T633" s="1813"/>
      <c r="U633" s="1813"/>
      <c r="V633" s="1813"/>
      <c r="W633" s="1813"/>
      <c r="X633" s="1813"/>
      <c r="Y633" s="1813"/>
      <c r="Z633" s="1813"/>
      <c r="AA633" s="1813"/>
      <c r="AB633" s="1813"/>
      <c r="AC633" s="1813"/>
      <c r="AD633" s="1813"/>
      <c r="AE633" s="1822"/>
      <c r="AF633" s="4009"/>
      <c r="AG633" s="4004"/>
      <c r="AH633" s="4004"/>
      <c r="AI633" s="4009"/>
      <c r="AJ633" s="4004"/>
      <c r="AK633" s="4004"/>
      <c r="AL633" s="1763"/>
      <c r="AM633" s="1609"/>
      <c r="AN633" s="1609"/>
      <c r="AO633" s="1609"/>
      <c r="AP633" s="1609"/>
      <c r="AQ633" s="1609"/>
      <c r="AR633" s="1609"/>
      <c r="AS633" s="1609"/>
      <c r="AT633" s="1609"/>
      <c r="AU633" s="1609"/>
      <c r="AV633" s="1609"/>
      <c r="AW633" s="1609"/>
      <c r="AX633" s="1609"/>
      <c r="AY633" s="1609"/>
      <c r="AZ633" s="1609"/>
      <c r="BA633" s="1609"/>
      <c r="BB633" s="1609"/>
      <c r="BC633" s="1609"/>
      <c r="BD633" s="1609"/>
      <c r="BE633" s="1609"/>
      <c r="BF633" s="1609"/>
    </row>
    <row r="634" spans="1:58" ht="11.25" customHeight="1">
      <c r="A634" s="990" t="s">
        <v>1016</v>
      </c>
      <c r="D634" s="984"/>
      <c r="E634" s="994"/>
      <c r="F634" s="4007"/>
      <c r="G634" s="3992" t="s">
        <v>90</v>
      </c>
      <c r="H634" s="4003" t="s">
        <v>161</v>
      </c>
      <c r="I634" s="4015"/>
      <c r="J634" s="4016"/>
      <c r="K634" s="4017" t="s">
        <v>1169</v>
      </c>
      <c r="L634" s="3741" t="s">
        <v>6</v>
      </c>
      <c r="M634" s="3742"/>
      <c r="N634" s="1761"/>
      <c r="O634" s="1001" t="s">
        <v>460</v>
      </c>
      <c r="P634" s="1002"/>
      <c r="Q634" s="1002"/>
      <c r="R634" s="1002"/>
      <c r="S634" s="1002"/>
      <c r="T634" s="1002"/>
      <c r="U634" s="1002"/>
      <c r="V634" s="1002"/>
      <c r="W634" s="1002"/>
      <c r="X634" s="1002"/>
      <c r="Y634" s="1002"/>
      <c r="Z634" s="1002"/>
      <c r="AA634" s="1002"/>
      <c r="AB634" s="1002"/>
      <c r="AC634" s="1002"/>
      <c r="AD634" s="1002"/>
      <c r="AE634" s="1002"/>
      <c r="AF634" s="4018">
        <v>2024</v>
      </c>
      <c r="AG634" s="4019" t="s">
        <v>1096</v>
      </c>
      <c r="AH634" s="4019" t="s">
        <v>1170</v>
      </c>
      <c r="AI634" s="4018">
        <v>2024</v>
      </c>
      <c r="AJ634" s="4019" t="s">
        <v>1171</v>
      </c>
      <c r="AK634" s="4019" t="s">
        <v>1170</v>
      </c>
      <c r="AL634" s="1763"/>
      <c r="AM634" s="1609"/>
      <c r="AN634" s="1609"/>
      <c r="AO634" s="1609"/>
      <c r="AP634" s="1609"/>
      <c r="AQ634" s="1609"/>
      <c r="AR634" s="1609"/>
      <c r="AS634" s="1609"/>
      <c r="AT634" s="1609"/>
      <c r="AU634" s="1609"/>
      <c r="AV634" s="1609"/>
      <c r="AW634" s="1609"/>
      <c r="AX634" s="1609"/>
      <c r="AY634" s="1609"/>
      <c r="AZ634" s="1609"/>
      <c r="BA634" s="1609"/>
      <c r="BB634" s="1609"/>
      <c r="BC634" s="1609"/>
      <c r="BD634" s="1609"/>
      <c r="BE634" s="1609"/>
      <c r="BF634" s="1609"/>
    </row>
    <row r="635" spans="1:58" ht="11.25" customHeight="1">
      <c r="A635" s="990" t="s">
        <v>1016</v>
      </c>
      <c r="D635" s="984"/>
      <c r="E635" s="994"/>
      <c r="F635" s="4007"/>
      <c r="G635" s="4014"/>
      <c r="H635" s="4003" t="s">
        <v>460</v>
      </c>
      <c r="I635" s="4015"/>
      <c r="J635" s="4016"/>
      <c r="K635" s="4017"/>
      <c r="L635" s="3741"/>
      <c r="M635" s="3742"/>
      <c r="N635" s="4020"/>
      <c r="O635" s="4021">
        <v>1</v>
      </c>
      <c r="P635" s="4022" t="s">
        <v>52</v>
      </c>
      <c r="Q635" s="4016" t="s">
        <v>1163</v>
      </c>
      <c r="R635" s="4025" t="s">
        <v>1084</v>
      </c>
      <c r="S635" s="4025" t="s">
        <v>1149</v>
      </c>
      <c r="T635" s="4025" t="s">
        <v>1150</v>
      </c>
      <c r="U635" s="4025" t="s">
        <v>1151</v>
      </c>
      <c r="V635" s="4025" t="s">
        <v>1152</v>
      </c>
      <c r="W635" s="4025" t="s">
        <v>1153</v>
      </c>
      <c r="X635" s="4025" t="s">
        <v>1164</v>
      </c>
      <c r="Y635" s="4025" t="s">
        <v>1165</v>
      </c>
      <c r="Z635" s="999"/>
      <c r="AA635" s="1000"/>
      <c r="AB635" s="1000"/>
      <c r="AC635" s="1004"/>
      <c r="AD635" s="1004"/>
      <c r="AE635" s="1005"/>
      <c r="AF635" s="4018"/>
      <c r="AG635" s="4019"/>
      <c r="AH635" s="4019"/>
      <c r="AI635" s="4018"/>
      <c r="AJ635" s="4019"/>
      <c r="AK635" s="4019"/>
      <c r="AL635" s="1763"/>
      <c r="AM635" s="1609"/>
      <c r="AN635" s="1609"/>
      <c r="AO635" s="1609"/>
      <c r="AP635" s="1609"/>
      <c r="AQ635" s="1609"/>
      <c r="AR635" s="1609"/>
      <c r="AS635" s="1609"/>
      <c r="AT635" s="1609"/>
      <c r="AU635" s="1609"/>
      <c r="AV635" s="1609"/>
      <c r="AW635" s="1609"/>
      <c r="AX635" s="1609"/>
      <c r="AY635" s="1609"/>
      <c r="AZ635" s="1609"/>
      <c r="BA635" s="1609"/>
      <c r="BB635" s="1609"/>
      <c r="BC635" s="1609"/>
      <c r="BD635" s="1609"/>
      <c r="BE635" s="1609"/>
      <c r="BF635" s="1609"/>
    </row>
    <row r="636" spans="1:58" ht="11.25" customHeight="1">
      <c r="A636" s="990" t="s">
        <v>1016</v>
      </c>
      <c r="D636" s="984"/>
      <c r="E636" s="994"/>
      <c r="F636" s="4007"/>
      <c r="G636" s="4014"/>
      <c r="H636" s="4003" t="s">
        <v>460</v>
      </c>
      <c r="I636" s="4015"/>
      <c r="J636" s="4016"/>
      <c r="K636" s="4017"/>
      <c r="L636" s="3741"/>
      <c r="M636" s="3742"/>
      <c r="N636" s="4020"/>
      <c r="O636" s="4021"/>
      <c r="P636" s="4023"/>
      <c r="Q636" s="4016"/>
      <c r="R636" s="3975"/>
      <c r="S636" s="4025"/>
      <c r="T636" s="3975"/>
      <c r="U636" s="3975"/>
      <c r="V636" s="3975"/>
      <c r="W636" s="3975"/>
      <c r="X636" s="3975"/>
      <c r="Y636" s="3975"/>
      <c r="Z636" s="1614"/>
      <c r="AA636" s="1581">
        <v>1</v>
      </c>
      <c r="AB636" s="1003" t="s">
        <v>1102</v>
      </c>
      <c r="AC636" s="993">
        <v>792.14</v>
      </c>
      <c r="AD636" s="1003" t="str">
        <f>AB636</f>
        <v xml:space="preserve">      Амортизационные отчисления с выделением результатов переоценки основных средств и нематериальных активов</v>
      </c>
      <c r="AE636" s="993">
        <v>0</v>
      </c>
      <c r="AF636" s="4018"/>
      <c r="AG636" s="4019"/>
      <c r="AH636" s="4019"/>
      <c r="AI636" s="4018"/>
      <c r="AJ636" s="4019"/>
      <c r="AK636" s="4019"/>
      <c r="AL636" s="1763"/>
      <c r="AM636" s="1609"/>
      <c r="AN636" s="1609"/>
      <c r="AO636" s="1609"/>
      <c r="AP636" s="1609"/>
      <c r="AQ636" s="1609"/>
      <c r="AR636" s="1609"/>
      <c r="AS636" s="1609"/>
      <c r="AT636" s="1609"/>
      <c r="AU636" s="1609"/>
      <c r="AV636" s="1609"/>
      <c r="AW636" s="1609"/>
      <c r="AX636" s="1609"/>
      <c r="AY636" s="1609"/>
      <c r="AZ636" s="1609"/>
      <c r="BA636" s="1609"/>
      <c r="BB636" s="1609"/>
      <c r="BC636" s="1609"/>
      <c r="BD636" s="1609"/>
      <c r="BE636" s="1609"/>
      <c r="BF636" s="1609"/>
    </row>
    <row r="637" spans="1:58" ht="11.25" customHeight="1">
      <c r="A637" s="990" t="s">
        <v>1016</v>
      </c>
      <c r="D637" s="984"/>
      <c r="E637" s="994"/>
      <c r="F637" s="4007"/>
      <c r="G637" s="4014"/>
      <c r="H637" s="4003" t="s">
        <v>460</v>
      </c>
      <c r="I637" s="4015"/>
      <c r="J637" s="4016"/>
      <c r="K637" s="4017"/>
      <c r="L637" s="3741"/>
      <c r="M637" s="3742"/>
      <c r="N637" s="4020"/>
      <c r="O637" s="4021"/>
      <c r="P637" s="4024"/>
      <c r="Q637" s="4016"/>
      <c r="R637" s="3975"/>
      <c r="S637" s="4025"/>
      <c r="T637" s="3975"/>
      <c r="U637" s="3975"/>
      <c r="V637" s="3975"/>
      <c r="W637" s="3975"/>
      <c r="X637" s="3975"/>
      <c r="Y637" s="3975"/>
      <c r="Z637" s="999"/>
      <c r="AA637" s="1000"/>
      <c r="AB637" s="1065" t="s">
        <v>1093</v>
      </c>
      <c r="AC637" s="1004"/>
      <c r="AD637" s="1004"/>
      <c r="AE637" s="1006"/>
      <c r="AF637" s="4018"/>
      <c r="AG637" s="4019"/>
      <c r="AH637" s="4019"/>
      <c r="AI637" s="4018"/>
      <c r="AJ637" s="4019"/>
      <c r="AK637" s="4019"/>
      <c r="AL637" s="1763"/>
      <c r="AM637" s="1609"/>
      <c r="AN637" s="1609"/>
      <c r="AO637" s="1609"/>
      <c r="AP637" s="1609"/>
      <c r="AQ637" s="1609"/>
      <c r="AR637" s="1609"/>
      <c r="AS637" s="1609"/>
      <c r="AT637" s="1609"/>
      <c r="AU637" s="1609"/>
      <c r="AV637" s="1609"/>
      <c r="AW637" s="1609"/>
      <c r="AX637" s="1609"/>
      <c r="AY637" s="1609"/>
      <c r="AZ637" s="1609"/>
      <c r="BA637" s="1609"/>
      <c r="BB637" s="1609"/>
      <c r="BC637" s="1609"/>
      <c r="BD637" s="1609"/>
      <c r="BE637" s="1609"/>
      <c r="BF637" s="1609"/>
    </row>
    <row r="638" spans="1:58" ht="11.25" customHeight="1">
      <c r="A638" s="990" t="s">
        <v>1016</v>
      </c>
      <c r="D638" s="984"/>
      <c r="E638" s="994"/>
      <c r="F638" s="4007"/>
      <c r="G638" s="4014"/>
      <c r="H638" s="4003" t="s">
        <v>460</v>
      </c>
      <c r="I638" s="4015"/>
      <c r="J638" s="4016"/>
      <c r="K638" s="4017"/>
      <c r="L638" s="3741"/>
      <c r="M638" s="3742"/>
      <c r="N638" s="999"/>
      <c r="O638" s="1000"/>
      <c r="P638" s="992" t="s">
        <v>1094</v>
      </c>
      <c r="Q638" s="1000"/>
      <c r="R638" s="1000"/>
      <c r="S638" s="1000"/>
      <c r="T638" s="1000"/>
      <c r="U638" s="1000"/>
      <c r="V638" s="1000"/>
      <c r="W638" s="1000"/>
      <c r="X638" s="1000"/>
      <c r="Y638" s="1000"/>
      <c r="Z638" s="1000"/>
      <c r="AA638" s="1000"/>
      <c r="AB638" s="1000"/>
      <c r="AC638" s="1000"/>
      <c r="AD638" s="1000"/>
      <c r="AE638" s="1007"/>
      <c r="AF638" s="4018"/>
      <c r="AG638" s="4019"/>
      <c r="AH638" s="4019"/>
      <c r="AI638" s="4018"/>
      <c r="AJ638" s="4019"/>
      <c r="AK638" s="4019"/>
      <c r="AL638" s="1763"/>
      <c r="AM638" s="1609"/>
      <c r="AN638" s="1609"/>
      <c r="AO638" s="1609"/>
      <c r="AP638" s="1609"/>
      <c r="AQ638" s="1609"/>
      <c r="AR638" s="1609"/>
      <c r="AS638" s="1609"/>
      <c r="AT638" s="1609"/>
      <c r="AU638" s="1609"/>
      <c r="AV638" s="1609"/>
      <c r="AW638" s="1609"/>
      <c r="AX638" s="1609"/>
      <c r="AY638" s="1609"/>
      <c r="AZ638" s="1609"/>
      <c r="BA638" s="1609"/>
      <c r="BB638" s="1609"/>
      <c r="BC638" s="1609"/>
      <c r="BD638" s="1609"/>
      <c r="BE638" s="1609"/>
      <c r="BF638" s="1609"/>
    </row>
    <row r="639" spans="1:58" ht="11.25" customHeight="1">
      <c r="A639" s="990" t="s">
        <v>1016</v>
      </c>
      <c r="D639" s="984"/>
      <c r="E639" s="994"/>
      <c r="F639" s="4007"/>
      <c r="G639" s="3992" t="s">
        <v>90</v>
      </c>
      <c r="H639" s="4003" t="s">
        <v>89</v>
      </c>
      <c r="I639" s="4015"/>
      <c r="J639" s="4016"/>
      <c r="K639" s="4017" t="s">
        <v>1172</v>
      </c>
      <c r="L639" s="3741" t="s">
        <v>6</v>
      </c>
      <c r="M639" s="3742"/>
      <c r="N639" s="1761"/>
      <c r="O639" s="1001" t="s">
        <v>460</v>
      </c>
      <c r="P639" s="1002"/>
      <c r="Q639" s="1002"/>
      <c r="R639" s="1002"/>
      <c r="S639" s="1002"/>
      <c r="T639" s="1002"/>
      <c r="U639" s="1002"/>
      <c r="V639" s="1002"/>
      <c r="W639" s="1002"/>
      <c r="X639" s="1002"/>
      <c r="Y639" s="1002"/>
      <c r="Z639" s="1002"/>
      <c r="AA639" s="1002"/>
      <c r="AB639" s="1002"/>
      <c r="AC639" s="1002"/>
      <c r="AD639" s="1002"/>
      <c r="AE639" s="1002"/>
      <c r="AF639" s="4018">
        <v>2025</v>
      </c>
      <c r="AG639" s="4019" t="s">
        <v>1096</v>
      </c>
      <c r="AH639" s="4019" t="s">
        <v>1104</v>
      </c>
      <c r="AI639" s="4018">
        <v>2025</v>
      </c>
      <c r="AJ639" s="4019" t="s">
        <v>1096</v>
      </c>
      <c r="AK639" s="4019" t="s">
        <v>1104</v>
      </c>
      <c r="AL639" s="1763"/>
      <c r="AM639" s="1609"/>
      <c r="AN639" s="1609"/>
      <c r="AO639" s="1609"/>
      <c r="AP639" s="1609"/>
      <c r="AQ639" s="1609"/>
      <c r="AR639" s="1609"/>
      <c r="AS639" s="1609"/>
      <c r="AT639" s="1609"/>
      <c r="AU639" s="1609"/>
      <c r="AV639" s="1609"/>
      <c r="AW639" s="1609"/>
      <c r="AX639" s="1609"/>
      <c r="AY639" s="1609"/>
      <c r="AZ639" s="1609"/>
      <c r="BA639" s="1609"/>
      <c r="BB639" s="1609"/>
      <c r="BC639" s="1609"/>
      <c r="BD639" s="1609"/>
      <c r="BE639" s="1609"/>
      <c r="BF639" s="1609"/>
    </row>
    <row r="640" spans="1:58" ht="11.25" customHeight="1">
      <c r="A640" s="990" t="s">
        <v>1016</v>
      </c>
      <c r="D640" s="984"/>
      <c r="E640" s="994"/>
      <c r="F640" s="4007"/>
      <c r="G640" s="4014"/>
      <c r="H640" s="4003" t="s">
        <v>161</v>
      </c>
      <c r="I640" s="4015"/>
      <c r="J640" s="4016"/>
      <c r="K640" s="4017"/>
      <c r="L640" s="3741"/>
      <c r="M640" s="3742"/>
      <c r="N640" s="4020"/>
      <c r="O640" s="4021">
        <v>1</v>
      </c>
      <c r="P640" s="4022" t="s">
        <v>52</v>
      </c>
      <c r="Q640" s="4016" t="s">
        <v>1163</v>
      </c>
      <c r="R640" s="4025" t="s">
        <v>1084</v>
      </c>
      <c r="S640" s="4025" t="s">
        <v>1149</v>
      </c>
      <c r="T640" s="4025" t="s">
        <v>1150</v>
      </c>
      <c r="U640" s="4025" t="s">
        <v>1151</v>
      </c>
      <c r="V640" s="4025" t="s">
        <v>1152</v>
      </c>
      <c r="W640" s="4025" t="s">
        <v>1153</v>
      </c>
      <c r="X640" s="4025" t="s">
        <v>1164</v>
      </c>
      <c r="Y640" s="4025" t="s">
        <v>1165</v>
      </c>
      <c r="Z640" s="999"/>
      <c r="AA640" s="1000"/>
      <c r="AB640" s="1000"/>
      <c r="AC640" s="1004"/>
      <c r="AD640" s="1004"/>
      <c r="AE640" s="1005"/>
      <c r="AF640" s="4018"/>
      <c r="AG640" s="4019"/>
      <c r="AH640" s="4019"/>
      <c r="AI640" s="4018"/>
      <c r="AJ640" s="4019"/>
      <c r="AK640" s="4019"/>
      <c r="AL640" s="1763"/>
      <c r="AM640" s="1609"/>
      <c r="AN640" s="1609"/>
      <c r="AO640" s="1609"/>
      <c r="AP640" s="1609"/>
      <c r="AQ640" s="1609"/>
      <c r="AR640" s="1609"/>
      <c r="AS640" s="1609"/>
      <c r="AT640" s="1609"/>
      <c r="AU640" s="1609"/>
      <c r="AV640" s="1609"/>
      <c r="AW640" s="1609"/>
      <c r="AX640" s="1609"/>
      <c r="AY640" s="1609"/>
      <c r="AZ640" s="1609"/>
      <c r="BA640" s="1609"/>
      <c r="BB640" s="1609"/>
      <c r="BC640" s="1609"/>
      <c r="BD640" s="1609"/>
      <c r="BE640" s="1609"/>
      <c r="BF640" s="1609"/>
    </row>
    <row r="641" spans="1:58" ht="11.25" customHeight="1">
      <c r="A641" s="990" t="s">
        <v>1016</v>
      </c>
      <c r="D641" s="984"/>
      <c r="E641" s="994"/>
      <c r="F641" s="4007"/>
      <c r="G641" s="4014"/>
      <c r="H641" s="4003" t="s">
        <v>161</v>
      </c>
      <c r="I641" s="4015"/>
      <c r="J641" s="4016"/>
      <c r="K641" s="4017"/>
      <c r="L641" s="3741"/>
      <c r="M641" s="3742"/>
      <c r="N641" s="4020"/>
      <c r="O641" s="4021"/>
      <c r="P641" s="4023"/>
      <c r="Q641" s="4016"/>
      <c r="R641" s="3975"/>
      <c r="S641" s="4025"/>
      <c r="T641" s="3975"/>
      <c r="U641" s="3975"/>
      <c r="V641" s="3975"/>
      <c r="W641" s="3975"/>
      <c r="X641" s="3975"/>
      <c r="Y641" s="3975"/>
      <c r="Z641" s="1614"/>
      <c r="AA641" s="1581">
        <v>1</v>
      </c>
      <c r="AB641" s="1003" t="s">
        <v>1102</v>
      </c>
      <c r="AC641" s="993">
        <v>19143.84</v>
      </c>
      <c r="AD641" s="1003" t="str">
        <f>AB641</f>
        <v xml:space="preserve">      Амортизационные отчисления с выделением результатов переоценки основных средств и нематериальных активов</v>
      </c>
      <c r="AE641" s="993">
        <v>0</v>
      </c>
      <c r="AF641" s="4018"/>
      <c r="AG641" s="4019"/>
      <c r="AH641" s="4019"/>
      <c r="AI641" s="4018"/>
      <c r="AJ641" s="4019"/>
      <c r="AK641" s="4019"/>
      <c r="AL641" s="1763"/>
      <c r="AM641" s="1609"/>
      <c r="AN641" s="1609"/>
      <c r="AO641" s="1609"/>
      <c r="AP641" s="1609"/>
      <c r="AQ641" s="1609"/>
      <c r="AR641" s="1609"/>
      <c r="AS641" s="1609"/>
      <c r="AT641" s="1609"/>
      <c r="AU641" s="1609"/>
      <c r="AV641" s="1609"/>
      <c r="AW641" s="1609"/>
      <c r="AX641" s="1609"/>
      <c r="AY641" s="1609"/>
      <c r="AZ641" s="1609"/>
      <c r="BA641" s="1609"/>
      <c r="BB641" s="1609"/>
      <c r="BC641" s="1609"/>
      <c r="BD641" s="1609"/>
      <c r="BE641" s="1609"/>
      <c r="BF641" s="1609"/>
    </row>
    <row r="642" spans="1:58" ht="11.25" customHeight="1">
      <c r="A642" s="990" t="s">
        <v>1016</v>
      </c>
      <c r="D642" s="984"/>
      <c r="E642" s="994"/>
      <c r="F642" s="4014"/>
      <c r="G642" s="4014"/>
      <c r="H642" s="4014"/>
      <c r="I642" s="4014"/>
      <c r="J642" s="4014"/>
      <c r="K642" s="4014"/>
      <c r="L642" s="4014"/>
      <c r="M642" s="4014"/>
      <c r="N642" s="4014"/>
      <c r="O642" s="4014"/>
      <c r="P642" s="4014"/>
      <c r="Q642" s="4014"/>
      <c r="R642" s="4014"/>
      <c r="S642" s="4014"/>
      <c r="T642" s="4014"/>
      <c r="U642" s="4014"/>
      <c r="V642" s="4014"/>
      <c r="W642" s="4014"/>
      <c r="X642" s="4014"/>
      <c r="Y642" s="4014"/>
      <c r="Z642" s="587" t="s">
        <v>90</v>
      </c>
      <c r="AA642" s="1601" t="s">
        <v>89</v>
      </c>
      <c r="AB642" s="1003" t="s">
        <v>1092</v>
      </c>
      <c r="AC642" s="993">
        <v>10328.280000000001</v>
      </c>
      <c r="AD642" s="1003" t="str">
        <f>AB642</f>
        <v xml:space="preserve">  Прибыль направляемая на инвестиции</v>
      </c>
      <c r="AE642" s="993">
        <v>0</v>
      </c>
      <c r="AF642" s="4026"/>
      <c r="AG642" s="4027"/>
      <c r="AH642" s="4027"/>
      <c r="AI642" s="4026"/>
      <c r="AJ642" s="4027"/>
      <c r="AK642" s="4028"/>
      <c r="AL642" s="1763"/>
      <c r="AM642" s="1609"/>
      <c r="AN642" s="1609"/>
      <c r="AO642" s="1609"/>
      <c r="AP642" s="1609"/>
      <c r="AQ642" s="1609"/>
      <c r="AR642" s="1609"/>
      <c r="AS642" s="1609"/>
      <c r="AT642" s="1609"/>
      <c r="AU642" s="1609"/>
      <c r="AV642" s="1609"/>
      <c r="AW642" s="1609"/>
      <c r="AX642" s="1609"/>
      <c r="AY642" s="1609"/>
      <c r="AZ642" s="1609"/>
      <c r="BA642" s="1609"/>
      <c r="BB642" s="1609"/>
      <c r="BC642" s="1609"/>
      <c r="BD642" s="1609"/>
      <c r="BE642" s="1609"/>
      <c r="BF642" s="1609"/>
    </row>
    <row r="643" spans="1:58" ht="11.25" customHeight="1">
      <c r="A643" s="990" t="s">
        <v>1016</v>
      </c>
      <c r="D643" s="984"/>
      <c r="E643" s="994"/>
      <c r="F643" s="4007"/>
      <c r="G643" s="4014"/>
      <c r="H643" s="4003" t="s">
        <v>161</v>
      </c>
      <c r="I643" s="4015"/>
      <c r="J643" s="4016"/>
      <c r="K643" s="4017"/>
      <c r="L643" s="3741"/>
      <c r="M643" s="3742"/>
      <c r="N643" s="4020"/>
      <c r="O643" s="4021"/>
      <c r="P643" s="4024"/>
      <c r="Q643" s="4016"/>
      <c r="R643" s="3975"/>
      <c r="S643" s="4025"/>
      <c r="T643" s="3975"/>
      <c r="U643" s="3975"/>
      <c r="V643" s="3975"/>
      <c r="W643" s="3975"/>
      <c r="X643" s="3975"/>
      <c r="Y643" s="3975"/>
      <c r="Z643" s="999"/>
      <c r="AA643" s="1000"/>
      <c r="AB643" s="1065" t="s">
        <v>1093</v>
      </c>
      <c r="AC643" s="1004"/>
      <c r="AD643" s="1004"/>
      <c r="AE643" s="1006"/>
      <c r="AF643" s="4018"/>
      <c r="AG643" s="4019"/>
      <c r="AH643" s="4019"/>
      <c r="AI643" s="4018"/>
      <c r="AJ643" s="4019"/>
      <c r="AK643" s="4019"/>
      <c r="AL643" s="1763"/>
      <c r="AM643" s="1609"/>
      <c r="AN643" s="1609"/>
      <c r="AO643" s="1609"/>
      <c r="AP643" s="1609"/>
      <c r="AQ643" s="1609"/>
      <c r="AR643" s="1609"/>
      <c r="AS643" s="1609"/>
      <c r="AT643" s="1609"/>
      <c r="AU643" s="1609"/>
      <c r="AV643" s="1609"/>
      <c r="AW643" s="1609"/>
      <c r="AX643" s="1609"/>
      <c r="AY643" s="1609"/>
      <c r="AZ643" s="1609"/>
      <c r="BA643" s="1609"/>
      <c r="BB643" s="1609"/>
      <c r="BC643" s="1609"/>
      <c r="BD643" s="1609"/>
      <c r="BE643" s="1609"/>
      <c r="BF643" s="1609"/>
    </row>
    <row r="644" spans="1:58" ht="11.25" customHeight="1">
      <c r="A644" s="990" t="s">
        <v>1016</v>
      </c>
      <c r="D644" s="984"/>
      <c r="E644" s="994"/>
      <c r="F644" s="4007"/>
      <c r="G644" s="4014"/>
      <c r="H644" s="4003" t="s">
        <v>161</v>
      </c>
      <c r="I644" s="4015"/>
      <c r="J644" s="4016"/>
      <c r="K644" s="4017"/>
      <c r="L644" s="3741"/>
      <c r="M644" s="3742"/>
      <c r="N644" s="999"/>
      <c r="O644" s="1000"/>
      <c r="P644" s="992" t="s">
        <v>1094</v>
      </c>
      <c r="Q644" s="1000"/>
      <c r="R644" s="1000"/>
      <c r="S644" s="1000"/>
      <c r="T644" s="1000"/>
      <c r="U644" s="1000"/>
      <c r="V644" s="1000"/>
      <c r="W644" s="1000"/>
      <c r="X644" s="1000"/>
      <c r="Y644" s="1000"/>
      <c r="Z644" s="1000"/>
      <c r="AA644" s="1000"/>
      <c r="AB644" s="1000"/>
      <c r="AC644" s="1000"/>
      <c r="AD644" s="1000"/>
      <c r="AE644" s="1007"/>
      <c r="AF644" s="4018"/>
      <c r="AG644" s="4019"/>
      <c r="AH644" s="4019"/>
      <c r="AI644" s="4018"/>
      <c r="AJ644" s="4019"/>
      <c r="AK644" s="4019"/>
      <c r="AL644" s="1763"/>
      <c r="AM644" s="1609"/>
      <c r="AN644" s="1609"/>
      <c r="AO644" s="1609"/>
      <c r="AP644" s="1609"/>
      <c r="AQ644" s="1609"/>
      <c r="AR644" s="1609"/>
      <c r="AS644" s="1609"/>
      <c r="AT644" s="1609"/>
      <c r="AU644" s="1609"/>
      <c r="AV644" s="1609"/>
      <c r="AW644" s="1609"/>
      <c r="AX644" s="1609"/>
      <c r="AY644" s="1609"/>
      <c r="AZ644" s="1609"/>
      <c r="BA644" s="1609"/>
      <c r="BB644" s="1609"/>
      <c r="BC644" s="1609"/>
      <c r="BD644" s="1609"/>
      <c r="BE644" s="1609"/>
      <c r="BF644" s="1609"/>
    </row>
    <row r="645" spans="1:58" ht="12" customHeight="1">
      <c r="A645" s="990" t="s">
        <v>1016</v>
      </c>
      <c r="D645" s="984"/>
      <c r="E645" s="994"/>
      <c r="F645" s="4008"/>
      <c r="G645" s="1014"/>
      <c r="H645" s="1014"/>
      <c r="I645" s="4005" t="s">
        <v>1100</v>
      </c>
      <c r="J645" s="4005"/>
      <c r="K645" s="4005"/>
      <c r="L645" s="997"/>
      <c r="M645" s="997"/>
      <c r="N645" s="998"/>
      <c r="O645" s="998"/>
      <c r="P645" s="998"/>
      <c r="Q645" s="998"/>
      <c r="R645" s="998"/>
      <c r="S645" s="998"/>
      <c r="T645" s="998"/>
      <c r="U645" s="998"/>
      <c r="V645" s="998"/>
      <c r="W645" s="998"/>
      <c r="X645" s="998"/>
      <c r="Y645" s="998"/>
      <c r="Z645" s="998"/>
      <c r="AA645" s="998"/>
      <c r="AB645" s="998"/>
      <c r="AC645" s="998"/>
      <c r="AD645" s="998"/>
      <c r="AE645" s="998"/>
      <c r="AF645" s="998"/>
      <c r="AG645" s="997"/>
      <c r="AH645" s="997"/>
      <c r="AI645" s="998"/>
      <c r="AJ645" s="997"/>
      <c r="AK645" s="998"/>
      <c r="AL645" s="1763"/>
      <c r="AM645" s="1609"/>
      <c r="AN645" s="1609"/>
      <c r="AO645" s="1609"/>
      <c r="AP645" s="1609"/>
      <c r="AQ645" s="1609"/>
      <c r="AR645" s="1609"/>
      <c r="AS645" s="1609"/>
      <c r="AT645" s="1609"/>
      <c r="AU645" s="1609"/>
      <c r="AV645" s="1609"/>
      <c r="AW645" s="1609"/>
      <c r="AX645" s="1609"/>
      <c r="AY645" s="1609"/>
      <c r="AZ645" s="1609"/>
      <c r="BA645" s="1609"/>
      <c r="BB645" s="1609"/>
      <c r="BC645" s="1609"/>
      <c r="BD645" s="1609"/>
      <c r="BE645" s="1609"/>
      <c r="BF645" s="1609"/>
    </row>
    <row r="646" spans="1:58" ht="0.75" customHeight="1">
      <c r="A646" s="990" t="s">
        <v>1016</v>
      </c>
      <c r="D646" s="984"/>
      <c r="E646" s="994"/>
      <c r="F646" s="4006">
        <v>2026</v>
      </c>
      <c r="G646" s="4003"/>
      <c r="H646" s="4010" t="s">
        <v>460</v>
      </c>
      <c r="I646" s="4011"/>
      <c r="J646" s="4002"/>
      <c r="K646" s="4002"/>
      <c r="L646" s="4004"/>
      <c r="M646" s="3857"/>
      <c r="N646" s="1811"/>
      <c r="O646" s="1810"/>
      <c r="P646" s="1811"/>
      <c r="Q646" s="1811"/>
      <c r="R646" s="1811"/>
      <c r="S646" s="1811"/>
      <c r="T646" s="1811"/>
      <c r="U646" s="1811"/>
      <c r="V646" s="1811"/>
      <c r="W646" s="1811"/>
      <c r="X646" s="1811"/>
      <c r="Y646" s="1811"/>
      <c r="Z646" s="1811"/>
      <c r="AA646" s="1811"/>
      <c r="AB646" s="1811"/>
      <c r="AC646" s="1811"/>
      <c r="AD646" s="1811"/>
      <c r="AE646" s="1811"/>
      <c r="AF646" s="4009"/>
      <c r="AG646" s="4004"/>
      <c r="AH646" s="4004"/>
      <c r="AI646" s="4009"/>
      <c r="AJ646" s="4004"/>
      <c r="AK646" s="4004"/>
      <c r="AL646" s="1763"/>
      <c r="AM646" s="1609"/>
      <c r="AN646" s="1609"/>
      <c r="AO646" s="1609"/>
      <c r="AP646" s="1609"/>
      <c r="AQ646" s="1609"/>
      <c r="AR646" s="1609"/>
      <c r="AS646" s="1609"/>
      <c r="AT646" s="1609"/>
      <c r="AU646" s="1609"/>
      <c r="AV646" s="1609"/>
      <c r="AW646" s="1609"/>
      <c r="AX646" s="1609"/>
      <c r="AY646" s="1609"/>
      <c r="AZ646" s="1609"/>
      <c r="BA646" s="1609"/>
      <c r="BB646" s="1609"/>
      <c r="BC646" s="1609"/>
      <c r="BD646" s="1609"/>
      <c r="BE646" s="1609"/>
      <c r="BF646" s="1609"/>
    </row>
    <row r="647" spans="1:58" ht="0.75" customHeight="1">
      <c r="A647" s="990" t="s">
        <v>1016</v>
      </c>
      <c r="D647" s="984"/>
      <c r="E647" s="994"/>
      <c r="F647" s="4006"/>
      <c r="G647" s="4003"/>
      <c r="H647" s="4010"/>
      <c r="I647" s="4011"/>
      <c r="J647" s="4002"/>
      <c r="K647" s="4002"/>
      <c r="L647" s="4004"/>
      <c r="M647" s="3857"/>
      <c r="N647" s="4012"/>
      <c r="O647" s="4013"/>
      <c r="P647" s="3999"/>
      <c r="Q647" s="4002"/>
      <c r="R647" s="4002"/>
      <c r="S647" s="4002"/>
      <c r="T647" s="4002"/>
      <c r="U647" s="4002"/>
      <c r="V647" s="4002"/>
      <c r="W647" s="4002"/>
      <c r="X647" s="4002"/>
      <c r="Y647" s="4002"/>
      <c r="Z647" s="1812"/>
      <c r="AA647" s="1813"/>
      <c r="AB647" s="1813"/>
      <c r="AC647" s="1814"/>
      <c r="AD647" s="1814"/>
      <c r="AE647" s="1815"/>
      <c r="AF647" s="4009"/>
      <c r="AG647" s="4004"/>
      <c r="AH647" s="4004"/>
      <c r="AI647" s="4009"/>
      <c r="AJ647" s="4004"/>
      <c r="AK647" s="4004"/>
      <c r="AL647" s="1763"/>
      <c r="AM647" s="1609"/>
      <c r="AN647" s="1609"/>
      <c r="AO647" s="1609"/>
      <c r="AP647" s="1609"/>
      <c r="AQ647" s="1609"/>
      <c r="AR647" s="1609"/>
      <c r="AS647" s="1609"/>
      <c r="AT647" s="1609"/>
      <c r="AU647" s="1609"/>
      <c r="AV647" s="1609"/>
      <c r="AW647" s="1609"/>
      <c r="AX647" s="1609"/>
      <c r="AY647" s="1609"/>
      <c r="AZ647" s="1609"/>
      <c r="BA647" s="1609"/>
      <c r="BB647" s="1609"/>
      <c r="BC647" s="1609"/>
      <c r="BD647" s="1609"/>
      <c r="BE647" s="1609"/>
      <c r="BF647" s="1609"/>
    </row>
    <row r="648" spans="1:58" ht="0.75" customHeight="1">
      <c r="A648" s="990" t="s">
        <v>1016</v>
      </c>
      <c r="D648" s="984"/>
      <c r="E648" s="994"/>
      <c r="F648" s="4006"/>
      <c r="G648" s="4003"/>
      <c r="H648" s="4010"/>
      <c r="I648" s="4011"/>
      <c r="J648" s="4002"/>
      <c r="K648" s="4002"/>
      <c r="L648" s="4004"/>
      <c r="M648" s="3857"/>
      <c r="N648" s="4012"/>
      <c r="O648" s="4013"/>
      <c r="P648" s="4000"/>
      <c r="Q648" s="4002"/>
      <c r="R648" s="4002"/>
      <c r="S648" s="4002"/>
      <c r="T648" s="4002"/>
      <c r="U648" s="4002"/>
      <c r="V648" s="4002"/>
      <c r="W648" s="4002"/>
      <c r="X648" s="4002"/>
      <c r="Y648" s="4002"/>
      <c r="Z648" s="1816"/>
      <c r="AA648" s="1817"/>
      <c r="AB648" s="1818"/>
      <c r="AC648" s="1819"/>
      <c r="AD648" s="1818"/>
      <c r="AE648" s="1819"/>
      <c r="AF648" s="4009"/>
      <c r="AG648" s="4004"/>
      <c r="AH648" s="4004"/>
      <c r="AI648" s="4009"/>
      <c r="AJ648" s="4004"/>
      <c r="AK648" s="4004"/>
      <c r="AL648" s="1763"/>
      <c r="AM648" s="1609"/>
      <c r="AN648" s="1609"/>
      <c r="AO648" s="1609"/>
      <c r="AP648" s="1609"/>
      <c r="AQ648" s="1609"/>
      <c r="AR648" s="1609"/>
      <c r="AS648" s="1609"/>
      <c r="AT648" s="1609"/>
      <c r="AU648" s="1609"/>
      <c r="AV648" s="1609"/>
      <c r="AW648" s="1609"/>
      <c r="AX648" s="1609"/>
      <c r="AY648" s="1609"/>
      <c r="AZ648" s="1609"/>
      <c r="BA648" s="1609"/>
      <c r="BB648" s="1609"/>
      <c r="BC648" s="1609"/>
      <c r="BD648" s="1609"/>
      <c r="BE648" s="1609"/>
      <c r="BF648" s="1609"/>
    </row>
    <row r="649" spans="1:58" ht="0.75" customHeight="1">
      <c r="A649" s="990" t="s">
        <v>1016</v>
      </c>
      <c r="D649" s="984"/>
      <c r="E649" s="994"/>
      <c r="F649" s="4006"/>
      <c r="G649" s="4003"/>
      <c r="H649" s="4010"/>
      <c r="I649" s="4011"/>
      <c r="J649" s="4002"/>
      <c r="K649" s="4002"/>
      <c r="L649" s="4004"/>
      <c r="M649" s="3857"/>
      <c r="N649" s="4012"/>
      <c r="O649" s="4013"/>
      <c r="P649" s="4001"/>
      <c r="Q649" s="4002"/>
      <c r="R649" s="4002"/>
      <c r="S649" s="4002"/>
      <c r="T649" s="4002"/>
      <c r="U649" s="4002"/>
      <c r="V649" s="4002"/>
      <c r="W649" s="4002"/>
      <c r="X649" s="4002"/>
      <c r="Y649" s="4002"/>
      <c r="Z649" s="1812"/>
      <c r="AA649" s="1813"/>
      <c r="AB649" s="1820"/>
      <c r="AC649" s="1814"/>
      <c r="AD649" s="1814"/>
      <c r="AE649" s="1821"/>
      <c r="AF649" s="4009"/>
      <c r="AG649" s="4004"/>
      <c r="AH649" s="4004"/>
      <c r="AI649" s="4009"/>
      <c r="AJ649" s="4004"/>
      <c r="AK649" s="4004"/>
      <c r="AL649" s="1763"/>
      <c r="AM649" s="1609"/>
      <c r="AN649" s="1609"/>
      <c r="AO649" s="1609"/>
      <c r="AP649" s="1609"/>
      <c r="AQ649" s="1609"/>
      <c r="AR649" s="1609"/>
      <c r="AS649" s="1609"/>
      <c r="AT649" s="1609"/>
      <c r="AU649" s="1609"/>
      <c r="AV649" s="1609"/>
      <c r="AW649" s="1609"/>
      <c r="AX649" s="1609"/>
      <c r="AY649" s="1609"/>
      <c r="AZ649" s="1609"/>
      <c r="BA649" s="1609"/>
      <c r="BB649" s="1609"/>
      <c r="BC649" s="1609"/>
      <c r="BD649" s="1609"/>
      <c r="BE649" s="1609"/>
      <c r="BF649" s="1609"/>
    </row>
    <row r="650" spans="1:58" ht="0.75" customHeight="1">
      <c r="A650" s="990" t="s">
        <v>1016</v>
      </c>
      <c r="D650" s="984"/>
      <c r="E650" s="994"/>
      <c r="F650" s="4006"/>
      <c r="G650" s="4003"/>
      <c r="H650" s="4010"/>
      <c r="I650" s="4011"/>
      <c r="J650" s="4002"/>
      <c r="K650" s="4002"/>
      <c r="L650" s="4004"/>
      <c r="M650" s="3857"/>
      <c r="N650" s="1813"/>
      <c r="O650" s="1813"/>
      <c r="P650" s="1820"/>
      <c r="Q650" s="1813"/>
      <c r="R650" s="1813"/>
      <c r="S650" s="1813"/>
      <c r="T650" s="1813"/>
      <c r="U650" s="1813"/>
      <c r="V650" s="1813"/>
      <c r="W650" s="1813"/>
      <c r="X650" s="1813"/>
      <c r="Y650" s="1813"/>
      <c r="Z650" s="1813"/>
      <c r="AA650" s="1813"/>
      <c r="AB650" s="1813"/>
      <c r="AC650" s="1813"/>
      <c r="AD650" s="1813"/>
      <c r="AE650" s="1822"/>
      <c r="AF650" s="4009"/>
      <c r="AG650" s="4004"/>
      <c r="AH650" s="4004"/>
      <c r="AI650" s="4009"/>
      <c r="AJ650" s="4004"/>
      <c r="AK650" s="4004"/>
      <c r="AL650" s="1763"/>
      <c r="AM650" s="1609"/>
      <c r="AN650" s="1609"/>
      <c r="AO650" s="1609"/>
      <c r="AP650" s="1609"/>
      <c r="AQ650" s="1609"/>
      <c r="AR650" s="1609"/>
      <c r="AS650" s="1609"/>
      <c r="AT650" s="1609"/>
      <c r="AU650" s="1609"/>
      <c r="AV650" s="1609"/>
      <c r="AW650" s="1609"/>
      <c r="AX650" s="1609"/>
      <c r="AY650" s="1609"/>
      <c r="AZ650" s="1609"/>
      <c r="BA650" s="1609"/>
      <c r="BB650" s="1609"/>
      <c r="BC650" s="1609"/>
      <c r="BD650" s="1609"/>
      <c r="BE650" s="1609"/>
      <c r="BF650" s="1609"/>
    </row>
    <row r="651" spans="1:58" ht="11.25" customHeight="1">
      <c r="A651" s="990" t="s">
        <v>1016</v>
      </c>
      <c r="D651" s="984"/>
      <c r="E651" s="994"/>
      <c r="F651" s="4007"/>
      <c r="G651" s="3992" t="s">
        <v>90</v>
      </c>
      <c r="H651" s="4003" t="s">
        <v>161</v>
      </c>
      <c r="I651" s="4015"/>
      <c r="J651" s="4016"/>
      <c r="K651" s="4017" t="s">
        <v>1172</v>
      </c>
      <c r="L651" s="3741" t="s">
        <v>6</v>
      </c>
      <c r="M651" s="3742"/>
      <c r="N651" s="1761"/>
      <c r="O651" s="1001" t="s">
        <v>460</v>
      </c>
      <c r="P651" s="1002"/>
      <c r="Q651" s="1002"/>
      <c r="R651" s="1002"/>
      <c r="S651" s="1002"/>
      <c r="T651" s="1002"/>
      <c r="U651" s="1002"/>
      <c r="V651" s="1002"/>
      <c r="W651" s="1002"/>
      <c r="X651" s="1002"/>
      <c r="Y651" s="1002"/>
      <c r="Z651" s="1002"/>
      <c r="AA651" s="1002"/>
      <c r="AB651" s="1002"/>
      <c r="AC651" s="1002"/>
      <c r="AD651" s="1002"/>
      <c r="AE651" s="1002"/>
      <c r="AF651" s="4018">
        <v>2025</v>
      </c>
      <c r="AG651" s="4019" t="s">
        <v>1096</v>
      </c>
      <c r="AH651" s="4019" t="s">
        <v>1104</v>
      </c>
      <c r="AI651" s="4018">
        <v>2025</v>
      </c>
      <c r="AJ651" s="4019" t="s">
        <v>1096</v>
      </c>
      <c r="AK651" s="4019" t="s">
        <v>1104</v>
      </c>
      <c r="AL651" s="1763"/>
      <c r="AM651" s="1609"/>
      <c r="AN651" s="1609"/>
      <c r="AO651" s="1609"/>
      <c r="AP651" s="1609"/>
      <c r="AQ651" s="1609"/>
      <c r="AR651" s="1609"/>
      <c r="AS651" s="1609"/>
      <c r="AT651" s="1609"/>
      <c r="AU651" s="1609"/>
      <c r="AV651" s="1609"/>
      <c r="AW651" s="1609"/>
      <c r="AX651" s="1609"/>
      <c r="AY651" s="1609"/>
      <c r="AZ651" s="1609"/>
      <c r="BA651" s="1609"/>
      <c r="BB651" s="1609"/>
      <c r="BC651" s="1609"/>
      <c r="BD651" s="1609"/>
      <c r="BE651" s="1609"/>
      <c r="BF651" s="1609"/>
    </row>
    <row r="652" spans="1:58" ht="11.25" customHeight="1">
      <c r="A652" s="990" t="s">
        <v>1016</v>
      </c>
      <c r="D652" s="984"/>
      <c r="E652" s="994"/>
      <c r="F652" s="4007"/>
      <c r="G652" s="4014"/>
      <c r="H652" s="4003" t="s">
        <v>460</v>
      </c>
      <c r="I652" s="4015"/>
      <c r="J652" s="4016"/>
      <c r="K652" s="4017"/>
      <c r="L652" s="3741"/>
      <c r="M652" s="3742"/>
      <c r="N652" s="4020"/>
      <c r="O652" s="4021">
        <v>1</v>
      </c>
      <c r="P652" s="4022" t="s">
        <v>52</v>
      </c>
      <c r="Q652" s="4016" t="s">
        <v>1163</v>
      </c>
      <c r="R652" s="4025" t="s">
        <v>1084</v>
      </c>
      <c r="S652" s="4025" t="s">
        <v>1149</v>
      </c>
      <c r="T652" s="4025" t="s">
        <v>1150</v>
      </c>
      <c r="U652" s="4025" t="s">
        <v>1151</v>
      </c>
      <c r="V652" s="4025" t="s">
        <v>1152</v>
      </c>
      <c r="W652" s="4025" t="s">
        <v>1153</v>
      </c>
      <c r="X652" s="4025" t="s">
        <v>1164</v>
      </c>
      <c r="Y652" s="4025" t="s">
        <v>1165</v>
      </c>
      <c r="Z652" s="999"/>
      <c r="AA652" s="1000"/>
      <c r="AB652" s="1000"/>
      <c r="AC652" s="1004"/>
      <c r="AD652" s="1004"/>
      <c r="AE652" s="1005"/>
      <c r="AF652" s="4018"/>
      <c r="AG652" s="4019"/>
      <c r="AH652" s="4019"/>
      <c r="AI652" s="4018"/>
      <c r="AJ652" s="4019"/>
      <c r="AK652" s="4019"/>
      <c r="AL652" s="1763"/>
      <c r="AM652" s="1609"/>
      <c r="AN652" s="1609"/>
      <c r="AO652" s="1609"/>
      <c r="AP652" s="1609"/>
      <c r="AQ652" s="1609"/>
      <c r="AR652" s="1609"/>
      <c r="AS652" s="1609"/>
      <c r="AT652" s="1609"/>
      <c r="AU652" s="1609"/>
      <c r="AV652" s="1609"/>
      <c r="AW652" s="1609"/>
      <c r="AX652" s="1609"/>
      <c r="AY652" s="1609"/>
      <c r="AZ652" s="1609"/>
      <c r="BA652" s="1609"/>
      <c r="BB652" s="1609"/>
      <c r="BC652" s="1609"/>
      <c r="BD652" s="1609"/>
      <c r="BE652" s="1609"/>
      <c r="BF652" s="1609"/>
    </row>
    <row r="653" spans="1:58" ht="11.25" customHeight="1">
      <c r="A653" s="990" t="s">
        <v>1016</v>
      </c>
      <c r="D653" s="984"/>
      <c r="E653" s="994"/>
      <c r="F653" s="4007"/>
      <c r="G653" s="4014"/>
      <c r="H653" s="4003" t="s">
        <v>460</v>
      </c>
      <c r="I653" s="4015"/>
      <c r="J653" s="4016"/>
      <c r="K653" s="4017"/>
      <c r="L653" s="3741"/>
      <c r="M653" s="3742"/>
      <c r="N653" s="4020"/>
      <c r="O653" s="4021"/>
      <c r="P653" s="4023"/>
      <c r="Q653" s="4016"/>
      <c r="R653" s="3975"/>
      <c r="S653" s="4025"/>
      <c r="T653" s="3975"/>
      <c r="U653" s="3975"/>
      <c r="V653" s="3975"/>
      <c r="W653" s="3975"/>
      <c r="X653" s="3975"/>
      <c r="Y653" s="3975"/>
      <c r="Z653" s="1614"/>
      <c r="AA653" s="1581">
        <v>1</v>
      </c>
      <c r="AB653" s="1003" t="s">
        <v>1102</v>
      </c>
      <c r="AC653" s="993">
        <v>27260.2</v>
      </c>
      <c r="AD653" s="1003" t="str">
        <f>AB653</f>
        <v xml:space="preserve">      Амортизационные отчисления с выделением результатов переоценки основных средств и нематериальных активов</v>
      </c>
      <c r="AE653" s="993">
        <v>0</v>
      </c>
      <c r="AF653" s="4018"/>
      <c r="AG653" s="4019"/>
      <c r="AH653" s="4019"/>
      <c r="AI653" s="4018"/>
      <c r="AJ653" s="4019"/>
      <c r="AK653" s="4019"/>
      <c r="AL653" s="1763"/>
      <c r="AM653" s="1609"/>
      <c r="AN653" s="1609"/>
      <c r="AO653" s="1609"/>
      <c r="AP653" s="1609"/>
      <c r="AQ653" s="1609"/>
      <c r="AR653" s="1609"/>
      <c r="AS653" s="1609"/>
      <c r="AT653" s="1609"/>
      <c r="AU653" s="1609"/>
      <c r="AV653" s="1609"/>
      <c r="AW653" s="1609"/>
      <c r="AX653" s="1609"/>
      <c r="AY653" s="1609"/>
      <c r="AZ653" s="1609"/>
      <c r="BA653" s="1609"/>
      <c r="BB653" s="1609"/>
      <c r="BC653" s="1609"/>
      <c r="BD653" s="1609"/>
      <c r="BE653" s="1609"/>
      <c r="BF653" s="1609"/>
    </row>
    <row r="654" spans="1:58" ht="11.25" customHeight="1">
      <c r="A654" s="990" t="s">
        <v>1016</v>
      </c>
      <c r="D654" s="984"/>
      <c r="E654" s="994"/>
      <c r="F654" s="4014"/>
      <c r="G654" s="4014"/>
      <c r="H654" s="4014"/>
      <c r="I654" s="4014"/>
      <c r="J654" s="4014"/>
      <c r="K654" s="4014"/>
      <c r="L654" s="4014"/>
      <c r="M654" s="4014"/>
      <c r="N654" s="4014"/>
      <c r="O654" s="4014"/>
      <c r="P654" s="4014"/>
      <c r="Q654" s="4014"/>
      <c r="R654" s="4014"/>
      <c r="S654" s="4014"/>
      <c r="T654" s="4014"/>
      <c r="U654" s="4014"/>
      <c r="V654" s="4014"/>
      <c r="W654" s="4014"/>
      <c r="X654" s="4014"/>
      <c r="Y654" s="4014"/>
      <c r="Z654" s="587" t="s">
        <v>90</v>
      </c>
      <c r="AA654" s="1601" t="s">
        <v>89</v>
      </c>
      <c r="AB654" s="1003" t="s">
        <v>1092</v>
      </c>
      <c r="AC654" s="993">
        <v>3638.22</v>
      </c>
      <c r="AD654" s="1003" t="str">
        <f>AB654</f>
        <v xml:space="preserve">  Прибыль направляемая на инвестиции</v>
      </c>
      <c r="AE654" s="993">
        <v>0</v>
      </c>
      <c r="AF654" s="4026"/>
      <c r="AG654" s="4027"/>
      <c r="AH654" s="4027"/>
      <c r="AI654" s="4026"/>
      <c r="AJ654" s="4027"/>
      <c r="AK654" s="4028"/>
      <c r="AL654" s="1763"/>
      <c r="AM654" s="1609"/>
      <c r="AN654" s="1609"/>
      <c r="AO654" s="1609"/>
      <c r="AP654" s="1609"/>
      <c r="AQ654" s="1609"/>
      <c r="AR654" s="1609"/>
      <c r="AS654" s="1609"/>
      <c r="AT654" s="1609"/>
      <c r="AU654" s="1609"/>
      <c r="AV654" s="1609"/>
      <c r="AW654" s="1609"/>
      <c r="AX654" s="1609"/>
      <c r="AY654" s="1609"/>
      <c r="AZ654" s="1609"/>
      <c r="BA654" s="1609"/>
      <c r="BB654" s="1609"/>
      <c r="BC654" s="1609"/>
      <c r="BD654" s="1609"/>
      <c r="BE654" s="1609"/>
      <c r="BF654" s="1609"/>
    </row>
    <row r="655" spans="1:58" ht="11.25" customHeight="1">
      <c r="A655" s="990" t="s">
        <v>1016</v>
      </c>
      <c r="D655" s="984"/>
      <c r="E655" s="994"/>
      <c r="F655" s="4007"/>
      <c r="G655" s="4014"/>
      <c r="H655" s="4003" t="s">
        <v>460</v>
      </c>
      <c r="I655" s="4015"/>
      <c r="J655" s="4016"/>
      <c r="K655" s="4017"/>
      <c r="L655" s="3741"/>
      <c r="M655" s="3742"/>
      <c r="N655" s="4020"/>
      <c r="O655" s="4021"/>
      <c r="P655" s="4024"/>
      <c r="Q655" s="4016"/>
      <c r="R655" s="3975"/>
      <c r="S655" s="4025"/>
      <c r="T655" s="3975"/>
      <c r="U655" s="3975"/>
      <c r="V655" s="3975"/>
      <c r="W655" s="3975"/>
      <c r="X655" s="3975"/>
      <c r="Y655" s="3975"/>
      <c r="Z655" s="999"/>
      <c r="AA655" s="1000"/>
      <c r="AB655" s="1065" t="s">
        <v>1093</v>
      </c>
      <c r="AC655" s="1004"/>
      <c r="AD655" s="1004"/>
      <c r="AE655" s="1006"/>
      <c r="AF655" s="4018"/>
      <c r="AG655" s="4019"/>
      <c r="AH655" s="4019"/>
      <c r="AI655" s="4018"/>
      <c r="AJ655" s="4019"/>
      <c r="AK655" s="4019"/>
      <c r="AL655" s="1763"/>
      <c r="AM655" s="1609"/>
      <c r="AN655" s="1609"/>
      <c r="AO655" s="1609"/>
      <c r="AP655" s="1609"/>
      <c r="AQ655" s="1609"/>
      <c r="AR655" s="1609"/>
      <c r="AS655" s="1609"/>
      <c r="AT655" s="1609"/>
      <c r="AU655" s="1609"/>
      <c r="AV655" s="1609"/>
      <c r="AW655" s="1609"/>
      <c r="AX655" s="1609"/>
      <c r="AY655" s="1609"/>
      <c r="AZ655" s="1609"/>
      <c r="BA655" s="1609"/>
      <c r="BB655" s="1609"/>
      <c r="BC655" s="1609"/>
      <c r="BD655" s="1609"/>
      <c r="BE655" s="1609"/>
      <c r="BF655" s="1609"/>
    </row>
    <row r="656" spans="1:58" ht="11.25" customHeight="1">
      <c r="A656" s="990" t="s">
        <v>1016</v>
      </c>
      <c r="D656" s="984"/>
      <c r="E656" s="994"/>
      <c r="F656" s="4007"/>
      <c r="G656" s="4014"/>
      <c r="H656" s="4003" t="s">
        <v>460</v>
      </c>
      <c r="I656" s="4015"/>
      <c r="J656" s="4016"/>
      <c r="K656" s="4017"/>
      <c r="L656" s="3741"/>
      <c r="M656" s="3742"/>
      <c r="N656" s="999"/>
      <c r="O656" s="1000"/>
      <c r="P656" s="992" t="s">
        <v>1094</v>
      </c>
      <c r="Q656" s="1000"/>
      <c r="R656" s="1000"/>
      <c r="S656" s="1000"/>
      <c r="T656" s="1000"/>
      <c r="U656" s="1000"/>
      <c r="V656" s="1000"/>
      <c r="W656" s="1000"/>
      <c r="X656" s="1000"/>
      <c r="Y656" s="1000"/>
      <c r="Z656" s="1000"/>
      <c r="AA656" s="1000"/>
      <c r="AB656" s="1000"/>
      <c r="AC656" s="1000"/>
      <c r="AD656" s="1000"/>
      <c r="AE656" s="1007"/>
      <c r="AF656" s="4018"/>
      <c r="AG656" s="4019"/>
      <c r="AH656" s="4019"/>
      <c r="AI656" s="4018"/>
      <c r="AJ656" s="4019"/>
      <c r="AK656" s="4019"/>
      <c r="AL656" s="1763"/>
      <c r="AM656" s="1609"/>
      <c r="AN656" s="1609"/>
      <c r="AO656" s="1609"/>
      <c r="AP656" s="1609"/>
      <c r="AQ656" s="1609"/>
      <c r="AR656" s="1609"/>
      <c r="AS656" s="1609"/>
      <c r="AT656" s="1609"/>
      <c r="AU656" s="1609"/>
      <c r="AV656" s="1609"/>
      <c r="AW656" s="1609"/>
      <c r="AX656" s="1609"/>
      <c r="AY656" s="1609"/>
      <c r="AZ656" s="1609"/>
      <c r="BA656" s="1609"/>
      <c r="BB656" s="1609"/>
      <c r="BC656" s="1609"/>
      <c r="BD656" s="1609"/>
      <c r="BE656" s="1609"/>
      <c r="BF656" s="1609"/>
    </row>
    <row r="657" spans="1:58" ht="12" customHeight="1">
      <c r="A657" s="990" t="s">
        <v>1016</v>
      </c>
      <c r="D657" s="984"/>
      <c r="E657" s="994"/>
      <c r="F657" s="4008"/>
      <c r="G657" s="1014"/>
      <c r="H657" s="1014"/>
      <c r="I657" s="4005" t="s">
        <v>1100</v>
      </c>
      <c r="J657" s="4005"/>
      <c r="K657" s="4005"/>
      <c r="L657" s="997"/>
      <c r="M657" s="997"/>
      <c r="N657" s="998"/>
      <c r="O657" s="998"/>
      <c r="P657" s="998"/>
      <c r="Q657" s="998"/>
      <c r="R657" s="998"/>
      <c r="S657" s="998"/>
      <c r="T657" s="998"/>
      <c r="U657" s="998"/>
      <c r="V657" s="998"/>
      <c r="W657" s="998"/>
      <c r="X657" s="998"/>
      <c r="Y657" s="998"/>
      <c r="Z657" s="998"/>
      <c r="AA657" s="998"/>
      <c r="AB657" s="998"/>
      <c r="AC657" s="998"/>
      <c r="AD657" s="998"/>
      <c r="AE657" s="998"/>
      <c r="AF657" s="998"/>
      <c r="AG657" s="997"/>
      <c r="AH657" s="997"/>
      <c r="AI657" s="998"/>
      <c r="AJ657" s="997"/>
      <c r="AK657" s="998"/>
      <c r="AL657" s="1763"/>
      <c r="AM657" s="1609"/>
      <c r="AN657" s="1609"/>
      <c r="AO657" s="1609"/>
      <c r="AP657" s="1609"/>
      <c r="AQ657" s="1609"/>
      <c r="AR657" s="1609"/>
      <c r="AS657" s="1609"/>
      <c r="AT657" s="1609"/>
      <c r="AU657" s="1609"/>
      <c r="AV657" s="1609"/>
      <c r="AW657" s="1609"/>
      <c r="AX657" s="1609"/>
      <c r="AY657" s="1609"/>
      <c r="AZ657" s="1609"/>
      <c r="BA657" s="1609"/>
      <c r="BB657" s="1609"/>
      <c r="BC657" s="1609"/>
      <c r="BD657" s="1609"/>
      <c r="BE657" s="1609"/>
      <c r="BF657" s="1609"/>
    </row>
    <row r="658" spans="1:58" ht="21" customHeight="1">
      <c r="A658" s="991" t="s">
        <v>1024</v>
      </c>
      <c r="D658" s="984"/>
      <c r="E658" s="994" t="s">
        <v>9</v>
      </c>
      <c r="F658" s="947" t="str">
        <f>INDEX(IP_MAIN_LIST_NAME_IP,MATCH(A658,IP_MAIN_LIST_IP_ID,0))&amp;" ("&amp;INDEX(IP_MAIN_START_DATE,MATCH(A658,IP_MAIN_LIST_IP_ID,0))&amp;"-"&amp;INDEX(IP_MAIN_END_DATE,MATCH(A658,IP_MAIN_LIST_IP_ID,0))&amp;")"</f>
        <v>Инвестиционная программа № 48 от 24.05.2021 ООО "Смоленскрегионтеплоэнерго" в сфере теплоснабжения по реконструкции и модернизации существующих объектов котельной, на территории муниципального района Починковский на 2022-2025 годы (01.01.2022-31.12.2025)</v>
      </c>
      <c r="G658" s="948"/>
      <c r="H658" s="948"/>
      <c r="I658" s="1009"/>
      <c r="J658" s="1009"/>
      <c r="K658" s="1010"/>
      <c r="L658" s="1010"/>
      <c r="M658" s="1010"/>
      <c r="N658" s="1011"/>
      <c r="O658" s="1011"/>
      <c r="P658" s="1011"/>
      <c r="Q658" s="1011"/>
      <c r="R658" s="1011"/>
      <c r="S658" s="1011"/>
      <c r="T658" s="1011"/>
      <c r="U658" s="1011"/>
      <c r="V658" s="1011"/>
      <c r="W658" s="1011"/>
      <c r="X658" s="1011"/>
      <c r="Y658" s="1011"/>
      <c r="Z658" s="1011"/>
      <c r="AA658" s="1011"/>
      <c r="AB658" s="1011"/>
      <c r="AC658" s="1011"/>
      <c r="AD658" s="1011"/>
      <c r="AE658" s="1012"/>
      <c r="AF658" s="1010"/>
      <c r="AG658" s="1010"/>
      <c r="AH658" s="1010"/>
      <c r="AI658" s="1010"/>
      <c r="AJ658" s="1010"/>
      <c r="AK658" s="1010"/>
      <c r="AL658" s="1763"/>
      <c r="AM658" s="1609"/>
      <c r="AN658" s="1609"/>
      <c r="AO658" s="1609"/>
      <c r="AP658" s="1609"/>
      <c r="AQ658" s="1609"/>
      <c r="AR658" s="1609"/>
      <c r="AS658" s="1609"/>
      <c r="AT658" s="1609"/>
      <c r="AU658" s="1609"/>
      <c r="AV658" s="1609"/>
      <c r="AW658" s="1609"/>
      <c r="AX658" s="1609"/>
      <c r="AY658" s="1609"/>
      <c r="AZ658" s="1609"/>
      <c r="BA658" s="1609"/>
      <c r="BB658" s="1609"/>
      <c r="BC658" s="1609"/>
      <c r="BD658" s="1609"/>
      <c r="BE658" s="1609"/>
      <c r="BF658" s="1609"/>
    </row>
    <row r="659" spans="1:58" ht="0.75" customHeight="1">
      <c r="A659" s="990" t="s">
        <v>1024</v>
      </c>
      <c r="D659" s="984"/>
      <c r="E659" s="994"/>
      <c r="F659" s="4006">
        <v>2022</v>
      </c>
      <c r="G659" s="4003"/>
      <c r="H659" s="4010" t="s">
        <v>460</v>
      </c>
      <c r="I659" s="4011"/>
      <c r="J659" s="4002"/>
      <c r="K659" s="4002"/>
      <c r="L659" s="4004"/>
      <c r="M659" s="3857"/>
      <c r="N659" s="1811"/>
      <c r="O659" s="1810"/>
      <c r="P659" s="1811"/>
      <c r="Q659" s="1811"/>
      <c r="R659" s="1811"/>
      <c r="S659" s="1811"/>
      <c r="T659" s="1811"/>
      <c r="U659" s="1811"/>
      <c r="V659" s="1811"/>
      <c r="W659" s="1811"/>
      <c r="X659" s="1811"/>
      <c r="Y659" s="1811"/>
      <c r="Z659" s="1811"/>
      <c r="AA659" s="1811"/>
      <c r="AB659" s="1811"/>
      <c r="AC659" s="1811"/>
      <c r="AD659" s="1811"/>
      <c r="AE659" s="1811"/>
      <c r="AF659" s="4009"/>
      <c r="AG659" s="4004"/>
      <c r="AH659" s="4004"/>
      <c r="AI659" s="4009"/>
      <c r="AJ659" s="4004"/>
      <c r="AK659" s="4004"/>
      <c r="AL659" s="1763"/>
      <c r="AM659" s="1609"/>
      <c r="AN659" s="1609"/>
      <c r="AO659" s="1609"/>
      <c r="AP659" s="1609"/>
      <c r="AQ659" s="1609"/>
      <c r="AR659" s="1609"/>
      <c r="AS659" s="1609"/>
      <c r="AT659" s="1609"/>
      <c r="AU659" s="1609"/>
      <c r="AV659" s="1609"/>
      <c r="AW659" s="1609"/>
      <c r="AX659" s="1609"/>
      <c r="AY659" s="1609"/>
      <c r="AZ659" s="1609"/>
      <c r="BA659" s="1609"/>
      <c r="BB659" s="1609"/>
      <c r="BC659" s="1609"/>
      <c r="BD659" s="1609"/>
      <c r="BE659" s="1609"/>
      <c r="BF659" s="1609"/>
    </row>
    <row r="660" spans="1:58" ht="0.75" customHeight="1">
      <c r="A660" s="990" t="s">
        <v>1024</v>
      </c>
      <c r="D660" s="984"/>
      <c r="E660" s="994"/>
      <c r="F660" s="4006"/>
      <c r="G660" s="4003"/>
      <c r="H660" s="4010"/>
      <c r="I660" s="4011"/>
      <c r="J660" s="4002"/>
      <c r="K660" s="4002"/>
      <c r="L660" s="4004"/>
      <c r="M660" s="3857"/>
      <c r="N660" s="4012"/>
      <c r="O660" s="4013"/>
      <c r="P660" s="3999"/>
      <c r="Q660" s="4002"/>
      <c r="R660" s="4002"/>
      <c r="S660" s="4002"/>
      <c r="T660" s="4002"/>
      <c r="U660" s="4002"/>
      <c r="V660" s="4002"/>
      <c r="W660" s="4002"/>
      <c r="X660" s="4002"/>
      <c r="Y660" s="4002"/>
      <c r="Z660" s="1812"/>
      <c r="AA660" s="1813"/>
      <c r="AB660" s="1813"/>
      <c r="AC660" s="1814"/>
      <c r="AD660" s="1814"/>
      <c r="AE660" s="1815"/>
      <c r="AF660" s="4009"/>
      <c r="AG660" s="4004"/>
      <c r="AH660" s="4004"/>
      <c r="AI660" s="4009"/>
      <c r="AJ660" s="4004"/>
      <c r="AK660" s="4004"/>
      <c r="AL660" s="1763"/>
      <c r="AM660" s="1609"/>
      <c r="AN660" s="1609"/>
      <c r="AO660" s="1609"/>
      <c r="AP660" s="1609"/>
      <c r="AQ660" s="1609"/>
      <c r="AR660" s="1609"/>
      <c r="AS660" s="1609"/>
      <c r="AT660" s="1609"/>
      <c r="AU660" s="1609"/>
      <c r="AV660" s="1609"/>
      <c r="AW660" s="1609"/>
      <c r="AX660" s="1609"/>
      <c r="AY660" s="1609"/>
      <c r="AZ660" s="1609"/>
      <c r="BA660" s="1609"/>
      <c r="BB660" s="1609"/>
      <c r="BC660" s="1609"/>
      <c r="BD660" s="1609"/>
      <c r="BE660" s="1609"/>
      <c r="BF660" s="1609"/>
    </row>
    <row r="661" spans="1:58" ht="0.75" customHeight="1">
      <c r="A661" s="990" t="s">
        <v>1024</v>
      </c>
      <c r="D661" s="984"/>
      <c r="E661" s="994"/>
      <c r="F661" s="4006"/>
      <c r="G661" s="4003"/>
      <c r="H661" s="4010"/>
      <c r="I661" s="4011"/>
      <c r="J661" s="4002"/>
      <c r="K661" s="4002"/>
      <c r="L661" s="4004"/>
      <c r="M661" s="3857"/>
      <c r="N661" s="4012"/>
      <c r="O661" s="4013"/>
      <c r="P661" s="4000"/>
      <c r="Q661" s="4002"/>
      <c r="R661" s="4002"/>
      <c r="S661" s="4002"/>
      <c r="T661" s="4002"/>
      <c r="U661" s="4002"/>
      <c r="V661" s="4002"/>
      <c r="W661" s="4002"/>
      <c r="X661" s="4002"/>
      <c r="Y661" s="4002"/>
      <c r="Z661" s="1816"/>
      <c r="AA661" s="1817"/>
      <c r="AB661" s="1818"/>
      <c r="AC661" s="1819"/>
      <c r="AD661" s="1818"/>
      <c r="AE661" s="1819"/>
      <c r="AF661" s="4009"/>
      <c r="AG661" s="4004"/>
      <c r="AH661" s="4004"/>
      <c r="AI661" s="4009"/>
      <c r="AJ661" s="4004"/>
      <c r="AK661" s="4004"/>
      <c r="AL661" s="1763"/>
      <c r="AM661" s="1609"/>
      <c r="AN661" s="1609"/>
      <c r="AO661" s="1609"/>
      <c r="AP661" s="1609"/>
      <c r="AQ661" s="1609"/>
      <c r="AR661" s="1609"/>
      <c r="AS661" s="1609"/>
      <c r="AT661" s="1609"/>
      <c r="AU661" s="1609"/>
      <c r="AV661" s="1609"/>
      <c r="AW661" s="1609"/>
      <c r="AX661" s="1609"/>
      <c r="AY661" s="1609"/>
      <c r="AZ661" s="1609"/>
      <c r="BA661" s="1609"/>
      <c r="BB661" s="1609"/>
      <c r="BC661" s="1609"/>
      <c r="BD661" s="1609"/>
      <c r="BE661" s="1609"/>
      <c r="BF661" s="1609"/>
    </row>
    <row r="662" spans="1:58" ht="0.75" customHeight="1">
      <c r="A662" s="990" t="s">
        <v>1024</v>
      </c>
      <c r="D662" s="984"/>
      <c r="E662" s="994"/>
      <c r="F662" s="4006"/>
      <c r="G662" s="4003"/>
      <c r="H662" s="4010"/>
      <c r="I662" s="4011"/>
      <c r="J662" s="4002"/>
      <c r="K662" s="4002"/>
      <c r="L662" s="4004"/>
      <c r="M662" s="3857"/>
      <c r="N662" s="4012"/>
      <c r="O662" s="4013"/>
      <c r="P662" s="4001"/>
      <c r="Q662" s="4002"/>
      <c r="R662" s="4002"/>
      <c r="S662" s="4002"/>
      <c r="T662" s="4002"/>
      <c r="U662" s="4002"/>
      <c r="V662" s="4002"/>
      <c r="W662" s="4002"/>
      <c r="X662" s="4002"/>
      <c r="Y662" s="4002"/>
      <c r="Z662" s="1812"/>
      <c r="AA662" s="1813"/>
      <c r="AB662" s="1820"/>
      <c r="AC662" s="1814"/>
      <c r="AD662" s="1814"/>
      <c r="AE662" s="1821"/>
      <c r="AF662" s="4009"/>
      <c r="AG662" s="4004"/>
      <c r="AH662" s="4004"/>
      <c r="AI662" s="4009"/>
      <c r="AJ662" s="4004"/>
      <c r="AK662" s="4004"/>
      <c r="AL662" s="1763"/>
      <c r="AM662" s="1609"/>
      <c r="AN662" s="1609"/>
      <c r="AO662" s="1609"/>
      <c r="AP662" s="1609"/>
      <c r="AQ662" s="1609"/>
      <c r="AR662" s="1609"/>
      <c r="AS662" s="1609"/>
      <c r="AT662" s="1609"/>
      <c r="AU662" s="1609"/>
      <c r="AV662" s="1609"/>
      <c r="AW662" s="1609"/>
      <c r="AX662" s="1609"/>
      <c r="AY662" s="1609"/>
      <c r="AZ662" s="1609"/>
      <c r="BA662" s="1609"/>
      <c r="BB662" s="1609"/>
      <c r="BC662" s="1609"/>
      <c r="BD662" s="1609"/>
      <c r="BE662" s="1609"/>
      <c r="BF662" s="1609"/>
    </row>
    <row r="663" spans="1:58" ht="0.75" customHeight="1">
      <c r="A663" s="990" t="s">
        <v>1024</v>
      </c>
      <c r="D663" s="984"/>
      <c r="E663" s="994"/>
      <c r="F663" s="4006"/>
      <c r="G663" s="4003"/>
      <c r="H663" s="4010"/>
      <c r="I663" s="4011"/>
      <c r="J663" s="4002"/>
      <c r="K663" s="4002"/>
      <c r="L663" s="4004"/>
      <c r="M663" s="3857"/>
      <c r="N663" s="1813"/>
      <c r="O663" s="1813"/>
      <c r="P663" s="1820"/>
      <c r="Q663" s="1813"/>
      <c r="R663" s="1813"/>
      <c r="S663" s="1813"/>
      <c r="T663" s="1813"/>
      <c r="U663" s="1813"/>
      <c r="V663" s="1813"/>
      <c r="W663" s="1813"/>
      <c r="X663" s="1813"/>
      <c r="Y663" s="1813"/>
      <c r="Z663" s="1813"/>
      <c r="AA663" s="1813"/>
      <c r="AB663" s="1813"/>
      <c r="AC663" s="1813"/>
      <c r="AD663" s="1813"/>
      <c r="AE663" s="1822"/>
      <c r="AF663" s="4009"/>
      <c r="AG663" s="4004"/>
      <c r="AH663" s="4004"/>
      <c r="AI663" s="4009"/>
      <c r="AJ663" s="4004"/>
      <c r="AK663" s="4004"/>
      <c r="AL663" s="1763"/>
      <c r="AM663" s="1609"/>
      <c r="AN663" s="1609"/>
      <c r="AO663" s="1609"/>
      <c r="AP663" s="1609"/>
      <c r="AQ663" s="1609"/>
      <c r="AR663" s="1609"/>
      <c r="AS663" s="1609"/>
      <c r="AT663" s="1609"/>
      <c r="AU663" s="1609"/>
      <c r="AV663" s="1609"/>
      <c r="AW663" s="1609"/>
      <c r="AX663" s="1609"/>
      <c r="AY663" s="1609"/>
      <c r="AZ663" s="1609"/>
      <c r="BA663" s="1609"/>
      <c r="BB663" s="1609"/>
      <c r="BC663" s="1609"/>
      <c r="BD663" s="1609"/>
      <c r="BE663" s="1609"/>
      <c r="BF663" s="1609"/>
    </row>
    <row r="664" spans="1:58" ht="11.25" customHeight="1">
      <c r="A664" s="990" t="s">
        <v>1024</v>
      </c>
      <c r="D664" s="984"/>
      <c r="E664" s="994"/>
      <c r="F664" s="4007"/>
      <c r="G664" s="3992" t="s">
        <v>90</v>
      </c>
      <c r="H664" s="4003" t="s">
        <v>161</v>
      </c>
      <c r="I664" s="4015"/>
      <c r="J664" s="4016"/>
      <c r="K664" s="4017" t="s">
        <v>1173</v>
      </c>
      <c r="L664" s="3741" t="s">
        <v>6</v>
      </c>
      <c r="M664" s="3742"/>
      <c r="N664" s="1761"/>
      <c r="O664" s="1001" t="s">
        <v>460</v>
      </c>
      <c r="P664" s="1002"/>
      <c r="Q664" s="1002"/>
      <c r="R664" s="1002"/>
      <c r="S664" s="1002"/>
      <c r="T664" s="1002"/>
      <c r="U664" s="1002"/>
      <c r="V664" s="1002"/>
      <c r="W664" s="1002"/>
      <c r="X664" s="1002"/>
      <c r="Y664" s="1002"/>
      <c r="Z664" s="1002"/>
      <c r="AA664" s="1002"/>
      <c r="AB664" s="1002"/>
      <c r="AC664" s="1002"/>
      <c r="AD664" s="1002"/>
      <c r="AE664" s="1002"/>
      <c r="AF664" s="4018">
        <v>2024</v>
      </c>
      <c r="AG664" s="4019" t="s">
        <v>1096</v>
      </c>
      <c r="AH664" s="4019" t="s">
        <v>1170</v>
      </c>
      <c r="AI664" s="4018">
        <v>2024</v>
      </c>
      <c r="AJ664" s="4019" t="s">
        <v>1096</v>
      </c>
      <c r="AK664" s="4019" t="s">
        <v>1170</v>
      </c>
      <c r="AL664" s="1763"/>
      <c r="AM664" s="1609"/>
      <c r="AN664" s="1609"/>
      <c r="AO664" s="1609"/>
      <c r="AP664" s="1609"/>
      <c r="AQ664" s="1609"/>
      <c r="AR664" s="1609"/>
      <c r="AS664" s="1609"/>
      <c r="AT664" s="1609"/>
      <c r="AU664" s="1609"/>
      <c r="AV664" s="1609"/>
      <c r="AW664" s="1609"/>
      <c r="AX664" s="1609"/>
      <c r="AY664" s="1609"/>
      <c r="AZ664" s="1609"/>
      <c r="BA664" s="1609"/>
      <c r="BB664" s="1609"/>
      <c r="BC664" s="1609"/>
      <c r="BD664" s="1609"/>
      <c r="BE664" s="1609"/>
      <c r="BF664" s="1609"/>
    </row>
    <row r="665" spans="1:58" ht="11.25" customHeight="1">
      <c r="A665" s="990" t="s">
        <v>1024</v>
      </c>
      <c r="D665" s="984"/>
      <c r="E665" s="994"/>
      <c r="F665" s="4007"/>
      <c r="G665" s="4014"/>
      <c r="H665" s="4003" t="s">
        <v>460</v>
      </c>
      <c r="I665" s="4015"/>
      <c r="J665" s="4016"/>
      <c r="K665" s="4017"/>
      <c r="L665" s="3741"/>
      <c r="M665" s="3742"/>
      <c r="N665" s="4020"/>
      <c r="O665" s="4021">
        <v>1</v>
      </c>
      <c r="P665" s="4022" t="s">
        <v>52</v>
      </c>
      <c r="Q665" s="4016" t="s">
        <v>1174</v>
      </c>
      <c r="R665" s="4025" t="s">
        <v>1084</v>
      </c>
      <c r="S665" s="4025" t="s">
        <v>1175</v>
      </c>
      <c r="T665" s="4025" t="s">
        <v>1176</v>
      </c>
      <c r="U665" s="4025" t="s">
        <v>1177</v>
      </c>
      <c r="V665" s="4025" t="s">
        <v>1178</v>
      </c>
      <c r="W665" s="4025" t="s">
        <v>1179</v>
      </c>
      <c r="X665" s="4025" t="s">
        <v>1180</v>
      </c>
      <c r="Y665" s="4025" t="s">
        <v>1181</v>
      </c>
      <c r="Z665" s="999"/>
      <c r="AA665" s="1000"/>
      <c r="AB665" s="1000"/>
      <c r="AC665" s="1004"/>
      <c r="AD665" s="1004"/>
      <c r="AE665" s="1005"/>
      <c r="AF665" s="4018"/>
      <c r="AG665" s="4019"/>
      <c r="AH665" s="4019"/>
      <c r="AI665" s="4018"/>
      <c r="AJ665" s="4019"/>
      <c r="AK665" s="4019"/>
      <c r="AL665" s="1763"/>
      <c r="AM665" s="1609"/>
      <c r="AN665" s="1609"/>
      <c r="AO665" s="1609"/>
      <c r="AP665" s="1609"/>
      <c r="AQ665" s="1609"/>
      <c r="AR665" s="1609"/>
      <c r="AS665" s="1609"/>
      <c r="AT665" s="1609"/>
      <c r="AU665" s="1609"/>
      <c r="AV665" s="1609"/>
      <c r="AW665" s="1609"/>
      <c r="AX665" s="1609"/>
      <c r="AY665" s="1609"/>
      <c r="AZ665" s="1609"/>
      <c r="BA665" s="1609"/>
      <c r="BB665" s="1609"/>
      <c r="BC665" s="1609"/>
      <c r="BD665" s="1609"/>
      <c r="BE665" s="1609"/>
      <c r="BF665" s="1609"/>
    </row>
    <row r="666" spans="1:58" ht="11.25" customHeight="1">
      <c r="A666" s="990" t="s">
        <v>1024</v>
      </c>
      <c r="D666" s="984"/>
      <c r="E666" s="994"/>
      <c r="F666" s="4007"/>
      <c r="G666" s="4014"/>
      <c r="H666" s="4003" t="s">
        <v>460</v>
      </c>
      <c r="I666" s="4015"/>
      <c r="J666" s="4016"/>
      <c r="K666" s="4017"/>
      <c r="L666" s="3741"/>
      <c r="M666" s="3742"/>
      <c r="N666" s="4020"/>
      <c r="O666" s="4021"/>
      <c r="P666" s="4023"/>
      <c r="Q666" s="4016"/>
      <c r="R666" s="3975"/>
      <c r="S666" s="4025"/>
      <c r="T666" s="3975"/>
      <c r="U666" s="3975"/>
      <c r="V666" s="3975"/>
      <c r="W666" s="3975"/>
      <c r="X666" s="3975"/>
      <c r="Y666" s="3975"/>
      <c r="Z666" s="1614"/>
      <c r="AA666" s="1581">
        <v>1</v>
      </c>
      <c r="AB666" s="1003" t="s">
        <v>1092</v>
      </c>
      <c r="AC666" s="993">
        <v>4444.4399999999996</v>
      </c>
      <c r="AD666" s="1003" t="str">
        <f>AB666</f>
        <v xml:space="preserve">  Прибыль направляемая на инвестиции</v>
      </c>
      <c r="AE666" s="993">
        <f>38.62+15</f>
        <v>53.62</v>
      </c>
      <c r="AF666" s="4018"/>
      <c r="AG666" s="4019"/>
      <c r="AH666" s="4019"/>
      <c r="AI666" s="4018"/>
      <c r="AJ666" s="4019"/>
      <c r="AK666" s="4019"/>
      <c r="AL666" s="1763"/>
      <c r="AM666" s="1609"/>
      <c r="AN666" s="1609"/>
      <c r="AO666" s="1609"/>
      <c r="AP666" s="1609"/>
      <c r="AQ666" s="1609"/>
      <c r="AR666" s="1609"/>
      <c r="AS666" s="1609"/>
      <c r="AT666" s="1609"/>
      <c r="AU666" s="1609"/>
      <c r="AV666" s="1609"/>
      <c r="AW666" s="1609"/>
      <c r="AX666" s="1609"/>
      <c r="AY666" s="1609"/>
      <c r="AZ666" s="1609"/>
      <c r="BA666" s="1609"/>
      <c r="BB666" s="1609"/>
      <c r="BC666" s="1609"/>
      <c r="BD666" s="1609"/>
      <c r="BE666" s="1609"/>
      <c r="BF666" s="1609"/>
    </row>
    <row r="667" spans="1:58" ht="11.25" customHeight="1">
      <c r="A667" s="990" t="s">
        <v>1024</v>
      </c>
      <c r="D667" s="984"/>
      <c r="E667" s="994"/>
      <c r="F667" s="4007"/>
      <c r="G667" s="4014"/>
      <c r="H667" s="4003" t="s">
        <v>460</v>
      </c>
      <c r="I667" s="4015"/>
      <c r="J667" s="4016"/>
      <c r="K667" s="4017"/>
      <c r="L667" s="3741"/>
      <c r="M667" s="3742"/>
      <c r="N667" s="4020"/>
      <c r="O667" s="4021"/>
      <c r="P667" s="4024"/>
      <c r="Q667" s="4016"/>
      <c r="R667" s="3975"/>
      <c r="S667" s="4025"/>
      <c r="T667" s="3975"/>
      <c r="U667" s="3975"/>
      <c r="V667" s="3975"/>
      <c r="W667" s="3975"/>
      <c r="X667" s="3975"/>
      <c r="Y667" s="3975"/>
      <c r="Z667" s="999"/>
      <c r="AA667" s="1000"/>
      <c r="AB667" s="1065" t="s">
        <v>1093</v>
      </c>
      <c r="AC667" s="1004"/>
      <c r="AD667" s="1004"/>
      <c r="AE667" s="1006"/>
      <c r="AF667" s="4018"/>
      <c r="AG667" s="4019"/>
      <c r="AH667" s="4019"/>
      <c r="AI667" s="4018"/>
      <c r="AJ667" s="4019"/>
      <c r="AK667" s="4019"/>
      <c r="AL667" s="1763"/>
      <c r="AM667" s="1609"/>
      <c r="AN667" s="1609"/>
      <c r="AO667" s="1609"/>
      <c r="AP667" s="1609"/>
      <c r="AQ667" s="1609"/>
      <c r="AR667" s="1609"/>
      <c r="AS667" s="1609"/>
      <c r="AT667" s="1609"/>
      <c r="AU667" s="1609"/>
      <c r="AV667" s="1609"/>
      <c r="AW667" s="1609"/>
      <c r="AX667" s="1609"/>
      <c r="AY667" s="1609"/>
      <c r="AZ667" s="1609"/>
      <c r="BA667" s="1609"/>
      <c r="BB667" s="1609"/>
      <c r="BC667" s="1609"/>
      <c r="BD667" s="1609"/>
      <c r="BE667" s="1609"/>
      <c r="BF667" s="1609"/>
    </row>
    <row r="668" spans="1:58" ht="11.25" customHeight="1">
      <c r="A668" s="990" t="s">
        <v>1024</v>
      </c>
      <c r="D668" s="984"/>
      <c r="E668" s="994"/>
      <c r="F668" s="4007"/>
      <c r="G668" s="4014"/>
      <c r="H668" s="4003" t="s">
        <v>460</v>
      </c>
      <c r="I668" s="4015"/>
      <c r="J668" s="4016"/>
      <c r="K668" s="4017"/>
      <c r="L668" s="3741"/>
      <c r="M668" s="3742"/>
      <c r="N668" s="999"/>
      <c r="O668" s="1000"/>
      <c r="P668" s="992" t="s">
        <v>1094</v>
      </c>
      <c r="Q668" s="1000"/>
      <c r="R668" s="1000"/>
      <c r="S668" s="1000"/>
      <c r="T668" s="1000"/>
      <c r="U668" s="1000"/>
      <c r="V668" s="1000"/>
      <c r="W668" s="1000"/>
      <c r="X668" s="1000"/>
      <c r="Y668" s="1000"/>
      <c r="Z668" s="1000"/>
      <c r="AA668" s="1000"/>
      <c r="AB668" s="1000"/>
      <c r="AC668" s="1000"/>
      <c r="AD668" s="1000"/>
      <c r="AE668" s="1007"/>
      <c r="AF668" s="4018"/>
      <c r="AG668" s="4019"/>
      <c r="AH668" s="4019"/>
      <c r="AI668" s="4018"/>
      <c r="AJ668" s="4019"/>
      <c r="AK668" s="4019"/>
      <c r="AL668" s="1763"/>
      <c r="AM668" s="1609"/>
      <c r="AN668" s="1609"/>
      <c r="AO668" s="1609"/>
      <c r="AP668" s="1609"/>
      <c r="AQ668" s="1609"/>
      <c r="AR668" s="1609"/>
      <c r="AS668" s="1609"/>
      <c r="AT668" s="1609"/>
      <c r="AU668" s="1609"/>
      <c r="AV668" s="1609"/>
      <c r="AW668" s="1609"/>
      <c r="AX668" s="1609"/>
      <c r="AY668" s="1609"/>
      <c r="AZ668" s="1609"/>
      <c r="BA668" s="1609"/>
      <c r="BB668" s="1609"/>
      <c r="BC668" s="1609"/>
      <c r="BD668" s="1609"/>
      <c r="BE668" s="1609"/>
      <c r="BF668" s="1609"/>
    </row>
    <row r="669" spans="1:58" ht="12" customHeight="1">
      <c r="A669" s="990" t="s">
        <v>1024</v>
      </c>
      <c r="D669" s="984"/>
      <c r="E669" s="994"/>
      <c r="F669" s="4008"/>
      <c r="G669" s="1014"/>
      <c r="H669" s="1014"/>
      <c r="I669" s="4005" t="s">
        <v>1100</v>
      </c>
      <c r="J669" s="4005"/>
      <c r="K669" s="4005"/>
      <c r="L669" s="997"/>
      <c r="M669" s="997"/>
      <c r="N669" s="998"/>
      <c r="O669" s="998"/>
      <c r="P669" s="998"/>
      <c r="Q669" s="998"/>
      <c r="R669" s="998"/>
      <c r="S669" s="998"/>
      <c r="T669" s="998"/>
      <c r="U669" s="998"/>
      <c r="V669" s="998"/>
      <c r="W669" s="998"/>
      <c r="X669" s="998"/>
      <c r="Y669" s="998"/>
      <c r="Z669" s="998"/>
      <c r="AA669" s="998"/>
      <c r="AB669" s="998"/>
      <c r="AC669" s="998"/>
      <c r="AD669" s="998"/>
      <c r="AE669" s="998"/>
      <c r="AF669" s="998"/>
      <c r="AG669" s="997"/>
      <c r="AH669" s="997"/>
      <c r="AI669" s="998"/>
      <c r="AJ669" s="997"/>
      <c r="AK669" s="998"/>
      <c r="AL669" s="1763"/>
      <c r="AM669" s="1609"/>
      <c r="AN669" s="1609"/>
      <c r="AO669" s="1609"/>
      <c r="AP669" s="1609"/>
      <c r="AQ669" s="1609"/>
      <c r="AR669" s="1609"/>
      <c r="AS669" s="1609"/>
      <c r="AT669" s="1609"/>
      <c r="AU669" s="1609"/>
      <c r="AV669" s="1609"/>
      <c r="AW669" s="1609"/>
      <c r="AX669" s="1609"/>
      <c r="AY669" s="1609"/>
      <c r="AZ669" s="1609"/>
      <c r="BA669" s="1609"/>
      <c r="BB669" s="1609"/>
      <c r="BC669" s="1609"/>
      <c r="BD669" s="1609"/>
      <c r="BE669" s="1609"/>
      <c r="BF669" s="1609"/>
    </row>
    <row r="670" spans="1:58" ht="0.75" customHeight="1">
      <c r="A670" s="990" t="s">
        <v>1024</v>
      </c>
      <c r="D670" s="984"/>
      <c r="E670" s="994"/>
      <c r="F670" s="4006">
        <v>2023</v>
      </c>
      <c r="G670" s="4003"/>
      <c r="H670" s="4010" t="s">
        <v>460</v>
      </c>
      <c r="I670" s="4011"/>
      <c r="J670" s="4002"/>
      <c r="K670" s="4002"/>
      <c r="L670" s="4004"/>
      <c r="M670" s="3857"/>
      <c r="N670" s="1811"/>
      <c r="O670" s="1810"/>
      <c r="P670" s="1811"/>
      <c r="Q670" s="1811"/>
      <c r="R670" s="1811"/>
      <c r="S670" s="1811"/>
      <c r="T670" s="1811"/>
      <c r="U670" s="1811"/>
      <c r="V670" s="1811"/>
      <c r="W670" s="1811"/>
      <c r="X670" s="1811"/>
      <c r="Y670" s="1811"/>
      <c r="Z670" s="1811"/>
      <c r="AA670" s="1811"/>
      <c r="AB670" s="1811"/>
      <c r="AC670" s="1811"/>
      <c r="AD670" s="1811"/>
      <c r="AE670" s="1811"/>
      <c r="AF670" s="4009"/>
      <c r="AG670" s="4004"/>
      <c r="AH670" s="4004"/>
      <c r="AI670" s="4009"/>
      <c r="AJ670" s="4004"/>
      <c r="AK670" s="4004"/>
      <c r="AL670" s="1763"/>
      <c r="AM670" s="1609"/>
      <c r="AN670" s="1609"/>
      <c r="AO670" s="1609"/>
      <c r="AP670" s="1609"/>
      <c r="AQ670" s="1609"/>
      <c r="AR670" s="1609"/>
      <c r="AS670" s="1609"/>
      <c r="AT670" s="1609"/>
      <c r="AU670" s="1609"/>
      <c r="AV670" s="1609"/>
      <c r="AW670" s="1609"/>
      <c r="AX670" s="1609"/>
      <c r="AY670" s="1609"/>
      <c r="AZ670" s="1609"/>
      <c r="BA670" s="1609"/>
      <c r="BB670" s="1609"/>
      <c r="BC670" s="1609"/>
      <c r="BD670" s="1609"/>
      <c r="BE670" s="1609"/>
      <c r="BF670" s="1609"/>
    </row>
    <row r="671" spans="1:58" ht="0.75" customHeight="1">
      <c r="A671" s="990" t="s">
        <v>1024</v>
      </c>
      <c r="D671" s="984"/>
      <c r="E671" s="994"/>
      <c r="F671" s="4006"/>
      <c r="G671" s="4003"/>
      <c r="H671" s="4010"/>
      <c r="I671" s="4011"/>
      <c r="J671" s="4002"/>
      <c r="K671" s="4002"/>
      <c r="L671" s="4004"/>
      <c r="M671" s="3857"/>
      <c r="N671" s="4012"/>
      <c r="O671" s="4013"/>
      <c r="P671" s="3999"/>
      <c r="Q671" s="4002"/>
      <c r="R671" s="4002"/>
      <c r="S671" s="4002"/>
      <c r="T671" s="4002"/>
      <c r="U671" s="4002"/>
      <c r="V671" s="4002"/>
      <c r="W671" s="4002"/>
      <c r="X671" s="4002"/>
      <c r="Y671" s="4002"/>
      <c r="Z671" s="1812"/>
      <c r="AA671" s="1813"/>
      <c r="AB671" s="1813"/>
      <c r="AC671" s="1814"/>
      <c r="AD671" s="1814"/>
      <c r="AE671" s="1815"/>
      <c r="AF671" s="4009"/>
      <c r="AG671" s="4004"/>
      <c r="AH671" s="4004"/>
      <c r="AI671" s="4009"/>
      <c r="AJ671" s="4004"/>
      <c r="AK671" s="4004"/>
      <c r="AL671" s="1763"/>
      <c r="AM671" s="1609"/>
      <c r="AN671" s="1609"/>
      <c r="AO671" s="1609"/>
      <c r="AP671" s="1609"/>
      <c r="AQ671" s="1609"/>
      <c r="AR671" s="1609"/>
      <c r="AS671" s="1609"/>
      <c r="AT671" s="1609"/>
      <c r="AU671" s="1609"/>
      <c r="AV671" s="1609"/>
      <c r="AW671" s="1609"/>
      <c r="AX671" s="1609"/>
      <c r="AY671" s="1609"/>
      <c r="AZ671" s="1609"/>
      <c r="BA671" s="1609"/>
      <c r="BB671" s="1609"/>
      <c r="BC671" s="1609"/>
      <c r="BD671" s="1609"/>
      <c r="BE671" s="1609"/>
      <c r="BF671" s="1609"/>
    </row>
    <row r="672" spans="1:58" ht="0.75" customHeight="1">
      <c r="A672" s="990" t="s">
        <v>1024</v>
      </c>
      <c r="D672" s="984"/>
      <c r="E672" s="994"/>
      <c r="F672" s="4006"/>
      <c r="G672" s="4003"/>
      <c r="H672" s="4010"/>
      <c r="I672" s="4011"/>
      <c r="J672" s="4002"/>
      <c r="K672" s="4002"/>
      <c r="L672" s="4004"/>
      <c r="M672" s="3857"/>
      <c r="N672" s="4012"/>
      <c r="O672" s="4013"/>
      <c r="P672" s="4000"/>
      <c r="Q672" s="4002"/>
      <c r="R672" s="4002"/>
      <c r="S672" s="4002"/>
      <c r="T672" s="4002"/>
      <c r="U672" s="4002"/>
      <c r="V672" s="4002"/>
      <c r="W672" s="4002"/>
      <c r="X672" s="4002"/>
      <c r="Y672" s="4002"/>
      <c r="Z672" s="1816"/>
      <c r="AA672" s="1817"/>
      <c r="AB672" s="1818"/>
      <c r="AC672" s="1819"/>
      <c r="AD672" s="1818"/>
      <c r="AE672" s="1819"/>
      <c r="AF672" s="4009"/>
      <c r="AG672" s="4004"/>
      <c r="AH672" s="4004"/>
      <c r="AI672" s="4009"/>
      <c r="AJ672" s="4004"/>
      <c r="AK672" s="4004"/>
      <c r="AL672" s="1763"/>
      <c r="AM672" s="1609"/>
      <c r="AN672" s="1609"/>
      <c r="AO672" s="1609"/>
      <c r="AP672" s="1609"/>
      <c r="AQ672" s="1609"/>
      <c r="AR672" s="1609"/>
      <c r="AS672" s="1609"/>
      <c r="AT672" s="1609"/>
      <c r="AU672" s="1609"/>
      <c r="AV672" s="1609"/>
      <c r="AW672" s="1609"/>
      <c r="AX672" s="1609"/>
      <c r="AY672" s="1609"/>
      <c r="AZ672" s="1609"/>
      <c r="BA672" s="1609"/>
      <c r="BB672" s="1609"/>
      <c r="BC672" s="1609"/>
      <c r="BD672" s="1609"/>
      <c r="BE672" s="1609"/>
      <c r="BF672" s="1609"/>
    </row>
    <row r="673" spans="1:58" ht="0.75" customHeight="1">
      <c r="A673" s="990" t="s">
        <v>1024</v>
      </c>
      <c r="D673" s="984"/>
      <c r="E673" s="994"/>
      <c r="F673" s="4006"/>
      <c r="G673" s="4003"/>
      <c r="H673" s="4010"/>
      <c r="I673" s="4011"/>
      <c r="J673" s="4002"/>
      <c r="K673" s="4002"/>
      <c r="L673" s="4004"/>
      <c r="M673" s="3857"/>
      <c r="N673" s="4012"/>
      <c r="O673" s="4013"/>
      <c r="P673" s="4001"/>
      <c r="Q673" s="4002"/>
      <c r="R673" s="4002"/>
      <c r="S673" s="4002"/>
      <c r="T673" s="4002"/>
      <c r="U673" s="4002"/>
      <c r="V673" s="4002"/>
      <c r="W673" s="4002"/>
      <c r="X673" s="4002"/>
      <c r="Y673" s="4002"/>
      <c r="Z673" s="1812"/>
      <c r="AA673" s="1813"/>
      <c r="AB673" s="1820"/>
      <c r="AC673" s="1814"/>
      <c r="AD673" s="1814"/>
      <c r="AE673" s="1821"/>
      <c r="AF673" s="4009"/>
      <c r="AG673" s="4004"/>
      <c r="AH673" s="4004"/>
      <c r="AI673" s="4009"/>
      <c r="AJ673" s="4004"/>
      <c r="AK673" s="4004"/>
      <c r="AL673" s="1763"/>
      <c r="AM673" s="1609"/>
      <c r="AN673" s="1609"/>
      <c r="AO673" s="1609"/>
      <c r="AP673" s="1609"/>
      <c r="AQ673" s="1609"/>
      <c r="AR673" s="1609"/>
      <c r="AS673" s="1609"/>
      <c r="AT673" s="1609"/>
      <c r="AU673" s="1609"/>
      <c r="AV673" s="1609"/>
      <c r="AW673" s="1609"/>
      <c r="AX673" s="1609"/>
      <c r="AY673" s="1609"/>
      <c r="AZ673" s="1609"/>
      <c r="BA673" s="1609"/>
      <c r="BB673" s="1609"/>
      <c r="BC673" s="1609"/>
      <c r="BD673" s="1609"/>
      <c r="BE673" s="1609"/>
      <c r="BF673" s="1609"/>
    </row>
    <row r="674" spans="1:58" ht="0.75" customHeight="1">
      <c r="A674" s="990" t="s">
        <v>1024</v>
      </c>
      <c r="D674" s="984"/>
      <c r="E674" s="994"/>
      <c r="F674" s="4006"/>
      <c r="G674" s="4003"/>
      <c r="H674" s="4010"/>
      <c r="I674" s="4011"/>
      <c r="J674" s="4002"/>
      <c r="K674" s="4002"/>
      <c r="L674" s="4004"/>
      <c r="M674" s="3857"/>
      <c r="N674" s="1813"/>
      <c r="O674" s="1813"/>
      <c r="P674" s="1820"/>
      <c r="Q674" s="1813"/>
      <c r="R674" s="1813"/>
      <c r="S674" s="1813"/>
      <c r="T674" s="1813"/>
      <c r="U674" s="1813"/>
      <c r="V674" s="1813"/>
      <c r="W674" s="1813"/>
      <c r="X674" s="1813"/>
      <c r="Y674" s="1813"/>
      <c r="Z674" s="1813"/>
      <c r="AA674" s="1813"/>
      <c r="AB674" s="1813"/>
      <c r="AC674" s="1813"/>
      <c r="AD674" s="1813"/>
      <c r="AE674" s="1822"/>
      <c r="AF674" s="4009"/>
      <c r="AG674" s="4004"/>
      <c r="AH674" s="4004"/>
      <c r="AI674" s="4009"/>
      <c r="AJ674" s="4004"/>
      <c r="AK674" s="4004"/>
      <c r="AL674" s="1763"/>
      <c r="AM674" s="1609"/>
      <c r="AN674" s="1609"/>
      <c r="AO674" s="1609"/>
      <c r="AP674" s="1609"/>
      <c r="AQ674" s="1609"/>
      <c r="AR674" s="1609"/>
      <c r="AS674" s="1609"/>
      <c r="AT674" s="1609"/>
      <c r="AU674" s="1609"/>
      <c r="AV674" s="1609"/>
      <c r="AW674" s="1609"/>
      <c r="AX674" s="1609"/>
      <c r="AY674" s="1609"/>
      <c r="AZ674" s="1609"/>
      <c r="BA674" s="1609"/>
      <c r="BB674" s="1609"/>
      <c r="BC674" s="1609"/>
      <c r="BD674" s="1609"/>
      <c r="BE674" s="1609"/>
      <c r="BF674" s="1609"/>
    </row>
    <row r="675" spans="1:58" ht="11.25" customHeight="1">
      <c r="A675" s="990" t="s">
        <v>1024</v>
      </c>
      <c r="D675" s="984"/>
      <c r="E675" s="994"/>
      <c r="F675" s="4007"/>
      <c r="G675" s="3992" t="s">
        <v>90</v>
      </c>
      <c r="H675" s="4003" t="s">
        <v>161</v>
      </c>
      <c r="I675" s="4015"/>
      <c r="J675" s="4016"/>
      <c r="K675" s="4017" t="s">
        <v>1173</v>
      </c>
      <c r="L675" s="3741" t="s">
        <v>6</v>
      </c>
      <c r="M675" s="3742"/>
      <c r="N675" s="1761"/>
      <c r="O675" s="1001" t="s">
        <v>460</v>
      </c>
      <c r="P675" s="1002"/>
      <c r="Q675" s="1002"/>
      <c r="R675" s="1002"/>
      <c r="S675" s="1002"/>
      <c r="T675" s="1002"/>
      <c r="U675" s="1002"/>
      <c r="V675" s="1002"/>
      <c r="W675" s="1002"/>
      <c r="X675" s="1002"/>
      <c r="Y675" s="1002"/>
      <c r="Z675" s="1002"/>
      <c r="AA675" s="1002"/>
      <c r="AB675" s="1002"/>
      <c r="AC675" s="1002"/>
      <c r="AD675" s="1002"/>
      <c r="AE675" s="1002"/>
      <c r="AF675" s="4018">
        <v>2024</v>
      </c>
      <c r="AG675" s="4019" t="s">
        <v>1096</v>
      </c>
      <c r="AH675" s="4019" t="s">
        <v>1170</v>
      </c>
      <c r="AI675" s="4018">
        <v>2024</v>
      </c>
      <c r="AJ675" s="4019" t="s">
        <v>1096</v>
      </c>
      <c r="AK675" s="4019" t="s">
        <v>1170</v>
      </c>
      <c r="AL675" s="1763"/>
      <c r="AM675" s="1609"/>
      <c r="AN675" s="1609"/>
      <c r="AO675" s="1609"/>
      <c r="AP675" s="1609"/>
      <c r="AQ675" s="1609"/>
      <c r="AR675" s="1609"/>
      <c r="AS675" s="1609"/>
      <c r="AT675" s="1609"/>
      <c r="AU675" s="1609"/>
      <c r="AV675" s="1609"/>
      <c r="AW675" s="1609"/>
      <c r="AX675" s="1609"/>
      <c r="AY675" s="1609"/>
      <c r="AZ675" s="1609"/>
      <c r="BA675" s="1609"/>
      <c r="BB675" s="1609"/>
      <c r="BC675" s="1609"/>
      <c r="BD675" s="1609"/>
      <c r="BE675" s="1609"/>
      <c r="BF675" s="1609"/>
    </row>
    <row r="676" spans="1:58" ht="11.25" customHeight="1">
      <c r="A676" s="990" t="s">
        <v>1024</v>
      </c>
      <c r="D676" s="984"/>
      <c r="E676" s="994"/>
      <c r="F676" s="4007"/>
      <c r="G676" s="4014"/>
      <c r="H676" s="4003" t="s">
        <v>460</v>
      </c>
      <c r="I676" s="4015"/>
      <c r="J676" s="4016"/>
      <c r="K676" s="4017"/>
      <c r="L676" s="3741"/>
      <c r="M676" s="3742"/>
      <c r="N676" s="4020"/>
      <c r="O676" s="4021">
        <v>1</v>
      </c>
      <c r="P676" s="4022" t="s">
        <v>52</v>
      </c>
      <c r="Q676" s="4016" t="s">
        <v>1174</v>
      </c>
      <c r="R676" s="4025" t="s">
        <v>1084</v>
      </c>
      <c r="S676" s="4025" t="s">
        <v>1175</v>
      </c>
      <c r="T676" s="4025" t="s">
        <v>1176</v>
      </c>
      <c r="U676" s="4025" t="s">
        <v>1177</v>
      </c>
      <c r="V676" s="4025" t="s">
        <v>1178</v>
      </c>
      <c r="W676" s="4025" t="s">
        <v>1179</v>
      </c>
      <c r="X676" s="4025" t="s">
        <v>1180</v>
      </c>
      <c r="Y676" s="4025" t="s">
        <v>1181</v>
      </c>
      <c r="Z676" s="999"/>
      <c r="AA676" s="1000"/>
      <c r="AB676" s="1000"/>
      <c r="AC676" s="1004"/>
      <c r="AD676" s="1004"/>
      <c r="AE676" s="1005"/>
      <c r="AF676" s="4018"/>
      <c r="AG676" s="4019"/>
      <c r="AH676" s="4019"/>
      <c r="AI676" s="4018"/>
      <c r="AJ676" s="4019"/>
      <c r="AK676" s="4019"/>
      <c r="AL676" s="1763"/>
      <c r="AM676" s="1609"/>
      <c r="AN676" s="1609"/>
      <c r="AO676" s="1609"/>
      <c r="AP676" s="1609"/>
      <c r="AQ676" s="1609"/>
      <c r="AR676" s="1609"/>
      <c r="AS676" s="1609"/>
      <c r="AT676" s="1609"/>
      <c r="AU676" s="1609"/>
      <c r="AV676" s="1609"/>
      <c r="AW676" s="1609"/>
      <c r="AX676" s="1609"/>
      <c r="AY676" s="1609"/>
      <c r="AZ676" s="1609"/>
      <c r="BA676" s="1609"/>
      <c r="BB676" s="1609"/>
      <c r="BC676" s="1609"/>
      <c r="BD676" s="1609"/>
      <c r="BE676" s="1609"/>
      <c r="BF676" s="1609"/>
    </row>
    <row r="677" spans="1:58" ht="11.25" customHeight="1">
      <c r="A677" s="990" t="s">
        <v>1024</v>
      </c>
      <c r="D677" s="984"/>
      <c r="E677" s="994"/>
      <c r="F677" s="4007"/>
      <c r="G677" s="4014"/>
      <c r="H677" s="4003" t="s">
        <v>460</v>
      </c>
      <c r="I677" s="4015"/>
      <c r="J677" s="4016"/>
      <c r="K677" s="4017"/>
      <c r="L677" s="3741"/>
      <c r="M677" s="3742"/>
      <c r="N677" s="4020"/>
      <c r="O677" s="4021"/>
      <c r="P677" s="4023"/>
      <c r="Q677" s="4016"/>
      <c r="R677" s="3975"/>
      <c r="S677" s="4025"/>
      <c r="T677" s="3975"/>
      <c r="U677" s="3975"/>
      <c r="V677" s="3975"/>
      <c r="W677" s="3975"/>
      <c r="X677" s="3975"/>
      <c r="Y677" s="3975"/>
      <c r="Z677" s="1614"/>
      <c r="AA677" s="1581">
        <v>1</v>
      </c>
      <c r="AB677" s="1003" t="s">
        <v>1092</v>
      </c>
      <c r="AC677" s="993">
        <v>4444.4399999999996</v>
      </c>
      <c r="AD677" s="1003" t="str">
        <f>AB677</f>
        <v xml:space="preserve">  Прибыль направляемая на инвестиции</v>
      </c>
      <c r="AE677" s="993">
        <v>1752.83</v>
      </c>
      <c r="AF677" s="4018"/>
      <c r="AG677" s="4019"/>
      <c r="AH677" s="4019"/>
      <c r="AI677" s="4018"/>
      <c r="AJ677" s="4019"/>
      <c r="AK677" s="4019"/>
      <c r="AL677" s="1763"/>
      <c r="AM677" s="1609"/>
      <c r="AN677" s="1609"/>
      <c r="AO677" s="1609"/>
      <c r="AP677" s="1609"/>
      <c r="AQ677" s="1609"/>
      <c r="AR677" s="1609"/>
      <c r="AS677" s="1609"/>
      <c r="AT677" s="1609"/>
      <c r="AU677" s="1609"/>
      <c r="AV677" s="1609"/>
      <c r="AW677" s="1609"/>
      <c r="AX677" s="1609"/>
      <c r="AY677" s="1609"/>
      <c r="AZ677" s="1609"/>
      <c r="BA677" s="1609"/>
      <c r="BB677" s="1609"/>
      <c r="BC677" s="1609"/>
      <c r="BD677" s="1609"/>
      <c r="BE677" s="1609"/>
      <c r="BF677" s="1609"/>
    </row>
    <row r="678" spans="1:58" ht="11.25" customHeight="1">
      <c r="A678" s="990" t="s">
        <v>1024</v>
      </c>
      <c r="D678" s="984"/>
      <c r="E678" s="994"/>
      <c r="F678" s="4007"/>
      <c r="G678" s="4014"/>
      <c r="H678" s="4003" t="s">
        <v>460</v>
      </c>
      <c r="I678" s="4015"/>
      <c r="J678" s="4016"/>
      <c r="K678" s="4017"/>
      <c r="L678" s="3741"/>
      <c r="M678" s="3742"/>
      <c r="N678" s="4020"/>
      <c r="O678" s="4021"/>
      <c r="P678" s="4024"/>
      <c r="Q678" s="4016"/>
      <c r="R678" s="3975"/>
      <c r="S678" s="4025"/>
      <c r="T678" s="3975"/>
      <c r="U678" s="3975"/>
      <c r="V678" s="3975"/>
      <c r="W678" s="3975"/>
      <c r="X678" s="3975"/>
      <c r="Y678" s="3975"/>
      <c r="Z678" s="999"/>
      <c r="AA678" s="1000"/>
      <c r="AB678" s="1065" t="s">
        <v>1093</v>
      </c>
      <c r="AC678" s="1004"/>
      <c r="AD678" s="1004"/>
      <c r="AE678" s="1006"/>
      <c r="AF678" s="4018"/>
      <c r="AG678" s="4019"/>
      <c r="AH678" s="4019"/>
      <c r="AI678" s="4018"/>
      <c r="AJ678" s="4019"/>
      <c r="AK678" s="4019"/>
      <c r="AL678" s="1763"/>
      <c r="AM678" s="1609"/>
      <c r="AN678" s="1609"/>
      <c r="AO678" s="1609"/>
      <c r="AP678" s="1609"/>
      <c r="AQ678" s="1609"/>
      <c r="AR678" s="1609"/>
      <c r="AS678" s="1609"/>
      <c r="AT678" s="1609"/>
      <c r="AU678" s="1609"/>
      <c r="AV678" s="1609"/>
      <c r="AW678" s="1609"/>
      <c r="AX678" s="1609"/>
      <c r="AY678" s="1609"/>
      <c r="AZ678" s="1609"/>
      <c r="BA678" s="1609"/>
      <c r="BB678" s="1609"/>
      <c r="BC678" s="1609"/>
      <c r="BD678" s="1609"/>
      <c r="BE678" s="1609"/>
      <c r="BF678" s="1609"/>
    </row>
    <row r="679" spans="1:58" ht="11.25" customHeight="1">
      <c r="A679" s="990" t="s">
        <v>1024</v>
      </c>
      <c r="D679" s="984"/>
      <c r="E679" s="994"/>
      <c r="F679" s="4007"/>
      <c r="G679" s="4014"/>
      <c r="H679" s="4003" t="s">
        <v>460</v>
      </c>
      <c r="I679" s="4015"/>
      <c r="J679" s="4016"/>
      <c r="K679" s="4017"/>
      <c r="L679" s="3741"/>
      <c r="M679" s="3742"/>
      <c r="N679" s="999"/>
      <c r="O679" s="1000"/>
      <c r="P679" s="992" t="s">
        <v>1094</v>
      </c>
      <c r="Q679" s="1000"/>
      <c r="R679" s="1000"/>
      <c r="S679" s="1000"/>
      <c r="T679" s="1000"/>
      <c r="U679" s="1000"/>
      <c r="V679" s="1000"/>
      <c r="W679" s="1000"/>
      <c r="X679" s="1000"/>
      <c r="Y679" s="1000"/>
      <c r="Z679" s="1000"/>
      <c r="AA679" s="1000"/>
      <c r="AB679" s="1000"/>
      <c r="AC679" s="1000"/>
      <c r="AD679" s="1000"/>
      <c r="AE679" s="1007"/>
      <c r="AF679" s="4018"/>
      <c r="AG679" s="4019"/>
      <c r="AH679" s="4019"/>
      <c r="AI679" s="4018"/>
      <c r="AJ679" s="4019"/>
      <c r="AK679" s="4019"/>
      <c r="AL679" s="1763"/>
      <c r="AM679" s="1609"/>
      <c r="AN679" s="1609"/>
      <c r="AO679" s="1609"/>
      <c r="AP679" s="1609"/>
      <c r="AQ679" s="1609"/>
      <c r="AR679" s="1609"/>
      <c r="AS679" s="1609"/>
      <c r="AT679" s="1609"/>
      <c r="AU679" s="1609"/>
      <c r="AV679" s="1609"/>
      <c r="AW679" s="1609"/>
      <c r="AX679" s="1609"/>
      <c r="AY679" s="1609"/>
      <c r="AZ679" s="1609"/>
      <c r="BA679" s="1609"/>
      <c r="BB679" s="1609"/>
      <c r="BC679" s="1609"/>
      <c r="BD679" s="1609"/>
      <c r="BE679" s="1609"/>
      <c r="BF679" s="1609"/>
    </row>
    <row r="680" spans="1:58" ht="12" customHeight="1">
      <c r="A680" s="990" t="s">
        <v>1024</v>
      </c>
      <c r="D680" s="984"/>
      <c r="E680" s="994"/>
      <c r="F680" s="4008"/>
      <c r="G680" s="1014"/>
      <c r="H680" s="1014"/>
      <c r="I680" s="4005" t="s">
        <v>1100</v>
      </c>
      <c r="J680" s="4005"/>
      <c r="K680" s="4005"/>
      <c r="L680" s="997"/>
      <c r="M680" s="997"/>
      <c r="N680" s="998"/>
      <c r="O680" s="998"/>
      <c r="P680" s="998"/>
      <c r="Q680" s="998"/>
      <c r="R680" s="998"/>
      <c r="S680" s="998"/>
      <c r="T680" s="998"/>
      <c r="U680" s="998"/>
      <c r="V680" s="998"/>
      <c r="W680" s="998"/>
      <c r="X680" s="998"/>
      <c r="Y680" s="998"/>
      <c r="Z680" s="998"/>
      <c r="AA680" s="998"/>
      <c r="AB680" s="998"/>
      <c r="AC680" s="998"/>
      <c r="AD680" s="998"/>
      <c r="AE680" s="998"/>
      <c r="AF680" s="998"/>
      <c r="AG680" s="997"/>
      <c r="AH680" s="997"/>
      <c r="AI680" s="998"/>
      <c r="AJ680" s="997"/>
      <c r="AK680" s="998"/>
      <c r="AL680" s="1763"/>
      <c r="AM680" s="1609"/>
      <c r="AN680" s="1609"/>
      <c r="AO680" s="1609"/>
      <c r="AP680" s="1609"/>
      <c r="AQ680" s="1609"/>
      <c r="AR680" s="1609"/>
      <c r="AS680" s="1609"/>
      <c r="AT680" s="1609"/>
      <c r="AU680" s="1609"/>
      <c r="AV680" s="1609"/>
      <c r="AW680" s="1609"/>
      <c r="AX680" s="1609"/>
      <c r="AY680" s="1609"/>
      <c r="AZ680" s="1609"/>
      <c r="BA680" s="1609"/>
      <c r="BB680" s="1609"/>
      <c r="BC680" s="1609"/>
      <c r="BD680" s="1609"/>
      <c r="BE680" s="1609"/>
      <c r="BF680" s="1609"/>
    </row>
    <row r="681" spans="1:58" ht="0.75" customHeight="1">
      <c r="A681" s="990" t="s">
        <v>1024</v>
      </c>
      <c r="D681" s="984"/>
      <c r="E681" s="994"/>
      <c r="F681" s="4006">
        <v>2024</v>
      </c>
      <c r="G681" s="4003"/>
      <c r="H681" s="4010" t="s">
        <v>460</v>
      </c>
      <c r="I681" s="4011"/>
      <c r="J681" s="4002"/>
      <c r="K681" s="4002"/>
      <c r="L681" s="4004"/>
      <c r="M681" s="3857"/>
      <c r="N681" s="1811"/>
      <c r="O681" s="1810"/>
      <c r="P681" s="1811"/>
      <c r="Q681" s="1811"/>
      <c r="R681" s="1811"/>
      <c r="S681" s="1811"/>
      <c r="T681" s="1811"/>
      <c r="U681" s="1811"/>
      <c r="V681" s="1811"/>
      <c r="W681" s="1811"/>
      <c r="X681" s="1811"/>
      <c r="Y681" s="1811"/>
      <c r="Z681" s="1811"/>
      <c r="AA681" s="1811"/>
      <c r="AB681" s="1811"/>
      <c r="AC681" s="1811"/>
      <c r="AD681" s="1811"/>
      <c r="AE681" s="1811"/>
      <c r="AF681" s="4009"/>
      <c r="AG681" s="4004"/>
      <c r="AH681" s="4004"/>
      <c r="AI681" s="4009"/>
      <c r="AJ681" s="4004"/>
      <c r="AK681" s="4004"/>
      <c r="AL681" s="1763"/>
      <c r="AM681" s="1609"/>
      <c r="AN681" s="1609"/>
      <c r="AO681" s="1609"/>
      <c r="AP681" s="1609"/>
      <c r="AQ681" s="1609"/>
      <c r="AR681" s="1609"/>
      <c r="AS681" s="1609"/>
      <c r="AT681" s="1609"/>
      <c r="AU681" s="1609"/>
      <c r="AV681" s="1609"/>
      <c r="AW681" s="1609"/>
      <c r="AX681" s="1609"/>
      <c r="AY681" s="1609"/>
      <c r="AZ681" s="1609"/>
      <c r="BA681" s="1609"/>
      <c r="BB681" s="1609"/>
      <c r="BC681" s="1609"/>
      <c r="BD681" s="1609"/>
      <c r="BE681" s="1609"/>
      <c r="BF681" s="1609"/>
    </row>
    <row r="682" spans="1:58" ht="0.75" customHeight="1">
      <c r="A682" s="990" t="s">
        <v>1024</v>
      </c>
      <c r="D682" s="984"/>
      <c r="E682" s="994"/>
      <c r="F682" s="4006"/>
      <c r="G682" s="4003"/>
      <c r="H682" s="4010"/>
      <c r="I682" s="4011"/>
      <c r="J682" s="4002"/>
      <c r="K682" s="4002"/>
      <c r="L682" s="4004"/>
      <c r="M682" s="3857"/>
      <c r="N682" s="4012"/>
      <c r="O682" s="4013"/>
      <c r="P682" s="3999"/>
      <c r="Q682" s="4002"/>
      <c r="R682" s="4002"/>
      <c r="S682" s="4002"/>
      <c r="T682" s="4002"/>
      <c r="U682" s="4002"/>
      <c r="V682" s="4002"/>
      <c r="W682" s="4002"/>
      <c r="X682" s="4002"/>
      <c r="Y682" s="4002"/>
      <c r="Z682" s="1812"/>
      <c r="AA682" s="1813"/>
      <c r="AB682" s="1813"/>
      <c r="AC682" s="1814"/>
      <c r="AD682" s="1814"/>
      <c r="AE682" s="1815"/>
      <c r="AF682" s="4009"/>
      <c r="AG682" s="4004"/>
      <c r="AH682" s="4004"/>
      <c r="AI682" s="4009"/>
      <c r="AJ682" s="4004"/>
      <c r="AK682" s="4004"/>
      <c r="AL682" s="1763"/>
      <c r="AM682" s="1609"/>
      <c r="AN682" s="1609"/>
      <c r="AO682" s="1609"/>
      <c r="AP682" s="1609"/>
      <c r="AQ682" s="1609"/>
      <c r="AR682" s="1609"/>
      <c r="AS682" s="1609"/>
      <c r="AT682" s="1609"/>
      <c r="AU682" s="1609"/>
      <c r="AV682" s="1609"/>
      <c r="AW682" s="1609"/>
      <c r="AX682" s="1609"/>
      <c r="AY682" s="1609"/>
      <c r="AZ682" s="1609"/>
      <c r="BA682" s="1609"/>
      <c r="BB682" s="1609"/>
      <c r="BC682" s="1609"/>
      <c r="BD682" s="1609"/>
      <c r="BE682" s="1609"/>
      <c r="BF682" s="1609"/>
    </row>
    <row r="683" spans="1:58" ht="0.75" customHeight="1">
      <c r="A683" s="990" t="s">
        <v>1024</v>
      </c>
      <c r="D683" s="984"/>
      <c r="E683" s="994"/>
      <c r="F683" s="4006"/>
      <c r="G683" s="4003"/>
      <c r="H683" s="4010"/>
      <c r="I683" s="4011"/>
      <c r="J683" s="4002"/>
      <c r="K683" s="4002"/>
      <c r="L683" s="4004"/>
      <c r="M683" s="3857"/>
      <c r="N683" s="4012"/>
      <c r="O683" s="4013"/>
      <c r="P683" s="4000"/>
      <c r="Q683" s="4002"/>
      <c r="R683" s="4002"/>
      <c r="S683" s="4002"/>
      <c r="T683" s="4002"/>
      <c r="U683" s="4002"/>
      <c r="V683" s="4002"/>
      <c r="W683" s="4002"/>
      <c r="X683" s="4002"/>
      <c r="Y683" s="4002"/>
      <c r="Z683" s="1816"/>
      <c r="AA683" s="1817"/>
      <c r="AB683" s="1818"/>
      <c r="AC683" s="1819"/>
      <c r="AD683" s="1818"/>
      <c r="AE683" s="1819"/>
      <c r="AF683" s="4009"/>
      <c r="AG683" s="4004"/>
      <c r="AH683" s="4004"/>
      <c r="AI683" s="4009"/>
      <c r="AJ683" s="4004"/>
      <c r="AK683" s="4004"/>
      <c r="AL683" s="1763"/>
      <c r="AM683" s="1609"/>
      <c r="AN683" s="1609"/>
      <c r="AO683" s="1609"/>
      <c r="AP683" s="1609"/>
      <c r="AQ683" s="1609"/>
      <c r="AR683" s="1609"/>
      <c r="AS683" s="1609"/>
      <c r="AT683" s="1609"/>
      <c r="AU683" s="1609"/>
      <c r="AV683" s="1609"/>
      <c r="AW683" s="1609"/>
      <c r="AX683" s="1609"/>
      <c r="AY683" s="1609"/>
      <c r="AZ683" s="1609"/>
      <c r="BA683" s="1609"/>
      <c r="BB683" s="1609"/>
      <c r="BC683" s="1609"/>
      <c r="BD683" s="1609"/>
      <c r="BE683" s="1609"/>
      <c r="BF683" s="1609"/>
    </row>
    <row r="684" spans="1:58" ht="0.75" customHeight="1">
      <c r="A684" s="990" t="s">
        <v>1024</v>
      </c>
      <c r="D684" s="984"/>
      <c r="E684" s="994"/>
      <c r="F684" s="4006"/>
      <c r="G684" s="4003"/>
      <c r="H684" s="4010"/>
      <c r="I684" s="4011"/>
      <c r="J684" s="4002"/>
      <c r="K684" s="4002"/>
      <c r="L684" s="4004"/>
      <c r="M684" s="3857"/>
      <c r="N684" s="4012"/>
      <c r="O684" s="4013"/>
      <c r="P684" s="4001"/>
      <c r="Q684" s="4002"/>
      <c r="R684" s="4002"/>
      <c r="S684" s="4002"/>
      <c r="T684" s="4002"/>
      <c r="U684" s="4002"/>
      <c r="V684" s="4002"/>
      <c r="W684" s="4002"/>
      <c r="X684" s="4002"/>
      <c r="Y684" s="4002"/>
      <c r="Z684" s="1812"/>
      <c r="AA684" s="1813"/>
      <c r="AB684" s="1820"/>
      <c r="AC684" s="1814"/>
      <c r="AD684" s="1814"/>
      <c r="AE684" s="1821"/>
      <c r="AF684" s="4009"/>
      <c r="AG684" s="4004"/>
      <c r="AH684" s="4004"/>
      <c r="AI684" s="4009"/>
      <c r="AJ684" s="4004"/>
      <c r="AK684" s="4004"/>
      <c r="AL684" s="1763"/>
      <c r="AM684" s="1609"/>
      <c r="AN684" s="1609"/>
      <c r="AO684" s="1609"/>
      <c r="AP684" s="1609"/>
      <c r="AQ684" s="1609"/>
      <c r="AR684" s="1609"/>
      <c r="AS684" s="1609"/>
      <c r="AT684" s="1609"/>
      <c r="AU684" s="1609"/>
      <c r="AV684" s="1609"/>
      <c r="AW684" s="1609"/>
      <c r="AX684" s="1609"/>
      <c r="AY684" s="1609"/>
      <c r="AZ684" s="1609"/>
      <c r="BA684" s="1609"/>
      <c r="BB684" s="1609"/>
      <c r="BC684" s="1609"/>
      <c r="BD684" s="1609"/>
      <c r="BE684" s="1609"/>
      <c r="BF684" s="1609"/>
    </row>
    <row r="685" spans="1:58" ht="0.75" customHeight="1">
      <c r="A685" s="990" t="s">
        <v>1024</v>
      </c>
      <c r="D685" s="984"/>
      <c r="E685" s="994"/>
      <c r="F685" s="4006"/>
      <c r="G685" s="4003"/>
      <c r="H685" s="4010"/>
      <c r="I685" s="4011"/>
      <c r="J685" s="4002"/>
      <c r="K685" s="4002"/>
      <c r="L685" s="4004"/>
      <c r="M685" s="3857"/>
      <c r="N685" s="1813"/>
      <c r="O685" s="1813"/>
      <c r="P685" s="1820"/>
      <c r="Q685" s="1813"/>
      <c r="R685" s="1813"/>
      <c r="S685" s="1813"/>
      <c r="T685" s="1813"/>
      <c r="U685" s="1813"/>
      <c r="V685" s="1813"/>
      <c r="W685" s="1813"/>
      <c r="X685" s="1813"/>
      <c r="Y685" s="1813"/>
      <c r="Z685" s="1813"/>
      <c r="AA685" s="1813"/>
      <c r="AB685" s="1813"/>
      <c r="AC685" s="1813"/>
      <c r="AD685" s="1813"/>
      <c r="AE685" s="1822"/>
      <c r="AF685" s="4009"/>
      <c r="AG685" s="4004"/>
      <c r="AH685" s="4004"/>
      <c r="AI685" s="4009"/>
      <c r="AJ685" s="4004"/>
      <c r="AK685" s="4004"/>
      <c r="AL685" s="1763"/>
      <c r="AM685" s="1609"/>
      <c r="AN685" s="1609"/>
      <c r="AO685" s="1609"/>
      <c r="AP685" s="1609"/>
      <c r="AQ685" s="1609"/>
      <c r="AR685" s="1609"/>
      <c r="AS685" s="1609"/>
      <c r="AT685" s="1609"/>
      <c r="AU685" s="1609"/>
      <c r="AV685" s="1609"/>
      <c r="AW685" s="1609"/>
      <c r="AX685" s="1609"/>
      <c r="AY685" s="1609"/>
      <c r="AZ685" s="1609"/>
      <c r="BA685" s="1609"/>
      <c r="BB685" s="1609"/>
      <c r="BC685" s="1609"/>
      <c r="BD685" s="1609"/>
      <c r="BE685" s="1609"/>
      <c r="BF685" s="1609"/>
    </row>
    <row r="686" spans="1:58" ht="11.25" customHeight="1">
      <c r="A686" s="990" t="s">
        <v>1024</v>
      </c>
      <c r="D686" s="984"/>
      <c r="E686" s="994"/>
      <c r="F686" s="4007"/>
      <c r="G686" s="3992" t="s">
        <v>90</v>
      </c>
      <c r="H686" s="4003" t="s">
        <v>161</v>
      </c>
      <c r="I686" s="4015"/>
      <c r="J686" s="4016"/>
      <c r="K686" s="4017" t="s">
        <v>1173</v>
      </c>
      <c r="L686" s="3741" t="s">
        <v>6</v>
      </c>
      <c r="M686" s="3742"/>
      <c r="N686" s="1761"/>
      <c r="O686" s="1001" t="s">
        <v>460</v>
      </c>
      <c r="P686" s="1002"/>
      <c r="Q686" s="1002"/>
      <c r="R686" s="1002"/>
      <c r="S686" s="1002"/>
      <c r="T686" s="1002"/>
      <c r="U686" s="1002"/>
      <c r="V686" s="1002"/>
      <c r="W686" s="1002"/>
      <c r="X686" s="1002"/>
      <c r="Y686" s="1002"/>
      <c r="Z686" s="1002"/>
      <c r="AA686" s="1002"/>
      <c r="AB686" s="1002"/>
      <c r="AC686" s="1002"/>
      <c r="AD686" s="1002"/>
      <c r="AE686" s="1002"/>
      <c r="AF686" s="4018">
        <v>2024</v>
      </c>
      <c r="AG686" s="4019" t="s">
        <v>1096</v>
      </c>
      <c r="AH686" s="4019" t="s">
        <v>1170</v>
      </c>
      <c r="AI686" s="4018">
        <v>2024</v>
      </c>
      <c r="AJ686" s="4019" t="s">
        <v>1096</v>
      </c>
      <c r="AK686" s="4019" t="s">
        <v>1170</v>
      </c>
      <c r="AL686" s="1763"/>
      <c r="AM686" s="1609"/>
      <c r="AN686" s="1609"/>
      <c r="AO686" s="1609"/>
      <c r="AP686" s="1609"/>
      <c r="AQ686" s="1609"/>
      <c r="AR686" s="1609"/>
      <c r="AS686" s="1609"/>
      <c r="AT686" s="1609"/>
      <c r="AU686" s="1609"/>
      <c r="AV686" s="1609"/>
      <c r="AW686" s="1609"/>
      <c r="AX686" s="1609"/>
      <c r="AY686" s="1609"/>
      <c r="AZ686" s="1609"/>
      <c r="BA686" s="1609"/>
      <c r="BB686" s="1609"/>
      <c r="BC686" s="1609"/>
      <c r="BD686" s="1609"/>
      <c r="BE686" s="1609"/>
      <c r="BF686" s="1609"/>
    </row>
    <row r="687" spans="1:58" ht="11.25" customHeight="1">
      <c r="A687" s="990" t="s">
        <v>1024</v>
      </c>
      <c r="D687" s="984"/>
      <c r="E687" s="994"/>
      <c r="F687" s="4007"/>
      <c r="G687" s="4014"/>
      <c r="H687" s="4003" t="s">
        <v>460</v>
      </c>
      <c r="I687" s="4015"/>
      <c r="J687" s="4016"/>
      <c r="K687" s="4017"/>
      <c r="L687" s="3741"/>
      <c r="M687" s="3742"/>
      <c r="N687" s="4020"/>
      <c r="O687" s="4021">
        <v>1</v>
      </c>
      <c r="P687" s="4022" t="s">
        <v>52</v>
      </c>
      <c r="Q687" s="4016" t="s">
        <v>1174</v>
      </c>
      <c r="R687" s="4025" t="s">
        <v>1084</v>
      </c>
      <c r="S687" s="4025" t="s">
        <v>1175</v>
      </c>
      <c r="T687" s="4025" t="s">
        <v>1176</v>
      </c>
      <c r="U687" s="4025" t="s">
        <v>1177</v>
      </c>
      <c r="V687" s="4025" t="s">
        <v>1178</v>
      </c>
      <c r="W687" s="4025" t="s">
        <v>1179</v>
      </c>
      <c r="X687" s="4025" t="s">
        <v>1180</v>
      </c>
      <c r="Y687" s="4025" t="s">
        <v>1181</v>
      </c>
      <c r="Z687" s="999"/>
      <c r="AA687" s="1000"/>
      <c r="AB687" s="1000"/>
      <c r="AC687" s="1004"/>
      <c r="AD687" s="1004"/>
      <c r="AE687" s="1005"/>
      <c r="AF687" s="4018"/>
      <c r="AG687" s="4019"/>
      <c r="AH687" s="4019"/>
      <c r="AI687" s="4018"/>
      <c r="AJ687" s="4019"/>
      <c r="AK687" s="4019"/>
      <c r="AL687" s="1763"/>
      <c r="AM687" s="1609"/>
      <c r="AN687" s="1609"/>
      <c r="AO687" s="1609"/>
      <c r="AP687" s="1609"/>
      <c r="AQ687" s="1609"/>
      <c r="AR687" s="1609"/>
      <c r="AS687" s="1609"/>
      <c r="AT687" s="1609"/>
      <c r="AU687" s="1609"/>
      <c r="AV687" s="1609"/>
      <c r="AW687" s="1609"/>
      <c r="AX687" s="1609"/>
      <c r="AY687" s="1609"/>
      <c r="AZ687" s="1609"/>
      <c r="BA687" s="1609"/>
      <c r="BB687" s="1609"/>
      <c r="BC687" s="1609"/>
      <c r="BD687" s="1609"/>
      <c r="BE687" s="1609"/>
      <c r="BF687" s="1609"/>
    </row>
    <row r="688" spans="1:58" ht="11.25" customHeight="1">
      <c r="A688" s="990" t="s">
        <v>1024</v>
      </c>
      <c r="D688" s="984"/>
      <c r="E688" s="994"/>
      <c r="F688" s="4007"/>
      <c r="G688" s="4014"/>
      <c r="H688" s="4003" t="s">
        <v>460</v>
      </c>
      <c r="I688" s="4015"/>
      <c r="J688" s="4016"/>
      <c r="K688" s="4017"/>
      <c r="L688" s="3741"/>
      <c r="M688" s="3742"/>
      <c r="N688" s="4020"/>
      <c r="O688" s="4021"/>
      <c r="P688" s="4023"/>
      <c r="Q688" s="4016"/>
      <c r="R688" s="3975"/>
      <c r="S688" s="4025"/>
      <c r="T688" s="3975"/>
      <c r="U688" s="3975"/>
      <c r="V688" s="3975"/>
      <c r="W688" s="3975"/>
      <c r="X688" s="3975"/>
      <c r="Y688" s="3975"/>
      <c r="Z688" s="1614"/>
      <c r="AA688" s="1581">
        <v>1</v>
      </c>
      <c r="AB688" s="1003" t="s">
        <v>1102</v>
      </c>
      <c r="AC688" s="993">
        <v>1333.33</v>
      </c>
      <c r="AD688" s="1003" t="str">
        <f>AB688</f>
        <v xml:space="preserve">      Амортизационные отчисления с выделением результатов переоценки основных средств и нематериальных активов</v>
      </c>
      <c r="AE688" s="993">
        <v>1333.33</v>
      </c>
      <c r="AF688" s="4018"/>
      <c r="AG688" s="4019"/>
      <c r="AH688" s="4019"/>
      <c r="AI688" s="4018"/>
      <c r="AJ688" s="4019"/>
      <c r="AK688" s="4019"/>
      <c r="AL688" s="1763"/>
      <c r="AM688" s="1609"/>
      <c r="AN688" s="1609"/>
      <c r="AO688" s="1609"/>
      <c r="AP688" s="1609"/>
      <c r="AQ688" s="1609"/>
      <c r="AR688" s="1609"/>
      <c r="AS688" s="1609"/>
      <c r="AT688" s="1609"/>
      <c r="AU688" s="1609"/>
      <c r="AV688" s="1609"/>
      <c r="AW688" s="1609"/>
      <c r="AX688" s="1609"/>
      <c r="AY688" s="1609"/>
      <c r="AZ688" s="1609"/>
      <c r="BA688" s="1609"/>
      <c r="BB688" s="1609"/>
      <c r="BC688" s="1609"/>
      <c r="BD688" s="1609"/>
      <c r="BE688" s="1609"/>
      <c r="BF688" s="1609"/>
    </row>
    <row r="689" spans="1:58" ht="11.25" customHeight="1">
      <c r="A689" s="990" t="s">
        <v>1024</v>
      </c>
      <c r="D689" s="984"/>
      <c r="E689" s="994"/>
      <c r="F689" s="4014"/>
      <c r="G689" s="4014"/>
      <c r="H689" s="4014"/>
      <c r="I689" s="4014"/>
      <c r="J689" s="4014"/>
      <c r="K689" s="4014"/>
      <c r="L689" s="4014"/>
      <c r="M689" s="4014"/>
      <c r="N689" s="4014"/>
      <c r="O689" s="4014"/>
      <c r="P689" s="4014"/>
      <c r="Q689" s="4014"/>
      <c r="R689" s="4014"/>
      <c r="S689" s="4014"/>
      <c r="T689" s="4014"/>
      <c r="U689" s="4014"/>
      <c r="V689" s="4014"/>
      <c r="W689" s="4014"/>
      <c r="X689" s="4014"/>
      <c r="Y689" s="4014"/>
      <c r="Z689" s="587" t="s">
        <v>90</v>
      </c>
      <c r="AA689" s="1601" t="s">
        <v>89</v>
      </c>
      <c r="AB689" s="1003" t="s">
        <v>1092</v>
      </c>
      <c r="AC689" s="993">
        <v>3111.11</v>
      </c>
      <c r="AD689" s="1003" t="str">
        <f>AB689</f>
        <v xml:space="preserve">  Прибыль направляемая на инвестиции</v>
      </c>
      <c r="AE689" s="993">
        <v>27034.02</v>
      </c>
      <c r="AF689" s="4026"/>
      <c r="AG689" s="4027"/>
      <c r="AH689" s="4027"/>
      <c r="AI689" s="4026"/>
      <c r="AJ689" s="4027"/>
      <c r="AK689" s="4028"/>
      <c r="AL689" s="1763"/>
      <c r="AM689" s="1609"/>
      <c r="AN689" s="1609"/>
      <c r="AO689" s="1609"/>
      <c r="AP689" s="1609"/>
      <c r="AQ689" s="1609"/>
      <c r="AR689" s="1609"/>
      <c r="AS689" s="1609"/>
      <c r="AT689" s="1609"/>
      <c r="AU689" s="1609"/>
      <c r="AV689" s="1609"/>
      <c r="AW689" s="1609"/>
      <c r="AX689" s="1609"/>
      <c r="AY689" s="1609"/>
      <c r="AZ689" s="1609"/>
      <c r="BA689" s="1609"/>
      <c r="BB689" s="1609"/>
      <c r="BC689" s="1609"/>
      <c r="BD689" s="1609"/>
      <c r="BE689" s="1609"/>
      <c r="BF689" s="1609"/>
    </row>
    <row r="690" spans="1:58" ht="11.25" customHeight="1">
      <c r="A690" s="990" t="s">
        <v>1024</v>
      </c>
      <c r="D690" s="984"/>
      <c r="E690" s="994"/>
      <c r="F690" s="4007"/>
      <c r="G690" s="4014"/>
      <c r="H690" s="4003" t="s">
        <v>460</v>
      </c>
      <c r="I690" s="4015"/>
      <c r="J690" s="4016"/>
      <c r="K690" s="4017"/>
      <c r="L690" s="3741"/>
      <c r="M690" s="3742"/>
      <c r="N690" s="4020"/>
      <c r="O690" s="4021"/>
      <c r="P690" s="4024"/>
      <c r="Q690" s="4016"/>
      <c r="R690" s="3975"/>
      <c r="S690" s="4025"/>
      <c r="T690" s="3975"/>
      <c r="U690" s="3975"/>
      <c r="V690" s="3975"/>
      <c r="W690" s="3975"/>
      <c r="X690" s="3975"/>
      <c r="Y690" s="3975"/>
      <c r="Z690" s="999"/>
      <c r="AA690" s="1000"/>
      <c r="AB690" s="1065" t="s">
        <v>1093</v>
      </c>
      <c r="AC690" s="1004"/>
      <c r="AD690" s="1004"/>
      <c r="AE690" s="1006"/>
      <c r="AF690" s="4018"/>
      <c r="AG690" s="4019"/>
      <c r="AH690" s="4019"/>
      <c r="AI690" s="4018"/>
      <c r="AJ690" s="4019"/>
      <c r="AK690" s="4019"/>
      <c r="AL690" s="1763"/>
      <c r="AM690" s="1609"/>
      <c r="AN690" s="1609"/>
      <c r="AO690" s="1609"/>
      <c r="AP690" s="1609"/>
      <c r="AQ690" s="1609"/>
      <c r="AR690" s="1609"/>
      <c r="AS690" s="1609"/>
      <c r="AT690" s="1609"/>
      <c r="AU690" s="1609"/>
      <c r="AV690" s="1609"/>
      <c r="AW690" s="1609"/>
      <c r="AX690" s="1609"/>
      <c r="AY690" s="1609"/>
      <c r="AZ690" s="1609"/>
      <c r="BA690" s="1609"/>
      <c r="BB690" s="1609"/>
      <c r="BC690" s="1609"/>
      <c r="BD690" s="1609"/>
      <c r="BE690" s="1609"/>
      <c r="BF690" s="1609"/>
    </row>
    <row r="691" spans="1:58" ht="11.25" customHeight="1">
      <c r="A691" s="990" t="s">
        <v>1024</v>
      </c>
      <c r="D691" s="984"/>
      <c r="E691" s="994"/>
      <c r="F691" s="4007"/>
      <c r="G691" s="4014"/>
      <c r="H691" s="4003" t="s">
        <v>460</v>
      </c>
      <c r="I691" s="4015"/>
      <c r="J691" s="4016"/>
      <c r="K691" s="4017"/>
      <c r="L691" s="3741"/>
      <c r="M691" s="3742"/>
      <c r="N691" s="999"/>
      <c r="O691" s="1000"/>
      <c r="P691" s="992" t="s">
        <v>1094</v>
      </c>
      <c r="Q691" s="1000"/>
      <c r="R691" s="1000"/>
      <c r="S691" s="1000"/>
      <c r="T691" s="1000"/>
      <c r="U691" s="1000"/>
      <c r="V691" s="1000"/>
      <c r="W691" s="1000"/>
      <c r="X691" s="1000"/>
      <c r="Y691" s="1000"/>
      <c r="Z691" s="1000"/>
      <c r="AA691" s="1000"/>
      <c r="AB691" s="1000"/>
      <c r="AC691" s="1000"/>
      <c r="AD691" s="1000"/>
      <c r="AE691" s="1007"/>
      <c r="AF691" s="4018"/>
      <c r="AG691" s="4019"/>
      <c r="AH691" s="4019"/>
      <c r="AI691" s="4018"/>
      <c r="AJ691" s="4019"/>
      <c r="AK691" s="4019"/>
      <c r="AL691" s="1763"/>
      <c r="AM691" s="1609"/>
      <c r="AN691" s="1609"/>
      <c r="AO691" s="1609"/>
      <c r="AP691" s="1609"/>
      <c r="AQ691" s="1609"/>
      <c r="AR691" s="1609"/>
      <c r="AS691" s="1609"/>
      <c r="AT691" s="1609"/>
      <c r="AU691" s="1609"/>
      <c r="AV691" s="1609"/>
      <c r="AW691" s="1609"/>
      <c r="AX691" s="1609"/>
      <c r="AY691" s="1609"/>
      <c r="AZ691" s="1609"/>
      <c r="BA691" s="1609"/>
      <c r="BB691" s="1609"/>
      <c r="BC691" s="1609"/>
      <c r="BD691" s="1609"/>
      <c r="BE691" s="1609"/>
      <c r="BF691" s="1609"/>
    </row>
    <row r="692" spans="1:58" ht="12" customHeight="1">
      <c r="A692" s="990" t="s">
        <v>1024</v>
      </c>
      <c r="D692" s="984"/>
      <c r="E692" s="994"/>
      <c r="F692" s="4008"/>
      <c r="G692" s="1014"/>
      <c r="H692" s="1014"/>
      <c r="I692" s="4005" t="s">
        <v>1100</v>
      </c>
      <c r="J692" s="4005"/>
      <c r="K692" s="4005"/>
      <c r="L692" s="997"/>
      <c r="M692" s="997"/>
      <c r="N692" s="998"/>
      <c r="O692" s="998"/>
      <c r="P692" s="998"/>
      <c r="Q692" s="998"/>
      <c r="R692" s="998"/>
      <c r="S692" s="998"/>
      <c r="T692" s="998"/>
      <c r="U692" s="998"/>
      <c r="V692" s="998"/>
      <c r="W692" s="998"/>
      <c r="X692" s="998"/>
      <c r="Y692" s="998"/>
      <c r="Z692" s="998"/>
      <c r="AA692" s="998"/>
      <c r="AB692" s="998"/>
      <c r="AC692" s="998"/>
      <c r="AD692" s="998"/>
      <c r="AE692" s="998"/>
      <c r="AF692" s="998"/>
      <c r="AG692" s="997"/>
      <c r="AH692" s="997"/>
      <c r="AI692" s="998"/>
      <c r="AJ692" s="997"/>
      <c r="AK692" s="998"/>
      <c r="AL692" s="1763"/>
      <c r="AM692" s="1609"/>
      <c r="AN692" s="1609"/>
      <c r="AO692" s="1609"/>
      <c r="AP692" s="1609"/>
      <c r="AQ692" s="1609"/>
      <c r="AR692" s="1609"/>
      <c r="AS692" s="1609"/>
      <c r="AT692" s="1609"/>
      <c r="AU692" s="1609"/>
      <c r="AV692" s="1609"/>
      <c r="AW692" s="1609"/>
      <c r="AX692" s="1609"/>
      <c r="AY692" s="1609"/>
      <c r="AZ692" s="1609"/>
      <c r="BA692" s="1609"/>
      <c r="BB692" s="1609"/>
      <c r="BC692" s="1609"/>
      <c r="BD692" s="1609"/>
      <c r="BE692" s="1609"/>
      <c r="BF692" s="1609"/>
    </row>
    <row r="693" spans="1:58" ht="0.75" customHeight="1">
      <c r="A693" s="990" t="s">
        <v>1024</v>
      </c>
      <c r="D693" s="984"/>
      <c r="E693" s="994"/>
      <c r="F693" s="4006">
        <v>2025</v>
      </c>
      <c r="G693" s="4003"/>
      <c r="H693" s="4010" t="s">
        <v>460</v>
      </c>
      <c r="I693" s="4011"/>
      <c r="J693" s="4002"/>
      <c r="K693" s="4002"/>
      <c r="L693" s="4004"/>
      <c r="M693" s="3857"/>
      <c r="N693" s="1811"/>
      <c r="O693" s="1810"/>
      <c r="P693" s="1811"/>
      <c r="Q693" s="1811"/>
      <c r="R693" s="1811"/>
      <c r="S693" s="1811"/>
      <c r="T693" s="1811"/>
      <c r="U693" s="1811"/>
      <c r="V693" s="1811"/>
      <c r="W693" s="1811"/>
      <c r="X693" s="1811"/>
      <c r="Y693" s="1811"/>
      <c r="Z693" s="1811"/>
      <c r="AA693" s="1811"/>
      <c r="AB693" s="1811"/>
      <c r="AC693" s="1811"/>
      <c r="AD693" s="1811"/>
      <c r="AE693" s="1811"/>
      <c r="AF693" s="4009"/>
      <c r="AG693" s="4004"/>
      <c r="AH693" s="4004"/>
      <c r="AI693" s="4009"/>
      <c r="AJ693" s="4004"/>
      <c r="AK693" s="4004"/>
      <c r="AL693" s="1763"/>
      <c r="AM693" s="1609"/>
      <c r="AN693" s="1609"/>
      <c r="AO693" s="1609"/>
      <c r="AP693" s="1609"/>
      <c r="AQ693" s="1609"/>
      <c r="AR693" s="1609"/>
      <c r="AS693" s="1609"/>
      <c r="AT693" s="1609"/>
      <c r="AU693" s="1609"/>
      <c r="AV693" s="1609"/>
      <c r="AW693" s="1609"/>
      <c r="AX693" s="1609"/>
      <c r="AY693" s="1609"/>
      <c r="AZ693" s="1609"/>
      <c r="BA693" s="1609"/>
      <c r="BB693" s="1609"/>
      <c r="BC693" s="1609"/>
      <c r="BD693" s="1609"/>
      <c r="BE693" s="1609"/>
      <c r="BF693" s="1609"/>
    </row>
    <row r="694" spans="1:58" ht="0.75" customHeight="1">
      <c r="A694" s="990" t="s">
        <v>1024</v>
      </c>
      <c r="D694" s="984"/>
      <c r="E694" s="994"/>
      <c r="F694" s="4006"/>
      <c r="G694" s="4003"/>
      <c r="H694" s="4010"/>
      <c r="I694" s="4011"/>
      <c r="J694" s="4002"/>
      <c r="K694" s="4002"/>
      <c r="L694" s="4004"/>
      <c r="M694" s="3857"/>
      <c r="N694" s="4012"/>
      <c r="O694" s="4013"/>
      <c r="P694" s="3999"/>
      <c r="Q694" s="4002"/>
      <c r="R694" s="4002"/>
      <c r="S694" s="4002"/>
      <c r="T694" s="4002"/>
      <c r="U694" s="4002"/>
      <c r="V694" s="4002"/>
      <c r="W694" s="4002"/>
      <c r="X694" s="4002"/>
      <c r="Y694" s="4002"/>
      <c r="Z694" s="1812"/>
      <c r="AA694" s="1813"/>
      <c r="AB694" s="1813"/>
      <c r="AC694" s="1814"/>
      <c r="AD694" s="1814"/>
      <c r="AE694" s="1815"/>
      <c r="AF694" s="4009"/>
      <c r="AG694" s="4004"/>
      <c r="AH694" s="4004"/>
      <c r="AI694" s="4009"/>
      <c r="AJ694" s="4004"/>
      <c r="AK694" s="4004"/>
      <c r="AL694" s="1763"/>
      <c r="AM694" s="1609"/>
      <c r="AN694" s="1609"/>
      <c r="AO694" s="1609"/>
      <c r="AP694" s="1609"/>
      <c r="AQ694" s="1609"/>
      <c r="AR694" s="1609"/>
      <c r="AS694" s="1609"/>
      <c r="AT694" s="1609"/>
      <c r="AU694" s="1609"/>
      <c r="AV694" s="1609"/>
      <c r="AW694" s="1609"/>
      <c r="AX694" s="1609"/>
      <c r="AY694" s="1609"/>
      <c r="AZ694" s="1609"/>
      <c r="BA694" s="1609"/>
      <c r="BB694" s="1609"/>
      <c r="BC694" s="1609"/>
      <c r="BD694" s="1609"/>
      <c r="BE694" s="1609"/>
      <c r="BF694" s="1609"/>
    </row>
    <row r="695" spans="1:58" ht="0.75" customHeight="1">
      <c r="A695" s="990" t="s">
        <v>1024</v>
      </c>
      <c r="D695" s="984"/>
      <c r="E695" s="994"/>
      <c r="F695" s="4006"/>
      <c r="G695" s="4003"/>
      <c r="H695" s="4010"/>
      <c r="I695" s="4011"/>
      <c r="J695" s="4002"/>
      <c r="K695" s="4002"/>
      <c r="L695" s="4004"/>
      <c r="M695" s="3857"/>
      <c r="N695" s="4012"/>
      <c r="O695" s="4013"/>
      <c r="P695" s="4000"/>
      <c r="Q695" s="4002"/>
      <c r="R695" s="4002"/>
      <c r="S695" s="4002"/>
      <c r="T695" s="4002"/>
      <c r="U695" s="4002"/>
      <c r="V695" s="4002"/>
      <c r="W695" s="4002"/>
      <c r="X695" s="4002"/>
      <c r="Y695" s="4002"/>
      <c r="Z695" s="1816"/>
      <c r="AA695" s="1817"/>
      <c r="AB695" s="1818"/>
      <c r="AC695" s="1819"/>
      <c r="AD695" s="1818"/>
      <c r="AE695" s="1819"/>
      <c r="AF695" s="4009"/>
      <c r="AG695" s="4004"/>
      <c r="AH695" s="4004"/>
      <c r="AI695" s="4009"/>
      <c r="AJ695" s="4004"/>
      <c r="AK695" s="4004"/>
      <c r="AL695" s="1763"/>
      <c r="AM695" s="1609"/>
      <c r="AN695" s="1609"/>
      <c r="AO695" s="1609"/>
      <c r="AP695" s="1609"/>
      <c r="AQ695" s="1609"/>
      <c r="AR695" s="1609"/>
      <c r="AS695" s="1609"/>
      <c r="AT695" s="1609"/>
      <c r="AU695" s="1609"/>
      <c r="AV695" s="1609"/>
      <c r="AW695" s="1609"/>
      <c r="AX695" s="1609"/>
      <c r="AY695" s="1609"/>
      <c r="AZ695" s="1609"/>
      <c r="BA695" s="1609"/>
      <c r="BB695" s="1609"/>
      <c r="BC695" s="1609"/>
      <c r="BD695" s="1609"/>
      <c r="BE695" s="1609"/>
      <c r="BF695" s="1609"/>
    </row>
    <row r="696" spans="1:58" ht="0.75" customHeight="1">
      <c r="A696" s="990" t="s">
        <v>1024</v>
      </c>
      <c r="D696" s="984"/>
      <c r="E696" s="994"/>
      <c r="F696" s="4006"/>
      <c r="G696" s="4003"/>
      <c r="H696" s="4010"/>
      <c r="I696" s="4011"/>
      <c r="J696" s="4002"/>
      <c r="K696" s="4002"/>
      <c r="L696" s="4004"/>
      <c r="M696" s="3857"/>
      <c r="N696" s="4012"/>
      <c r="O696" s="4013"/>
      <c r="P696" s="4001"/>
      <c r="Q696" s="4002"/>
      <c r="R696" s="4002"/>
      <c r="S696" s="4002"/>
      <c r="T696" s="4002"/>
      <c r="U696" s="4002"/>
      <c r="V696" s="4002"/>
      <c r="W696" s="4002"/>
      <c r="X696" s="4002"/>
      <c r="Y696" s="4002"/>
      <c r="Z696" s="1812"/>
      <c r="AA696" s="1813"/>
      <c r="AB696" s="1820"/>
      <c r="AC696" s="1814"/>
      <c r="AD696" s="1814"/>
      <c r="AE696" s="1821"/>
      <c r="AF696" s="4009"/>
      <c r="AG696" s="4004"/>
      <c r="AH696" s="4004"/>
      <c r="AI696" s="4009"/>
      <c r="AJ696" s="4004"/>
      <c r="AK696" s="4004"/>
      <c r="AL696" s="1763"/>
      <c r="AM696" s="1609"/>
      <c r="AN696" s="1609"/>
      <c r="AO696" s="1609"/>
      <c r="AP696" s="1609"/>
      <c r="AQ696" s="1609"/>
      <c r="AR696" s="1609"/>
      <c r="AS696" s="1609"/>
      <c r="AT696" s="1609"/>
      <c r="AU696" s="1609"/>
      <c r="AV696" s="1609"/>
      <c r="AW696" s="1609"/>
      <c r="AX696" s="1609"/>
      <c r="AY696" s="1609"/>
      <c r="AZ696" s="1609"/>
      <c r="BA696" s="1609"/>
      <c r="BB696" s="1609"/>
      <c r="BC696" s="1609"/>
      <c r="BD696" s="1609"/>
      <c r="BE696" s="1609"/>
      <c r="BF696" s="1609"/>
    </row>
    <row r="697" spans="1:58" ht="0.75" customHeight="1">
      <c r="A697" s="990" t="s">
        <v>1024</v>
      </c>
      <c r="D697" s="984"/>
      <c r="E697" s="994"/>
      <c r="F697" s="4006"/>
      <c r="G697" s="4003"/>
      <c r="H697" s="4010"/>
      <c r="I697" s="4011"/>
      <c r="J697" s="4002"/>
      <c r="K697" s="4002"/>
      <c r="L697" s="4004"/>
      <c r="M697" s="3857"/>
      <c r="N697" s="1813"/>
      <c r="O697" s="1813"/>
      <c r="P697" s="1820"/>
      <c r="Q697" s="1813"/>
      <c r="R697" s="1813"/>
      <c r="S697" s="1813"/>
      <c r="T697" s="1813"/>
      <c r="U697" s="1813"/>
      <c r="V697" s="1813"/>
      <c r="W697" s="1813"/>
      <c r="X697" s="1813"/>
      <c r="Y697" s="1813"/>
      <c r="Z697" s="1813"/>
      <c r="AA697" s="1813"/>
      <c r="AB697" s="1813"/>
      <c r="AC697" s="1813"/>
      <c r="AD697" s="1813"/>
      <c r="AE697" s="1822"/>
      <c r="AF697" s="4009"/>
      <c r="AG697" s="4004"/>
      <c r="AH697" s="4004"/>
      <c r="AI697" s="4009"/>
      <c r="AJ697" s="4004"/>
      <c r="AK697" s="4004"/>
      <c r="AL697" s="1763"/>
      <c r="AM697" s="1609"/>
      <c r="AN697" s="1609"/>
      <c r="AO697" s="1609"/>
      <c r="AP697" s="1609"/>
      <c r="AQ697" s="1609"/>
      <c r="AR697" s="1609"/>
      <c r="AS697" s="1609"/>
      <c r="AT697" s="1609"/>
      <c r="AU697" s="1609"/>
      <c r="AV697" s="1609"/>
      <c r="AW697" s="1609"/>
      <c r="AX697" s="1609"/>
      <c r="AY697" s="1609"/>
      <c r="AZ697" s="1609"/>
      <c r="BA697" s="1609"/>
      <c r="BB697" s="1609"/>
      <c r="BC697" s="1609"/>
      <c r="BD697" s="1609"/>
      <c r="BE697" s="1609"/>
      <c r="BF697" s="1609"/>
    </row>
    <row r="698" spans="1:58" ht="11.25" customHeight="1">
      <c r="A698" s="990" t="s">
        <v>1024</v>
      </c>
      <c r="D698" s="984"/>
      <c r="E698" s="994"/>
      <c r="F698" s="4007"/>
      <c r="G698" s="3992" t="s">
        <v>90</v>
      </c>
      <c r="H698" s="4003" t="s">
        <v>161</v>
      </c>
      <c r="I698" s="4015"/>
      <c r="J698" s="4016"/>
      <c r="K698" s="4017" t="s">
        <v>1173</v>
      </c>
      <c r="L698" s="3741" t="s">
        <v>6</v>
      </c>
      <c r="M698" s="3742"/>
      <c r="N698" s="1761"/>
      <c r="O698" s="1001" t="s">
        <v>460</v>
      </c>
      <c r="P698" s="1002"/>
      <c r="Q698" s="1002"/>
      <c r="R698" s="1002"/>
      <c r="S698" s="1002"/>
      <c r="T698" s="1002"/>
      <c r="U698" s="1002"/>
      <c r="V698" s="1002"/>
      <c r="W698" s="1002"/>
      <c r="X698" s="1002"/>
      <c r="Y698" s="1002"/>
      <c r="Z698" s="1002"/>
      <c r="AA698" s="1002"/>
      <c r="AB698" s="1002"/>
      <c r="AC698" s="1002"/>
      <c r="AD698" s="1002"/>
      <c r="AE698" s="1002"/>
      <c r="AF698" s="4018">
        <v>2024</v>
      </c>
      <c r="AG698" s="4019" t="s">
        <v>1096</v>
      </c>
      <c r="AH698" s="4019" t="s">
        <v>1170</v>
      </c>
      <c r="AI698" s="4018">
        <v>2024</v>
      </c>
      <c r="AJ698" s="4019" t="s">
        <v>1096</v>
      </c>
      <c r="AK698" s="4019" t="s">
        <v>1170</v>
      </c>
      <c r="AL698" s="1763"/>
      <c r="AM698" s="1609"/>
      <c r="AN698" s="1609"/>
      <c r="AO698" s="1609"/>
      <c r="AP698" s="1609"/>
      <c r="AQ698" s="1609"/>
      <c r="AR698" s="1609"/>
      <c r="AS698" s="1609"/>
      <c r="AT698" s="1609"/>
      <c r="AU698" s="1609"/>
      <c r="AV698" s="1609"/>
      <c r="AW698" s="1609"/>
      <c r="AX698" s="1609"/>
      <c r="AY698" s="1609"/>
      <c r="AZ698" s="1609"/>
      <c r="BA698" s="1609"/>
      <c r="BB698" s="1609"/>
      <c r="BC698" s="1609"/>
      <c r="BD698" s="1609"/>
      <c r="BE698" s="1609"/>
      <c r="BF698" s="1609"/>
    </row>
    <row r="699" spans="1:58" ht="11.25" customHeight="1">
      <c r="A699" s="990" t="s">
        <v>1024</v>
      </c>
      <c r="D699" s="984"/>
      <c r="E699" s="994"/>
      <c r="F699" s="4007"/>
      <c r="G699" s="4014"/>
      <c r="H699" s="4003" t="s">
        <v>460</v>
      </c>
      <c r="I699" s="4015"/>
      <c r="J699" s="4016"/>
      <c r="K699" s="4017"/>
      <c r="L699" s="3741"/>
      <c r="M699" s="3742"/>
      <c r="N699" s="4020"/>
      <c r="O699" s="4021">
        <v>1</v>
      </c>
      <c r="P699" s="4022" t="s">
        <v>52</v>
      </c>
      <c r="Q699" s="4016" t="s">
        <v>1174</v>
      </c>
      <c r="R699" s="4025" t="s">
        <v>1084</v>
      </c>
      <c r="S699" s="4025" t="s">
        <v>1175</v>
      </c>
      <c r="T699" s="4025" t="s">
        <v>1176</v>
      </c>
      <c r="U699" s="4025" t="s">
        <v>1177</v>
      </c>
      <c r="V699" s="4025" t="s">
        <v>1178</v>
      </c>
      <c r="W699" s="4025" t="s">
        <v>1179</v>
      </c>
      <c r="X699" s="4025" t="s">
        <v>1180</v>
      </c>
      <c r="Y699" s="4025" t="s">
        <v>1181</v>
      </c>
      <c r="Z699" s="999"/>
      <c r="AA699" s="1000"/>
      <c r="AB699" s="1000"/>
      <c r="AC699" s="1004"/>
      <c r="AD699" s="1004"/>
      <c r="AE699" s="1005"/>
      <c r="AF699" s="4018"/>
      <c r="AG699" s="4019"/>
      <c r="AH699" s="4019"/>
      <c r="AI699" s="4018"/>
      <c r="AJ699" s="4019"/>
      <c r="AK699" s="4019"/>
      <c r="AL699" s="1763"/>
      <c r="AM699" s="1609"/>
      <c r="AN699" s="1609"/>
      <c r="AO699" s="1609"/>
      <c r="AP699" s="1609"/>
      <c r="AQ699" s="1609"/>
      <c r="AR699" s="1609"/>
      <c r="AS699" s="1609"/>
      <c r="AT699" s="1609"/>
      <c r="AU699" s="1609"/>
      <c r="AV699" s="1609"/>
      <c r="AW699" s="1609"/>
      <c r="AX699" s="1609"/>
      <c r="AY699" s="1609"/>
      <c r="AZ699" s="1609"/>
      <c r="BA699" s="1609"/>
      <c r="BB699" s="1609"/>
      <c r="BC699" s="1609"/>
      <c r="BD699" s="1609"/>
      <c r="BE699" s="1609"/>
      <c r="BF699" s="1609"/>
    </row>
    <row r="700" spans="1:58" ht="11.25" customHeight="1">
      <c r="A700" s="990" t="s">
        <v>1024</v>
      </c>
      <c r="D700" s="984"/>
      <c r="E700" s="994"/>
      <c r="F700" s="4007"/>
      <c r="G700" s="4014"/>
      <c r="H700" s="4003" t="s">
        <v>460</v>
      </c>
      <c r="I700" s="4015"/>
      <c r="J700" s="4016"/>
      <c r="K700" s="4017"/>
      <c r="L700" s="3741"/>
      <c r="M700" s="3742"/>
      <c r="N700" s="4020"/>
      <c r="O700" s="4021"/>
      <c r="P700" s="4023"/>
      <c r="Q700" s="4016"/>
      <c r="R700" s="3975"/>
      <c r="S700" s="4025"/>
      <c r="T700" s="3975"/>
      <c r="U700" s="3975"/>
      <c r="V700" s="3975"/>
      <c r="W700" s="3975"/>
      <c r="X700" s="3975"/>
      <c r="Y700" s="3975"/>
      <c r="Z700" s="1614"/>
      <c r="AA700" s="1581">
        <v>1</v>
      </c>
      <c r="AB700" s="1003" t="s">
        <v>1102</v>
      </c>
      <c r="AC700" s="993">
        <v>2949.18</v>
      </c>
      <c r="AD700" s="1003" t="str">
        <f>AB700</f>
        <v xml:space="preserve">      Амортизационные отчисления с выделением результатов переоценки основных средств и нематериальных активов</v>
      </c>
      <c r="AE700" s="993">
        <v>0</v>
      </c>
      <c r="AF700" s="4018"/>
      <c r="AG700" s="4019"/>
      <c r="AH700" s="4019"/>
      <c r="AI700" s="4018"/>
      <c r="AJ700" s="4019"/>
      <c r="AK700" s="4019"/>
      <c r="AL700" s="1763"/>
      <c r="AM700" s="1609"/>
      <c r="AN700" s="1609"/>
      <c r="AO700" s="1609"/>
      <c r="AP700" s="1609"/>
      <c r="AQ700" s="1609"/>
      <c r="AR700" s="1609"/>
      <c r="AS700" s="1609"/>
      <c r="AT700" s="1609"/>
      <c r="AU700" s="1609"/>
      <c r="AV700" s="1609"/>
      <c r="AW700" s="1609"/>
      <c r="AX700" s="1609"/>
      <c r="AY700" s="1609"/>
      <c r="AZ700" s="1609"/>
      <c r="BA700" s="1609"/>
      <c r="BB700" s="1609"/>
      <c r="BC700" s="1609"/>
      <c r="BD700" s="1609"/>
      <c r="BE700" s="1609"/>
      <c r="BF700" s="1609"/>
    </row>
    <row r="701" spans="1:58" ht="11.25" customHeight="1">
      <c r="A701" s="990" t="s">
        <v>1024</v>
      </c>
      <c r="D701" s="984"/>
      <c r="E701" s="994"/>
      <c r="F701" s="4014"/>
      <c r="G701" s="4014"/>
      <c r="H701" s="4014"/>
      <c r="I701" s="4014"/>
      <c r="J701" s="4014"/>
      <c r="K701" s="4014"/>
      <c r="L701" s="4014"/>
      <c r="M701" s="4014"/>
      <c r="N701" s="4014"/>
      <c r="O701" s="4014"/>
      <c r="P701" s="4014"/>
      <c r="Q701" s="4014"/>
      <c r="R701" s="4014"/>
      <c r="S701" s="4014"/>
      <c r="T701" s="4014"/>
      <c r="U701" s="4014"/>
      <c r="V701" s="4014"/>
      <c r="W701" s="4014"/>
      <c r="X701" s="4014"/>
      <c r="Y701" s="4014"/>
      <c r="Z701" s="587" t="s">
        <v>90</v>
      </c>
      <c r="AA701" s="1601" t="s">
        <v>89</v>
      </c>
      <c r="AB701" s="1003" t="s">
        <v>1092</v>
      </c>
      <c r="AC701" s="993">
        <v>13209.33</v>
      </c>
      <c r="AD701" s="1003" t="str">
        <f>AB701</f>
        <v xml:space="preserve">  Прибыль направляемая на инвестиции</v>
      </c>
      <c r="AE701" s="993">
        <v>0</v>
      </c>
      <c r="AF701" s="4026"/>
      <c r="AG701" s="4027"/>
      <c r="AH701" s="4027"/>
      <c r="AI701" s="4026"/>
      <c r="AJ701" s="4027"/>
      <c r="AK701" s="4028"/>
      <c r="AL701" s="1763"/>
      <c r="AM701" s="1609"/>
      <c r="AN701" s="1609"/>
      <c r="AO701" s="1609"/>
      <c r="AP701" s="1609"/>
      <c r="AQ701" s="1609"/>
      <c r="AR701" s="1609"/>
      <c r="AS701" s="1609"/>
      <c r="AT701" s="1609"/>
      <c r="AU701" s="1609"/>
      <c r="AV701" s="1609"/>
      <c r="AW701" s="1609"/>
      <c r="AX701" s="1609"/>
      <c r="AY701" s="1609"/>
      <c r="AZ701" s="1609"/>
      <c r="BA701" s="1609"/>
      <c r="BB701" s="1609"/>
      <c r="BC701" s="1609"/>
      <c r="BD701" s="1609"/>
      <c r="BE701" s="1609"/>
      <c r="BF701" s="1609"/>
    </row>
    <row r="702" spans="1:58" ht="11.25" customHeight="1">
      <c r="A702" s="990" t="s">
        <v>1024</v>
      </c>
      <c r="D702" s="984"/>
      <c r="E702" s="994"/>
      <c r="F702" s="4007"/>
      <c r="G702" s="4014"/>
      <c r="H702" s="4003" t="s">
        <v>460</v>
      </c>
      <c r="I702" s="4015"/>
      <c r="J702" s="4016"/>
      <c r="K702" s="4017"/>
      <c r="L702" s="3741"/>
      <c r="M702" s="3742"/>
      <c r="N702" s="4020"/>
      <c r="O702" s="4021"/>
      <c r="P702" s="4024"/>
      <c r="Q702" s="4016"/>
      <c r="R702" s="3975"/>
      <c r="S702" s="4025"/>
      <c r="T702" s="3975"/>
      <c r="U702" s="3975"/>
      <c r="V702" s="3975"/>
      <c r="W702" s="3975"/>
      <c r="X702" s="3975"/>
      <c r="Y702" s="3975"/>
      <c r="Z702" s="999"/>
      <c r="AA702" s="1000"/>
      <c r="AB702" s="1065" t="s">
        <v>1093</v>
      </c>
      <c r="AC702" s="1004"/>
      <c r="AD702" s="1004"/>
      <c r="AE702" s="1006"/>
      <c r="AF702" s="4018"/>
      <c r="AG702" s="4019"/>
      <c r="AH702" s="4019"/>
      <c r="AI702" s="4018"/>
      <c r="AJ702" s="4019"/>
      <c r="AK702" s="4019"/>
      <c r="AL702" s="1763"/>
      <c r="AM702" s="1609"/>
      <c r="AN702" s="1609"/>
      <c r="AO702" s="1609"/>
      <c r="AP702" s="1609"/>
      <c r="AQ702" s="1609"/>
      <c r="AR702" s="1609"/>
      <c r="AS702" s="1609"/>
      <c r="AT702" s="1609"/>
      <c r="AU702" s="1609"/>
      <c r="AV702" s="1609"/>
      <c r="AW702" s="1609"/>
      <c r="AX702" s="1609"/>
      <c r="AY702" s="1609"/>
      <c r="AZ702" s="1609"/>
      <c r="BA702" s="1609"/>
      <c r="BB702" s="1609"/>
      <c r="BC702" s="1609"/>
      <c r="BD702" s="1609"/>
      <c r="BE702" s="1609"/>
      <c r="BF702" s="1609"/>
    </row>
    <row r="703" spans="1:58" ht="11.25" customHeight="1">
      <c r="A703" s="990" t="s">
        <v>1024</v>
      </c>
      <c r="D703" s="984"/>
      <c r="E703" s="994"/>
      <c r="F703" s="4007"/>
      <c r="G703" s="4014"/>
      <c r="H703" s="4003" t="s">
        <v>460</v>
      </c>
      <c r="I703" s="4015"/>
      <c r="J703" s="4016"/>
      <c r="K703" s="4017"/>
      <c r="L703" s="3741"/>
      <c r="M703" s="3742"/>
      <c r="N703" s="999"/>
      <c r="O703" s="1000"/>
      <c r="P703" s="992" t="s">
        <v>1094</v>
      </c>
      <c r="Q703" s="1000"/>
      <c r="R703" s="1000"/>
      <c r="S703" s="1000"/>
      <c r="T703" s="1000"/>
      <c r="U703" s="1000"/>
      <c r="V703" s="1000"/>
      <c r="W703" s="1000"/>
      <c r="X703" s="1000"/>
      <c r="Y703" s="1000"/>
      <c r="Z703" s="1000"/>
      <c r="AA703" s="1000"/>
      <c r="AB703" s="1000"/>
      <c r="AC703" s="1000"/>
      <c r="AD703" s="1000"/>
      <c r="AE703" s="1007"/>
      <c r="AF703" s="4018"/>
      <c r="AG703" s="4019"/>
      <c r="AH703" s="4019"/>
      <c r="AI703" s="4018"/>
      <c r="AJ703" s="4019"/>
      <c r="AK703" s="4019"/>
      <c r="AL703" s="1763"/>
      <c r="AM703" s="1609"/>
      <c r="AN703" s="1609"/>
      <c r="AO703" s="1609"/>
      <c r="AP703" s="1609"/>
      <c r="AQ703" s="1609"/>
      <c r="AR703" s="1609"/>
      <c r="AS703" s="1609"/>
      <c r="AT703" s="1609"/>
      <c r="AU703" s="1609"/>
      <c r="AV703" s="1609"/>
      <c r="AW703" s="1609"/>
      <c r="AX703" s="1609"/>
      <c r="AY703" s="1609"/>
      <c r="AZ703" s="1609"/>
      <c r="BA703" s="1609"/>
      <c r="BB703" s="1609"/>
      <c r="BC703" s="1609"/>
      <c r="BD703" s="1609"/>
      <c r="BE703" s="1609"/>
      <c r="BF703" s="1609"/>
    </row>
    <row r="704" spans="1:58" ht="12" customHeight="1">
      <c r="A704" s="990" t="s">
        <v>1024</v>
      </c>
      <c r="D704" s="984"/>
      <c r="E704" s="994"/>
      <c r="F704" s="4008"/>
      <c r="G704" s="1014"/>
      <c r="H704" s="1014"/>
      <c r="I704" s="4005" t="s">
        <v>1100</v>
      </c>
      <c r="J704" s="4005"/>
      <c r="K704" s="4005"/>
      <c r="L704" s="997"/>
      <c r="M704" s="997"/>
      <c r="N704" s="998"/>
      <c r="O704" s="998"/>
      <c r="P704" s="998"/>
      <c r="Q704" s="998"/>
      <c r="R704" s="998"/>
      <c r="S704" s="998"/>
      <c r="T704" s="998"/>
      <c r="U704" s="998"/>
      <c r="V704" s="998"/>
      <c r="W704" s="998"/>
      <c r="X704" s="998"/>
      <c r="Y704" s="998"/>
      <c r="Z704" s="998"/>
      <c r="AA704" s="998"/>
      <c r="AB704" s="998"/>
      <c r="AC704" s="998"/>
      <c r="AD704" s="998"/>
      <c r="AE704" s="998"/>
      <c r="AF704" s="998"/>
      <c r="AG704" s="997"/>
      <c r="AH704" s="997"/>
      <c r="AI704" s="998"/>
      <c r="AJ704" s="997"/>
      <c r="AK704" s="998"/>
      <c r="AL704" s="1763"/>
      <c r="AM704" s="1609"/>
      <c r="AN704" s="1609"/>
      <c r="AO704" s="1609"/>
      <c r="AP704" s="1609"/>
      <c r="AQ704" s="1609"/>
      <c r="AR704" s="1609"/>
      <c r="AS704" s="1609"/>
      <c r="AT704" s="1609"/>
      <c r="AU704" s="1609"/>
      <c r="AV704" s="1609"/>
      <c r="AW704" s="1609"/>
      <c r="AX704" s="1609"/>
      <c r="AY704" s="1609"/>
      <c r="AZ704" s="1609"/>
      <c r="BA704" s="1609"/>
      <c r="BB704" s="1609"/>
      <c r="BC704" s="1609"/>
      <c r="BD704" s="1609"/>
      <c r="BE704" s="1609"/>
      <c r="BF704" s="1609"/>
    </row>
    <row r="705" spans="1:58" ht="21" customHeight="1">
      <c r="A705" s="991" t="s">
        <v>1028</v>
      </c>
      <c r="D705" s="984"/>
      <c r="E705" s="994" t="s">
        <v>9</v>
      </c>
      <c r="F705" s="947" t="str">
        <f>INDEX(IP_MAIN_LIST_NAME_IP,MATCH(A705,IP_MAIN_LIST_IP_ID,0))&amp;" ("&amp;INDEX(IP_MAIN_START_DATE,MATCH(A705,IP_MAIN_LIST_IP_ID,0))&amp;"-"&amp;INDEX(IP_MAIN_END_DATE,MATCH(A705,IP_MAIN_LIST_IP_ID,0))&amp;")"</f>
        <v>Инвестиционная программа от 02.01.2017 ООО "Смоленскрегионтеплоэнерго" в сфере теплоснабжения по модернизации, реконструкции и техническому перевооружению котельных и тепловых сетей, на территории муниципального района Холм-Жирковский на 2017-2024 годы (02.01.2017-31.12.2024)</v>
      </c>
      <c r="G705" s="948"/>
      <c r="H705" s="948"/>
      <c r="I705" s="1009"/>
      <c r="J705" s="1009"/>
      <c r="K705" s="1010"/>
      <c r="L705" s="1010"/>
      <c r="M705" s="1010"/>
      <c r="N705" s="1011"/>
      <c r="O705" s="1011"/>
      <c r="P705" s="1011"/>
      <c r="Q705" s="1011"/>
      <c r="R705" s="1011"/>
      <c r="S705" s="1011"/>
      <c r="T705" s="1011"/>
      <c r="U705" s="1011"/>
      <c r="V705" s="1011"/>
      <c r="W705" s="1011"/>
      <c r="X705" s="1011"/>
      <c r="Y705" s="1011"/>
      <c r="Z705" s="1011"/>
      <c r="AA705" s="1011"/>
      <c r="AB705" s="1011"/>
      <c r="AC705" s="1011"/>
      <c r="AD705" s="1011"/>
      <c r="AE705" s="1012"/>
      <c r="AF705" s="1010"/>
      <c r="AG705" s="1010"/>
      <c r="AH705" s="1010"/>
      <c r="AI705" s="1010"/>
      <c r="AJ705" s="1010"/>
      <c r="AK705" s="1010"/>
      <c r="AL705" s="1763"/>
      <c r="AM705" s="1609"/>
      <c r="AN705" s="1609"/>
      <c r="AO705" s="1609"/>
      <c r="AP705" s="1609"/>
      <c r="AQ705" s="1609"/>
      <c r="AR705" s="1609"/>
      <c r="AS705" s="1609"/>
      <c r="AT705" s="1609"/>
      <c r="AU705" s="1609"/>
      <c r="AV705" s="1609"/>
      <c r="AW705" s="1609"/>
      <c r="AX705" s="1609"/>
      <c r="AY705" s="1609"/>
      <c r="AZ705" s="1609"/>
      <c r="BA705" s="1609"/>
      <c r="BB705" s="1609"/>
      <c r="BC705" s="1609"/>
      <c r="BD705" s="1609"/>
      <c r="BE705" s="1609"/>
      <c r="BF705" s="1609"/>
    </row>
    <row r="706" spans="1:58" ht="0.75" customHeight="1">
      <c r="A706" s="990" t="s">
        <v>1028</v>
      </c>
      <c r="D706" s="984"/>
      <c r="E706" s="994"/>
      <c r="F706" s="4006">
        <v>2017</v>
      </c>
      <c r="G706" s="4003"/>
      <c r="H706" s="4010" t="s">
        <v>460</v>
      </c>
      <c r="I706" s="4011"/>
      <c r="J706" s="4002"/>
      <c r="K706" s="4002"/>
      <c r="L706" s="4004"/>
      <c r="M706" s="3857"/>
      <c r="N706" s="1811"/>
      <c r="O706" s="1810"/>
      <c r="P706" s="1811"/>
      <c r="Q706" s="1811"/>
      <c r="R706" s="1811"/>
      <c r="S706" s="1811"/>
      <c r="T706" s="1811"/>
      <c r="U706" s="1811"/>
      <c r="V706" s="1811"/>
      <c r="W706" s="1811"/>
      <c r="X706" s="1811"/>
      <c r="Y706" s="1811"/>
      <c r="Z706" s="1811"/>
      <c r="AA706" s="1811"/>
      <c r="AB706" s="1811"/>
      <c r="AC706" s="1811"/>
      <c r="AD706" s="1811"/>
      <c r="AE706" s="1811"/>
      <c r="AF706" s="4009"/>
      <c r="AG706" s="4004"/>
      <c r="AH706" s="4004"/>
      <c r="AI706" s="4009"/>
      <c r="AJ706" s="4004"/>
      <c r="AK706" s="4004"/>
      <c r="AL706" s="1763"/>
      <c r="AM706" s="1609"/>
      <c r="AN706" s="1609"/>
      <c r="AO706" s="1609"/>
      <c r="AP706" s="1609"/>
      <c r="AQ706" s="1609"/>
      <c r="AR706" s="1609"/>
      <c r="AS706" s="1609"/>
      <c r="AT706" s="1609"/>
      <c r="AU706" s="1609"/>
      <c r="AV706" s="1609"/>
      <c r="AW706" s="1609"/>
      <c r="AX706" s="1609"/>
      <c r="AY706" s="1609"/>
      <c r="AZ706" s="1609"/>
      <c r="BA706" s="1609"/>
      <c r="BB706" s="1609"/>
      <c r="BC706" s="1609"/>
      <c r="BD706" s="1609"/>
      <c r="BE706" s="1609"/>
      <c r="BF706" s="1609"/>
    </row>
    <row r="707" spans="1:58" ht="0.75" customHeight="1">
      <c r="A707" s="990" t="s">
        <v>1028</v>
      </c>
      <c r="D707" s="984"/>
      <c r="E707" s="994"/>
      <c r="F707" s="4006"/>
      <c r="G707" s="4003"/>
      <c r="H707" s="4010"/>
      <c r="I707" s="4011"/>
      <c r="J707" s="4002"/>
      <c r="K707" s="4002"/>
      <c r="L707" s="4004"/>
      <c r="M707" s="3857"/>
      <c r="N707" s="4012"/>
      <c r="O707" s="4013"/>
      <c r="P707" s="3999"/>
      <c r="Q707" s="4002"/>
      <c r="R707" s="4002"/>
      <c r="S707" s="4002"/>
      <c r="T707" s="4002"/>
      <c r="U707" s="4002"/>
      <c r="V707" s="4002"/>
      <c r="W707" s="4002"/>
      <c r="X707" s="4002"/>
      <c r="Y707" s="4002"/>
      <c r="Z707" s="1812"/>
      <c r="AA707" s="1813"/>
      <c r="AB707" s="1813"/>
      <c r="AC707" s="1814"/>
      <c r="AD707" s="1814"/>
      <c r="AE707" s="1815"/>
      <c r="AF707" s="4009"/>
      <c r="AG707" s="4004"/>
      <c r="AH707" s="4004"/>
      <c r="AI707" s="4009"/>
      <c r="AJ707" s="4004"/>
      <c r="AK707" s="4004"/>
      <c r="AL707" s="1763"/>
      <c r="AM707" s="1609"/>
      <c r="AN707" s="1609"/>
      <c r="AO707" s="1609"/>
      <c r="AP707" s="1609"/>
      <c r="AQ707" s="1609"/>
      <c r="AR707" s="1609"/>
      <c r="AS707" s="1609"/>
      <c r="AT707" s="1609"/>
      <c r="AU707" s="1609"/>
      <c r="AV707" s="1609"/>
      <c r="AW707" s="1609"/>
      <c r="AX707" s="1609"/>
      <c r="AY707" s="1609"/>
      <c r="AZ707" s="1609"/>
      <c r="BA707" s="1609"/>
      <c r="BB707" s="1609"/>
      <c r="BC707" s="1609"/>
      <c r="BD707" s="1609"/>
      <c r="BE707" s="1609"/>
      <c r="BF707" s="1609"/>
    </row>
    <row r="708" spans="1:58" ht="0.75" customHeight="1">
      <c r="A708" s="990" t="s">
        <v>1028</v>
      </c>
      <c r="D708" s="984"/>
      <c r="E708" s="994"/>
      <c r="F708" s="4006"/>
      <c r="G708" s="4003"/>
      <c r="H708" s="4010"/>
      <c r="I708" s="4011"/>
      <c r="J708" s="4002"/>
      <c r="K708" s="4002"/>
      <c r="L708" s="4004"/>
      <c r="M708" s="3857"/>
      <c r="N708" s="4012"/>
      <c r="O708" s="4013"/>
      <c r="P708" s="4000"/>
      <c r="Q708" s="4002"/>
      <c r="R708" s="4002"/>
      <c r="S708" s="4002"/>
      <c r="T708" s="4002"/>
      <c r="U708" s="4002"/>
      <c r="V708" s="4002"/>
      <c r="W708" s="4002"/>
      <c r="X708" s="4002"/>
      <c r="Y708" s="4002"/>
      <c r="Z708" s="1816"/>
      <c r="AA708" s="1817"/>
      <c r="AB708" s="1818"/>
      <c r="AC708" s="1819"/>
      <c r="AD708" s="1818"/>
      <c r="AE708" s="1819"/>
      <c r="AF708" s="4009"/>
      <c r="AG708" s="4004"/>
      <c r="AH708" s="4004"/>
      <c r="AI708" s="4009"/>
      <c r="AJ708" s="4004"/>
      <c r="AK708" s="4004"/>
      <c r="AL708" s="1763"/>
      <c r="AM708" s="1609"/>
      <c r="AN708" s="1609"/>
      <c r="AO708" s="1609"/>
      <c r="AP708" s="1609"/>
      <c r="AQ708" s="1609"/>
      <c r="AR708" s="1609"/>
      <c r="AS708" s="1609"/>
      <c r="AT708" s="1609"/>
      <c r="AU708" s="1609"/>
      <c r="AV708" s="1609"/>
      <c r="AW708" s="1609"/>
      <c r="AX708" s="1609"/>
      <c r="AY708" s="1609"/>
      <c r="AZ708" s="1609"/>
      <c r="BA708" s="1609"/>
      <c r="BB708" s="1609"/>
      <c r="BC708" s="1609"/>
      <c r="BD708" s="1609"/>
      <c r="BE708" s="1609"/>
      <c r="BF708" s="1609"/>
    </row>
    <row r="709" spans="1:58" ht="0.75" customHeight="1">
      <c r="A709" s="990" t="s">
        <v>1028</v>
      </c>
      <c r="D709" s="984"/>
      <c r="E709" s="994"/>
      <c r="F709" s="4006"/>
      <c r="G709" s="4003"/>
      <c r="H709" s="4010"/>
      <c r="I709" s="4011"/>
      <c r="J709" s="4002"/>
      <c r="K709" s="4002"/>
      <c r="L709" s="4004"/>
      <c r="M709" s="3857"/>
      <c r="N709" s="4012"/>
      <c r="O709" s="4013"/>
      <c r="P709" s="4001"/>
      <c r="Q709" s="4002"/>
      <c r="R709" s="4002"/>
      <c r="S709" s="4002"/>
      <c r="T709" s="4002"/>
      <c r="U709" s="4002"/>
      <c r="V709" s="4002"/>
      <c r="W709" s="4002"/>
      <c r="X709" s="4002"/>
      <c r="Y709" s="4002"/>
      <c r="Z709" s="1812"/>
      <c r="AA709" s="1813"/>
      <c r="AB709" s="1820"/>
      <c r="AC709" s="1814"/>
      <c r="AD709" s="1814"/>
      <c r="AE709" s="1821"/>
      <c r="AF709" s="4009"/>
      <c r="AG709" s="4004"/>
      <c r="AH709" s="4004"/>
      <c r="AI709" s="4009"/>
      <c r="AJ709" s="4004"/>
      <c r="AK709" s="4004"/>
      <c r="AL709" s="1763"/>
      <c r="AM709" s="1609"/>
      <c r="AN709" s="1609"/>
      <c r="AO709" s="1609"/>
      <c r="AP709" s="1609"/>
      <c r="AQ709" s="1609"/>
      <c r="AR709" s="1609"/>
      <c r="AS709" s="1609"/>
      <c r="AT709" s="1609"/>
      <c r="AU709" s="1609"/>
      <c r="AV709" s="1609"/>
      <c r="AW709" s="1609"/>
      <c r="AX709" s="1609"/>
      <c r="AY709" s="1609"/>
      <c r="AZ709" s="1609"/>
      <c r="BA709" s="1609"/>
      <c r="BB709" s="1609"/>
      <c r="BC709" s="1609"/>
      <c r="BD709" s="1609"/>
      <c r="BE709" s="1609"/>
      <c r="BF709" s="1609"/>
    </row>
    <row r="710" spans="1:58" ht="0.75" customHeight="1">
      <c r="A710" s="990" t="s">
        <v>1028</v>
      </c>
      <c r="D710" s="984"/>
      <c r="E710" s="994"/>
      <c r="F710" s="4006"/>
      <c r="G710" s="4003"/>
      <c r="H710" s="4010"/>
      <c r="I710" s="4011"/>
      <c r="J710" s="4002"/>
      <c r="K710" s="4002"/>
      <c r="L710" s="4004"/>
      <c r="M710" s="3857"/>
      <c r="N710" s="1813"/>
      <c r="O710" s="1813"/>
      <c r="P710" s="1820"/>
      <c r="Q710" s="1813"/>
      <c r="R710" s="1813"/>
      <c r="S710" s="1813"/>
      <c r="T710" s="1813"/>
      <c r="U710" s="1813"/>
      <c r="V710" s="1813"/>
      <c r="W710" s="1813"/>
      <c r="X710" s="1813"/>
      <c r="Y710" s="1813"/>
      <c r="Z710" s="1813"/>
      <c r="AA710" s="1813"/>
      <c r="AB710" s="1813"/>
      <c r="AC710" s="1813"/>
      <c r="AD710" s="1813"/>
      <c r="AE710" s="1822"/>
      <c r="AF710" s="4009"/>
      <c r="AG710" s="4004"/>
      <c r="AH710" s="4004"/>
      <c r="AI710" s="4009"/>
      <c r="AJ710" s="4004"/>
      <c r="AK710" s="4004"/>
      <c r="AL710" s="1763"/>
      <c r="AM710" s="1609"/>
      <c r="AN710" s="1609"/>
      <c r="AO710" s="1609"/>
      <c r="AP710" s="1609"/>
      <c r="AQ710" s="1609"/>
      <c r="AR710" s="1609"/>
      <c r="AS710" s="1609"/>
      <c r="AT710" s="1609"/>
      <c r="AU710" s="1609"/>
      <c r="AV710" s="1609"/>
      <c r="AW710" s="1609"/>
      <c r="AX710" s="1609"/>
      <c r="AY710" s="1609"/>
      <c r="AZ710" s="1609"/>
      <c r="BA710" s="1609"/>
      <c r="BB710" s="1609"/>
      <c r="BC710" s="1609"/>
      <c r="BD710" s="1609"/>
      <c r="BE710" s="1609"/>
      <c r="BF710" s="1609"/>
    </row>
    <row r="711" spans="1:58" ht="11.25" customHeight="1">
      <c r="A711" s="990" t="s">
        <v>1028</v>
      </c>
      <c r="D711" s="984"/>
      <c r="E711" s="994"/>
      <c r="F711" s="4007"/>
      <c r="G711" s="3992" t="s">
        <v>90</v>
      </c>
      <c r="H711" s="4003" t="s">
        <v>161</v>
      </c>
      <c r="I711" s="4015"/>
      <c r="J711" s="4016"/>
      <c r="K711" s="4017" t="s">
        <v>1182</v>
      </c>
      <c r="L711" s="3741" t="s">
        <v>6</v>
      </c>
      <c r="M711" s="3742"/>
      <c r="N711" s="1761"/>
      <c r="O711" s="1001" t="s">
        <v>460</v>
      </c>
      <c r="P711" s="1002"/>
      <c r="Q711" s="1002"/>
      <c r="R711" s="1002"/>
      <c r="S711" s="1002"/>
      <c r="T711" s="1002"/>
      <c r="U711" s="1002"/>
      <c r="V711" s="1002"/>
      <c r="W711" s="1002"/>
      <c r="X711" s="1002"/>
      <c r="Y711" s="1002"/>
      <c r="Z711" s="1002"/>
      <c r="AA711" s="1002"/>
      <c r="AB711" s="1002"/>
      <c r="AC711" s="1002"/>
      <c r="AD711" s="1002"/>
      <c r="AE711" s="1002"/>
      <c r="AF711" s="4018">
        <v>2018</v>
      </c>
      <c r="AG711" s="4019" t="s">
        <v>1171</v>
      </c>
      <c r="AH711" s="4019" t="s">
        <v>1117</v>
      </c>
      <c r="AI711" s="4018">
        <v>2018</v>
      </c>
      <c r="AJ711" s="4019" t="s">
        <v>1171</v>
      </c>
      <c r="AK711" s="4019" t="s">
        <v>1117</v>
      </c>
      <c r="AL711" s="1763"/>
      <c r="AM711" s="1609"/>
      <c r="AN711" s="1609"/>
      <c r="AO711" s="1609"/>
      <c r="AP711" s="1609"/>
      <c r="AQ711" s="1609"/>
      <c r="AR711" s="1609"/>
      <c r="AS711" s="1609"/>
      <c r="AT711" s="1609"/>
      <c r="AU711" s="1609"/>
      <c r="AV711" s="1609"/>
      <c r="AW711" s="1609"/>
      <c r="AX711" s="1609"/>
      <c r="AY711" s="1609"/>
      <c r="AZ711" s="1609"/>
      <c r="BA711" s="1609"/>
      <c r="BB711" s="1609"/>
      <c r="BC711" s="1609"/>
      <c r="BD711" s="1609"/>
      <c r="BE711" s="1609"/>
      <c r="BF711" s="1609"/>
    </row>
    <row r="712" spans="1:58" ht="11.25" customHeight="1">
      <c r="A712" s="990" t="s">
        <v>1028</v>
      </c>
      <c r="D712" s="984"/>
      <c r="E712" s="994"/>
      <c r="F712" s="4007"/>
      <c r="G712" s="4014"/>
      <c r="H712" s="4003" t="s">
        <v>460</v>
      </c>
      <c r="I712" s="4015"/>
      <c r="J712" s="4016"/>
      <c r="K712" s="4017"/>
      <c r="L712" s="3741"/>
      <c r="M712" s="3742"/>
      <c r="N712" s="4020"/>
      <c r="O712" s="4021">
        <v>1</v>
      </c>
      <c r="P712" s="4022" t="s">
        <v>52</v>
      </c>
      <c r="Q712" s="4016" t="s">
        <v>1083</v>
      </c>
      <c r="R712" s="4025" t="s">
        <v>1084</v>
      </c>
      <c r="S712" s="4025" t="s">
        <v>1183</v>
      </c>
      <c r="T712" s="4025" t="s">
        <v>1184</v>
      </c>
      <c r="U712" s="4025" t="s">
        <v>1185</v>
      </c>
      <c r="V712" s="4025" t="s">
        <v>1186</v>
      </c>
      <c r="W712" s="4025" t="s">
        <v>1187</v>
      </c>
      <c r="X712" s="4025" t="s">
        <v>1188</v>
      </c>
      <c r="Y712" s="4025" t="s">
        <v>1091</v>
      </c>
      <c r="Z712" s="999"/>
      <c r="AA712" s="1000"/>
      <c r="AB712" s="1000"/>
      <c r="AC712" s="1004"/>
      <c r="AD712" s="1004"/>
      <c r="AE712" s="1005"/>
      <c r="AF712" s="4018"/>
      <c r="AG712" s="4019"/>
      <c r="AH712" s="4019"/>
      <c r="AI712" s="4018"/>
      <c r="AJ712" s="4019"/>
      <c r="AK712" s="4019"/>
      <c r="AL712" s="1763"/>
      <c r="AM712" s="1609"/>
      <c r="AN712" s="1609"/>
      <c r="AO712" s="1609"/>
      <c r="AP712" s="1609"/>
      <c r="AQ712" s="1609"/>
      <c r="AR712" s="1609"/>
      <c r="AS712" s="1609"/>
      <c r="AT712" s="1609"/>
      <c r="AU712" s="1609"/>
      <c r="AV712" s="1609"/>
      <c r="AW712" s="1609"/>
      <c r="AX712" s="1609"/>
      <c r="AY712" s="1609"/>
      <c r="AZ712" s="1609"/>
      <c r="BA712" s="1609"/>
      <c r="BB712" s="1609"/>
      <c r="BC712" s="1609"/>
      <c r="BD712" s="1609"/>
      <c r="BE712" s="1609"/>
      <c r="BF712" s="1609"/>
    </row>
    <row r="713" spans="1:58" ht="11.25" customHeight="1">
      <c r="A713" s="990" t="s">
        <v>1028</v>
      </c>
      <c r="D713" s="984"/>
      <c r="E713" s="994"/>
      <c r="F713" s="4007"/>
      <c r="G713" s="4014"/>
      <c r="H713" s="4003" t="s">
        <v>460</v>
      </c>
      <c r="I713" s="4015"/>
      <c r="J713" s="4016"/>
      <c r="K713" s="4017"/>
      <c r="L713" s="3741"/>
      <c r="M713" s="3742"/>
      <c r="N713" s="4020"/>
      <c r="O713" s="4021"/>
      <c r="P713" s="4023"/>
      <c r="Q713" s="4016"/>
      <c r="R713" s="3975"/>
      <c r="S713" s="4025"/>
      <c r="T713" s="3975"/>
      <c r="U713" s="3975"/>
      <c r="V713" s="3975"/>
      <c r="W713" s="3975"/>
      <c r="X713" s="3975"/>
      <c r="Y713" s="3975"/>
      <c r="Z713" s="1614"/>
      <c r="AA713" s="1581">
        <v>1</v>
      </c>
      <c r="AB713" s="1003" t="s">
        <v>1102</v>
      </c>
      <c r="AC713" s="993">
        <v>24.45</v>
      </c>
      <c r="AD713" s="1003" t="str">
        <f>AB713</f>
        <v xml:space="preserve">      Амортизационные отчисления с выделением результатов переоценки основных средств и нематериальных активов</v>
      </c>
      <c r="AE713" s="993">
        <v>24.45</v>
      </c>
      <c r="AF713" s="4018"/>
      <c r="AG713" s="4019"/>
      <c r="AH713" s="4019"/>
      <c r="AI713" s="4018"/>
      <c r="AJ713" s="4019"/>
      <c r="AK713" s="4019"/>
      <c r="AL713" s="1763"/>
      <c r="AM713" s="1609"/>
      <c r="AN713" s="1609"/>
      <c r="AO713" s="1609"/>
      <c r="AP713" s="1609"/>
      <c r="AQ713" s="1609"/>
      <c r="AR713" s="1609"/>
      <c r="AS713" s="1609"/>
      <c r="AT713" s="1609"/>
      <c r="AU713" s="1609"/>
      <c r="AV713" s="1609"/>
      <c r="AW713" s="1609"/>
      <c r="AX713" s="1609"/>
      <c r="AY713" s="1609"/>
      <c r="AZ713" s="1609"/>
      <c r="BA713" s="1609"/>
      <c r="BB713" s="1609"/>
      <c r="BC713" s="1609"/>
      <c r="BD713" s="1609"/>
      <c r="BE713" s="1609"/>
      <c r="BF713" s="1609"/>
    </row>
    <row r="714" spans="1:58" ht="11.25" customHeight="1">
      <c r="A714" s="990" t="s">
        <v>1028</v>
      </c>
      <c r="D714" s="984"/>
      <c r="E714" s="994"/>
      <c r="F714" s="4014"/>
      <c r="G714" s="4014"/>
      <c r="H714" s="4014"/>
      <c r="I714" s="4014"/>
      <c r="J714" s="4014"/>
      <c r="K714" s="4014"/>
      <c r="L714" s="4014"/>
      <c r="M714" s="4014"/>
      <c r="N714" s="4014"/>
      <c r="O714" s="4014"/>
      <c r="P714" s="4014"/>
      <c r="Q714" s="4014"/>
      <c r="R714" s="4014"/>
      <c r="S714" s="4014"/>
      <c r="T714" s="4014"/>
      <c r="U714" s="4014"/>
      <c r="V714" s="4014"/>
      <c r="W714" s="4014"/>
      <c r="X714" s="4014"/>
      <c r="Y714" s="4014"/>
      <c r="Z714" s="587" t="s">
        <v>90</v>
      </c>
      <c r="AA714" s="1601" t="s">
        <v>89</v>
      </c>
      <c r="AB714" s="1003" t="s">
        <v>1092</v>
      </c>
      <c r="AC714" s="993">
        <v>2101.29</v>
      </c>
      <c r="AD714" s="1003" t="str">
        <f>AB714</f>
        <v xml:space="preserve">  Прибыль направляемая на инвестиции</v>
      </c>
      <c r="AE714" s="993">
        <v>16649.23</v>
      </c>
      <c r="AF714" s="4026"/>
      <c r="AG714" s="4027"/>
      <c r="AH714" s="4027"/>
      <c r="AI714" s="4026"/>
      <c r="AJ714" s="4027"/>
      <c r="AK714" s="4028"/>
      <c r="AL714" s="1763"/>
      <c r="AM714" s="1609"/>
      <c r="AN714" s="1609"/>
      <c r="AO714" s="1609"/>
      <c r="AP714" s="1609"/>
      <c r="AQ714" s="1609"/>
      <c r="AR714" s="1609"/>
      <c r="AS714" s="1609"/>
      <c r="AT714" s="1609"/>
      <c r="AU714" s="1609"/>
      <c r="AV714" s="1609"/>
      <c r="AW714" s="1609"/>
      <c r="AX714" s="1609"/>
      <c r="AY714" s="1609"/>
      <c r="AZ714" s="1609"/>
      <c r="BA714" s="1609"/>
      <c r="BB714" s="1609"/>
      <c r="BC714" s="1609"/>
      <c r="BD714" s="1609"/>
      <c r="BE714" s="1609"/>
      <c r="BF714" s="1609"/>
    </row>
    <row r="715" spans="1:58" ht="11.25" customHeight="1">
      <c r="A715" s="990" t="s">
        <v>1028</v>
      </c>
      <c r="D715" s="984"/>
      <c r="E715" s="994"/>
      <c r="F715" s="4007"/>
      <c r="G715" s="4014"/>
      <c r="H715" s="4003" t="s">
        <v>460</v>
      </c>
      <c r="I715" s="4015"/>
      <c r="J715" s="4016"/>
      <c r="K715" s="4017"/>
      <c r="L715" s="3741"/>
      <c r="M715" s="3742"/>
      <c r="N715" s="4020"/>
      <c r="O715" s="4021"/>
      <c r="P715" s="4024"/>
      <c r="Q715" s="4016"/>
      <c r="R715" s="3975"/>
      <c r="S715" s="4025"/>
      <c r="T715" s="3975"/>
      <c r="U715" s="3975"/>
      <c r="V715" s="3975"/>
      <c r="W715" s="3975"/>
      <c r="X715" s="3975"/>
      <c r="Y715" s="3975"/>
      <c r="Z715" s="999"/>
      <c r="AA715" s="1000"/>
      <c r="AB715" s="1065" t="s">
        <v>1093</v>
      </c>
      <c r="AC715" s="1004"/>
      <c r="AD715" s="1004"/>
      <c r="AE715" s="1006"/>
      <c r="AF715" s="4018"/>
      <c r="AG715" s="4019"/>
      <c r="AH715" s="4019"/>
      <c r="AI715" s="4018"/>
      <c r="AJ715" s="4019"/>
      <c r="AK715" s="4019"/>
      <c r="AL715" s="1763"/>
      <c r="AM715" s="1609"/>
      <c r="AN715" s="1609"/>
      <c r="AO715" s="1609"/>
      <c r="AP715" s="1609"/>
      <c r="AQ715" s="1609"/>
      <c r="AR715" s="1609"/>
      <c r="AS715" s="1609"/>
      <c r="AT715" s="1609"/>
      <c r="AU715" s="1609"/>
      <c r="AV715" s="1609"/>
      <c r="AW715" s="1609"/>
      <c r="AX715" s="1609"/>
      <c r="AY715" s="1609"/>
      <c r="AZ715" s="1609"/>
      <c r="BA715" s="1609"/>
      <c r="BB715" s="1609"/>
      <c r="BC715" s="1609"/>
      <c r="BD715" s="1609"/>
      <c r="BE715" s="1609"/>
      <c r="BF715" s="1609"/>
    </row>
    <row r="716" spans="1:58" ht="11.25" customHeight="1">
      <c r="A716" s="990" t="s">
        <v>1028</v>
      </c>
      <c r="D716" s="984"/>
      <c r="E716" s="994"/>
      <c r="F716" s="4007"/>
      <c r="G716" s="4014"/>
      <c r="H716" s="4003" t="s">
        <v>460</v>
      </c>
      <c r="I716" s="4015"/>
      <c r="J716" s="4016"/>
      <c r="K716" s="4017"/>
      <c r="L716" s="3741"/>
      <c r="M716" s="3742"/>
      <c r="N716" s="999"/>
      <c r="O716" s="1000"/>
      <c r="P716" s="992" t="s">
        <v>1094</v>
      </c>
      <c r="Q716" s="1000"/>
      <c r="R716" s="1000"/>
      <c r="S716" s="1000"/>
      <c r="T716" s="1000"/>
      <c r="U716" s="1000"/>
      <c r="V716" s="1000"/>
      <c r="W716" s="1000"/>
      <c r="X716" s="1000"/>
      <c r="Y716" s="1000"/>
      <c r="Z716" s="1000"/>
      <c r="AA716" s="1000"/>
      <c r="AB716" s="1000"/>
      <c r="AC716" s="1000"/>
      <c r="AD716" s="1000"/>
      <c r="AE716" s="1007"/>
      <c r="AF716" s="4018"/>
      <c r="AG716" s="4019"/>
      <c r="AH716" s="4019"/>
      <c r="AI716" s="4018"/>
      <c r="AJ716" s="4019"/>
      <c r="AK716" s="4019"/>
      <c r="AL716" s="1763"/>
      <c r="AM716" s="1609"/>
      <c r="AN716" s="1609"/>
      <c r="AO716" s="1609"/>
      <c r="AP716" s="1609"/>
      <c r="AQ716" s="1609"/>
      <c r="AR716" s="1609"/>
      <c r="AS716" s="1609"/>
      <c r="AT716" s="1609"/>
      <c r="AU716" s="1609"/>
      <c r="AV716" s="1609"/>
      <c r="AW716" s="1609"/>
      <c r="AX716" s="1609"/>
      <c r="AY716" s="1609"/>
      <c r="AZ716" s="1609"/>
      <c r="BA716" s="1609"/>
      <c r="BB716" s="1609"/>
      <c r="BC716" s="1609"/>
      <c r="BD716" s="1609"/>
      <c r="BE716" s="1609"/>
      <c r="BF716" s="1609"/>
    </row>
    <row r="717" spans="1:58" ht="12" customHeight="1">
      <c r="A717" s="990" t="s">
        <v>1028</v>
      </c>
      <c r="D717" s="984"/>
      <c r="E717" s="994"/>
      <c r="F717" s="4008"/>
      <c r="G717" s="1014"/>
      <c r="H717" s="1014"/>
      <c r="I717" s="4005" t="s">
        <v>1100</v>
      </c>
      <c r="J717" s="4005"/>
      <c r="K717" s="4005"/>
      <c r="L717" s="997"/>
      <c r="M717" s="997"/>
      <c r="N717" s="998"/>
      <c r="O717" s="998"/>
      <c r="P717" s="998"/>
      <c r="Q717" s="998"/>
      <c r="R717" s="998"/>
      <c r="S717" s="998"/>
      <c r="T717" s="998"/>
      <c r="U717" s="998"/>
      <c r="V717" s="998"/>
      <c r="W717" s="998"/>
      <c r="X717" s="998"/>
      <c r="Y717" s="998"/>
      <c r="Z717" s="998"/>
      <c r="AA717" s="998"/>
      <c r="AB717" s="998"/>
      <c r="AC717" s="998"/>
      <c r="AD717" s="998"/>
      <c r="AE717" s="998"/>
      <c r="AF717" s="998"/>
      <c r="AG717" s="997"/>
      <c r="AH717" s="997"/>
      <c r="AI717" s="998"/>
      <c r="AJ717" s="997"/>
      <c r="AK717" s="998"/>
      <c r="AL717" s="1763"/>
      <c r="AM717" s="1609"/>
      <c r="AN717" s="1609"/>
      <c r="AO717" s="1609"/>
      <c r="AP717" s="1609"/>
      <c r="AQ717" s="1609"/>
      <c r="AR717" s="1609"/>
      <c r="AS717" s="1609"/>
      <c r="AT717" s="1609"/>
      <c r="AU717" s="1609"/>
      <c r="AV717" s="1609"/>
      <c r="AW717" s="1609"/>
      <c r="AX717" s="1609"/>
      <c r="AY717" s="1609"/>
      <c r="AZ717" s="1609"/>
      <c r="BA717" s="1609"/>
      <c r="BB717" s="1609"/>
      <c r="BC717" s="1609"/>
      <c r="BD717" s="1609"/>
      <c r="BE717" s="1609"/>
      <c r="BF717" s="1609"/>
    </row>
    <row r="718" spans="1:58" ht="0.75" customHeight="1">
      <c r="A718" s="990" t="s">
        <v>1028</v>
      </c>
      <c r="D718" s="984"/>
      <c r="E718" s="994"/>
      <c r="F718" s="4006">
        <v>2018</v>
      </c>
      <c r="G718" s="4003"/>
      <c r="H718" s="4010" t="s">
        <v>460</v>
      </c>
      <c r="I718" s="4011"/>
      <c r="J718" s="4002"/>
      <c r="K718" s="4002"/>
      <c r="L718" s="4004"/>
      <c r="M718" s="3857"/>
      <c r="N718" s="1811"/>
      <c r="O718" s="1810"/>
      <c r="P718" s="1811"/>
      <c r="Q718" s="1811"/>
      <c r="R718" s="1811"/>
      <c r="S718" s="1811"/>
      <c r="T718" s="1811"/>
      <c r="U718" s="1811"/>
      <c r="V718" s="1811"/>
      <c r="W718" s="1811"/>
      <c r="X718" s="1811"/>
      <c r="Y718" s="1811"/>
      <c r="Z718" s="1811"/>
      <c r="AA718" s="1811"/>
      <c r="AB718" s="1811"/>
      <c r="AC718" s="1811"/>
      <c r="AD718" s="1811"/>
      <c r="AE718" s="1811"/>
      <c r="AF718" s="4009"/>
      <c r="AG718" s="4004"/>
      <c r="AH718" s="4004"/>
      <c r="AI718" s="4009"/>
      <c r="AJ718" s="4004"/>
      <c r="AK718" s="4004"/>
      <c r="AL718" s="1763"/>
      <c r="AM718" s="1609"/>
      <c r="AN718" s="1609"/>
      <c r="AO718" s="1609"/>
      <c r="AP718" s="1609"/>
      <c r="AQ718" s="1609"/>
      <c r="AR718" s="1609"/>
      <c r="AS718" s="1609"/>
      <c r="AT718" s="1609"/>
      <c r="AU718" s="1609"/>
      <c r="AV718" s="1609"/>
      <c r="AW718" s="1609"/>
      <c r="AX718" s="1609"/>
      <c r="AY718" s="1609"/>
      <c r="AZ718" s="1609"/>
      <c r="BA718" s="1609"/>
      <c r="BB718" s="1609"/>
      <c r="BC718" s="1609"/>
      <c r="BD718" s="1609"/>
      <c r="BE718" s="1609"/>
      <c r="BF718" s="1609"/>
    </row>
    <row r="719" spans="1:58" ht="0.75" customHeight="1">
      <c r="A719" s="990" t="s">
        <v>1028</v>
      </c>
      <c r="D719" s="984"/>
      <c r="E719" s="994"/>
      <c r="F719" s="4006"/>
      <c r="G719" s="4003"/>
      <c r="H719" s="4010"/>
      <c r="I719" s="4011"/>
      <c r="J719" s="4002"/>
      <c r="K719" s="4002"/>
      <c r="L719" s="4004"/>
      <c r="M719" s="3857"/>
      <c r="N719" s="4012"/>
      <c r="O719" s="4013"/>
      <c r="P719" s="3999"/>
      <c r="Q719" s="4002"/>
      <c r="R719" s="4002"/>
      <c r="S719" s="4002"/>
      <c r="T719" s="4002"/>
      <c r="U719" s="4002"/>
      <c r="V719" s="4002"/>
      <c r="W719" s="4002"/>
      <c r="X719" s="4002"/>
      <c r="Y719" s="4002"/>
      <c r="Z719" s="1812"/>
      <c r="AA719" s="1813"/>
      <c r="AB719" s="1813"/>
      <c r="AC719" s="1814"/>
      <c r="AD719" s="1814"/>
      <c r="AE719" s="1815"/>
      <c r="AF719" s="4009"/>
      <c r="AG719" s="4004"/>
      <c r="AH719" s="4004"/>
      <c r="AI719" s="4009"/>
      <c r="AJ719" s="4004"/>
      <c r="AK719" s="4004"/>
      <c r="AL719" s="1763"/>
      <c r="AM719" s="1609"/>
      <c r="AN719" s="1609"/>
      <c r="AO719" s="1609"/>
      <c r="AP719" s="1609"/>
      <c r="AQ719" s="1609"/>
      <c r="AR719" s="1609"/>
      <c r="AS719" s="1609"/>
      <c r="AT719" s="1609"/>
      <c r="AU719" s="1609"/>
      <c r="AV719" s="1609"/>
      <c r="AW719" s="1609"/>
      <c r="AX719" s="1609"/>
      <c r="AY719" s="1609"/>
      <c r="AZ719" s="1609"/>
      <c r="BA719" s="1609"/>
      <c r="BB719" s="1609"/>
      <c r="BC719" s="1609"/>
      <c r="BD719" s="1609"/>
      <c r="BE719" s="1609"/>
      <c r="BF719" s="1609"/>
    </row>
    <row r="720" spans="1:58" ht="0.75" customHeight="1">
      <c r="A720" s="990" t="s">
        <v>1028</v>
      </c>
      <c r="D720" s="984"/>
      <c r="E720" s="994"/>
      <c r="F720" s="4006"/>
      <c r="G720" s="4003"/>
      <c r="H720" s="4010"/>
      <c r="I720" s="4011"/>
      <c r="J720" s="4002"/>
      <c r="K720" s="4002"/>
      <c r="L720" s="4004"/>
      <c r="M720" s="3857"/>
      <c r="N720" s="4012"/>
      <c r="O720" s="4013"/>
      <c r="P720" s="4000"/>
      <c r="Q720" s="4002"/>
      <c r="R720" s="4002"/>
      <c r="S720" s="4002"/>
      <c r="T720" s="4002"/>
      <c r="U720" s="4002"/>
      <c r="V720" s="4002"/>
      <c r="W720" s="4002"/>
      <c r="X720" s="4002"/>
      <c r="Y720" s="4002"/>
      <c r="Z720" s="1816"/>
      <c r="AA720" s="1817"/>
      <c r="AB720" s="1818"/>
      <c r="AC720" s="1819"/>
      <c r="AD720" s="1818"/>
      <c r="AE720" s="1819"/>
      <c r="AF720" s="4009"/>
      <c r="AG720" s="4004"/>
      <c r="AH720" s="4004"/>
      <c r="AI720" s="4009"/>
      <c r="AJ720" s="4004"/>
      <c r="AK720" s="4004"/>
      <c r="AL720" s="1763"/>
      <c r="AM720" s="1609"/>
      <c r="AN720" s="1609"/>
      <c r="AO720" s="1609"/>
      <c r="AP720" s="1609"/>
      <c r="AQ720" s="1609"/>
      <c r="AR720" s="1609"/>
      <c r="AS720" s="1609"/>
      <c r="AT720" s="1609"/>
      <c r="AU720" s="1609"/>
      <c r="AV720" s="1609"/>
      <c r="AW720" s="1609"/>
      <c r="AX720" s="1609"/>
      <c r="AY720" s="1609"/>
      <c r="AZ720" s="1609"/>
      <c r="BA720" s="1609"/>
      <c r="BB720" s="1609"/>
      <c r="BC720" s="1609"/>
      <c r="BD720" s="1609"/>
      <c r="BE720" s="1609"/>
      <c r="BF720" s="1609"/>
    </row>
    <row r="721" spans="1:58" ht="0.75" customHeight="1">
      <c r="A721" s="990" t="s">
        <v>1028</v>
      </c>
      <c r="D721" s="984"/>
      <c r="E721" s="994"/>
      <c r="F721" s="4006"/>
      <c r="G721" s="4003"/>
      <c r="H721" s="4010"/>
      <c r="I721" s="4011"/>
      <c r="J721" s="4002"/>
      <c r="K721" s="4002"/>
      <c r="L721" s="4004"/>
      <c r="M721" s="3857"/>
      <c r="N721" s="4012"/>
      <c r="O721" s="4013"/>
      <c r="P721" s="4001"/>
      <c r="Q721" s="4002"/>
      <c r="R721" s="4002"/>
      <c r="S721" s="4002"/>
      <c r="T721" s="4002"/>
      <c r="U721" s="4002"/>
      <c r="V721" s="4002"/>
      <c r="W721" s="4002"/>
      <c r="X721" s="4002"/>
      <c r="Y721" s="4002"/>
      <c r="Z721" s="1812"/>
      <c r="AA721" s="1813"/>
      <c r="AB721" s="1820"/>
      <c r="AC721" s="1814"/>
      <c r="AD721" s="1814"/>
      <c r="AE721" s="1821"/>
      <c r="AF721" s="4009"/>
      <c r="AG721" s="4004"/>
      <c r="AH721" s="4004"/>
      <c r="AI721" s="4009"/>
      <c r="AJ721" s="4004"/>
      <c r="AK721" s="4004"/>
      <c r="AL721" s="1763"/>
      <c r="AM721" s="1609"/>
      <c r="AN721" s="1609"/>
      <c r="AO721" s="1609"/>
      <c r="AP721" s="1609"/>
      <c r="AQ721" s="1609"/>
      <c r="AR721" s="1609"/>
      <c r="AS721" s="1609"/>
      <c r="AT721" s="1609"/>
      <c r="AU721" s="1609"/>
      <c r="AV721" s="1609"/>
      <c r="AW721" s="1609"/>
      <c r="AX721" s="1609"/>
      <c r="AY721" s="1609"/>
      <c r="AZ721" s="1609"/>
      <c r="BA721" s="1609"/>
      <c r="BB721" s="1609"/>
      <c r="BC721" s="1609"/>
      <c r="BD721" s="1609"/>
      <c r="BE721" s="1609"/>
      <c r="BF721" s="1609"/>
    </row>
    <row r="722" spans="1:58" ht="0.75" customHeight="1">
      <c r="A722" s="990" t="s">
        <v>1028</v>
      </c>
      <c r="D722" s="984"/>
      <c r="E722" s="994"/>
      <c r="F722" s="4006"/>
      <c r="G722" s="4003"/>
      <c r="H722" s="4010"/>
      <c r="I722" s="4011"/>
      <c r="J722" s="4002"/>
      <c r="K722" s="4002"/>
      <c r="L722" s="4004"/>
      <c r="M722" s="3857"/>
      <c r="N722" s="1813"/>
      <c r="O722" s="1813"/>
      <c r="P722" s="1820"/>
      <c r="Q722" s="1813"/>
      <c r="R722" s="1813"/>
      <c r="S722" s="1813"/>
      <c r="T722" s="1813"/>
      <c r="U722" s="1813"/>
      <c r="V722" s="1813"/>
      <c r="W722" s="1813"/>
      <c r="X722" s="1813"/>
      <c r="Y722" s="1813"/>
      <c r="Z722" s="1813"/>
      <c r="AA722" s="1813"/>
      <c r="AB722" s="1813"/>
      <c r="AC722" s="1813"/>
      <c r="AD722" s="1813"/>
      <c r="AE722" s="1822"/>
      <c r="AF722" s="4009"/>
      <c r="AG722" s="4004"/>
      <c r="AH722" s="4004"/>
      <c r="AI722" s="4009"/>
      <c r="AJ722" s="4004"/>
      <c r="AK722" s="4004"/>
      <c r="AL722" s="1763"/>
      <c r="AM722" s="1609"/>
      <c r="AN722" s="1609"/>
      <c r="AO722" s="1609"/>
      <c r="AP722" s="1609"/>
      <c r="AQ722" s="1609"/>
      <c r="AR722" s="1609"/>
      <c r="AS722" s="1609"/>
      <c r="AT722" s="1609"/>
      <c r="AU722" s="1609"/>
      <c r="AV722" s="1609"/>
      <c r="AW722" s="1609"/>
      <c r="AX722" s="1609"/>
      <c r="AY722" s="1609"/>
      <c r="AZ722" s="1609"/>
      <c r="BA722" s="1609"/>
      <c r="BB722" s="1609"/>
      <c r="BC722" s="1609"/>
      <c r="BD722" s="1609"/>
      <c r="BE722" s="1609"/>
      <c r="BF722" s="1609"/>
    </row>
    <row r="723" spans="1:58" ht="11.25" customHeight="1">
      <c r="A723" s="990" t="s">
        <v>1028</v>
      </c>
      <c r="D723" s="984"/>
      <c r="E723" s="994"/>
      <c r="F723" s="4007"/>
      <c r="G723" s="3992" t="s">
        <v>90</v>
      </c>
      <c r="H723" s="4003" t="s">
        <v>161</v>
      </c>
      <c r="I723" s="4015"/>
      <c r="J723" s="4016"/>
      <c r="K723" s="4017" t="s">
        <v>1182</v>
      </c>
      <c r="L723" s="3741" t="s">
        <v>6</v>
      </c>
      <c r="M723" s="3742"/>
      <c r="N723" s="1761"/>
      <c r="O723" s="1001" t="s">
        <v>460</v>
      </c>
      <c r="P723" s="1002"/>
      <c r="Q723" s="1002"/>
      <c r="R723" s="1002"/>
      <c r="S723" s="1002"/>
      <c r="T723" s="1002"/>
      <c r="U723" s="1002"/>
      <c r="V723" s="1002"/>
      <c r="W723" s="1002"/>
      <c r="X723" s="1002"/>
      <c r="Y723" s="1002"/>
      <c r="Z723" s="1002"/>
      <c r="AA723" s="1002"/>
      <c r="AB723" s="1002"/>
      <c r="AC723" s="1002"/>
      <c r="AD723" s="1002"/>
      <c r="AE723" s="1002"/>
      <c r="AF723" s="4018">
        <v>2018</v>
      </c>
      <c r="AG723" s="4019" t="s">
        <v>1171</v>
      </c>
      <c r="AH723" s="4019" t="s">
        <v>1117</v>
      </c>
      <c r="AI723" s="4018">
        <v>2018</v>
      </c>
      <c r="AJ723" s="4019" t="s">
        <v>1171</v>
      </c>
      <c r="AK723" s="4019" t="s">
        <v>1117</v>
      </c>
      <c r="AL723" s="1763"/>
      <c r="AM723" s="1609"/>
      <c r="AN723" s="1609"/>
      <c r="AO723" s="1609"/>
      <c r="AP723" s="1609"/>
      <c r="AQ723" s="1609"/>
      <c r="AR723" s="1609"/>
      <c r="AS723" s="1609"/>
      <c r="AT723" s="1609"/>
      <c r="AU723" s="1609"/>
      <c r="AV723" s="1609"/>
      <c r="AW723" s="1609"/>
      <c r="AX723" s="1609"/>
      <c r="AY723" s="1609"/>
      <c r="AZ723" s="1609"/>
      <c r="BA723" s="1609"/>
      <c r="BB723" s="1609"/>
      <c r="BC723" s="1609"/>
      <c r="BD723" s="1609"/>
      <c r="BE723" s="1609"/>
      <c r="BF723" s="1609"/>
    </row>
    <row r="724" spans="1:58" ht="11.25" customHeight="1">
      <c r="A724" s="990" t="s">
        <v>1028</v>
      </c>
      <c r="D724" s="984"/>
      <c r="E724" s="994"/>
      <c r="F724" s="4007"/>
      <c r="G724" s="4014"/>
      <c r="H724" s="4003" t="s">
        <v>460</v>
      </c>
      <c r="I724" s="4015"/>
      <c r="J724" s="4016"/>
      <c r="K724" s="4017"/>
      <c r="L724" s="3741"/>
      <c r="M724" s="3742"/>
      <c r="N724" s="4020"/>
      <c r="O724" s="4021">
        <v>1</v>
      </c>
      <c r="P724" s="4022" t="s">
        <v>52</v>
      </c>
      <c r="Q724" s="4016" t="s">
        <v>1083</v>
      </c>
      <c r="R724" s="4025" t="s">
        <v>1084</v>
      </c>
      <c r="S724" s="4025" t="s">
        <v>1183</v>
      </c>
      <c r="T724" s="4025" t="s">
        <v>1184</v>
      </c>
      <c r="U724" s="4025" t="s">
        <v>1185</v>
      </c>
      <c r="V724" s="4025" t="s">
        <v>1186</v>
      </c>
      <c r="W724" s="4025" t="s">
        <v>1187</v>
      </c>
      <c r="X724" s="4025" t="s">
        <v>1188</v>
      </c>
      <c r="Y724" s="4025" t="s">
        <v>1091</v>
      </c>
      <c r="Z724" s="999"/>
      <c r="AA724" s="1000"/>
      <c r="AB724" s="1000"/>
      <c r="AC724" s="1004"/>
      <c r="AD724" s="1004"/>
      <c r="AE724" s="1005"/>
      <c r="AF724" s="4018"/>
      <c r="AG724" s="4019"/>
      <c r="AH724" s="4019"/>
      <c r="AI724" s="4018"/>
      <c r="AJ724" s="4019"/>
      <c r="AK724" s="4019"/>
      <c r="AL724" s="1763"/>
      <c r="AM724" s="1609"/>
      <c r="AN724" s="1609"/>
      <c r="AO724" s="1609"/>
      <c r="AP724" s="1609"/>
      <c r="AQ724" s="1609"/>
      <c r="AR724" s="1609"/>
      <c r="AS724" s="1609"/>
      <c r="AT724" s="1609"/>
      <c r="AU724" s="1609"/>
      <c r="AV724" s="1609"/>
      <c r="AW724" s="1609"/>
      <c r="AX724" s="1609"/>
      <c r="AY724" s="1609"/>
      <c r="AZ724" s="1609"/>
      <c r="BA724" s="1609"/>
      <c r="BB724" s="1609"/>
      <c r="BC724" s="1609"/>
      <c r="BD724" s="1609"/>
      <c r="BE724" s="1609"/>
      <c r="BF724" s="1609"/>
    </row>
    <row r="725" spans="1:58" ht="11.25" customHeight="1">
      <c r="A725" s="990" t="s">
        <v>1028</v>
      </c>
      <c r="D725" s="984"/>
      <c r="E725" s="994"/>
      <c r="F725" s="4007"/>
      <c r="G725" s="4014"/>
      <c r="H725" s="4003" t="s">
        <v>460</v>
      </c>
      <c r="I725" s="4015"/>
      <c r="J725" s="4016"/>
      <c r="K725" s="4017"/>
      <c r="L725" s="3741"/>
      <c r="M725" s="3742"/>
      <c r="N725" s="4020"/>
      <c r="O725" s="4021"/>
      <c r="P725" s="4023"/>
      <c r="Q725" s="4016"/>
      <c r="R725" s="3975"/>
      <c r="S725" s="4025"/>
      <c r="T725" s="3975"/>
      <c r="U725" s="3975"/>
      <c r="V725" s="3975"/>
      <c r="W725" s="3975"/>
      <c r="X725" s="3975"/>
      <c r="Y725" s="3975"/>
      <c r="Z725" s="1614"/>
      <c r="AA725" s="1581">
        <v>1</v>
      </c>
      <c r="AB725" s="1003" t="s">
        <v>1102</v>
      </c>
      <c r="AC725" s="993">
        <v>24.45</v>
      </c>
      <c r="AD725" s="1003" t="str">
        <f>AB725</f>
        <v xml:space="preserve">      Амортизационные отчисления с выделением результатов переоценки основных средств и нематериальных активов</v>
      </c>
      <c r="AE725" s="993">
        <v>24.45</v>
      </c>
      <c r="AF725" s="4018"/>
      <c r="AG725" s="4019"/>
      <c r="AH725" s="4019"/>
      <c r="AI725" s="4018"/>
      <c r="AJ725" s="4019"/>
      <c r="AK725" s="4019"/>
      <c r="AL725" s="1763"/>
      <c r="AM725" s="1609"/>
      <c r="AN725" s="1609"/>
      <c r="AO725" s="1609"/>
      <c r="AP725" s="1609"/>
      <c r="AQ725" s="1609"/>
      <c r="AR725" s="1609"/>
      <c r="AS725" s="1609"/>
      <c r="AT725" s="1609"/>
      <c r="AU725" s="1609"/>
      <c r="AV725" s="1609"/>
      <c r="AW725" s="1609"/>
      <c r="AX725" s="1609"/>
      <c r="AY725" s="1609"/>
      <c r="AZ725" s="1609"/>
      <c r="BA725" s="1609"/>
      <c r="BB725" s="1609"/>
      <c r="BC725" s="1609"/>
      <c r="BD725" s="1609"/>
      <c r="BE725" s="1609"/>
      <c r="BF725" s="1609"/>
    </row>
    <row r="726" spans="1:58" ht="11.25" customHeight="1">
      <c r="A726" s="990" t="s">
        <v>1028</v>
      </c>
      <c r="D726" s="984"/>
      <c r="E726" s="994"/>
      <c r="F726" s="4014"/>
      <c r="G726" s="4014"/>
      <c r="H726" s="4014"/>
      <c r="I726" s="4014"/>
      <c r="J726" s="4014"/>
      <c r="K726" s="4014"/>
      <c r="L726" s="4014"/>
      <c r="M726" s="4014"/>
      <c r="N726" s="4014"/>
      <c r="O726" s="4014"/>
      <c r="P726" s="4014"/>
      <c r="Q726" s="4014"/>
      <c r="R726" s="4014"/>
      <c r="S726" s="4014"/>
      <c r="T726" s="4014"/>
      <c r="U726" s="4014"/>
      <c r="V726" s="4014"/>
      <c r="W726" s="4014"/>
      <c r="X726" s="4014"/>
      <c r="Y726" s="4014"/>
      <c r="Z726" s="587" t="s">
        <v>90</v>
      </c>
      <c r="AA726" s="1601" t="s">
        <v>89</v>
      </c>
      <c r="AB726" s="1003" t="s">
        <v>1092</v>
      </c>
      <c r="AC726" s="993">
        <v>2101.29</v>
      </c>
      <c r="AD726" s="1003" t="str">
        <f>AB726</f>
        <v xml:space="preserve">  Прибыль направляемая на инвестиции</v>
      </c>
      <c r="AE726" s="993">
        <v>373.41</v>
      </c>
      <c r="AF726" s="4026"/>
      <c r="AG726" s="4027"/>
      <c r="AH726" s="4027"/>
      <c r="AI726" s="4026"/>
      <c r="AJ726" s="4027"/>
      <c r="AK726" s="4028"/>
      <c r="AL726" s="1763"/>
      <c r="AM726" s="1609"/>
      <c r="AN726" s="1609"/>
      <c r="AO726" s="1609"/>
      <c r="AP726" s="1609"/>
      <c r="AQ726" s="1609"/>
      <c r="AR726" s="1609"/>
      <c r="AS726" s="1609"/>
      <c r="AT726" s="1609"/>
      <c r="AU726" s="1609"/>
      <c r="AV726" s="1609"/>
      <c r="AW726" s="1609"/>
      <c r="AX726" s="1609"/>
      <c r="AY726" s="1609"/>
      <c r="AZ726" s="1609"/>
      <c r="BA726" s="1609"/>
      <c r="BB726" s="1609"/>
      <c r="BC726" s="1609"/>
      <c r="BD726" s="1609"/>
      <c r="BE726" s="1609"/>
      <c r="BF726" s="1609"/>
    </row>
    <row r="727" spans="1:58" ht="11.25" customHeight="1">
      <c r="A727" s="990" t="s">
        <v>1028</v>
      </c>
      <c r="D727" s="984"/>
      <c r="E727" s="994"/>
      <c r="F727" s="4007"/>
      <c r="G727" s="4014"/>
      <c r="H727" s="4003" t="s">
        <v>460</v>
      </c>
      <c r="I727" s="4015"/>
      <c r="J727" s="4016"/>
      <c r="K727" s="4017"/>
      <c r="L727" s="3741"/>
      <c r="M727" s="3742"/>
      <c r="N727" s="4020"/>
      <c r="O727" s="4021"/>
      <c r="P727" s="4024"/>
      <c r="Q727" s="4016"/>
      <c r="R727" s="3975"/>
      <c r="S727" s="4025"/>
      <c r="T727" s="3975"/>
      <c r="U727" s="3975"/>
      <c r="V727" s="3975"/>
      <c r="W727" s="3975"/>
      <c r="X727" s="3975"/>
      <c r="Y727" s="3975"/>
      <c r="Z727" s="999"/>
      <c r="AA727" s="1000"/>
      <c r="AB727" s="1065" t="s">
        <v>1093</v>
      </c>
      <c r="AC727" s="1004"/>
      <c r="AD727" s="1004"/>
      <c r="AE727" s="1006"/>
      <c r="AF727" s="4018"/>
      <c r="AG727" s="4019"/>
      <c r="AH727" s="4019"/>
      <c r="AI727" s="4018"/>
      <c r="AJ727" s="4019"/>
      <c r="AK727" s="4019"/>
      <c r="AL727" s="1763"/>
      <c r="AM727" s="1609"/>
      <c r="AN727" s="1609"/>
      <c r="AO727" s="1609"/>
      <c r="AP727" s="1609"/>
      <c r="AQ727" s="1609"/>
      <c r="AR727" s="1609"/>
      <c r="AS727" s="1609"/>
      <c r="AT727" s="1609"/>
      <c r="AU727" s="1609"/>
      <c r="AV727" s="1609"/>
      <c r="AW727" s="1609"/>
      <c r="AX727" s="1609"/>
      <c r="AY727" s="1609"/>
      <c r="AZ727" s="1609"/>
      <c r="BA727" s="1609"/>
      <c r="BB727" s="1609"/>
      <c r="BC727" s="1609"/>
      <c r="BD727" s="1609"/>
      <c r="BE727" s="1609"/>
      <c r="BF727" s="1609"/>
    </row>
    <row r="728" spans="1:58" ht="11.25" customHeight="1">
      <c r="A728" s="990" t="s">
        <v>1028</v>
      </c>
      <c r="D728" s="984"/>
      <c r="E728" s="994"/>
      <c r="F728" s="4007"/>
      <c r="G728" s="4014"/>
      <c r="H728" s="4003" t="s">
        <v>460</v>
      </c>
      <c r="I728" s="4015"/>
      <c r="J728" s="4016"/>
      <c r="K728" s="4017"/>
      <c r="L728" s="3741"/>
      <c r="M728" s="3742"/>
      <c r="N728" s="999"/>
      <c r="O728" s="1000"/>
      <c r="P728" s="992" t="s">
        <v>1094</v>
      </c>
      <c r="Q728" s="1000"/>
      <c r="R728" s="1000"/>
      <c r="S728" s="1000"/>
      <c r="T728" s="1000"/>
      <c r="U728" s="1000"/>
      <c r="V728" s="1000"/>
      <c r="W728" s="1000"/>
      <c r="X728" s="1000"/>
      <c r="Y728" s="1000"/>
      <c r="Z728" s="1000"/>
      <c r="AA728" s="1000"/>
      <c r="AB728" s="1000"/>
      <c r="AC728" s="1000"/>
      <c r="AD728" s="1000"/>
      <c r="AE728" s="1007"/>
      <c r="AF728" s="4018"/>
      <c r="AG728" s="4019"/>
      <c r="AH728" s="4019"/>
      <c r="AI728" s="4018"/>
      <c r="AJ728" s="4019"/>
      <c r="AK728" s="4019"/>
      <c r="AL728" s="1763"/>
      <c r="AM728" s="1609"/>
      <c r="AN728" s="1609"/>
      <c r="AO728" s="1609"/>
      <c r="AP728" s="1609"/>
      <c r="AQ728" s="1609"/>
      <c r="AR728" s="1609"/>
      <c r="AS728" s="1609"/>
      <c r="AT728" s="1609"/>
      <c r="AU728" s="1609"/>
      <c r="AV728" s="1609"/>
      <c r="AW728" s="1609"/>
      <c r="AX728" s="1609"/>
      <c r="AY728" s="1609"/>
      <c r="AZ728" s="1609"/>
      <c r="BA728" s="1609"/>
      <c r="BB728" s="1609"/>
      <c r="BC728" s="1609"/>
      <c r="BD728" s="1609"/>
      <c r="BE728" s="1609"/>
      <c r="BF728" s="1609"/>
    </row>
    <row r="729" spans="1:58" ht="12" customHeight="1">
      <c r="A729" s="990" t="s">
        <v>1028</v>
      </c>
      <c r="D729" s="984"/>
      <c r="E729" s="994"/>
      <c r="F729" s="4008"/>
      <c r="G729" s="1014"/>
      <c r="H729" s="1014"/>
      <c r="I729" s="4005" t="s">
        <v>1100</v>
      </c>
      <c r="J729" s="4005"/>
      <c r="K729" s="4005"/>
      <c r="L729" s="997"/>
      <c r="M729" s="997"/>
      <c r="N729" s="998"/>
      <c r="O729" s="998"/>
      <c r="P729" s="998"/>
      <c r="Q729" s="998"/>
      <c r="R729" s="998"/>
      <c r="S729" s="998"/>
      <c r="T729" s="998"/>
      <c r="U729" s="998"/>
      <c r="V729" s="998"/>
      <c r="W729" s="998"/>
      <c r="X729" s="998"/>
      <c r="Y729" s="998"/>
      <c r="Z729" s="998"/>
      <c r="AA729" s="998"/>
      <c r="AB729" s="998"/>
      <c r="AC729" s="998"/>
      <c r="AD729" s="998"/>
      <c r="AE729" s="998"/>
      <c r="AF729" s="998"/>
      <c r="AG729" s="997"/>
      <c r="AH729" s="997"/>
      <c r="AI729" s="998"/>
      <c r="AJ729" s="997"/>
      <c r="AK729" s="998"/>
      <c r="AL729" s="1763"/>
      <c r="AM729" s="1609"/>
      <c r="AN729" s="1609"/>
      <c r="AO729" s="1609"/>
      <c r="AP729" s="1609"/>
      <c r="AQ729" s="1609"/>
      <c r="AR729" s="1609"/>
      <c r="AS729" s="1609"/>
      <c r="AT729" s="1609"/>
      <c r="AU729" s="1609"/>
      <c r="AV729" s="1609"/>
      <c r="AW729" s="1609"/>
      <c r="AX729" s="1609"/>
      <c r="AY729" s="1609"/>
      <c r="AZ729" s="1609"/>
      <c r="BA729" s="1609"/>
      <c r="BB729" s="1609"/>
      <c r="BC729" s="1609"/>
      <c r="BD729" s="1609"/>
      <c r="BE729" s="1609"/>
      <c r="BF729" s="1609"/>
    </row>
    <row r="730" spans="1:58" ht="0.75" customHeight="1">
      <c r="A730" s="990" t="s">
        <v>1028</v>
      </c>
      <c r="D730" s="984"/>
      <c r="E730" s="994"/>
      <c r="F730" s="4006">
        <v>2019</v>
      </c>
      <c r="G730" s="4003"/>
      <c r="H730" s="4010" t="s">
        <v>460</v>
      </c>
      <c r="I730" s="4011"/>
      <c r="J730" s="4002"/>
      <c r="K730" s="4002"/>
      <c r="L730" s="4004"/>
      <c r="M730" s="3857"/>
      <c r="N730" s="1811"/>
      <c r="O730" s="1810"/>
      <c r="P730" s="1811"/>
      <c r="Q730" s="1811"/>
      <c r="R730" s="1811"/>
      <c r="S730" s="1811"/>
      <c r="T730" s="1811"/>
      <c r="U730" s="1811"/>
      <c r="V730" s="1811"/>
      <c r="W730" s="1811"/>
      <c r="X730" s="1811"/>
      <c r="Y730" s="1811"/>
      <c r="Z730" s="1811"/>
      <c r="AA730" s="1811"/>
      <c r="AB730" s="1811"/>
      <c r="AC730" s="1811"/>
      <c r="AD730" s="1811"/>
      <c r="AE730" s="1811"/>
      <c r="AF730" s="4009"/>
      <c r="AG730" s="4004"/>
      <c r="AH730" s="4004"/>
      <c r="AI730" s="4009"/>
      <c r="AJ730" s="4004"/>
      <c r="AK730" s="4004"/>
      <c r="AL730" s="1763"/>
      <c r="AM730" s="1609"/>
      <c r="AN730" s="1609"/>
      <c r="AO730" s="1609"/>
      <c r="AP730" s="1609"/>
      <c r="AQ730" s="1609"/>
      <c r="AR730" s="1609"/>
      <c r="AS730" s="1609"/>
      <c r="AT730" s="1609"/>
      <c r="AU730" s="1609"/>
      <c r="AV730" s="1609"/>
      <c r="AW730" s="1609"/>
      <c r="AX730" s="1609"/>
      <c r="AY730" s="1609"/>
      <c r="AZ730" s="1609"/>
      <c r="BA730" s="1609"/>
      <c r="BB730" s="1609"/>
      <c r="BC730" s="1609"/>
      <c r="BD730" s="1609"/>
      <c r="BE730" s="1609"/>
      <c r="BF730" s="1609"/>
    </row>
    <row r="731" spans="1:58" ht="0.75" customHeight="1">
      <c r="A731" s="990" t="s">
        <v>1028</v>
      </c>
      <c r="D731" s="984"/>
      <c r="E731" s="994"/>
      <c r="F731" s="4006"/>
      <c r="G731" s="4003"/>
      <c r="H731" s="4010"/>
      <c r="I731" s="4011"/>
      <c r="J731" s="4002"/>
      <c r="K731" s="4002"/>
      <c r="L731" s="4004"/>
      <c r="M731" s="3857"/>
      <c r="N731" s="4012"/>
      <c r="O731" s="4013"/>
      <c r="P731" s="3999"/>
      <c r="Q731" s="4002"/>
      <c r="R731" s="4002"/>
      <c r="S731" s="4002"/>
      <c r="T731" s="4002"/>
      <c r="U731" s="4002"/>
      <c r="V731" s="4002"/>
      <c r="W731" s="4002"/>
      <c r="X731" s="4002"/>
      <c r="Y731" s="4002"/>
      <c r="Z731" s="1812"/>
      <c r="AA731" s="1813"/>
      <c r="AB731" s="1813"/>
      <c r="AC731" s="1814"/>
      <c r="AD731" s="1814"/>
      <c r="AE731" s="1815"/>
      <c r="AF731" s="4009"/>
      <c r="AG731" s="4004"/>
      <c r="AH731" s="4004"/>
      <c r="AI731" s="4009"/>
      <c r="AJ731" s="4004"/>
      <c r="AK731" s="4004"/>
      <c r="AL731" s="1763"/>
      <c r="AM731" s="1609"/>
      <c r="AN731" s="1609"/>
      <c r="AO731" s="1609"/>
      <c r="AP731" s="1609"/>
      <c r="AQ731" s="1609"/>
      <c r="AR731" s="1609"/>
      <c r="AS731" s="1609"/>
      <c r="AT731" s="1609"/>
      <c r="AU731" s="1609"/>
      <c r="AV731" s="1609"/>
      <c r="AW731" s="1609"/>
      <c r="AX731" s="1609"/>
      <c r="AY731" s="1609"/>
      <c r="AZ731" s="1609"/>
      <c r="BA731" s="1609"/>
      <c r="BB731" s="1609"/>
      <c r="BC731" s="1609"/>
      <c r="BD731" s="1609"/>
      <c r="BE731" s="1609"/>
      <c r="BF731" s="1609"/>
    </row>
    <row r="732" spans="1:58" ht="0.75" customHeight="1">
      <c r="A732" s="990" t="s">
        <v>1028</v>
      </c>
      <c r="D732" s="984"/>
      <c r="E732" s="994"/>
      <c r="F732" s="4006"/>
      <c r="G732" s="4003"/>
      <c r="H732" s="4010"/>
      <c r="I732" s="4011"/>
      <c r="J732" s="4002"/>
      <c r="K732" s="4002"/>
      <c r="L732" s="4004"/>
      <c r="M732" s="3857"/>
      <c r="N732" s="4012"/>
      <c r="O732" s="4013"/>
      <c r="P732" s="4000"/>
      <c r="Q732" s="4002"/>
      <c r="R732" s="4002"/>
      <c r="S732" s="4002"/>
      <c r="T732" s="4002"/>
      <c r="U732" s="4002"/>
      <c r="V732" s="4002"/>
      <c r="W732" s="4002"/>
      <c r="X732" s="4002"/>
      <c r="Y732" s="4002"/>
      <c r="Z732" s="1816"/>
      <c r="AA732" s="1817"/>
      <c r="AB732" s="1818"/>
      <c r="AC732" s="1819"/>
      <c r="AD732" s="1818"/>
      <c r="AE732" s="1819"/>
      <c r="AF732" s="4009"/>
      <c r="AG732" s="4004"/>
      <c r="AH732" s="4004"/>
      <c r="AI732" s="4009"/>
      <c r="AJ732" s="4004"/>
      <c r="AK732" s="4004"/>
      <c r="AL732" s="1763"/>
      <c r="AM732" s="1609"/>
      <c r="AN732" s="1609"/>
      <c r="AO732" s="1609"/>
      <c r="AP732" s="1609"/>
      <c r="AQ732" s="1609"/>
      <c r="AR732" s="1609"/>
      <c r="AS732" s="1609"/>
      <c r="AT732" s="1609"/>
      <c r="AU732" s="1609"/>
      <c r="AV732" s="1609"/>
      <c r="AW732" s="1609"/>
      <c r="AX732" s="1609"/>
      <c r="AY732" s="1609"/>
      <c r="AZ732" s="1609"/>
      <c r="BA732" s="1609"/>
      <c r="BB732" s="1609"/>
      <c r="BC732" s="1609"/>
      <c r="BD732" s="1609"/>
      <c r="BE732" s="1609"/>
      <c r="BF732" s="1609"/>
    </row>
    <row r="733" spans="1:58" ht="0.75" customHeight="1">
      <c r="A733" s="990" t="s">
        <v>1028</v>
      </c>
      <c r="D733" s="984"/>
      <c r="E733" s="994"/>
      <c r="F733" s="4006"/>
      <c r="G733" s="4003"/>
      <c r="H733" s="4010"/>
      <c r="I733" s="4011"/>
      <c r="J733" s="4002"/>
      <c r="K733" s="4002"/>
      <c r="L733" s="4004"/>
      <c r="M733" s="3857"/>
      <c r="N733" s="4012"/>
      <c r="O733" s="4013"/>
      <c r="P733" s="4001"/>
      <c r="Q733" s="4002"/>
      <c r="R733" s="4002"/>
      <c r="S733" s="4002"/>
      <c r="T733" s="4002"/>
      <c r="U733" s="4002"/>
      <c r="V733" s="4002"/>
      <c r="W733" s="4002"/>
      <c r="X733" s="4002"/>
      <c r="Y733" s="4002"/>
      <c r="Z733" s="1812"/>
      <c r="AA733" s="1813"/>
      <c r="AB733" s="1820"/>
      <c r="AC733" s="1814"/>
      <c r="AD733" s="1814"/>
      <c r="AE733" s="1821"/>
      <c r="AF733" s="4009"/>
      <c r="AG733" s="4004"/>
      <c r="AH733" s="4004"/>
      <c r="AI733" s="4009"/>
      <c r="AJ733" s="4004"/>
      <c r="AK733" s="4004"/>
      <c r="AL733" s="1763"/>
      <c r="AM733" s="1609"/>
      <c r="AN733" s="1609"/>
      <c r="AO733" s="1609"/>
      <c r="AP733" s="1609"/>
      <c r="AQ733" s="1609"/>
      <c r="AR733" s="1609"/>
      <c r="AS733" s="1609"/>
      <c r="AT733" s="1609"/>
      <c r="AU733" s="1609"/>
      <c r="AV733" s="1609"/>
      <c r="AW733" s="1609"/>
      <c r="AX733" s="1609"/>
      <c r="AY733" s="1609"/>
      <c r="AZ733" s="1609"/>
      <c r="BA733" s="1609"/>
      <c r="BB733" s="1609"/>
      <c r="BC733" s="1609"/>
      <c r="BD733" s="1609"/>
      <c r="BE733" s="1609"/>
      <c r="BF733" s="1609"/>
    </row>
    <row r="734" spans="1:58" ht="0.75" customHeight="1">
      <c r="A734" s="990" t="s">
        <v>1028</v>
      </c>
      <c r="D734" s="984"/>
      <c r="E734" s="994"/>
      <c r="F734" s="4006"/>
      <c r="G734" s="4003"/>
      <c r="H734" s="4010"/>
      <c r="I734" s="4011"/>
      <c r="J734" s="4002"/>
      <c r="K734" s="4002"/>
      <c r="L734" s="4004"/>
      <c r="M734" s="3857"/>
      <c r="N734" s="1813"/>
      <c r="O734" s="1813"/>
      <c r="P734" s="1820"/>
      <c r="Q734" s="1813"/>
      <c r="R734" s="1813"/>
      <c r="S734" s="1813"/>
      <c r="T734" s="1813"/>
      <c r="U734" s="1813"/>
      <c r="V734" s="1813"/>
      <c r="W734" s="1813"/>
      <c r="X734" s="1813"/>
      <c r="Y734" s="1813"/>
      <c r="Z734" s="1813"/>
      <c r="AA734" s="1813"/>
      <c r="AB734" s="1813"/>
      <c r="AC734" s="1813"/>
      <c r="AD734" s="1813"/>
      <c r="AE734" s="1822"/>
      <c r="AF734" s="4009"/>
      <c r="AG734" s="4004"/>
      <c r="AH734" s="4004"/>
      <c r="AI734" s="4009"/>
      <c r="AJ734" s="4004"/>
      <c r="AK734" s="4004"/>
      <c r="AL734" s="1763"/>
      <c r="AM734" s="1609"/>
      <c r="AN734" s="1609"/>
      <c r="AO734" s="1609"/>
      <c r="AP734" s="1609"/>
      <c r="AQ734" s="1609"/>
      <c r="AR734" s="1609"/>
      <c r="AS734" s="1609"/>
      <c r="AT734" s="1609"/>
      <c r="AU734" s="1609"/>
      <c r="AV734" s="1609"/>
      <c r="AW734" s="1609"/>
      <c r="AX734" s="1609"/>
      <c r="AY734" s="1609"/>
      <c r="AZ734" s="1609"/>
      <c r="BA734" s="1609"/>
      <c r="BB734" s="1609"/>
      <c r="BC734" s="1609"/>
      <c r="BD734" s="1609"/>
      <c r="BE734" s="1609"/>
      <c r="BF734" s="1609"/>
    </row>
    <row r="735" spans="1:58" ht="11.25" customHeight="1">
      <c r="A735" s="990" t="s">
        <v>1028</v>
      </c>
      <c r="D735" s="984"/>
      <c r="E735" s="994"/>
      <c r="F735" s="4007"/>
      <c r="G735" s="3992" t="s">
        <v>90</v>
      </c>
      <c r="H735" s="4003" t="s">
        <v>161</v>
      </c>
      <c r="I735" s="4015"/>
      <c r="J735" s="4016"/>
      <c r="K735" s="4017" t="s">
        <v>1182</v>
      </c>
      <c r="L735" s="3741" t="s">
        <v>6</v>
      </c>
      <c r="M735" s="3742"/>
      <c r="N735" s="1761"/>
      <c r="O735" s="1001" t="s">
        <v>460</v>
      </c>
      <c r="P735" s="1002"/>
      <c r="Q735" s="1002"/>
      <c r="R735" s="1002"/>
      <c r="S735" s="1002"/>
      <c r="T735" s="1002"/>
      <c r="U735" s="1002"/>
      <c r="V735" s="1002"/>
      <c r="W735" s="1002"/>
      <c r="X735" s="1002"/>
      <c r="Y735" s="1002"/>
      <c r="Z735" s="1002"/>
      <c r="AA735" s="1002"/>
      <c r="AB735" s="1002"/>
      <c r="AC735" s="1002"/>
      <c r="AD735" s="1002"/>
      <c r="AE735" s="1002"/>
      <c r="AF735" s="4018">
        <v>2018</v>
      </c>
      <c r="AG735" s="4019" t="s">
        <v>1171</v>
      </c>
      <c r="AH735" s="4019" t="s">
        <v>1117</v>
      </c>
      <c r="AI735" s="4018">
        <v>2018</v>
      </c>
      <c r="AJ735" s="4019" t="s">
        <v>1171</v>
      </c>
      <c r="AK735" s="4019" t="s">
        <v>1117</v>
      </c>
      <c r="AL735" s="1763"/>
      <c r="AM735" s="1609"/>
      <c r="AN735" s="1609"/>
      <c r="AO735" s="1609"/>
      <c r="AP735" s="1609"/>
      <c r="AQ735" s="1609"/>
      <c r="AR735" s="1609"/>
      <c r="AS735" s="1609"/>
      <c r="AT735" s="1609"/>
      <c r="AU735" s="1609"/>
      <c r="AV735" s="1609"/>
      <c r="AW735" s="1609"/>
      <c r="AX735" s="1609"/>
      <c r="AY735" s="1609"/>
      <c r="AZ735" s="1609"/>
      <c r="BA735" s="1609"/>
      <c r="BB735" s="1609"/>
      <c r="BC735" s="1609"/>
      <c r="BD735" s="1609"/>
      <c r="BE735" s="1609"/>
      <c r="BF735" s="1609"/>
    </row>
    <row r="736" spans="1:58" ht="11.25" customHeight="1">
      <c r="A736" s="990" t="s">
        <v>1028</v>
      </c>
      <c r="D736" s="984"/>
      <c r="E736" s="994"/>
      <c r="F736" s="4007"/>
      <c r="G736" s="4014"/>
      <c r="H736" s="4003" t="s">
        <v>460</v>
      </c>
      <c r="I736" s="4015"/>
      <c r="J736" s="4016"/>
      <c r="K736" s="4017"/>
      <c r="L736" s="3741"/>
      <c r="M736" s="3742"/>
      <c r="N736" s="4020"/>
      <c r="O736" s="4021">
        <v>1</v>
      </c>
      <c r="P736" s="4022" t="s">
        <v>52</v>
      </c>
      <c r="Q736" s="4016" t="s">
        <v>1083</v>
      </c>
      <c r="R736" s="4025" t="s">
        <v>1084</v>
      </c>
      <c r="S736" s="4025" t="s">
        <v>1183</v>
      </c>
      <c r="T736" s="4025" t="s">
        <v>1184</v>
      </c>
      <c r="U736" s="4025" t="s">
        <v>1185</v>
      </c>
      <c r="V736" s="4025" t="s">
        <v>1186</v>
      </c>
      <c r="W736" s="4025" t="s">
        <v>1187</v>
      </c>
      <c r="X736" s="4025" t="s">
        <v>1188</v>
      </c>
      <c r="Y736" s="4025" t="s">
        <v>1091</v>
      </c>
      <c r="Z736" s="999"/>
      <c r="AA736" s="1000"/>
      <c r="AB736" s="1000"/>
      <c r="AC736" s="1004"/>
      <c r="AD736" s="1004"/>
      <c r="AE736" s="1005"/>
      <c r="AF736" s="4018"/>
      <c r="AG736" s="4019"/>
      <c r="AH736" s="4019"/>
      <c r="AI736" s="4018"/>
      <c r="AJ736" s="4019"/>
      <c r="AK736" s="4019"/>
      <c r="AL736" s="1763"/>
      <c r="AM736" s="1609"/>
      <c r="AN736" s="1609"/>
      <c r="AO736" s="1609"/>
      <c r="AP736" s="1609"/>
      <c r="AQ736" s="1609"/>
      <c r="AR736" s="1609"/>
      <c r="AS736" s="1609"/>
      <c r="AT736" s="1609"/>
      <c r="AU736" s="1609"/>
      <c r="AV736" s="1609"/>
      <c r="AW736" s="1609"/>
      <c r="AX736" s="1609"/>
      <c r="AY736" s="1609"/>
      <c r="AZ736" s="1609"/>
      <c r="BA736" s="1609"/>
      <c r="BB736" s="1609"/>
      <c r="BC736" s="1609"/>
      <c r="BD736" s="1609"/>
      <c r="BE736" s="1609"/>
      <c r="BF736" s="1609"/>
    </row>
    <row r="737" spans="1:58" ht="11.25" customHeight="1">
      <c r="A737" s="990" t="s">
        <v>1028</v>
      </c>
      <c r="D737" s="984"/>
      <c r="E737" s="994"/>
      <c r="F737" s="4007"/>
      <c r="G737" s="4014"/>
      <c r="H737" s="4003" t="s">
        <v>460</v>
      </c>
      <c r="I737" s="4015"/>
      <c r="J737" s="4016"/>
      <c r="K737" s="4017"/>
      <c r="L737" s="3741"/>
      <c r="M737" s="3742"/>
      <c r="N737" s="4020"/>
      <c r="O737" s="4021"/>
      <c r="P737" s="4023"/>
      <c r="Q737" s="4016"/>
      <c r="R737" s="3975"/>
      <c r="S737" s="4025"/>
      <c r="T737" s="3975"/>
      <c r="U737" s="3975"/>
      <c r="V737" s="3975"/>
      <c r="W737" s="3975"/>
      <c r="X737" s="3975"/>
      <c r="Y737" s="3975"/>
      <c r="Z737" s="1614"/>
      <c r="AA737" s="1581">
        <v>1</v>
      </c>
      <c r="AB737" s="1003" t="s">
        <v>1102</v>
      </c>
      <c r="AC737" s="993">
        <v>618.24</v>
      </c>
      <c r="AD737" s="1003" t="str">
        <f>AB737</f>
        <v xml:space="preserve">      Амортизационные отчисления с выделением результатов переоценки основных средств и нематериальных активов</v>
      </c>
      <c r="AE737" s="993">
        <v>0</v>
      </c>
      <c r="AF737" s="4018"/>
      <c r="AG737" s="4019"/>
      <c r="AH737" s="4019"/>
      <c r="AI737" s="4018"/>
      <c r="AJ737" s="4019"/>
      <c r="AK737" s="4019"/>
      <c r="AL737" s="1763"/>
      <c r="AM737" s="1609"/>
      <c r="AN737" s="1609"/>
      <c r="AO737" s="1609"/>
      <c r="AP737" s="1609"/>
      <c r="AQ737" s="1609"/>
      <c r="AR737" s="1609"/>
      <c r="AS737" s="1609"/>
      <c r="AT737" s="1609"/>
      <c r="AU737" s="1609"/>
      <c r="AV737" s="1609"/>
      <c r="AW737" s="1609"/>
      <c r="AX737" s="1609"/>
      <c r="AY737" s="1609"/>
      <c r="AZ737" s="1609"/>
      <c r="BA737" s="1609"/>
      <c r="BB737" s="1609"/>
      <c r="BC737" s="1609"/>
      <c r="BD737" s="1609"/>
      <c r="BE737" s="1609"/>
      <c r="BF737" s="1609"/>
    </row>
    <row r="738" spans="1:58" ht="11.25" customHeight="1">
      <c r="A738" s="990" t="s">
        <v>1028</v>
      </c>
      <c r="D738" s="984"/>
      <c r="E738" s="994"/>
      <c r="F738" s="4014"/>
      <c r="G738" s="4014"/>
      <c r="H738" s="4014"/>
      <c r="I738" s="4014"/>
      <c r="J738" s="4014"/>
      <c r="K738" s="4014"/>
      <c r="L738" s="4014"/>
      <c r="M738" s="4014"/>
      <c r="N738" s="4014"/>
      <c r="O738" s="4014"/>
      <c r="P738" s="4014"/>
      <c r="Q738" s="4014"/>
      <c r="R738" s="4014"/>
      <c r="S738" s="4014"/>
      <c r="T738" s="4014"/>
      <c r="U738" s="4014"/>
      <c r="V738" s="4014"/>
      <c r="W738" s="4014"/>
      <c r="X738" s="4014"/>
      <c r="Y738" s="4014"/>
      <c r="Z738" s="587" t="s">
        <v>90</v>
      </c>
      <c r="AA738" s="1601" t="s">
        <v>89</v>
      </c>
      <c r="AB738" s="1003" t="s">
        <v>1092</v>
      </c>
      <c r="AC738" s="993">
        <v>1507.51</v>
      </c>
      <c r="AD738" s="1003" t="str">
        <f>AB738</f>
        <v xml:space="preserve">  Прибыль направляемая на инвестиции</v>
      </c>
      <c r="AE738" s="993">
        <v>0</v>
      </c>
      <c r="AF738" s="4026"/>
      <c r="AG738" s="4027"/>
      <c r="AH738" s="4027"/>
      <c r="AI738" s="4026"/>
      <c r="AJ738" s="4027"/>
      <c r="AK738" s="4028"/>
      <c r="AL738" s="1763"/>
      <c r="AM738" s="1609"/>
      <c r="AN738" s="1609"/>
      <c r="AO738" s="1609"/>
      <c r="AP738" s="1609"/>
      <c r="AQ738" s="1609"/>
      <c r="AR738" s="1609"/>
      <c r="AS738" s="1609"/>
      <c r="AT738" s="1609"/>
      <c r="AU738" s="1609"/>
      <c r="AV738" s="1609"/>
      <c r="AW738" s="1609"/>
      <c r="AX738" s="1609"/>
      <c r="AY738" s="1609"/>
      <c r="AZ738" s="1609"/>
      <c r="BA738" s="1609"/>
      <c r="BB738" s="1609"/>
      <c r="BC738" s="1609"/>
      <c r="BD738" s="1609"/>
      <c r="BE738" s="1609"/>
      <c r="BF738" s="1609"/>
    </row>
    <row r="739" spans="1:58" ht="11.25" customHeight="1">
      <c r="A739" s="990" t="s">
        <v>1028</v>
      </c>
      <c r="D739" s="984"/>
      <c r="E739" s="994"/>
      <c r="F739" s="4007"/>
      <c r="G739" s="4014"/>
      <c r="H739" s="4003" t="s">
        <v>460</v>
      </c>
      <c r="I739" s="4015"/>
      <c r="J739" s="4016"/>
      <c r="K739" s="4017"/>
      <c r="L739" s="3741"/>
      <c r="M739" s="3742"/>
      <c r="N739" s="4020"/>
      <c r="O739" s="4021"/>
      <c r="P739" s="4024"/>
      <c r="Q739" s="4016"/>
      <c r="R739" s="3975"/>
      <c r="S739" s="4025"/>
      <c r="T739" s="3975"/>
      <c r="U739" s="3975"/>
      <c r="V739" s="3975"/>
      <c r="W739" s="3975"/>
      <c r="X739" s="3975"/>
      <c r="Y739" s="3975"/>
      <c r="Z739" s="999"/>
      <c r="AA739" s="1000"/>
      <c r="AB739" s="1065" t="s">
        <v>1093</v>
      </c>
      <c r="AC739" s="1004"/>
      <c r="AD739" s="1004"/>
      <c r="AE739" s="1006"/>
      <c r="AF739" s="4018"/>
      <c r="AG739" s="4019"/>
      <c r="AH739" s="4019"/>
      <c r="AI739" s="4018"/>
      <c r="AJ739" s="4019"/>
      <c r="AK739" s="4019"/>
      <c r="AL739" s="1763"/>
      <c r="AM739" s="1609"/>
      <c r="AN739" s="1609"/>
      <c r="AO739" s="1609"/>
      <c r="AP739" s="1609"/>
      <c r="AQ739" s="1609"/>
      <c r="AR739" s="1609"/>
      <c r="AS739" s="1609"/>
      <c r="AT739" s="1609"/>
      <c r="AU739" s="1609"/>
      <c r="AV739" s="1609"/>
      <c r="AW739" s="1609"/>
      <c r="AX739" s="1609"/>
      <c r="AY739" s="1609"/>
      <c r="AZ739" s="1609"/>
      <c r="BA739" s="1609"/>
      <c r="BB739" s="1609"/>
      <c r="BC739" s="1609"/>
      <c r="BD739" s="1609"/>
      <c r="BE739" s="1609"/>
      <c r="BF739" s="1609"/>
    </row>
    <row r="740" spans="1:58" ht="11.25" customHeight="1">
      <c r="A740" s="990" t="s">
        <v>1028</v>
      </c>
      <c r="D740" s="984"/>
      <c r="E740" s="994"/>
      <c r="F740" s="4007"/>
      <c r="G740" s="4014"/>
      <c r="H740" s="4003" t="s">
        <v>460</v>
      </c>
      <c r="I740" s="4015"/>
      <c r="J740" s="4016"/>
      <c r="K740" s="4017"/>
      <c r="L740" s="3741"/>
      <c r="M740" s="3742"/>
      <c r="N740" s="999"/>
      <c r="O740" s="1000"/>
      <c r="P740" s="992" t="s">
        <v>1094</v>
      </c>
      <c r="Q740" s="1000"/>
      <c r="R740" s="1000"/>
      <c r="S740" s="1000"/>
      <c r="T740" s="1000"/>
      <c r="U740" s="1000"/>
      <c r="V740" s="1000"/>
      <c r="W740" s="1000"/>
      <c r="X740" s="1000"/>
      <c r="Y740" s="1000"/>
      <c r="Z740" s="1000"/>
      <c r="AA740" s="1000"/>
      <c r="AB740" s="1000"/>
      <c r="AC740" s="1000"/>
      <c r="AD740" s="1000"/>
      <c r="AE740" s="1007"/>
      <c r="AF740" s="4018"/>
      <c r="AG740" s="4019"/>
      <c r="AH740" s="4019"/>
      <c r="AI740" s="4018"/>
      <c r="AJ740" s="4019"/>
      <c r="AK740" s="4019"/>
      <c r="AL740" s="1763"/>
      <c r="AM740" s="1609"/>
      <c r="AN740" s="1609"/>
      <c r="AO740" s="1609"/>
      <c r="AP740" s="1609"/>
      <c r="AQ740" s="1609"/>
      <c r="AR740" s="1609"/>
      <c r="AS740" s="1609"/>
      <c r="AT740" s="1609"/>
      <c r="AU740" s="1609"/>
      <c r="AV740" s="1609"/>
      <c r="AW740" s="1609"/>
      <c r="AX740" s="1609"/>
      <c r="AY740" s="1609"/>
      <c r="AZ740" s="1609"/>
      <c r="BA740" s="1609"/>
      <c r="BB740" s="1609"/>
      <c r="BC740" s="1609"/>
      <c r="BD740" s="1609"/>
      <c r="BE740" s="1609"/>
      <c r="BF740" s="1609"/>
    </row>
    <row r="741" spans="1:58" ht="12" customHeight="1">
      <c r="A741" s="990" t="s">
        <v>1028</v>
      </c>
      <c r="D741" s="984"/>
      <c r="E741" s="994"/>
      <c r="F741" s="4008"/>
      <c r="G741" s="1014"/>
      <c r="H741" s="1014"/>
      <c r="I741" s="4005" t="s">
        <v>1100</v>
      </c>
      <c r="J741" s="4005"/>
      <c r="K741" s="4005"/>
      <c r="L741" s="997"/>
      <c r="M741" s="997"/>
      <c r="N741" s="998"/>
      <c r="O741" s="998"/>
      <c r="P741" s="998"/>
      <c r="Q741" s="998"/>
      <c r="R741" s="998"/>
      <c r="S741" s="998"/>
      <c r="T741" s="998"/>
      <c r="U741" s="998"/>
      <c r="V741" s="998"/>
      <c r="W741" s="998"/>
      <c r="X741" s="998"/>
      <c r="Y741" s="998"/>
      <c r="Z741" s="998"/>
      <c r="AA741" s="998"/>
      <c r="AB741" s="998"/>
      <c r="AC741" s="998"/>
      <c r="AD741" s="998"/>
      <c r="AE741" s="998"/>
      <c r="AF741" s="998"/>
      <c r="AG741" s="997"/>
      <c r="AH741" s="997"/>
      <c r="AI741" s="998"/>
      <c r="AJ741" s="997"/>
      <c r="AK741" s="998"/>
      <c r="AL741" s="1763"/>
      <c r="AM741" s="1609"/>
      <c r="AN741" s="1609"/>
      <c r="AO741" s="1609"/>
      <c r="AP741" s="1609"/>
      <c r="AQ741" s="1609"/>
      <c r="AR741" s="1609"/>
      <c r="AS741" s="1609"/>
      <c r="AT741" s="1609"/>
      <c r="AU741" s="1609"/>
      <c r="AV741" s="1609"/>
      <c r="AW741" s="1609"/>
      <c r="AX741" s="1609"/>
      <c r="AY741" s="1609"/>
      <c r="AZ741" s="1609"/>
      <c r="BA741" s="1609"/>
      <c r="BB741" s="1609"/>
      <c r="BC741" s="1609"/>
      <c r="BD741" s="1609"/>
      <c r="BE741" s="1609"/>
      <c r="BF741" s="1609"/>
    </row>
    <row r="742" spans="1:58" ht="0.75" customHeight="1">
      <c r="A742" s="990" t="s">
        <v>1028</v>
      </c>
      <c r="D742" s="984"/>
      <c r="E742" s="994"/>
      <c r="F742" s="4006">
        <v>2020</v>
      </c>
      <c r="G742" s="4003"/>
      <c r="H742" s="4010" t="s">
        <v>460</v>
      </c>
      <c r="I742" s="4011"/>
      <c r="J742" s="4002"/>
      <c r="K742" s="4002"/>
      <c r="L742" s="4004"/>
      <c r="M742" s="3857"/>
      <c r="N742" s="1811"/>
      <c r="O742" s="1810"/>
      <c r="P742" s="1811"/>
      <c r="Q742" s="1811"/>
      <c r="R742" s="1811"/>
      <c r="S742" s="1811"/>
      <c r="T742" s="1811"/>
      <c r="U742" s="1811"/>
      <c r="V742" s="1811"/>
      <c r="W742" s="1811"/>
      <c r="X742" s="1811"/>
      <c r="Y742" s="1811"/>
      <c r="Z742" s="1811"/>
      <c r="AA742" s="1811"/>
      <c r="AB742" s="1811"/>
      <c r="AC742" s="1811"/>
      <c r="AD742" s="1811"/>
      <c r="AE742" s="1811"/>
      <c r="AF742" s="4009"/>
      <c r="AG742" s="4004"/>
      <c r="AH742" s="4004"/>
      <c r="AI742" s="4009"/>
      <c r="AJ742" s="4004"/>
      <c r="AK742" s="4004"/>
      <c r="AL742" s="1763"/>
      <c r="AM742" s="1609"/>
      <c r="AN742" s="1609"/>
      <c r="AO742" s="1609"/>
      <c r="AP742" s="1609"/>
      <c r="AQ742" s="1609"/>
      <c r="AR742" s="1609"/>
      <c r="AS742" s="1609"/>
      <c r="AT742" s="1609"/>
      <c r="AU742" s="1609"/>
      <c r="AV742" s="1609"/>
      <c r="AW742" s="1609"/>
      <c r="AX742" s="1609"/>
      <c r="AY742" s="1609"/>
      <c r="AZ742" s="1609"/>
      <c r="BA742" s="1609"/>
      <c r="BB742" s="1609"/>
      <c r="BC742" s="1609"/>
      <c r="BD742" s="1609"/>
      <c r="BE742" s="1609"/>
      <c r="BF742" s="1609"/>
    </row>
    <row r="743" spans="1:58" ht="0.75" customHeight="1">
      <c r="A743" s="990" t="s">
        <v>1028</v>
      </c>
      <c r="D743" s="984"/>
      <c r="E743" s="994"/>
      <c r="F743" s="4006"/>
      <c r="G743" s="4003"/>
      <c r="H743" s="4010"/>
      <c r="I743" s="4011"/>
      <c r="J743" s="4002"/>
      <c r="K743" s="4002"/>
      <c r="L743" s="4004"/>
      <c r="M743" s="3857"/>
      <c r="N743" s="4012"/>
      <c r="O743" s="4013"/>
      <c r="P743" s="3999"/>
      <c r="Q743" s="4002"/>
      <c r="R743" s="4002"/>
      <c r="S743" s="4002"/>
      <c r="T743" s="4002"/>
      <c r="U743" s="4002"/>
      <c r="V743" s="4002"/>
      <c r="W743" s="4002"/>
      <c r="X743" s="4002"/>
      <c r="Y743" s="4002"/>
      <c r="Z743" s="1812"/>
      <c r="AA743" s="1813"/>
      <c r="AB743" s="1813"/>
      <c r="AC743" s="1814"/>
      <c r="AD743" s="1814"/>
      <c r="AE743" s="1815"/>
      <c r="AF743" s="4009"/>
      <c r="AG743" s="4004"/>
      <c r="AH743" s="4004"/>
      <c r="AI743" s="4009"/>
      <c r="AJ743" s="4004"/>
      <c r="AK743" s="4004"/>
      <c r="AL743" s="1763"/>
      <c r="AM743" s="1609"/>
      <c r="AN743" s="1609"/>
      <c r="AO743" s="1609"/>
      <c r="AP743" s="1609"/>
      <c r="AQ743" s="1609"/>
      <c r="AR743" s="1609"/>
      <c r="AS743" s="1609"/>
      <c r="AT743" s="1609"/>
      <c r="AU743" s="1609"/>
      <c r="AV743" s="1609"/>
      <c r="AW743" s="1609"/>
      <c r="AX743" s="1609"/>
      <c r="AY743" s="1609"/>
      <c r="AZ743" s="1609"/>
      <c r="BA743" s="1609"/>
      <c r="BB743" s="1609"/>
      <c r="BC743" s="1609"/>
      <c r="BD743" s="1609"/>
      <c r="BE743" s="1609"/>
      <c r="BF743" s="1609"/>
    </row>
    <row r="744" spans="1:58" ht="0.75" customHeight="1">
      <c r="A744" s="990" t="s">
        <v>1028</v>
      </c>
      <c r="D744" s="984"/>
      <c r="E744" s="994"/>
      <c r="F744" s="4006"/>
      <c r="G744" s="4003"/>
      <c r="H744" s="4010"/>
      <c r="I744" s="4011"/>
      <c r="J744" s="4002"/>
      <c r="K744" s="4002"/>
      <c r="L744" s="4004"/>
      <c r="M744" s="3857"/>
      <c r="N744" s="4012"/>
      <c r="O744" s="4013"/>
      <c r="P744" s="4000"/>
      <c r="Q744" s="4002"/>
      <c r="R744" s="4002"/>
      <c r="S744" s="4002"/>
      <c r="T744" s="4002"/>
      <c r="U744" s="4002"/>
      <c r="V744" s="4002"/>
      <c r="W744" s="4002"/>
      <c r="X744" s="4002"/>
      <c r="Y744" s="4002"/>
      <c r="Z744" s="1816"/>
      <c r="AA744" s="1817"/>
      <c r="AB744" s="1818"/>
      <c r="AC744" s="1819"/>
      <c r="AD744" s="1818"/>
      <c r="AE744" s="1819"/>
      <c r="AF744" s="4009"/>
      <c r="AG744" s="4004"/>
      <c r="AH744" s="4004"/>
      <c r="AI744" s="4009"/>
      <c r="AJ744" s="4004"/>
      <c r="AK744" s="4004"/>
      <c r="AL744" s="1763"/>
      <c r="AM744" s="1609"/>
      <c r="AN744" s="1609"/>
      <c r="AO744" s="1609"/>
      <c r="AP744" s="1609"/>
      <c r="AQ744" s="1609"/>
      <c r="AR744" s="1609"/>
      <c r="AS744" s="1609"/>
      <c r="AT744" s="1609"/>
      <c r="AU744" s="1609"/>
      <c r="AV744" s="1609"/>
      <c r="AW744" s="1609"/>
      <c r="AX744" s="1609"/>
      <c r="AY744" s="1609"/>
      <c r="AZ744" s="1609"/>
      <c r="BA744" s="1609"/>
      <c r="BB744" s="1609"/>
      <c r="BC744" s="1609"/>
      <c r="BD744" s="1609"/>
      <c r="BE744" s="1609"/>
      <c r="BF744" s="1609"/>
    </row>
    <row r="745" spans="1:58" ht="0.75" customHeight="1">
      <c r="A745" s="990" t="s">
        <v>1028</v>
      </c>
      <c r="D745" s="984"/>
      <c r="E745" s="994"/>
      <c r="F745" s="4006"/>
      <c r="G745" s="4003"/>
      <c r="H745" s="4010"/>
      <c r="I745" s="4011"/>
      <c r="J745" s="4002"/>
      <c r="K745" s="4002"/>
      <c r="L745" s="4004"/>
      <c r="M745" s="3857"/>
      <c r="N745" s="4012"/>
      <c r="O745" s="4013"/>
      <c r="P745" s="4001"/>
      <c r="Q745" s="4002"/>
      <c r="R745" s="4002"/>
      <c r="S745" s="4002"/>
      <c r="T745" s="4002"/>
      <c r="U745" s="4002"/>
      <c r="V745" s="4002"/>
      <c r="W745" s="4002"/>
      <c r="X745" s="4002"/>
      <c r="Y745" s="4002"/>
      <c r="Z745" s="1812"/>
      <c r="AA745" s="1813"/>
      <c r="AB745" s="1820"/>
      <c r="AC745" s="1814"/>
      <c r="AD745" s="1814"/>
      <c r="AE745" s="1821"/>
      <c r="AF745" s="4009"/>
      <c r="AG745" s="4004"/>
      <c r="AH745" s="4004"/>
      <c r="AI745" s="4009"/>
      <c r="AJ745" s="4004"/>
      <c r="AK745" s="4004"/>
      <c r="AL745" s="1763"/>
      <c r="AM745" s="1609"/>
      <c r="AN745" s="1609"/>
      <c r="AO745" s="1609"/>
      <c r="AP745" s="1609"/>
      <c r="AQ745" s="1609"/>
      <c r="AR745" s="1609"/>
      <c r="AS745" s="1609"/>
      <c r="AT745" s="1609"/>
      <c r="AU745" s="1609"/>
      <c r="AV745" s="1609"/>
      <c r="AW745" s="1609"/>
      <c r="AX745" s="1609"/>
      <c r="AY745" s="1609"/>
      <c r="AZ745" s="1609"/>
      <c r="BA745" s="1609"/>
      <c r="BB745" s="1609"/>
      <c r="BC745" s="1609"/>
      <c r="BD745" s="1609"/>
      <c r="BE745" s="1609"/>
      <c r="BF745" s="1609"/>
    </row>
    <row r="746" spans="1:58" ht="0.75" customHeight="1">
      <c r="A746" s="990" t="s">
        <v>1028</v>
      </c>
      <c r="D746" s="984"/>
      <c r="E746" s="994"/>
      <c r="F746" s="4006"/>
      <c r="G746" s="4003"/>
      <c r="H746" s="4010"/>
      <c r="I746" s="4011"/>
      <c r="J746" s="4002"/>
      <c r="K746" s="4002"/>
      <c r="L746" s="4004"/>
      <c r="M746" s="3857"/>
      <c r="N746" s="1813"/>
      <c r="O746" s="1813"/>
      <c r="P746" s="1820"/>
      <c r="Q746" s="1813"/>
      <c r="R746" s="1813"/>
      <c r="S746" s="1813"/>
      <c r="T746" s="1813"/>
      <c r="U746" s="1813"/>
      <c r="V746" s="1813"/>
      <c r="W746" s="1813"/>
      <c r="X746" s="1813"/>
      <c r="Y746" s="1813"/>
      <c r="Z746" s="1813"/>
      <c r="AA746" s="1813"/>
      <c r="AB746" s="1813"/>
      <c r="AC746" s="1813"/>
      <c r="AD746" s="1813"/>
      <c r="AE746" s="1822"/>
      <c r="AF746" s="4009"/>
      <c r="AG746" s="4004"/>
      <c r="AH746" s="4004"/>
      <c r="AI746" s="4009"/>
      <c r="AJ746" s="4004"/>
      <c r="AK746" s="4004"/>
      <c r="AL746" s="1763"/>
      <c r="AM746" s="1609"/>
      <c r="AN746" s="1609"/>
      <c r="AO746" s="1609"/>
      <c r="AP746" s="1609"/>
      <c r="AQ746" s="1609"/>
      <c r="AR746" s="1609"/>
      <c r="AS746" s="1609"/>
      <c r="AT746" s="1609"/>
      <c r="AU746" s="1609"/>
      <c r="AV746" s="1609"/>
      <c r="AW746" s="1609"/>
      <c r="AX746" s="1609"/>
      <c r="AY746" s="1609"/>
      <c r="AZ746" s="1609"/>
      <c r="BA746" s="1609"/>
      <c r="BB746" s="1609"/>
      <c r="BC746" s="1609"/>
      <c r="BD746" s="1609"/>
      <c r="BE746" s="1609"/>
      <c r="BF746" s="1609"/>
    </row>
    <row r="747" spans="1:58" ht="11.25" customHeight="1">
      <c r="A747" s="990" t="s">
        <v>1028</v>
      </c>
      <c r="D747" s="984"/>
      <c r="E747" s="994"/>
      <c r="F747" s="4007"/>
      <c r="G747" s="3992" t="s">
        <v>90</v>
      </c>
      <c r="H747" s="4003" t="s">
        <v>161</v>
      </c>
      <c r="I747" s="4015"/>
      <c r="J747" s="4016"/>
      <c r="K747" s="4017" t="s">
        <v>1182</v>
      </c>
      <c r="L747" s="3741" t="s">
        <v>6</v>
      </c>
      <c r="M747" s="3742"/>
      <c r="N747" s="1761"/>
      <c r="O747" s="1001" t="s">
        <v>460</v>
      </c>
      <c r="P747" s="1002"/>
      <c r="Q747" s="1002"/>
      <c r="R747" s="1002"/>
      <c r="S747" s="1002"/>
      <c r="T747" s="1002"/>
      <c r="U747" s="1002"/>
      <c r="V747" s="1002"/>
      <c r="W747" s="1002"/>
      <c r="X747" s="1002"/>
      <c r="Y747" s="1002"/>
      <c r="Z747" s="1002"/>
      <c r="AA747" s="1002"/>
      <c r="AB747" s="1002"/>
      <c r="AC747" s="1002"/>
      <c r="AD747" s="1002"/>
      <c r="AE747" s="1002"/>
      <c r="AF747" s="4018">
        <v>2018</v>
      </c>
      <c r="AG747" s="4019" t="s">
        <v>1171</v>
      </c>
      <c r="AH747" s="4019" t="s">
        <v>1117</v>
      </c>
      <c r="AI747" s="4018">
        <v>2018</v>
      </c>
      <c r="AJ747" s="4019" t="s">
        <v>1171</v>
      </c>
      <c r="AK747" s="4019" t="s">
        <v>1117</v>
      </c>
      <c r="AL747" s="1763"/>
      <c r="AM747" s="1609"/>
      <c r="AN747" s="1609"/>
      <c r="AO747" s="1609"/>
      <c r="AP747" s="1609"/>
      <c r="AQ747" s="1609"/>
      <c r="AR747" s="1609"/>
      <c r="AS747" s="1609"/>
      <c r="AT747" s="1609"/>
      <c r="AU747" s="1609"/>
      <c r="AV747" s="1609"/>
      <c r="AW747" s="1609"/>
      <c r="AX747" s="1609"/>
      <c r="AY747" s="1609"/>
      <c r="AZ747" s="1609"/>
      <c r="BA747" s="1609"/>
      <c r="BB747" s="1609"/>
      <c r="BC747" s="1609"/>
      <c r="BD747" s="1609"/>
      <c r="BE747" s="1609"/>
      <c r="BF747" s="1609"/>
    </row>
    <row r="748" spans="1:58" ht="11.25" customHeight="1">
      <c r="A748" s="990" t="s">
        <v>1028</v>
      </c>
      <c r="D748" s="984"/>
      <c r="E748" s="994"/>
      <c r="F748" s="4007"/>
      <c r="G748" s="4014"/>
      <c r="H748" s="4003" t="s">
        <v>460</v>
      </c>
      <c r="I748" s="4015"/>
      <c r="J748" s="4016"/>
      <c r="K748" s="4017"/>
      <c r="L748" s="3741"/>
      <c r="M748" s="3742"/>
      <c r="N748" s="4020"/>
      <c r="O748" s="4021">
        <v>1</v>
      </c>
      <c r="P748" s="4022" t="s">
        <v>52</v>
      </c>
      <c r="Q748" s="4016" t="s">
        <v>1083</v>
      </c>
      <c r="R748" s="4025" t="s">
        <v>1084</v>
      </c>
      <c r="S748" s="4025" t="s">
        <v>1183</v>
      </c>
      <c r="T748" s="4025" t="s">
        <v>1184</v>
      </c>
      <c r="U748" s="4025" t="s">
        <v>1185</v>
      </c>
      <c r="V748" s="4025" t="s">
        <v>1186</v>
      </c>
      <c r="W748" s="4025" t="s">
        <v>1187</v>
      </c>
      <c r="X748" s="4025" t="s">
        <v>1188</v>
      </c>
      <c r="Y748" s="4025" t="s">
        <v>1091</v>
      </c>
      <c r="Z748" s="999"/>
      <c r="AA748" s="1000"/>
      <c r="AB748" s="1000"/>
      <c r="AC748" s="1004"/>
      <c r="AD748" s="1004"/>
      <c r="AE748" s="1005"/>
      <c r="AF748" s="4018"/>
      <c r="AG748" s="4019"/>
      <c r="AH748" s="4019"/>
      <c r="AI748" s="4018"/>
      <c r="AJ748" s="4019"/>
      <c r="AK748" s="4019"/>
      <c r="AL748" s="1763"/>
      <c r="AM748" s="1609"/>
      <c r="AN748" s="1609"/>
      <c r="AO748" s="1609"/>
      <c r="AP748" s="1609"/>
      <c r="AQ748" s="1609"/>
      <c r="AR748" s="1609"/>
      <c r="AS748" s="1609"/>
      <c r="AT748" s="1609"/>
      <c r="AU748" s="1609"/>
      <c r="AV748" s="1609"/>
      <c r="AW748" s="1609"/>
      <c r="AX748" s="1609"/>
      <c r="AY748" s="1609"/>
      <c r="AZ748" s="1609"/>
      <c r="BA748" s="1609"/>
      <c r="BB748" s="1609"/>
      <c r="BC748" s="1609"/>
      <c r="BD748" s="1609"/>
      <c r="BE748" s="1609"/>
      <c r="BF748" s="1609"/>
    </row>
    <row r="749" spans="1:58" ht="11.25" customHeight="1">
      <c r="A749" s="990" t="s">
        <v>1028</v>
      </c>
      <c r="D749" s="984"/>
      <c r="E749" s="994"/>
      <c r="F749" s="4007"/>
      <c r="G749" s="4014"/>
      <c r="H749" s="4003" t="s">
        <v>460</v>
      </c>
      <c r="I749" s="4015"/>
      <c r="J749" s="4016"/>
      <c r="K749" s="4017"/>
      <c r="L749" s="3741"/>
      <c r="M749" s="3742"/>
      <c r="N749" s="4020"/>
      <c r="O749" s="4021"/>
      <c r="P749" s="4023"/>
      <c r="Q749" s="4016"/>
      <c r="R749" s="3975"/>
      <c r="S749" s="4025"/>
      <c r="T749" s="3975"/>
      <c r="U749" s="3975"/>
      <c r="V749" s="3975"/>
      <c r="W749" s="3975"/>
      <c r="X749" s="3975"/>
      <c r="Y749" s="3975"/>
      <c r="Z749" s="1614"/>
      <c r="AA749" s="1581">
        <v>1</v>
      </c>
      <c r="AB749" s="1003" t="s">
        <v>1102</v>
      </c>
      <c r="AC749" s="993">
        <v>618.24</v>
      </c>
      <c r="AD749" s="1003" t="str">
        <f>AB749</f>
        <v xml:space="preserve">      Амортизационные отчисления с выделением результатов переоценки основных средств и нематериальных активов</v>
      </c>
      <c r="AE749" s="993">
        <v>0</v>
      </c>
      <c r="AF749" s="4018"/>
      <c r="AG749" s="4019"/>
      <c r="AH749" s="4019"/>
      <c r="AI749" s="4018"/>
      <c r="AJ749" s="4019"/>
      <c r="AK749" s="4019"/>
      <c r="AL749" s="1763"/>
      <c r="AM749" s="1609"/>
      <c r="AN749" s="1609"/>
      <c r="AO749" s="1609"/>
      <c r="AP749" s="1609"/>
      <c r="AQ749" s="1609"/>
      <c r="AR749" s="1609"/>
      <c r="AS749" s="1609"/>
      <c r="AT749" s="1609"/>
      <c r="AU749" s="1609"/>
      <c r="AV749" s="1609"/>
      <c r="AW749" s="1609"/>
      <c r="AX749" s="1609"/>
      <c r="AY749" s="1609"/>
      <c r="AZ749" s="1609"/>
      <c r="BA749" s="1609"/>
      <c r="BB749" s="1609"/>
      <c r="BC749" s="1609"/>
      <c r="BD749" s="1609"/>
      <c r="BE749" s="1609"/>
      <c r="BF749" s="1609"/>
    </row>
    <row r="750" spans="1:58" ht="11.25" customHeight="1">
      <c r="A750" s="990" t="s">
        <v>1028</v>
      </c>
      <c r="D750" s="984"/>
      <c r="E750" s="994"/>
      <c r="F750" s="4014"/>
      <c r="G750" s="4014"/>
      <c r="H750" s="4014"/>
      <c r="I750" s="4014"/>
      <c r="J750" s="4014"/>
      <c r="K750" s="4014"/>
      <c r="L750" s="4014"/>
      <c r="M750" s="4014"/>
      <c r="N750" s="4014"/>
      <c r="O750" s="4014"/>
      <c r="P750" s="4014"/>
      <c r="Q750" s="4014"/>
      <c r="R750" s="4014"/>
      <c r="S750" s="4014"/>
      <c r="T750" s="4014"/>
      <c r="U750" s="4014"/>
      <c r="V750" s="4014"/>
      <c r="W750" s="4014"/>
      <c r="X750" s="4014"/>
      <c r="Y750" s="4014"/>
      <c r="Z750" s="587" t="s">
        <v>90</v>
      </c>
      <c r="AA750" s="1601" t="s">
        <v>89</v>
      </c>
      <c r="AB750" s="1003" t="s">
        <v>1092</v>
      </c>
      <c r="AC750" s="993">
        <v>479.01</v>
      </c>
      <c r="AD750" s="1003" t="str">
        <f>AB750</f>
        <v xml:space="preserve">  Прибыль направляемая на инвестиции</v>
      </c>
      <c r="AE750" s="993">
        <v>0</v>
      </c>
      <c r="AF750" s="4026"/>
      <c r="AG750" s="4027"/>
      <c r="AH750" s="4027"/>
      <c r="AI750" s="4026"/>
      <c r="AJ750" s="4027"/>
      <c r="AK750" s="4028"/>
      <c r="AL750" s="1763"/>
      <c r="AM750" s="1609"/>
      <c r="AN750" s="1609"/>
      <c r="AO750" s="1609"/>
      <c r="AP750" s="1609"/>
      <c r="AQ750" s="1609"/>
      <c r="AR750" s="1609"/>
      <c r="AS750" s="1609"/>
      <c r="AT750" s="1609"/>
      <c r="AU750" s="1609"/>
      <c r="AV750" s="1609"/>
      <c r="AW750" s="1609"/>
      <c r="AX750" s="1609"/>
      <c r="AY750" s="1609"/>
      <c r="AZ750" s="1609"/>
      <c r="BA750" s="1609"/>
      <c r="BB750" s="1609"/>
      <c r="BC750" s="1609"/>
      <c r="BD750" s="1609"/>
      <c r="BE750" s="1609"/>
      <c r="BF750" s="1609"/>
    </row>
    <row r="751" spans="1:58" ht="11.25" customHeight="1">
      <c r="A751" s="990" t="s">
        <v>1028</v>
      </c>
      <c r="D751" s="984"/>
      <c r="E751" s="994"/>
      <c r="F751" s="4007"/>
      <c r="G751" s="4014"/>
      <c r="H751" s="4003" t="s">
        <v>460</v>
      </c>
      <c r="I751" s="4015"/>
      <c r="J751" s="4016"/>
      <c r="K751" s="4017"/>
      <c r="L751" s="3741"/>
      <c r="M751" s="3742"/>
      <c r="N751" s="4020"/>
      <c r="O751" s="4021"/>
      <c r="P751" s="4024"/>
      <c r="Q751" s="4016"/>
      <c r="R751" s="3975"/>
      <c r="S751" s="4025"/>
      <c r="T751" s="3975"/>
      <c r="U751" s="3975"/>
      <c r="V751" s="3975"/>
      <c r="W751" s="3975"/>
      <c r="X751" s="3975"/>
      <c r="Y751" s="3975"/>
      <c r="Z751" s="999"/>
      <c r="AA751" s="1000"/>
      <c r="AB751" s="1065" t="s">
        <v>1093</v>
      </c>
      <c r="AC751" s="1004"/>
      <c r="AD751" s="1004"/>
      <c r="AE751" s="1006"/>
      <c r="AF751" s="4018"/>
      <c r="AG751" s="4019"/>
      <c r="AH751" s="4019"/>
      <c r="AI751" s="4018"/>
      <c r="AJ751" s="4019"/>
      <c r="AK751" s="4019"/>
      <c r="AL751" s="1763"/>
      <c r="AM751" s="1609"/>
      <c r="AN751" s="1609"/>
      <c r="AO751" s="1609"/>
      <c r="AP751" s="1609"/>
      <c r="AQ751" s="1609"/>
      <c r="AR751" s="1609"/>
      <c r="AS751" s="1609"/>
      <c r="AT751" s="1609"/>
      <c r="AU751" s="1609"/>
      <c r="AV751" s="1609"/>
      <c r="AW751" s="1609"/>
      <c r="AX751" s="1609"/>
      <c r="AY751" s="1609"/>
      <c r="AZ751" s="1609"/>
      <c r="BA751" s="1609"/>
      <c r="BB751" s="1609"/>
      <c r="BC751" s="1609"/>
      <c r="BD751" s="1609"/>
      <c r="BE751" s="1609"/>
      <c r="BF751" s="1609"/>
    </row>
    <row r="752" spans="1:58" ht="11.25" customHeight="1">
      <c r="A752" s="990" t="s">
        <v>1028</v>
      </c>
      <c r="D752" s="984"/>
      <c r="E752" s="994"/>
      <c r="F752" s="4007"/>
      <c r="G752" s="4014"/>
      <c r="H752" s="4003" t="s">
        <v>460</v>
      </c>
      <c r="I752" s="4015"/>
      <c r="J752" s="4016"/>
      <c r="K752" s="4017"/>
      <c r="L752" s="3741"/>
      <c r="M752" s="3742"/>
      <c r="N752" s="999"/>
      <c r="O752" s="1000"/>
      <c r="P752" s="992" t="s">
        <v>1094</v>
      </c>
      <c r="Q752" s="1000"/>
      <c r="R752" s="1000"/>
      <c r="S752" s="1000"/>
      <c r="T752" s="1000"/>
      <c r="U752" s="1000"/>
      <c r="V752" s="1000"/>
      <c r="W752" s="1000"/>
      <c r="X752" s="1000"/>
      <c r="Y752" s="1000"/>
      <c r="Z752" s="1000"/>
      <c r="AA752" s="1000"/>
      <c r="AB752" s="1000"/>
      <c r="AC752" s="1000"/>
      <c r="AD752" s="1000"/>
      <c r="AE752" s="1007"/>
      <c r="AF752" s="4018"/>
      <c r="AG752" s="4019"/>
      <c r="AH752" s="4019"/>
      <c r="AI752" s="4018"/>
      <c r="AJ752" s="4019"/>
      <c r="AK752" s="4019"/>
      <c r="AL752" s="1763"/>
      <c r="AM752" s="1609"/>
      <c r="AN752" s="1609"/>
      <c r="AO752" s="1609"/>
      <c r="AP752" s="1609"/>
      <c r="AQ752" s="1609"/>
      <c r="AR752" s="1609"/>
      <c r="AS752" s="1609"/>
      <c r="AT752" s="1609"/>
      <c r="AU752" s="1609"/>
      <c r="AV752" s="1609"/>
      <c r="AW752" s="1609"/>
      <c r="AX752" s="1609"/>
      <c r="AY752" s="1609"/>
      <c r="AZ752" s="1609"/>
      <c r="BA752" s="1609"/>
      <c r="BB752" s="1609"/>
      <c r="BC752" s="1609"/>
      <c r="BD752" s="1609"/>
      <c r="BE752" s="1609"/>
      <c r="BF752" s="1609"/>
    </row>
    <row r="753" spans="1:58" ht="11.25" customHeight="1">
      <c r="A753" s="990" t="s">
        <v>1028</v>
      </c>
      <c r="D753" s="984"/>
      <c r="E753" s="994"/>
      <c r="F753" s="4007"/>
      <c r="G753" s="3992" t="s">
        <v>90</v>
      </c>
      <c r="H753" s="4003" t="s">
        <v>89</v>
      </c>
      <c r="I753" s="4015"/>
      <c r="J753" s="4016"/>
      <c r="K753" s="4017" t="s">
        <v>1189</v>
      </c>
      <c r="L753" s="3741" t="s">
        <v>6</v>
      </c>
      <c r="M753" s="3742"/>
      <c r="N753" s="1761"/>
      <c r="O753" s="1001" t="s">
        <v>460</v>
      </c>
      <c r="P753" s="1002"/>
      <c r="Q753" s="1002"/>
      <c r="R753" s="1002"/>
      <c r="S753" s="1002"/>
      <c r="T753" s="1002"/>
      <c r="U753" s="1002"/>
      <c r="V753" s="1002"/>
      <c r="W753" s="1002"/>
      <c r="X753" s="1002"/>
      <c r="Y753" s="1002"/>
      <c r="Z753" s="1002"/>
      <c r="AA753" s="1002"/>
      <c r="AB753" s="1002"/>
      <c r="AC753" s="1002"/>
      <c r="AD753" s="1002"/>
      <c r="AE753" s="1002"/>
      <c r="AF753" s="4018">
        <v>2020</v>
      </c>
      <c r="AG753" s="4019" t="s">
        <v>1136</v>
      </c>
      <c r="AH753" s="4019" t="s">
        <v>1137</v>
      </c>
      <c r="AI753" s="4018">
        <v>2020</v>
      </c>
      <c r="AJ753" s="4019" t="s">
        <v>1136</v>
      </c>
      <c r="AK753" s="4019" t="s">
        <v>1137</v>
      </c>
      <c r="AL753" s="1763"/>
      <c r="AM753" s="1609"/>
      <c r="AN753" s="1609"/>
      <c r="AO753" s="1609"/>
      <c r="AP753" s="1609"/>
      <c r="AQ753" s="1609"/>
      <c r="AR753" s="1609"/>
      <c r="AS753" s="1609"/>
      <c r="AT753" s="1609"/>
      <c r="AU753" s="1609"/>
      <c r="AV753" s="1609"/>
      <c r="AW753" s="1609"/>
      <c r="AX753" s="1609"/>
      <c r="AY753" s="1609"/>
      <c r="AZ753" s="1609"/>
      <c r="BA753" s="1609"/>
      <c r="BB753" s="1609"/>
      <c r="BC753" s="1609"/>
      <c r="BD753" s="1609"/>
      <c r="BE753" s="1609"/>
      <c r="BF753" s="1609"/>
    </row>
    <row r="754" spans="1:58" ht="11.25" customHeight="1">
      <c r="A754" s="990" t="s">
        <v>1028</v>
      </c>
      <c r="D754" s="984"/>
      <c r="E754" s="994"/>
      <c r="F754" s="4007"/>
      <c r="G754" s="4014"/>
      <c r="H754" s="4003" t="s">
        <v>161</v>
      </c>
      <c r="I754" s="4015"/>
      <c r="J754" s="4016"/>
      <c r="K754" s="4017"/>
      <c r="L754" s="3741"/>
      <c r="M754" s="3742"/>
      <c r="N754" s="4020"/>
      <c r="O754" s="4021">
        <v>1</v>
      </c>
      <c r="P754" s="4022" t="s">
        <v>52</v>
      </c>
      <c r="Q754" s="4016" t="s">
        <v>1083</v>
      </c>
      <c r="R754" s="4025" t="s">
        <v>1084</v>
      </c>
      <c r="S754" s="4025" t="s">
        <v>1183</v>
      </c>
      <c r="T754" s="4025" t="s">
        <v>1184</v>
      </c>
      <c r="U754" s="4025" t="s">
        <v>1185</v>
      </c>
      <c r="V754" s="4025" t="s">
        <v>1186</v>
      </c>
      <c r="W754" s="4025" t="s">
        <v>1187</v>
      </c>
      <c r="X754" s="4025" t="s">
        <v>1188</v>
      </c>
      <c r="Y754" s="4025" t="s">
        <v>1091</v>
      </c>
      <c r="Z754" s="999"/>
      <c r="AA754" s="1000"/>
      <c r="AB754" s="1000"/>
      <c r="AC754" s="1004"/>
      <c r="AD754" s="1004"/>
      <c r="AE754" s="1005"/>
      <c r="AF754" s="4018"/>
      <c r="AG754" s="4019"/>
      <c r="AH754" s="4019"/>
      <c r="AI754" s="4018"/>
      <c r="AJ754" s="4019"/>
      <c r="AK754" s="4019"/>
      <c r="AL754" s="1763"/>
      <c r="AM754" s="1609"/>
      <c r="AN754" s="1609"/>
      <c r="AO754" s="1609"/>
      <c r="AP754" s="1609"/>
      <c r="AQ754" s="1609"/>
      <c r="AR754" s="1609"/>
      <c r="AS754" s="1609"/>
      <c r="AT754" s="1609"/>
      <c r="AU754" s="1609"/>
      <c r="AV754" s="1609"/>
      <c r="AW754" s="1609"/>
      <c r="AX754" s="1609"/>
      <c r="AY754" s="1609"/>
      <c r="AZ754" s="1609"/>
      <c r="BA754" s="1609"/>
      <c r="BB754" s="1609"/>
      <c r="BC754" s="1609"/>
      <c r="BD754" s="1609"/>
      <c r="BE754" s="1609"/>
      <c r="BF754" s="1609"/>
    </row>
    <row r="755" spans="1:58" ht="11.25" customHeight="1">
      <c r="A755" s="990" t="s">
        <v>1028</v>
      </c>
      <c r="D755" s="984"/>
      <c r="E755" s="994"/>
      <c r="F755" s="4007"/>
      <c r="G755" s="4014"/>
      <c r="H755" s="4003" t="s">
        <v>161</v>
      </c>
      <c r="I755" s="4015"/>
      <c r="J755" s="4016"/>
      <c r="K755" s="4017"/>
      <c r="L755" s="3741"/>
      <c r="M755" s="3742"/>
      <c r="N755" s="4020"/>
      <c r="O755" s="4021"/>
      <c r="P755" s="4023"/>
      <c r="Q755" s="4016"/>
      <c r="R755" s="3975"/>
      <c r="S755" s="4025"/>
      <c r="T755" s="3975"/>
      <c r="U755" s="3975"/>
      <c r="V755" s="3975"/>
      <c r="W755" s="3975"/>
      <c r="X755" s="3975"/>
      <c r="Y755" s="3975"/>
      <c r="Z755" s="1614"/>
      <c r="AA755" s="1581">
        <v>1</v>
      </c>
      <c r="AB755" s="1003" t="s">
        <v>1092</v>
      </c>
      <c r="AC755" s="993">
        <v>1028.5</v>
      </c>
      <c r="AD755" s="1003" t="str">
        <f>AB755</f>
        <v xml:space="preserve">  Прибыль направляемая на инвестиции</v>
      </c>
      <c r="AE755" s="993">
        <v>1028.5</v>
      </c>
      <c r="AF755" s="4018"/>
      <c r="AG755" s="4019"/>
      <c r="AH755" s="4019"/>
      <c r="AI755" s="4018"/>
      <c r="AJ755" s="4019"/>
      <c r="AK755" s="4019"/>
      <c r="AL755" s="1763"/>
      <c r="AM755" s="1609"/>
      <c r="AN755" s="1609"/>
      <c r="AO755" s="1609"/>
      <c r="AP755" s="1609"/>
      <c r="AQ755" s="1609"/>
      <c r="AR755" s="1609"/>
      <c r="AS755" s="1609"/>
      <c r="AT755" s="1609"/>
      <c r="AU755" s="1609"/>
      <c r="AV755" s="1609"/>
      <c r="AW755" s="1609"/>
      <c r="AX755" s="1609"/>
      <c r="AY755" s="1609"/>
      <c r="AZ755" s="1609"/>
      <c r="BA755" s="1609"/>
      <c r="BB755" s="1609"/>
      <c r="BC755" s="1609"/>
      <c r="BD755" s="1609"/>
      <c r="BE755" s="1609"/>
      <c r="BF755" s="1609"/>
    </row>
    <row r="756" spans="1:58" ht="11.25" customHeight="1">
      <c r="A756" s="990" t="s">
        <v>1028</v>
      </c>
      <c r="D756" s="984"/>
      <c r="E756" s="994"/>
      <c r="F756" s="4007"/>
      <c r="G756" s="4014"/>
      <c r="H756" s="4003" t="s">
        <v>161</v>
      </c>
      <c r="I756" s="4015"/>
      <c r="J756" s="4016"/>
      <c r="K756" s="4017"/>
      <c r="L756" s="3741"/>
      <c r="M756" s="3742"/>
      <c r="N756" s="4020"/>
      <c r="O756" s="4021"/>
      <c r="P756" s="4024"/>
      <c r="Q756" s="4016"/>
      <c r="R756" s="3975"/>
      <c r="S756" s="4025"/>
      <c r="T756" s="3975"/>
      <c r="U756" s="3975"/>
      <c r="V756" s="3975"/>
      <c r="W756" s="3975"/>
      <c r="X756" s="3975"/>
      <c r="Y756" s="3975"/>
      <c r="Z756" s="999"/>
      <c r="AA756" s="1000"/>
      <c r="AB756" s="1065" t="s">
        <v>1093</v>
      </c>
      <c r="AC756" s="1004"/>
      <c r="AD756" s="1004"/>
      <c r="AE756" s="1006"/>
      <c r="AF756" s="4018"/>
      <c r="AG756" s="4019"/>
      <c r="AH756" s="4019"/>
      <c r="AI756" s="4018"/>
      <c r="AJ756" s="4019"/>
      <c r="AK756" s="4019"/>
      <c r="AL756" s="1763"/>
      <c r="AM756" s="1609"/>
      <c r="AN756" s="1609"/>
      <c r="AO756" s="1609"/>
      <c r="AP756" s="1609"/>
      <c r="AQ756" s="1609"/>
      <c r="AR756" s="1609"/>
      <c r="AS756" s="1609"/>
      <c r="AT756" s="1609"/>
      <c r="AU756" s="1609"/>
      <c r="AV756" s="1609"/>
      <c r="AW756" s="1609"/>
      <c r="AX756" s="1609"/>
      <c r="AY756" s="1609"/>
      <c r="AZ756" s="1609"/>
      <c r="BA756" s="1609"/>
      <c r="BB756" s="1609"/>
      <c r="BC756" s="1609"/>
      <c r="BD756" s="1609"/>
      <c r="BE756" s="1609"/>
      <c r="BF756" s="1609"/>
    </row>
    <row r="757" spans="1:58" ht="11.25" customHeight="1">
      <c r="A757" s="990" t="s">
        <v>1028</v>
      </c>
      <c r="D757" s="984"/>
      <c r="E757" s="994"/>
      <c r="F757" s="4007"/>
      <c r="G757" s="4014"/>
      <c r="H757" s="4003" t="s">
        <v>161</v>
      </c>
      <c r="I757" s="4015"/>
      <c r="J757" s="4016"/>
      <c r="K757" s="4017"/>
      <c r="L757" s="3741"/>
      <c r="M757" s="3742"/>
      <c r="N757" s="999"/>
      <c r="O757" s="1000"/>
      <c r="P757" s="992" t="s">
        <v>1094</v>
      </c>
      <c r="Q757" s="1000"/>
      <c r="R757" s="1000"/>
      <c r="S757" s="1000"/>
      <c r="T757" s="1000"/>
      <c r="U757" s="1000"/>
      <c r="V757" s="1000"/>
      <c r="W757" s="1000"/>
      <c r="X757" s="1000"/>
      <c r="Y757" s="1000"/>
      <c r="Z757" s="1000"/>
      <c r="AA757" s="1000"/>
      <c r="AB757" s="1000"/>
      <c r="AC757" s="1000"/>
      <c r="AD757" s="1000"/>
      <c r="AE757" s="1007"/>
      <c r="AF757" s="4018"/>
      <c r="AG757" s="4019"/>
      <c r="AH757" s="4019"/>
      <c r="AI757" s="4018"/>
      <c r="AJ757" s="4019"/>
      <c r="AK757" s="4019"/>
      <c r="AL757" s="1763"/>
      <c r="AM757" s="1609"/>
      <c r="AN757" s="1609"/>
      <c r="AO757" s="1609"/>
      <c r="AP757" s="1609"/>
      <c r="AQ757" s="1609"/>
      <c r="AR757" s="1609"/>
      <c r="AS757" s="1609"/>
      <c r="AT757" s="1609"/>
      <c r="AU757" s="1609"/>
      <c r="AV757" s="1609"/>
      <c r="AW757" s="1609"/>
      <c r="AX757" s="1609"/>
      <c r="AY757" s="1609"/>
      <c r="AZ757" s="1609"/>
      <c r="BA757" s="1609"/>
      <c r="BB757" s="1609"/>
      <c r="BC757" s="1609"/>
      <c r="BD757" s="1609"/>
      <c r="BE757" s="1609"/>
      <c r="BF757" s="1609"/>
    </row>
    <row r="758" spans="1:58" ht="12" customHeight="1">
      <c r="A758" s="990" t="s">
        <v>1028</v>
      </c>
      <c r="D758" s="984"/>
      <c r="E758" s="994"/>
      <c r="F758" s="4008"/>
      <c r="G758" s="1014"/>
      <c r="H758" s="1014"/>
      <c r="I758" s="4005" t="s">
        <v>1100</v>
      </c>
      <c r="J758" s="4005"/>
      <c r="K758" s="4005"/>
      <c r="L758" s="997"/>
      <c r="M758" s="997"/>
      <c r="N758" s="998"/>
      <c r="O758" s="998"/>
      <c r="P758" s="998"/>
      <c r="Q758" s="998"/>
      <c r="R758" s="998"/>
      <c r="S758" s="998"/>
      <c r="T758" s="998"/>
      <c r="U758" s="998"/>
      <c r="V758" s="998"/>
      <c r="W758" s="998"/>
      <c r="X758" s="998"/>
      <c r="Y758" s="998"/>
      <c r="Z758" s="998"/>
      <c r="AA758" s="998"/>
      <c r="AB758" s="998"/>
      <c r="AC758" s="998"/>
      <c r="AD758" s="998"/>
      <c r="AE758" s="998"/>
      <c r="AF758" s="998"/>
      <c r="AG758" s="997"/>
      <c r="AH758" s="997"/>
      <c r="AI758" s="998"/>
      <c r="AJ758" s="997"/>
      <c r="AK758" s="998"/>
      <c r="AL758" s="1763"/>
      <c r="AM758" s="1609"/>
      <c r="AN758" s="1609"/>
      <c r="AO758" s="1609"/>
      <c r="AP758" s="1609"/>
      <c r="AQ758" s="1609"/>
      <c r="AR758" s="1609"/>
      <c r="AS758" s="1609"/>
      <c r="AT758" s="1609"/>
      <c r="AU758" s="1609"/>
      <c r="AV758" s="1609"/>
      <c r="AW758" s="1609"/>
      <c r="AX758" s="1609"/>
      <c r="AY758" s="1609"/>
      <c r="AZ758" s="1609"/>
      <c r="BA758" s="1609"/>
      <c r="BB758" s="1609"/>
      <c r="BC758" s="1609"/>
      <c r="BD758" s="1609"/>
      <c r="BE758" s="1609"/>
      <c r="BF758" s="1609"/>
    </row>
    <row r="759" spans="1:58" ht="0.75" customHeight="1">
      <c r="A759" s="990" t="s">
        <v>1028</v>
      </c>
      <c r="D759" s="984"/>
      <c r="E759" s="994"/>
      <c r="F759" s="4006">
        <v>2021</v>
      </c>
      <c r="G759" s="4003"/>
      <c r="H759" s="4010" t="s">
        <v>460</v>
      </c>
      <c r="I759" s="4011"/>
      <c r="J759" s="4002"/>
      <c r="K759" s="4002"/>
      <c r="L759" s="4004"/>
      <c r="M759" s="3857"/>
      <c r="N759" s="1811"/>
      <c r="O759" s="1810"/>
      <c r="P759" s="1811"/>
      <c r="Q759" s="1811"/>
      <c r="R759" s="1811"/>
      <c r="S759" s="1811"/>
      <c r="T759" s="1811"/>
      <c r="U759" s="1811"/>
      <c r="V759" s="1811"/>
      <c r="W759" s="1811"/>
      <c r="X759" s="1811"/>
      <c r="Y759" s="1811"/>
      <c r="Z759" s="1811"/>
      <c r="AA759" s="1811"/>
      <c r="AB759" s="1811"/>
      <c r="AC759" s="1811"/>
      <c r="AD759" s="1811"/>
      <c r="AE759" s="1811"/>
      <c r="AF759" s="4009"/>
      <c r="AG759" s="4004"/>
      <c r="AH759" s="4004"/>
      <c r="AI759" s="4009"/>
      <c r="AJ759" s="4004"/>
      <c r="AK759" s="4004"/>
      <c r="AL759" s="1763"/>
      <c r="AM759" s="1609"/>
      <c r="AN759" s="1609"/>
      <c r="AO759" s="1609"/>
      <c r="AP759" s="1609"/>
      <c r="AQ759" s="1609"/>
      <c r="AR759" s="1609"/>
      <c r="AS759" s="1609"/>
      <c r="AT759" s="1609"/>
      <c r="AU759" s="1609"/>
      <c r="AV759" s="1609"/>
      <c r="AW759" s="1609"/>
      <c r="AX759" s="1609"/>
      <c r="AY759" s="1609"/>
      <c r="AZ759" s="1609"/>
      <c r="BA759" s="1609"/>
      <c r="BB759" s="1609"/>
      <c r="BC759" s="1609"/>
      <c r="BD759" s="1609"/>
      <c r="BE759" s="1609"/>
      <c r="BF759" s="1609"/>
    </row>
    <row r="760" spans="1:58" ht="0.75" customHeight="1">
      <c r="A760" s="990" t="s">
        <v>1028</v>
      </c>
      <c r="D760" s="984"/>
      <c r="E760" s="994"/>
      <c r="F760" s="4006"/>
      <c r="G760" s="4003"/>
      <c r="H760" s="4010"/>
      <c r="I760" s="4011"/>
      <c r="J760" s="4002"/>
      <c r="K760" s="4002"/>
      <c r="L760" s="4004"/>
      <c r="M760" s="3857"/>
      <c r="N760" s="4012"/>
      <c r="O760" s="4013"/>
      <c r="P760" s="3999"/>
      <c r="Q760" s="4002"/>
      <c r="R760" s="4002"/>
      <c r="S760" s="4002"/>
      <c r="T760" s="4002"/>
      <c r="U760" s="4002"/>
      <c r="V760" s="4002"/>
      <c r="W760" s="4002"/>
      <c r="X760" s="4002"/>
      <c r="Y760" s="4002"/>
      <c r="Z760" s="1812"/>
      <c r="AA760" s="1813"/>
      <c r="AB760" s="1813"/>
      <c r="AC760" s="1814"/>
      <c r="AD760" s="1814"/>
      <c r="AE760" s="1815"/>
      <c r="AF760" s="4009"/>
      <c r="AG760" s="4004"/>
      <c r="AH760" s="4004"/>
      <c r="AI760" s="4009"/>
      <c r="AJ760" s="4004"/>
      <c r="AK760" s="4004"/>
      <c r="AL760" s="1763"/>
      <c r="AM760" s="1609"/>
      <c r="AN760" s="1609"/>
      <c r="AO760" s="1609"/>
      <c r="AP760" s="1609"/>
      <c r="AQ760" s="1609"/>
      <c r="AR760" s="1609"/>
      <c r="AS760" s="1609"/>
      <c r="AT760" s="1609"/>
      <c r="AU760" s="1609"/>
      <c r="AV760" s="1609"/>
      <c r="AW760" s="1609"/>
      <c r="AX760" s="1609"/>
      <c r="AY760" s="1609"/>
      <c r="AZ760" s="1609"/>
      <c r="BA760" s="1609"/>
      <c r="BB760" s="1609"/>
      <c r="BC760" s="1609"/>
      <c r="BD760" s="1609"/>
      <c r="BE760" s="1609"/>
      <c r="BF760" s="1609"/>
    </row>
    <row r="761" spans="1:58" ht="0.75" customHeight="1">
      <c r="A761" s="990" t="s">
        <v>1028</v>
      </c>
      <c r="D761" s="984"/>
      <c r="E761" s="994"/>
      <c r="F761" s="4006"/>
      <c r="G761" s="4003"/>
      <c r="H761" s="4010"/>
      <c r="I761" s="4011"/>
      <c r="J761" s="4002"/>
      <c r="K761" s="4002"/>
      <c r="L761" s="4004"/>
      <c r="M761" s="3857"/>
      <c r="N761" s="4012"/>
      <c r="O761" s="4013"/>
      <c r="P761" s="4000"/>
      <c r="Q761" s="4002"/>
      <c r="R761" s="4002"/>
      <c r="S761" s="4002"/>
      <c r="T761" s="4002"/>
      <c r="U761" s="4002"/>
      <c r="V761" s="4002"/>
      <c r="W761" s="4002"/>
      <c r="X761" s="4002"/>
      <c r="Y761" s="4002"/>
      <c r="Z761" s="1816"/>
      <c r="AA761" s="1817"/>
      <c r="AB761" s="1818"/>
      <c r="AC761" s="1819"/>
      <c r="AD761" s="1818"/>
      <c r="AE761" s="1819"/>
      <c r="AF761" s="4009"/>
      <c r="AG761" s="4004"/>
      <c r="AH761" s="4004"/>
      <c r="AI761" s="4009"/>
      <c r="AJ761" s="4004"/>
      <c r="AK761" s="4004"/>
      <c r="AL761" s="1763"/>
      <c r="AM761" s="1609"/>
      <c r="AN761" s="1609"/>
      <c r="AO761" s="1609"/>
      <c r="AP761" s="1609"/>
      <c r="AQ761" s="1609"/>
      <c r="AR761" s="1609"/>
      <c r="AS761" s="1609"/>
      <c r="AT761" s="1609"/>
      <c r="AU761" s="1609"/>
      <c r="AV761" s="1609"/>
      <c r="AW761" s="1609"/>
      <c r="AX761" s="1609"/>
      <c r="AY761" s="1609"/>
      <c r="AZ761" s="1609"/>
      <c r="BA761" s="1609"/>
      <c r="BB761" s="1609"/>
      <c r="BC761" s="1609"/>
      <c r="BD761" s="1609"/>
      <c r="BE761" s="1609"/>
      <c r="BF761" s="1609"/>
    </row>
    <row r="762" spans="1:58" ht="0.75" customHeight="1">
      <c r="A762" s="990" t="s">
        <v>1028</v>
      </c>
      <c r="D762" s="984"/>
      <c r="E762" s="994"/>
      <c r="F762" s="4006"/>
      <c r="G762" s="4003"/>
      <c r="H762" s="4010"/>
      <c r="I762" s="4011"/>
      <c r="J762" s="4002"/>
      <c r="K762" s="4002"/>
      <c r="L762" s="4004"/>
      <c r="M762" s="3857"/>
      <c r="N762" s="4012"/>
      <c r="O762" s="4013"/>
      <c r="P762" s="4001"/>
      <c r="Q762" s="4002"/>
      <c r="R762" s="4002"/>
      <c r="S762" s="4002"/>
      <c r="T762" s="4002"/>
      <c r="U762" s="4002"/>
      <c r="V762" s="4002"/>
      <c r="W762" s="4002"/>
      <c r="X762" s="4002"/>
      <c r="Y762" s="4002"/>
      <c r="Z762" s="1812"/>
      <c r="AA762" s="1813"/>
      <c r="AB762" s="1820"/>
      <c r="AC762" s="1814"/>
      <c r="AD762" s="1814"/>
      <c r="AE762" s="1821"/>
      <c r="AF762" s="4009"/>
      <c r="AG762" s="4004"/>
      <c r="AH762" s="4004"/>
      <c r="AI762" s="4009"/>
      <c r="AJ762" s="4004"/>
      <c r="AK762" s="4004"/>
      <c r="AL762" s="1763"/>
      <c r="AM762" s="1609"/>
      <c r="AN762" s="1609"/>
      <c r="AO762" s="1609"/>
      <c r="AP762" s="1609"/>
      <c r="AQ762" s="1609"/>
      <c r="AR762" s="1609"/>
      <c r="AS762" s="1609"/>
      <c r="AT762" s="1609"/>
      <c r="AU762" s="1609"/>
      <c r="AV762" s="1609"/>
      <c r="AW762" s="1609"/>
      <c r="AX762" s="1609"/>
      <c r="AY762" s="1609"/>
      <c r="AZ762" s="1609"/>
      <c r="BA762" s="1609"/>
      <c r="BB762" s="1609"/>
      <c r="BC762" s="1609"/>
      <c r="BD762" s="1609"/>
      <c r="BE762" s="1609"/>
      <c r="BF762" s="1609"/>
    </row>
    <row r="763" spans="1:58" ht="0.75" customHeight="1">
      <c r="A763" s="990" t="s">
        <v>1028</v>
      </c>
      <c r="D763" s="984"/>
      <c r="E763" s="994"/>
      <c r="F763" s="4006"/>
      <c r="G763" s="4003"/>
      <c r="H763" s="4010"/>
      <c r="I763" s="4011"/>
      <c r="J763" s="4002"/>
      <c r="K763" s="4002"/>
      <c r="L763" s="4004"/>
      <c r="M763" s="3857"/>
      <c r="N763" s="1813"/>
      <c r="O763" s="1813"/>
      <c r="P763" s="1820"/>
      <c r="Q763" s="1813"/>
      <c r="R763" s="1813"/>
      <c r="S763" s="1813"/>
      <c r="T763" s="1813"/>
      <c r="U763" s="1813"/>
      <c r="V763" s="1813"/>
      <c r="W763" s="1813"/>
      <c r="X763" s="1813"/>
      <c r="Y763" s="1813"/>
      <c r="Z763" s="1813"/>
      <c r="AA763" s="1813"/>
      <c r="AB763" s="1813"/>
      <c r="AC763" s="1813"/>
      <c r="AD763" s="1813"/>
      <c r="AE763" s="1822"/>
      <c r="AF763" s="4009"/>
      <c r="AG763" s="4004"/>
      <c r="AH763" s="4004"/>
      <c r="AI763" s="4009"/>
      <c r="AJ763" s="4004"/>
      <c r="AK763" s="4004"/>
      <c r="AL763" s="1763"/>
      <c r="AM763" s="1609"/>
      <c r="AN763" s="1609"/>
      <c r="AO763" s="1609"/>
      <c r="AP763" s="1609"/>
      <c r="AQ763" s="1609"/>
      <c r="AR763" s="1609"/>
      <c r="AS763" s="1609"/>
      <c r="AT763" s="1609"/>
      <c r="AU763" s="1609"/>
      <c r="AV763" s="1609"/>
      <c r="AW763" s="1609"/>
      <c r="AX763" s="1609"/>
      <c r="AY763" s="1609"/>
      <c r="AZ763" s="1609"/>
      <c r="BA763" s="1609"/>
      <c r="BB763" s="1609"/>
      <c r="BC763" s="1609"/>
      <c r="BD763" s="1609"/>
      <c r="BE763" s="1609"/>
      <c r="BF763" s="1609"/>
    </row>
    <row r="764" spans="1:58" ht="11.25" customHeight="1">
      <c r="A764" s="990" t="s">
        <v>1028</v>
      </c>
      <c r="D764" s="984"/>
      <c r="E764" s="994"/>
      <c r="F764" s="4007"/>
      <c r="G764" s="3992" t="s">
        <v>90</v>
      </c>
      <c r="H764" s="4003" t="s">
        <v>161</v>
      </c>
      <c r="I764" s="4015"/>
      <c r="J764" s="4016"/>
      <c r="K764" s="4017" t="s">
        <v>1182</v>
      </c>
      <c r="L764" s="3741" t="s">
        <v>6</v>
      </c>
      <c r="M764" s="3742"/>
      <c r="N764" s="1761"/>
      <c r="O764" s="1001" t="s">
        <v>460</v>
      </c>
      <c r="P764" s="1002"/>
      <c r="Q764" s="1002"/>
      <c r="R764" s="1002"/>
      <c r="S764" s="1002"/>
      <c r="T764" s="1002"/>
      <c r="U764" s="1002"/>
      <c r="V764" s="1002"/>
      <c r="W764" s="1002"/>
      <c r="X764" s="1002"/>
      <c r="Y764" s="1002"/>
      <c r="Z764" s="1002"/>
      <c r="AA764" s="1002"/>
      <c r="AB764" s="1002"/>
      <c r="AC764" s="1002"/>
      <c r="AD764" s="1002"/>
      <c r="AE764" s="1002"/>
      <c r="AF764" s="4018">
        <v>2018</v>
      </c>
      <c r="AG764" s="4019" t="s">
        <v>1171</v>
      </c>
      <c r="AH764" s="4019" t="s">
        <v>1117</v>
      </c>
      <c r="AI764" s="4018">
        <v>2018</v>
      </c>
      <c r="AJ764" s="4019" t="s">
        <v>1171</v>
      </c>
      <c r="AK764" s="4019" t="s">
        <v>1117</v>
      </c>
      <c r="AL764" s="1763"/>
      <c r="AM764" s="1609"/>
      <c r="AN764" s="1609"/>
      <c r="AO764" s="1609"/>
      <c r="AP764" s="1609"/>
      <c r="AQ764" s="1609"/>
      <c r="AR764" s="1609"/>
      <c r="AS764" s="1609"/>
      <c r="AT764" s="1609"/>
      <c r="AU764" s="1609"/>
      <c r="AV764" s="1609"/>
      <c r="AW764" s="1609"/>
      <c r="AX764" s="1609"/>
      <c r="AY764" s="1609"/>
      <c r="AZ764" s="1609"/>
      <c r="BA764" s="1609"/>
      <c r="BB764" s="1609"/>
      <c r="BC764" s="1609"/>
      <c r="BD764" s="1609"/>
      <c r="BE764" s="1609"/>
      <c r="BF764" s="1609"/>
    </row>
    <row r="765" spans="1:58" ht="11.25" customHeight="1">
      <c r="A765" s="990" t="s">
        <v>1028</v>
      </c>
      <c r="D765" s="984"/>
      <c r="E765" s="994"/>
      <c r="F765" s="4007"/>
      <c r="G765" s="4014"/>
      <c r="H765" s="4003" t="s">
        <v>460</v>
      </c>
      <c r="I765" s="4015"/>
      <c r="J765" s="4016"/>
      <c r="K765" s="4017"/>
      <c r="L765" s="3741"/>
      <c r="M765" s="3742"/>
      <c r="N765" s="4020"/>
      <c r="O765" s="4021">
        <v>1</v>
      </c>
      <c r="P765" s="4022" t="s">
        <v>52</v>
      </c>
      <c r="Q765" s="4016" t="s">
        <v>1083</v>
      </c>
      <c r="R765" s="4025" t="s">
        <v>1084</v>
      </c>
      <c r="S765" s="4025" t="s">
        <v>1183</v>
      </c>
      <c r="T765" s="4025" t="s">
        <v>1184</v>
      </c>
      <c r="U765" s="4025" t="s">
        <v>1185</v>
      </c>
      <c r="V765" s="4025" t="s">
        <v>1186</v>
      </c>
      <c r="W765" s="4025" t="s">
        <v>1187</v>
      </c>
      <c r="X765" s="4025" t="s">
        <v>1188</v>
      </c>
      <c r="Y765" s="4025" t="s">
        <v>1091</v>
      </c>
      <c r="Z765" s="999"/>
      <c r="AA765" s="1000"/>
      <c r="AB765" s="1000"/>
      <c r="AC765" s="1004"/>
      <c r="AD765" s="1004"/>
      <c r="AE765" s="1005"/>
      <c r="AF765" s="4018"/>
      <c r="AG765" s="4019"/>
      <c r="AH765" s="4019"/>
      <c r="AI765" s="4018"/>
      <c r="AJ765" s="4019"/>
      <c r="AK765" s="4019"/>
      <c r="AL765" s="1763"/>
      <c r="AM765" s="1609"/>
      <c r="AN765" s="1609"/>
      <c r="AO765" s="1609"/>
      <c r="AP765" s="1609"/>
      <c r="AQ765" s="1609"/>
      <c r="AR765" s="1609"/>
      <c r="AS765" s="1609"/>
      <c r="AT765" s="1609"/>
      <c r="AU765" s="1609"/>
      <c r="AV765" s="1609"/>
      <c r="AW765" s="1609"/>
      <c r="AX765" s="1609"/>
      <c r="AY765" s="1609"/>
      <c r="AZ765" s="1609"/>
      <c r="BA765" s="1609"/>
      <c r="BB765" s="1609"/>
      <c r="BC765" s="1609"/>
      <c r="BD765" s="1609"/>
      <c r="BE765" s="1609"/>
      <c r="BF765" s="1609"/>
    </row>
    <row r="766" spans="1:58" ht="11.25" customHeight="1">
      <c r="A766" s="990" t="s">
        <v>1028</v>
      </c>
      <c r="D766" s="984"/>
      <c r="E766" s="994"/>
      <c r="F766" s="4007"/>
      <c r="G766" s="4014"/>
      <c r="H766" s="4003" t="s">
        <v>460</v>
      </c>
      <c r="I766" s="4015"/>
      <c r="J766" s="4016"/>
      <c r="K766" s="4017"/>
      <c r="L766" s="3741"/>
      <c r="M766" s="3742"/>
      <c r="N766" s="4020"/>
      <c r="O766" s="4021"/>
      <c r="P766" s="4023"/>
      <c r="Q766" s="4016"/>
      <c r="R766" s="3975"/>
      <c r="S766" s="4025"/>
      <c r="T766" s="3975"/>
      <c r="U766" s="3975"/>
      <c r="V766" s="3975"/>
      <c r="W766" s="3975"/>
      <c r="X766" s="3975"/>
      <c r="Y766" s="3975"/>
      <c r="Z766" s="1614"/>
      <c r="AA766" s="1581">
        <v>1</v>
      </c>
      <c r="AB766" s="1003" t="s">
        <v>1102</v>
      </c>
      <c r="AC766" s="993">
        <v>618.24</v>
      </c>
      <c r="AD766" s="1003" t="str">
        <f>AB766</f>
        <v xml:space="preserve">      Амортизационные отчисления с выделением результатов переоценки основных средств и нематериальных активов</v>
      </c>
      <c r="AE766" s="993">
        <v>0</v>
      </c>
      <c r="AF766" s="4018"/>
      <c r="AG766" s="4019"/>
      <c r="AH766" s="4019"/>
      <c r="AI766" s="4018"/>
      <c r="AJ766" s="4019"/>
      <c r="AK766" s="4019"/>
      <c r="AL766" s="1763"/>
      <c r="AM766" s="1609"/>
      <c r="AN766" s="1609"/>
      <c r="AO766" s="1609"/>
      <c r="AP766" s="1609"/>
      <c r="AQ766" s="1609"/>
      <c r="AR766" s="1609"/>
      <c r="AS766" s="1609"/>
      <c r="AT766" s="1609"/>
      <c r="AU766" s="1609"/>
      <c r="AV766" s="1609"/>
      <c r="AW766" s="1609"/>
      <c r="AX766" s="1609"/>
      <c r="AY766" s="1609"/>
      <c r="AZ766" s="1609"/>
      <c r="BA766" s="1609"/>
      <c r="BB766" s="1609"/>
      <c r="BC766" s="1609"/>
      <c r="BD766" s="1609"/>
      <c r="BE766" s="1609"/>
      <c r="BF766" s="1609"/>
    </row>
    <row r="767" spans="1:58" ht="11.25" customHeight="1">
      <c r="A767" s="990" t="s">
        <v>1028</v>
      </c>
      <c r="D767" s="984"/>
      <c r="E767" s="994"/>
      <c r="F767" s="4014"/>
      <c r="G767" s="4014"/>
      <c r="H767" s="4014"/>
      <c r="I767" s="4014"/>
      <c r="J767" s="4014"/>
      <c r="K767" s="4014"/>
      <c r="L767" s="4014"/>
      <c r="M767" s="4014"/>
      <c r="N767" s="4014"/>
      <c r="O767" s="4014"/>
      <c r="P767" s="4014"/>
      <c r="Q767" s="4014"/>
      <c r="R767" s="4014"/>
      <c r="S767" s="4014"/>
      <c r="T767" s="4014"/>
      <c r="U767" s="4014"/>
      <c r="V767" s="4014"/>
      <c r="W767" s="4014"/>
      <c r="X767" s="4014"/>
      <c r="Y767" s="4014"/>
      <c r="Z767" s="587" t="s">
        <v>90</v>
      </c>
      <c r="AA767" s="1601" t="s">
        <v>89</v>
      </c>
      <c r="AB767" s="1003" t="s">
        <v>1092</v>
      </c>
      <c r="AC767" s="993">
        <v>1750.56</v>
      </c>
      <c r="AD767" s="1003" t="str">
        <f>AB767</f>
        <v xml:space="preserve">  Прибыль направляемая на инвестиции</v>
      </c>
      <c r="AE767" s="993">
        <v>0</v>
      </c>
      <c r="AF767" s="4026"/>
      <c r="AG767" s="4027"/>
      <c r="AH767" s="4027"/>
      <c r="AI767" s="4026"/>
      <c r="AJ767" s="4027"/>
      <c r="AK767" s="4028"/>
      <c r="AL767" s="1763"/>
      <c r="AM767" s="1609"/>
      <c r="AN767" s="1609"/>
      <c r="AO767" s="1609"/>
      <c r="AP767" s="1609"/>
      <c r="AQ767" s="1609"/>
      <c r="AR767" s="1609"/>
      <c r="AS767" s="1609"/>
      <c r="AT767" s="1609"/>
      <c r="AU767" s="1609"/>
      <c r="AV767" s="1609"/>
      <c r="AW767" s="1609"/>
      <c r="AX767" s="1609"/>
      <c r="AY767" s="1609"/>
      <c r="AZ767" s="1609"/>
      <c r="BA767" s="1609"/>
      <c r="BB767" s="1609"/>
      <c r="BC767" s="1609"/>
      <c r="BD767" s="1609"/>
      <c r="BE767" s="1609"/>
      <c r="BF767" s="1609"/>
    </row>
    <row r="768" spans="1:58" ht="11.25" customHeight="1">
      <c r="A768" s="990" t="s">
        <v>1028</v>
      </c>
      <c r="D768" s="984"/>
      <c r="E768" s="994"/>
      <c r="F768" s="4007"/>
      <c r="G768" s="4014"/>
      <c r="H768" s="4003" t="s">
        <v>460</v>
      </c>
      <c r="I768" s="4015"/>
      <c r="J768" s="4016"/>
      <c r="K768" s="4017"/>
      <c r="L768" s="3741"/>
      <c r="M768" s="3742"/>
      <c r="N768" s="4020"/>
      <c r="O768" s="4021"/>
      <c r="P768" s="4024"/>
      <c r="Q768" s="4016"/>
      <c r="R768" s="3975"/>
      <c r="S768" s="4025"/>
      <c r="T768" s="3975"/>
      <c r="U768" s="3975"/>
      <c r="V768" s="3975"/>
      <c r="W768" s="3975"/>
      <c r="X768" s="3975"/>
      <c r="Y768" s="3975"/>
      <c r="Z768" s="999"/>
      <c r="AA768" s="1000"/>
      <c r="AB768" s="1065" t="s">
        <v>1093</v>
      </c>
      <c r="AC768" s="1004"/>
      <c r="AD768" s="1004"/>
      <c r="AE768" s="1006"/>
      <c r="AF768" s="4018"/>
      <c r="AG768" s="4019"/>
      <c r="AH768" s="4019"/>
      <c r="AI768" s="4018"/>
      <c r="AJ768" s="4019"/>
      <c r="AK768" s="4019"/>
      <c r="AL768" s="1763"/>
      <c r="AM768" s="1609"/>
      <c r="AN768" s="1609"/>
      <c r="AO768" s="1609"/>
      <c r="AP768" s="1609"/>
      <c r="AQ768" s="1609"/>
      <c r="AR768" s="1609"/>
      <c r="AS768" s="1609"/>
      <c r="AT768" s="1609"/>
      <c r="AU768" s="1609"/>
      <c r="AV768" s="1609"/>
      <c r="AW768" s="1609"/>
      <c r="AX768" s="1609"/>
      <c r="AY768" s="1609"/>
      <c r="AZ768" s="1609"/>
      <c r="BA768" s="1609"/>
      <c r="BB768" s="1609"/>
      <c r="BC768" s="1609"/>
      <c r="BD768" s="1609"/>
      <c r="BE768" s="1609"/>
      <c r="BF768" s="1609"/>
    </row>
    <row r="769" spans="1:58" ht="11.25" customHeight="1">
      <c r="A769" s="990" t="s">
        <v>1028</v>
      </c>
      <c r="D769" s="984"/>
      <c r="E769" s="994"/>
      <c r="F769" s="4007"/>
      <c r="G769" s="4014"/>
      <c r="H769" s="4003" t="s">
        <v>460</v>
      </c>
      <c r="I769" s="4015"/>
      <c r="J769" s="4016"/>
      <c r="K769" s="4017"/>
      <c r="L769" s="3741"/>
      <c r="M769" s="3742"/>
      <c r="N769" s="999"/>
      <c r="O769" s="1000"/>
      <c r="P769" s="992" t="s">
        <v>1094</v>
      </c>
      <c r="Q769" s="1000"/>
      <c r="R769" s="1000"/>
      <c r="S769" s="1000"/>
      <c r="T769" s="1000"/>
      <c r="U769" s="1000"/>
      <c r="V769" s="1000"/>
      <c r="W769" s="1000"/>
      <c r="X769" s="1000"/>
      <c r="Y769" s="1000"/>
      <c r="Z769" s="1000"/>
      <c r="AA769" s="1000"/>
      <c r="AB769" s="1000"/>
      <c r="AC769" s="1000"/>
      <c r="AD769" s="1000"/>
      <c r="AE769" s="1007"/>
      <c r="AF769" s="4018"/>
      <c r="AG769" s="4019"/>
      <c r="AH769" s="4019"/>
      <c r="AI769" s="4018"/>
      <c r="AJ769" s="4019"/>
      <c r="AK769" s="4019"/>
      <c r="AL769" s="1763"/>
      <c r="AM769" s="1609"/>
      <c r="AN769" s="1609"/>
      <c r="AO769" s="1609"/>
      <c r="AP769" s="1609"/>
      <c r="AQ769" s="1609"/>
      <c r="AR769" s="1609"/>
      <c r="AS769" s="1609"/>
      <c r="AT769" s="1609"/>
      <c r="AU769" s="1609"/>
      <c r="AV769" s="1609"/>
      <c r="AW769" s="1609"/>
      <c r="AX769" s="1609"/>
      <c r="AY769" s="1609"/>
      <c r="AZ769" s="1609"/>
      <c r="BA769" s="1609"/>
      <c r="BB769" s="1609"/>
      <c r="BC769" s="1609"/>
      <c r="BD769" s="1609"/>
      <c r="BE769" s="1609"/>
      <c r="BF769" s="1609"/>
    </row>
    <row r="770" spans="1:58" ht="12" customHeight="1">
      <c r="A770" s="990" t="s">
        <v>1028</v>
      </c>
      <c r="D770" s="984"/>
      <c r="E770" s="994"/>
      <c r="F770" s="4008"/>
      <c r="G770" s="1014"/>
      <c r="H770" s="1014"/>
      <c r="I770" s="4005" t="s">
        <v>1100</v>
      </c>
      <c r="J770" s="4005"/>
      <c r="K770" s="4005"/>
      <c r="L770" s="997"/>
      <c r="M770" s="997"/>
      <c r="N770" s="998"/>
      <c r="O770" s="998"/>
      <c r="P770" s="998"/>
      <c r="Q770" s="998"/>
      <c r="R770" s="998"/>
      <c r="S770" s="998"/>
      <c r="T770" s="998"/>
      <c r="U770" s="998"/>
      <c r="V770" s="998"/>
      <c r="W770" s="998"/>
      <c r="X770" s="998"/>
      <c r="Y770" s="998"/>
      <c r="Z770" s="998"/>
      <c r="AA770" s="998"/>
      <c r="AB770" s="998"/>
      <c r="AC770" s="998"/>
      <c r="AD770" s="998"/>
      <c r="AE770" s="998"/>
      <c r="AF770" s="998"/>
      <c r="AG770" s="997"/>
      <c r="AH770" s="997"/>
      <c r="AI770" s="998"/>
      <c r="AJ770" s="997"/>
      <c r="AK770" s="998"/>
      <c r="AL770" s="1763"/>
      <c r="AM770" s="1609"/>
      <c r="AN770" s="1609"/>
      <c r="AO770" s="1609"/>
      <c r="AP770" s="1609"/>
      <c r="AQ770" s="1609"/>
      <c r="AR770" s="1609"/>
      <c r="AS770" s="1609"/>
      <c r="AT770" s="1609"/>
      <c r="AU770" s="1609"/>
      <c r="AV770" s="1609"/>
      <c r="AW770" s="1609"/>
      <c r="AX770" s="1609"/>
      <c r="AY770" s="1609"/>
      <c r="AZ770" s="1609"/>
      <c r="BA770" s="1609"/>
      <c r="BB770" s="1609"/>
      <c r="BC770" s="1609"/>
      <c r="BD770" s="1609"/>
      <c r="BE770" s="1609"/>
      <c r="BF770" s="1609"/>
    </row>
    <row r="771" spans="1:58" ht="0.75" customHeight="1">
      <c r="A771" s="990" t="s">
        <v>1028</v>
      </c>
      <c r="D771" s="984"/>
      <c r="E771" s="994"/>
      <c r="F771" s="4006">
        <v>2022</v>
      </c>
      <c r="G771" s="4003"/>
      <c r="H771" s="4010" t="s">
        <v>460</v>
      </c>
      <c r="I771" s="4011"/>
      <c r="J771" s="4002"/>
      <c r="K771" s="4002"/>
      <c r="L771" s="4004"/>
      <c r="M771" s="3857"/>
      <c r="N771" s="1811"/>
      <c r="O771" s="1810"/>
      <c r="P771" s="1811"/>
      <c r="Q771" s="1811"/>
      <c r="R771" s="1811"/>
      <c r="S771" s="1811"/>
      <c r="T771" s="1811"/>
      <c r="U771" s="1811"/>
      <c r="V771" s="1811"/>
      <c r="W771" s="1811"/>
      <c r="X771" s="1811"/>
      <c r="Y771" s="1811"/>
      <c r="Z771" s="1811"/>
      <c r="AA771" s="1811"/>
      <c r="AB771" s="1811"/>
      <c r="AC771" s="1811"/>
      <c r="AD771" s="1811"/>
      <c r="AE771" s="1811"/>
      <c r="AF771" s="4009"/>
      <c r="AG771" s="4004"/>
      <c r="AH771" s="4004"/>
      <c r="AI771" s="4009"/>
      <c r="AJ771" s="4004"/>
      <c r="AK771" s="4004"/>
      <c r="AL771" s="1763"/>
      <c r="AM771" s="1609"/>
      <c r="AN771" s="1609"/>
      <c r="AO771" s="1609"/>
      <c r="AP771" s="1609"/>
      <c r="AQ771" s="1609"/>
      <c r="AR771" s="1609"/>
      <c r="AS771" s="1609"/>
      <c r="AT771" s="1609"/>
      <c r="AU771" s="1609"/>
      <c r="AV771" s="1609"/>
      <c r="AW771" s="1609"/>
      <c r="AX771" s="1609"/>
      <c r="AY771" s="1609"/>
      <c r="AZ771" s="1609"/>
      <c r="BA771" s="1609"/>
      <c r="BB771" s="1609"/>
      <c r="BC771" s="1609"/>
      <c r="BD771" s="1609"/>
      <c r="BE771" s="1609"/>
      <c r="BF771" s="1609"/>
    </row>
    <row r="772" spans="1:58" ht="0.75" customHeight="1">
      <c r="A772" s="990" t="s">
        <v>1028</v>
      </c>
      <c r="D772" s="984"/>
      <c r="E772" s="994"/>
      <c r="F772" s="4006"/>
      <c r="G772" s="4003"/>
      <c r="H772" s="4010"/>
      <c r="I772" s="4011"/>
      <c r="J772" s="4002"/>
      <c r="K772" s="4002"/>
      <c r="L772" s="4004"/>
      <c r="M772" s="3857"/>
      <c r="N772" s="4012"/>
      <c r="O772" s="4013"/>
      <c r="P772" s="3999"/>
      <c r="Q772" s="4002"/>
      <c r="R772" s="4002"/>
      <c r="S772" s="4002"/>
      <c r="T772" s="4002"/>
      <c r="U772" s="4002"/>
      <c r="V772" s="4002"/>
      <c r="W772" s="4002"/>
      <c r="X772" s="4002"/>
      <c r="Y772" s="4002"/>
      <c r="Z772" s="1812"/>
      <c r="AA772" s="1813"/>
      <c r="AB772" s="1813"/>
      <c r="AC772" s="1814"/>
      <c r="AD772" s="1814"/>
      <c r="AE772" s="1815"/>
      <c r="AF772" s="4009"/>
      <c r="AG772" s="4004"/>
      <c r="AH772" s="4004"/>
      <c r="AI772" s="4009"/>
      <c r="AJ772" s="4004"/>
      <c r="AK772" s="4004"/>
      <c r="AL772" s="1763"/>
      <c r="AM772" s="1609"/>
      <c r="AN772" s="1609"/>
      <c r="AO772" s="1609"/>
      <c r="AP772" s="1609"/>
      <c r="AQ772" s="1609"/>
      <c r="AR772" s="1609"/>
      <c r="AS772" s="1609"/>
      <c r="AT772" s="1609"/>
      <c r="AU772" s="1609"/>
      <c r="AV772" s="1609"/>
      <c r="AW772" s="1609"/>
      <c r="AX772" s="1609"/>
      <c r="AY772" s="1609"/>
      <c r="AZ772" s="1609"/>
      <c r="BA772" s="1609"/>
      <c r="BB772" s="1609"/>
      <c r="BC772" s="1609"/>
      <c r="BD772" s="1609"/>
      <c r="BE772" s="1609"/>
      <c r="BF772" s="1609"/>
    </row>
    <row r="773" spans="1:58" ht="0.75" customHeight="1">
      <c r="A773" s="990" t="s">
        <v>1028</v>
      </c>
      <c r="D773" s="984"/>
      <c r="E773" s="994"/>
      <c r="F773" s="4006"/>
      <c r="G773" s="4003"/>
      <c r="H773" s="4010"/>
      <c r="I773" s="4011"/>
      <c r="J773" s="4002"/>
      <c r="K773" s="4002"/>
      <c r="L773" s="4004"/>
      <c r="M773" s="3857"/>
      <c r="N773" s="4012"/>
      <c r="O773" s="4013"/>
      <c r="P773" s="4000"/>
      <c r="Q773" s="4002"/>
      <c r="R773" s="4002"/>
      <c r="S773" s="4002"/>
      <c r="T773" s="4002"/>
      <c r="U773" s="4002"/>
      <c r="V773" s="4002"/>
      <c r="W773" s="4002"/>
      <c r="X773" s="4002"/>
      <c r="Y773" s="4002"/>
      <c r="Z773" s="1816"/>
      <c r="AA773" s="1817"/>
      <c r="AB773" s="1818"/>
      <c r="AC773" s="1819"/>
      <c r="AD773" s="1818"/>
      <c r="AE773" s="1819"/>
      <c r="AF773" s="4009"/>
      <c r="AG773" s="4004"/>
      <c r="AH773" s="4004"/>
      <c r="AI773" s="4009"/>
      <c r="AJ773" s="4004"/>
      <c r="AK773" s="4004"/>
      <c r="AL773" s="1763"/>
      <c r="AM773" s="1609"/>
      <c r="AN773" s="1609"/>
      <c r="AO773" s="1609"/>
      <c r="AP773" s="1609"/>
      <c r="AQ773" s="1609"/>
      <c r="AR773" s="1609"/>
      <c r="AS773" s="1609"/>
      <c r="AT773" s="1609"/>
      <c r="AU773" s="1609"/>
      <c r="AV773" s="1609"/>
      <c r="AW773" s="1609"/>
      <c r="AX773" s="1609"/>
      <c r="AY773" s="1609"/>
      <c r="AZ773" s="1609"/>
      <c r="BA773" s="1609"/>
      <c r="BB773" s="1609"/>
      <c r="BC773" s="1609"/>
      <c r="BD773" s="1609"/>
      <c r="BE773" s="1609"/>
      <c r="BF773" s="1609"/>
    </row>
    <row r="774" spans="1:58" ht="0.75" customHeight="1">
      <c r="A774" s="990" t="s">
        <v>1028</v>
      </c>
      <c r="D774" s="984"/>
      <c r="E774" s="994"/>
      <c r="F774" s="4006"/>
      <c r="G774" s="4003"/>
      <c r="H774" s="4010"/>
      <c r="I774" s="4011"/>
      <c r="J774" s="4002"/>
      <c r="K774" s="4002"/>
      <c r="L774" s="4004"/>
      <c r="M774" s="3857"/>
      <c r="N774" s="4012"/>
      <c r="O774" s="4013"/>
      <c r="P774" s="4001"/>
      <c r="Q774" s="4002"/>
      <c r="R774" s="4002"/>
      <c r="S774" s="4002"/>
      <c r="T774" s="4002"/>
      <c r="U774" s="4002"/>
      <c r="V774" s="4002"/>
      <c r="W774" s="4002"/>
      <c r="X774" s="4002"/>
      <c r="Y774" s="4002"/>
      <c r="Z774" s="1812"/>
      <c r="AA774" s="1813"/>
      <c r="AB774" s="1820"/>
      <c r="AC774" s="1814"/>
      <c r="AD774" s="1814"/>
      <c r="AE774" s="1821"/>
      <c r="AF774" s="4009"/>
      <c r="AG774" s="4004"/>
      <c r="AH774" s="4004"/>
      <c r="AI774" s="4009"/>
      <c r="AJ774" s="4004"/>
      <c r="AK774" s="4004"/>
      <c r="AL774" s="1763"/>
      <c r="AM774" s="1609"/>
      <c r="AN774" s="1609"/>
      <c r="AO774" s="1609"/>
      <c r="AP774" s="1609"/>
      <c r="AQ774" s="1609"/>
      <c r="AR774" s="1609"/>
      <c r="AS774" s="1609"/>
      <c r="AT774" s="1609"/>
      <c r="AU774" s="1609"/>
      <c r="AV774" s="1609"/>
      <c r="AW774" s="1609"/>
      <c r="AX774" s="1609"/>
      <c r="AY774" s="1609"/>
      <c r="AZ774" s="1609"/>
      <c r="BA774" s="1609"/>
      <c r="BB774" s="1609"/>
      <c r="BC774" s="1609"/>
      <c r="BD774" s="1609"/>
      <c r="BE774" s="1609"/>
      <c r="BF774" s="1609"/>
    </row>
    <row r="775" spans="1:58" ht="0.75" customHeight="1">
      <c r="A775" s="990" t="s">
        <v>1028</v>
      </c>
      <c r="D775" s="984"/>
      <c r="E775" s="994"/>
      <c r="F775" s="4006"/>
      <c r="G775" s="4003"/>
      <c r="H775" s="4010"/>
      <c r="I775" s="4011"/>
      <c r="J775" s="4002"/>
      <c r="K775" s="4002"/>
      <c r="L775" s="4004"/>
      <c r="M775" s="3857"/>
      <c r="N775" s="1813"/>
      <c r="O775" s="1813"/>
      <c r="P775" s="1820"/>
      <c r="Q775" s="1813"/>
      <c r="R775" s="1813"/>
      <c r="S775" s="1813"/>
      <c r="T775" s="1813"/>
      <c r="U775" s="1813"/>
      <c r="V775" s="1813"/>
      <c r="W775" s="1813"/>
      <c r="X775" s="1813"/>
      <c r="Y775" s="1813"/>
      <c r="Z775" s="1813"/>
      <c r="AA775" s="1813"/>
      <c r="AB775" s="1813"/>
      <c r="AC775" s="1813"/>
      <c r="AD775" s="1813"/>
      <c r="AE775" s="1822"/>
      <c r="AF775" s="4009"/>
      <c r="AG775" s="4004"/>
      <c r="AH775" s="4004"/>
      <c r="AI775" s="4009"/>
      <c r="AJ775" s="4004"/>
      <c r="AK775" s="4004"/>
      <c r="AL775" s="1763"/>
      <c r="AM775" s="1609"/>
      <c r="AN775" s="1609"/>
      <c r="AO775" s="1609"/>
      <c r="AP775" s="1609"/>
      <c r="AQ775" s="1609"/>
      <c r="AR775" s="1609"/>
      <c r="AS775" s="1609"/>
      <c r="AT775" s="1609"/>
      <c r="AU775" s="1609"/>
      <c r="AV775" s="1609"/>
      <c r="AW775" s="1609"/>
      <c r="AX775" s="1609"/>
      <c r="AY775" s="1609"/>
      <c r="AZ775" s="1609"/>
      <c r="BA775" s="1609"/>
      <c r="BB775" s="1609"/>
      <c r="BC775" s="1609"/>
      <c r="BD775" s="1609"/>
      <c r="BE775" s="1609"/>
      <c r="BF775" s="1609"/>
    </row>
    <row r="776" spans="1:58" ht="11.25" customHeight="1">
      <c r="A776" s="990" t="s">
        <v>1028</v>
      </c>
      <c r="D776" s="984"/>
      <c r="E776" s="994"/>
      <c r="F776" s="4007"/>
      <c r="G776" s="3992" t="s">
        <v>90</v>
      </c>
      <c r="H776" s="4003" t="s">
        <v>161</v>
      </c>
      <c r="I776" s="4015"/>
      <c r="J776" s="4016"/>
      <c r="K776" s="4017" t="s">
        <v>1182</v>
      </c>
      <c r="L776" s="3741" t="s">
        <v>6</v>
      </c>
      <c r="M776" s="3742"/>
      <c r="N776" s="1761"/>
      <c r="O776" s="1001" t="s">
        <v>460</v>
      </c>
      <c r="P776" s="1002"/>
      <c r="Q776" s="1002"/>
      <c r="R776" s="1002"/>
      <c r="S776" s="1002"/>
      <c r="T776" s="1002"/>
      <c r="U776" s="1002"/>
      <c r="V776" s="1002"/>
      <c r="W776" s="1002"/>
      <c r="X776" s="1002"/>
      <c r="Y776" s="1002"/>
      <c r="Z776" s="1002"/>
      <c r="AA776" s="1002"/>
      <c r="AB776" s="1002"/>
      <c r="AC776" s="1002"/>
      <c r="AD776" s="1002"/>
      <c r="AE776" s="1002"/>
      <c r="AF776" s="4018">
        <v>2018</v>
      </c>
      <c r="AG776" s="4019" t="s">
        <v>1171</v>
      </c>
      <c r="AH776" s="4019" t="s">
        <v>1117</v>
      </c>
      <c r="AI776" s="4018">
        <v>2018</v>
      </c>
      <c r="AJ776" s="4019" t="s">
        <v>1171</v>
      </c>
      <c r="AK776" s="4019" t="s">
        <v>1117</v>
      </c>
      <c r="AL776" s="1763"/>
      <c r="AM776" s="1609"/>
      <c r="AN776" s="1609"/>
      <c r="AO776" s="1609"/>
      <c r="AP776" s="1609"/>
      <c r="AQ776" s="1609"/>
      <c r="AR776" s="1609"/>
      <c r="AS776" s="1609"/>
      <c r="AT776" s="1609"/>
      <c r="AU776" s="1609"/>
      <c r="AV776" s="1609"/>
      <c r="AW776" s="1609"/>
      <c r="AX776" s="1609"/>
      <c r="AY776" s="1609"/>
      <c r="AZ776" s="1609"/>
      <c r="BA776" s="1609"/>
      <c r="BB776" s="1609"/>
      <c r="BC776" s="1609"/>
      <c r="BD776" s="1609"/>
      <c r="BE776" s="1609"/>
      <c r="BF776" s="1609"/>
    </row>
    <row r="777" spans="1:58" ht="11.25" customHeight="1">
      <c r="A777" s="990" t="s">
        <v>1028</v>
      </c>
      <c r="D777" s="984"/>
      <c r="E777" s="994"/>
      <c r="F777" s="4007"/>
      <c r="G777" s="4014"/>
      <c r="H777" s="4003" t="s">
        <v>460</v>
      </c>
      <c r="I777" s="4015"/>
      <c r="J777" s="4016"/>
      <c r="K777" s="4017"/>
      <c r="L777" s="3741"/>
      <c r="M777" s="3742"/>
      <c r="N777" s="4020"/>
      <c r="O777" s="4021">
        <v>1</v>
      </c>
      <c r="P777" s="4022" t="s">
        <v>52</v>
      </c>
      <c r="Q777" s="4016" t="s">
        <v>1083</v>
      </c>
      <c r="R777" s="4025" t="s">
        <v>1084</v>
      </c>
      <c r="S777" s="4025" t="s">
        <v>1183</v>
      </c>
      <c r="T777" s="4025" t="s">
        <v>1184</v>
      </c>
      <c r="U777" s="4025" t="s">
        <v>1185</v>
      </c>
      <c r="V777" s="4025" t="s">
        <v>1186</v>
      </c>
      <c r="W777" s="4025" t="s">
        <v>1187</v>
      </c>
      <c r="X777" s="4025" t="s">
        <v>1188</v>
      </c>
      <c r="Y777" s="4025" t="s">
        <v>1091</v>
      </c>
      <c r="Z777" s="999"/>
      <c r="AA777" s="1000"/>
      <c r="AB777" s="1000"/>
      <c r="AC777" s="1004"/>
      <c r="AD777" s="1004"/>
      <c r="AE777" s="1005"/>
      <c r="AF777" s="4018"/>
      <c r="AG777" s="4019"/>
      <c r="AH777" s="4019"/>
      <c r="AI777" s="4018"/>
      <c r="AJ777" s="4019"/>
      <c r="AK777" s="4019"/>
      <c r="AL777" s="1763"/>
      <c r="AM777" s="1609"/>
      <c r="AN777" s="1609"/>
      <c r="AO777" s="1609"/>
      <c r="AP777" s="1609"/>
      <c r="AQ777" s="1609"/>
      <c r="AR777" s="1609"/>
      <c r="AS777" s="1609"/>
      <c r="AT777" s="1609"/>
      <c r="AU777" s="1609"/>
      <c r="AV777" s="1609"/>
      <c r="AW777" s="1609"/>
      <c r="AX777" s="1609"/>
      <c r="AY777" s="1609"/>
      <c r="AZ777" s="1609"/>
      <c r="BA777" s="1609"/>
      <c r="BB777" s="1609"/>
      <c r="BC777" s="1609"/>
      <c r="BD777" s="1609"/>
      <c r="BE777" s="1609"/>
      <c r="BF777" s="1609"/>
    </row>
    <row r="778" spans="1:58" ht="11.25" customHeight="1">
      <c r="A778" s="990" t="s">
        <v>1028</v>
      </c>
      <c r="D778" s="984"/>
      <c r="E778" s="994"/>
      <c r="F778" s="4007"/>
      <c r="G778" s="4014"/>
      <c r="H778" s="4003" t="s">
        <v>460</v>
      </c>
      <c r="I778" s="4015"/>
      <c r="J778" s="4016"/>
      <c r="K778" s="4017"/>
      <c r="L778" s="3741"/>
      <c r="M778" s="3742"/>
      <c r="N778" s="4020"/>
      <c r="O778" s="4021"/>
      <c r="P778" s="4023"/>
      <c r="Q778" s="4016"/>
      <c r="R778" s="3975"/>
      <c r="S778" s="4025"/>
      <c r="T778" s="3975"/>
      <c r="U778" s="3975"/>
      <c r="V778" s="3975"/>
      <c r="W778" s="3975"/>
      <c r="X778" s="3975"/>
      <c r="Y778" s="3975"/>
      <c r="Z778" s="1614"/>
      <c r="AA778" s="1581">
        <v>1</v>
      </c>
      <c r="AB778" s="1003" t="s">
        <v>1102</v>
      </c>
      <c r="AC778" s="993">
        <v>657.67</v>
      </c>
      <c r="AD778" s="1003" t="str">
        <f>AB778</f>
        <v xml:space="preserve">      Амортизационные отчисления с выделением результатов переоценки основных средств и нематериальных активов</v>
      </c>
      <c r="AE778" s="993">
        <v>0</v>
      </c>
      <c r="AF778" s="4018"/>
      <c r="AG778" s="4019"/>
      <c r="AH778" s="4019"/>
      <c r="AI778" s="4018"/>
      <c r="AJ778" s="4019"/>
      <c r="AK778" s="4019"/>
      <c r="AL778" s="1763"/>
      <c r="AM778" s="1609"/>
      <c r="AN778" s="1609"/>
      <c r="AO778" s="1609"/>
      <c r="AP778" s="1609"/>
      <c r="AQ778" s="1609"/>
      <c r="AR778" s="1609"/>
      <c r="AS778" s="1609"/>
      <c r="AT778" s="1609"/>
      <c r="AU778" s="1609"/>
      <c r="AV778" s="1609"/>
      <c r="AW778" s="1609"/>
      <c r="AX778" s="1609"/>
      <c r="AY778" s="1609"/>
      <c r="AZ778" s="1609"/>
      <c r="BA778" s="1609"/>
      <c r="BB778" s="1609"/>
      <c r="BC778" s="1609"/>
      <c r="BD778" s="1609"/>
      <c r="BE778" s="1609"/>
      <c r="BF778" s="1609"/>
    </row>
    <row r="779" spans="1:58" ht="11.25" customHeight="1">
      <c r="A779" s="990" t="s">
        <v>1028</v>
      </c>
      <c r="D779" s="984"/>
      <c r="E779" s="994"/>
      <c r="F779" s="4014"/>
      <c r="G779" s="4014"/>
      <c r="H779" s="4014"/>
      <c r="I779" s="4014"/>
      <c r="J779" s="4014"/>
      <c r="K779" s="4014"/>
      <c r="L779" s="4014"/>
      <c r="M779" s="4014"/>
      <c r="N779" s="4014"/>
      <c r="O779" s="4014"/>
      <c r="P779" s="4014"/>
      <c r="Q779" s="4014"/>
      <c r="R779" s="4014"/>
      <c r="S779" s="4014"/>
      <c r="T779" s="4014"/>
      <c r="U779" s="4014"/>
      <c r="V779" s="4014"/>
      <c r="W779" s="4014"/>
      <c r="X779" s="4014"/>
      <c r="Y779" s="4014"/>
      <c r="Z779" s="587" t="s">
        <v>90</v>
      </c>
      <c r="AA779" s="1601" t="s">
        <v>89</v>
      </c>
      <c r="AB779" s="1003" t="s">
        <v>1092</v>
      </c>
      <c r="AC779" s="993">
        <v>1751.75</v>
      </c>
      <c r="AD779" s="1003" t="str">
        <f>AB779</f>
        <v xml:space="preserve">  Прибыль направляемая на инвестиции</v>
      </c>
      <c r="AE779" s="993">
        <v>0</v>
      </c>
      <c r="AF779" s="4026"/>
      <c r="AG779" s="4027"/>
      <c r="AH779" s="4027"/>
      <c r="AI779" s="4026"/>
      <c r="AJ779" s="4027"/>
      <c r="AK779" s="4028"/>
      <c r="AL779" s="1763"/>
      <c r="AM779" s="1609"/>
      <c r="AN779" s="1609"/>
      <c r="AO779" s="1609"/>
      <c r="AP779" s="1609"/>
      <c r="AQ779" s="1609"/>
      <c r="AR779" s="1609"/>
      <c r="AS779" s="1609"/>
      <c r="AT779" s="1609"/>
      <c r="AU779" s="1609"/>
      <c r="AV779" s="1609"/>
      <c r="AW779" s="1609"/>
      <c r="AX779" s="1609"/>
      <c r="AY779" s="1609"/>
      <c r="AZ779" s="1609"/>
      <c r="BA779" s="1609"/>
      <c r="BB779" s="1609"/>
      <c r="BC779" s="1609"/>
      <c r="BD779" s="1609"/>
      <c r="BE779" s="1609"/>
      <c r="BF779" s="1609"/>
    </row>
    <row r="780" spans="1:58" ht="11.25" customHeight="1">
      <c r="A780" s="990" t="s">
        <v>1028</v>
      </c>
      <c r="D780" s="984"/>
      <c r="E780" s="994"/>
      <c r="F780" s="4007"/>
      <c r="G780" s="4014"/>
      <c r="H780" s="4003" t="s">
        <v>460</v>
      </c>
      <c r="I780" s="4015"/>
      <c r="J780" s="4016"/>
      <c r="K780" s="4017"/>
      <c r="L780" s="3741"/>
      <c r="M780" s="3742"/>
      <c r="N780" s="4020"/>
      <c r="O780" s="4021"/>
      <c r="P780" s="4024"/>
      <c r="Q780" s="4016"/>
      <c r="R780" s="3975"/>
      <c r="S780" s="4025"/>
      <c r="T780" s="3975"/>
      <c r="U780" s="3975"/>
      <c r="V780" s="3975"/>
      <c r="W780" s="3975"/>
      <c r="X780" s="3975"/>
      <c r="Y780" s="3975"/>
      <c r="Z780" s="999"/>
      <c r="AA780" s="1000"/>
      <c r="AB780" s="1065" t="s">
        <v>1093</v>
      </c>
      <c r="AC780" s="1004"/>
      <c r="AD780" s="1004"/>
      <c r="AE780" s="1006"/>
      <c r="AF780" s="4018"/>
      <c r="AG780" s="4019"/>
      <c r="AH780" s="4019"/>
      <c r="AI780" s="4018"/>
      <c r="AJ780" s="4019"/>
      <c r="AK780" s="4019"/>
      <c r="AL780" s="1763"/>
      <c r="AM780" s="1609"/>
      <c r="AN780" s="1609"/>
      <c r="AO780" s="1609"/>
      <c r="AP780" s="1609"/>
      <c r="AQ780" s="1609"/>
      <c r="AR780" s="1609"/>
      <c r="AS780" s="1609"/>
      <c r="AT780" s="1609"/>
      <c r="AU780" s="1609"/>
      <c r="AV780" s="1609"/>
      <c r="AW780" s="1609"/>
      <c r="AX780" s="1609"/>
      <c r="AY780" s="1609"/>
      <c r="AZ780" s="1609"/>
      <c r="BA780" s="1609"/>
      <c r="BB780" s="1609"/>
      <c r="BC780" s="1609"/>
      <c r="BD780" s="1609"/>
      <c r="BE780" s="1609"/>
      <c r="BF780" s="1609"/>
    </row>
    <row r="781" spans="1:58" ht="11.25" customHeight="1">
      <c r="A781" s="990" t="s">
        <v>1028</v>
      </c>
      <c r="D781" s="984"/>
      <c r="E781" s="994"/>
      <c r="F781" s="4007"/>
      <c r="G781" s="4014"/>
      <c r="H781" s="4003" t="s">
        <v>460</v>
      </c>
      <c r="I781" s="4015"/>
      <c r="J781" s="4016"/>
      <c r="K781" s="4017"/>
      <c r="L781" s="3741"/>
      <c r="M781" s="3742"/>
      <c r="N781" s="999"/>
      <c r="O781" s="1000"/>
      <c r="P781" s="992" t="s">
        <v>1094</v>
      </c>
      <c r="Q781" s="1000"/>
      <c r="R781" s="1000"/>
      <c r="S781" s="1000"/>
      <c r="T781" s="1000"/>
      <c r="U781" s="1000"/>
      <c r="V781" s="1000"/>
      <c r="W781" s="1000"/>
      <c r="X781" s="1000"/>
      <c r="Y781" s="1000"/>
      <c r="Z781" s="1000"/>
      <c r="AA781" s="1000"/>
      <c r="AB781" s="1000"/>
      <c r="AC781" s="1000"/>
      <c r="AD781" s="1000"/>
      <c r="AE781" s="1007"/>
      <c r="AF781" s="4018"/>
      <c r="AG781" s="4019"/>
      <c r="AH781" s="4019"/>
      <c r="AI781" s="4018"/>
      <c r="AJ781" s="4019"/>
      <c r="AK781" s="4019"/>
      <c r="AL781" s="1763"/>
      <c r="AM781" s="1609"/>
      <c r="AN781" s="1609"/>
      <c r="AO781" s="1609"/>
      <c r="AP781" s="1609"/>
      <c r="AQ781" s="1609"/>
      <c r="AR781" s="1609"/>
      <c r="AS781" s="1609"/>
      <c r="AT781" s="1609"/>
      <c r="AU781" s="1609"/>
      <c r="AV781" s="1609"/>
      <c r="AW781" s="1609"/>
      <c r="AX781" s="1609"/>
      <c r="AY781" s="1609"/>
      <c r="AZ781" s="1609"/>
      <c r="BA781" s="1609"/>
      <c r="BB781" s="1609"/>
      <c r="BC781" s="1609"/>
      <c r="BD781" s="1609"/>
      <c r="BE781" s="1609"/>
      <c r="BF781" s="1609"/>
    </row>
    <row r="782" spans="1:58" ht="12" customHeight="1">
      <c r="A782" s="990" t="s">
        <v>1028</v>
      </c>
      <c r="D782" s="984"/>
      <c r="E782" s="994"/>
      <c r="F782" s="4008"/>
      <c r="G782" s="1014"/>
      <c r="H782" s="1014"/>
      <c r="I782" s="4005" t="s">
        <v>1100</v>
      </c>
      <c r="J782" s="4005"/>
      <c r="K782" s="4005"/>
      <c r="L782" s="997"/>
      <c r="M782" s="997"/>
      <c r="N782" s="998"/>
      <c r="O782" s="998"/>
      <c r="P782" s="998"/>
      <c r="Q782" s="998"/>
      <c r="R782" s="998"/>
      <c r="S782" s="998"/>
      <c r="T782" s="998"/>
      <c r="U782" s="998"/>
      <c r="V782" s="998"/>
      <c r="W782" s="998"/>
      <c r="X782" s="998"/>
      <c r="Y782" s="998"/>
      <c r="Z782" s="998"/>
      <c r="AA782" s="998"/>
      <c r="AB782" s="998"/>
      <c r="AC782" s="998"/>
      <c r="AD782" s="998"/>
      <c r="AE782" s="998"/>
      <c r="AF782" s="998"/>
      <c r="AG782" s="997"/>
      <c r="AH782" s="997"/>
      <c r="AI782" s="998"/>
      <c r="AJ782" s="997"/>
      <c r="AK782" s="998"/>
      <c r="AL782" s="1763"/>
      <c r="AM782" s="1609"/>
      <c r="AN782" s="1609"/>
      <c r="AO782" s="1609"/>
      <c r="AP782" s="1609"/>
      <c r="AQ782" s="1609"/>
      <c r="AR782" s="1609"/>
      <c r="AS782" s="1609"/>
      <c r="AT782" s="1609"/>
      <c r="AU782" s="1609"/>
      <c r="AV782" s="1609"/>
      <c r="AW782" s="1609"/>
      <c r="AX782" s="1609"/>
      <c r="AY782" s="1609"/>
      <c r="AZ782" s="1609"/>
      <c r="BA782" s="1609"/>
      <c r="BB782" s="1609"/>
      <c r="BC782" s="1609"/>
      <c r="BD782" s="1609"/>
      <c r="BE782" s="1609"/>
      <c r="BF782" s="1609"/>
    </row>
    <row r="783" spans="1:58" ht="0.75" customHeight="1">
      <c r="A783" s="990" t="s">
        <v>1028</v>
      </c>
      <c r="D783" s="984"/>
      <c r="E783" s="994"/>
      <c r="F783" s="4006">
        <v>2023</v>
      </c>
      <c r="G783" s="4003"/>
      <c r="H783" s="4010" t="s">
        <v>460</v>
      </c>
      <c r="I783" s="4011"/>
      <c r="J783" s="4002"/>
      <c r="K783" s="4002"/>
      <c r="L783" s="4004"/>
      <c r="M783" s="3857"/>
      <c r="N783" s="1811"/>
      <c r="O783" s="1810"/>
      <c r="P783" s="1811"/>
      <c r="Q783" s="1811"/>
      <c r="R783" s="1811"/>
      <c r="S783" s="1811"/>
      <c r="T783" s="1811"/>
      <c r="U783" s="1811"/>
      <c r="V783" s="1811"/>
      <c r="W783" s="1811"/>
      <c r="X783" s="1811"/>
      <c r="Y783" s="1811"/>
      <c r="Z783" s="1811"/>
      <c r="AA783" s="1811"/>
      <c r="AB783" s="1811"/>
      <c r="AC783" s="1811"/>
      <c r="AD783" s="1811"/>
      <c r="AE783" s="1811"/>
      <c r="AF783" s="4009"/>
      <c r="AG783" s="4004"/>
      <c r="AH783" s="4004"/>
      <c r="AI783" s="4009"/>
      <c r="AJ783" s="4004"/>
      <c r="AK783" s="4004"/>
      <c r="AL783" s="1763"/>
      <c r="AM783" s="1609"/>
      <c r="AN783" s="1609"/>
      <c r="AO783" s="1609"/>
      <c r="AP783" s="1609"/>
      <c r="AQ783" s="1609"/>
      <c r="AR783" s="1609"/>
      <c r="AS783" s="1609"/>
      <c r="AT783" s="1609"/>
      <c r="AU783" s="1609"/>
      <c r="AV783" s="1609"/>
      <c r="AW783" s="1609"/>
      <c r="AX783" s="1609"/>
      <c r="AY783" s="1609"/>
      <c r="AZ783" s="1609"/>
      <c r="BA783" s="1609"/>
      <c r="BB783" s="1609"/>
      <c r="BC783" s="1609"/>
      <c r="BD783" s="1609"/>
      <c r="BE783" s="1609"/>
      <c r="BF783" s="1609"/>
    </row>
    <row r="784" spans="1:58" ht="0.75" customHeight="1">
      <c r="A784" s="990" t="s">
        <v>1028</v>
      </c>
      <c r="D784" s="984"/>
      <c r="E784" s="994"/>
      <c r="F784" s="4006"/>
      <c r="G784" s="4003"/>
      <c r="H784" s="4010"/>
      <c r="I784" s="4011"/>
      <c r="J784" s="4002"/>
      <c r="K784" s="4002"/>
      <c r="L784" s="4004"/>
      <c r="M784" s="3857"/>
      <c r="N784" s="4012"/>
      <c r="O784" s="4013"/>
      <c r="P784" s="3999"/>
      <c r="Q784" s="4002"/>
      <c r="R784" s="4002"/>
      <c r="S784" s="4002"/>
      <c r="T784" s="4002"/>
      <c r="U784" s="4002"/>
      <c r="V784" s="4002"/>
      <c r="W784" s="4002"/>
      <c r="X784" s="4002"/>
      <c r="Y784" s="4002"/>
      <c r="Z784" s="1812"/>
      <c r="AA784" s="1813"/>
      <c r="AB784" s="1813"/>
      <c r="AC784" s="1814"/>
      <c r="AD784" s="1814"/>
      <c r="AE784" s="1815"/>
      <c r="AF784" s="4009"/>
      <c r="AG784" s="4004"/>
      <c r="AH784" s="4004"/>
      <c r="AI784" s="4009"/>
      <c r="AJ784" s="4004"/>
      <c r="AK784" s="4004"/>
      <c r="AL784" s="1763"/>
      <c r="AM784" s="1609"/>
      <c r="AN784" s="1609"/>
      <c r="AO784" s="1609"/>
      <c r="AP784" s="1609"/>
      <c r="AQ784" s="1609"/>
      <c r="AR784" s="1609"/>
      <c r="AS784" s="1609"/>
      <c r="AT784" s="1609"/>
      <c r="AU784" s="1609"/>
      <c r="AV784" s="1609"/>
      <c r="AW784" s="1609"/>
      <c r="AX784" s="1609"/>
      <c r="AY784" s="1609"/>
      <c r="AZ784" s="1609"/>
      <c r="BA784" s="1609"/>
      <c r="BB784" s="1609"/>
      <c r="BC784" s="1609"/>
      <c r="BD784" s="1609"/>
      <c r="BE784" s="1609"/>
      <c r="BF784" s="1609"/>
    </row>
    <row r="785" spans="1:58" ht="0.75" customHeight="1">
      <c r="A785" s="990" t="s">
        <v>1028</v>
      </c>
      <c r="D785" s="984"/>
      <c r="E785" s="994"/>
      <c r="F785" s="4006"/>
      <c r="G785" s="4003"/>
      <c r="H785" s="4010"/>
      <c r="I785" s="4011"/>
      <c r="J785" s="4002"/>
      <c r="K785" s="4002"/>
      <c r="L785" s="4004"/>
      <c r="M785" s="3857"/>
      <c r="N785" s="4012"/>
      <c r="O785" s="4013"/>
      <c r="P785" s="4000"/>
      <c r="Q785" s="4002"/>
      <c r="R785" s="4002"/>
      <c r="S785" s="4002"/>
      <c r="T785" s="4002"/>
      <c r="U785" s="4002"/>
      <c r="V785" s="4002"/>
      <c r="W785" s="4002"/>
      <c r="X785" s="4002"/>
      <c r="Y785" s="4002"/>
      <c r="Z785" s="1816"/>
      <c r="AA785" s="1817"/>
      <c r="AB785" s="1818"/>
      <c r="AC785" s="1819"/>
      <c r="AD785" s="1818"/>
      <c r="AE785" s="1819"/>
      <c r="AF785" s="4009"/>
      <c r="AG785" s="4004"/>
      <c r="AH785" s="4004"/>
      <c r="AI785" s="4009"/>
      <c r="AJ785" s="4004"/>
      <c r="AK785" s="4004"/>
      <c r="AL785" s="1763"/>
      <c r="AM785" s="1609"/>
      <c r="AN785" s="1609"/>
      <c r="AO785" s="1609"/>
      <c r="AP785" s="1609"/>
      <c r="AQ785" s="1609"/>
      <c r="AR785" s="1609"/>
      <c r="AS785" s="1609"/>
      <c r="AT785" s="1609"/>
      <c r="AU785" s="1609"/>
      <c r="AV785" s="1609"/>
      <c r="AW785" s="1609"/>
      <c r="AX785" s="1609"/>
      <c r="AY785" s="1609"/>
      <c r="AZ785" s="1609"/>
      <c r="BA785" s="1609"/>
      <c r="BB785" s="1609"/>
      <c r="BC785" s="1609"/>
      <c r="BD785" s="1609"/>
      <c r="BE785" s="1609"/>
      <c r="BF785" s="1609"/>
    </row>
    <row r="786" spans="1:58" ht="0.75" customHeight="1">
      <c r="A786" s="990" t="s">
        <v>1028</v>
      </c>
      <c r="D786" s="984"/>
      <c r="E786" s="994"/>
      <c r="F786" s="4006"/>
      <c r="G786" s="4003"/>
      <c r="H786" s="4010"/>
      <c r="I786" s="4011"/>
      <c r="J786" s="4002"/>
      <c r="K786" s="4002"/>
      <c r="L786" s="4004"/>
      <c r="M786" s="3857"/>
      <c r="N786" s="4012"/>
      <c r="O786" s="4013"/>
      <c r="P786" s="4001"/>
      <c r="Q786" s="4002"/>
      <c r="R786" s="4002"/>
      <c r="S786" s="4002"/>
      <c r="T786" s="4002"/>
      <c r="U786" s="4002"/>
      <c r="V786" s="4002"/>
      <c r="W786" s="4002"/>
      <c r="X786" s="4002"/>
      <c r="Y786" s="4002"/>
      <c r="Z786" s="1812"/>
      <c r="AA786" s="1813"/>
      <c r="AB786" s="1820"/>
      <c r="AC786" s="1814"/>
      <c r="AD786" s="1814"/>
      <c r="AE786" s="1821"/>
      <c r="AF786" s="4009"/>
      <c r="AG786" s="4004"/>
      <c r="AH786" s="4004"/>
      <c r="AI786" s="4009"/>
      <c r="AJ786" s="4004"/>
      <c r="AK786" s="4004"/>
      <c r="AL786" s="1763"/>
      <c r="AM786" s="1609"/>
      <c r="AN786" s="1609"/>
      <c r="AO786" s="1609"/>
      <c r="AP786" s="1609"/>
      <c r="AQ786" s="1609"/>
      <c r="AR786" s="1609"/>
      <c r="AS786" s="1609"/>
      <c r="AT786" s="1609"/>
      <c r="AU786" s="1609"/>
      <c r="AV786" s="1609"/>
      <c r="AW786" s="1609"/>
      <c r="AX786" s="1609"/>
      <c r="AY786" s="1609"/>
      <c r="AZ786" s="1609"/>
      <c r="BA786" s="1609"/>
      <c r="BB786" s="1609"/>
      <c r="BC786" s="1609"/>
      <c r="BD786" s="1609"/>
      <c r="BE786" s="1609"/>
      <c r="BF786" s="1609"/>
    </row>
    <row r="787" spans="1:58" ht="0.75" customHeight="1">
      <c r="A787" s="990" t="s">
        <v>1028</v>
      </c>
      <c r="D787" s="984"/>
      <c r="E787" s="994"/>
      <c r="F787" s="4006"/>
      <c r="G787" s="4003"/>
      <c r="H787" s="4010"/>
      <c r="I787" s="4011"/>
      <c r="J787" s="4002"/>
      <c r="K787" s="4002"/>
      <c r="L787" s="4004"/>
      <c r="M787" s="3857"/>
      <c r="N787" s="1813"/>
      <c r="O787" s="1813"/>
      <c r="P787" s="1820"/>
      <c r="Q787" s="1813"/>
      <c r="R787" s="1813"/>
      <c r="S787" s="1813"/>
      <c r="T787" s="1813"/>
      <c r="U787" s="1813"/>
      <c r="V787" s="1813"/>
      <c r="W787" s="1813"/>
      <c r="X787" s="1813"/>
      <c r="Y787" s="1813"/>
      <c r="Z787" s="1813"/>
      <c r="AA787" s="1813"/>
      <c r="AB787" s="1813"/>
      <c r="AC787" s="1813"/>
      <c r="AD787" s="1813"/>
      <c r="AE787" s="1822"/>
      <c r="AF787" s="4009"/>
      <c r="AG787" s="4004"/>
      <c r="AH787" s="4004"/>
      <c r="AI787" s="4009"/>
      <c r="AJ787" s="4004"/>
      <c r="AK787" s="4004"/>
      <c r="AL787" s="1763"/>
      <c r="AM787" s="1609"/>
      <c r="AN787" s="1609"/>
      <c r="AO787" s="1609"/>
      <c r="AP787" s="1609"/>
      <c r="AQ787" s="1609"/>
      <c r="AR787" s="1609"/>
      <c r="AS787" s="1609"/>
      <c r="AT787" s="1609"/>
      <c r="AU787" s="1609"/>
      <c r="AV787" s="1609"/>
      <c r="AW787" s="1609"/>
      <c r="AX787" s="1609"/>
      <c r="AY787" s="1609"/>
      <c r="AZ787" s="1609"/>
      <c r="BA787" s="1609"/>
      <c r="BB787" s="1609"/>
      <c r="BC787" s="1609"/>
      <c r="BD787" s="1609"/>
      <c r="BE787" s="1609"/>
      <c r="BF787" s="1609"/>
    </row>
    <row r="788" spans="1:58" ht="11.25" customHeight="1">
      <c r="A788" s="990" t="s">
        <v>1028</v>
      </c>
      <c r="D788" s="984"/>
      <c r="E788" s="994"/>
      <c r="F788" s="4007"/>
      <c r="G788" s="3992" t="s">
        <v>90</v>
      </c>
      <c r="H788" s="4003" t="s">
        <v>161</v>
      </c>
      <c r="I788" s="4015"/>
      <c r="J788" s="4016"/>
      <c r="K788" s="4017" t="s">
        <v>1182</v>
      </c>
      <c r="L788" s="3741" t="s">
        <v>6</v>
      </c>
      <c r="M788" s="3742"/>
      <c r="N788" s="1761"/>
      <c r="O788" s="1001" t="s">
        <v>460</v>
      </c>
      <c r="P788" s="1002"/>
      <c r="Q788" s="1002"/>
      <c r="R788" s="1002"/>
      <c r="S788" s="1002"/>
      <c r="T788" s="1002"/>
      <c r="U788" s="1002"/>
      <c r="V788" s="1002"/>
      <c r="W788" s="1002"/>
      <c r="X788" s="1002"/>
      <c r="Y788" s="1002"/>
      <c r="Z788" s="1002"/>
      <c r="AA788" s="1002"/>
      <c r="AB788" s="1002"/>
      <c r="AC788" s="1002"/>
      <c r="AD788" s="1002"/>
      <c r="AE788" s="1002"/>
      <c r="AF788" s="4018">
        <v>2018</v>
      </c>
      <c r="AG788" s="4019" t="s">
        <v>1171</v>
      </c>
      <c r="AH788" s="4019" t="s">
        <v>1117</v>
      </c>
      <c r="AI788" s="4018">
        <v>2018</v>
      </c>
      <c r="AJ788" s="4019" t="s">
        <v>1171</v>
      </c>
      <c r="AK788" s="4019" t="s">
        <v>1117</v>
      </c>
      <c r="AL788" s="1763"/>
      <c r="AM788" s="1609"/>
      <c r="AN788" s="1609"/>
      <c r="AO788" s="1609"/>
      <c r="AP788" s="1609"/>
      <c r="AQ788" s="1609"/>
      <c r="AR788" s="1609"/>
      <c r="AS788" s="1609"/>
      <c r="AT788" s="1609"/>
      <c r="AU788" s="1609"/>
      <c r="AV788" s="1609"/>
      <c r="AW788" s="1609"/>
      <c r="AX788" s="1609"/>
      <c r="AY788" s="1609"/>
      <c r="AZ788" s="1609"/>
      <c r="BA788" s="1609"/>
      <c r="BB788" s="1609"/>
      <c r="BC788" s="1609"/>
      <c r="BD788" s="1609"/>
      <c r="BE788" s="1609"/>
      <c r="BF788" s="1609"/>
    </row>
    <row r="789" spans="1:58" ht="11.25" customHeight="1">
      <c r="A789" s="990" t="s">
        <v>1028</v>
      </c>
      <c r="D789" s="984"/>
      <c r="E789" s="994"/>
      <c r="F789" s="4007"/>
      <c r="G789" s="4014"/>
      <c r="H789" s="4003" t="s">
        <v>460</v>
      </c>
      <c r="I789" s="4015"/>
      <c r="J789" s="4016"/>
      <c r="K789" s="4017"/>
      <c r="L789" s="3741"/>
      <c r="M789" s="3742"/>
      <c r="N789" s="4020"/>
      <c r="O789" s="4021">
        <v>1</v>
      </c>
      <c r="P789" s="4022" t="s">
        <v>52</v>
      </c>
      <c r="Q789" s="4016" t="s">
        <v>1083</v>
      </c>
      <c r="R789" s="4025" t="s">
        <v>1084</v>
      </c>
      <c r="S789" s="4025" t="s">
        <v>1183</v>
      </c>
      <c r="T789" s="4025" t="s">
        <v>1184</v>
      </c>
      <c r="U789" s="4025" t="s">
        <v>1185</v>
      </c>
      <c r="V789" s="4025" t="s">
        <v>1186</v>
      </c>
      <c r="W789" s="4025" t="s">
        <v>1187</v>
      </c>
      <c r="X789" s="4025" t="s">
        <v>1188</v>
      </c>
      <c r="Y789" s="4025" t="s">
        <v>1091</v>
      </c>
      <c r="Z789" s="999"/>
      <c r="AA789" s="1000"/>
      <c r="AB789" s="1000"/>
      <c r="AC789" s="1004"/>
      <c r="AD789" s="1004"/>
      <c r="AE789" s="1005"/>
      <c r="AF789" s="4018"/>
      <c r="AG789" s="4019"/>
      <c r="AH789" s="4019"/>
      <c r="AI789" s="4018"/>
      <c r="AJ789" s="4019"/>
      <c r="AK789" s="4019"/>
      <c r="AL789" s="1763"/>
      <c r="AM789" s="1609"/>
      <c r="AN789" s="1609"/>
      <c r="AO789" s="1609"/>
      <c r="AP789" s="1609"/>
      <c r="AQ789" s="1609"/>
      <c r="AR789" s="1609"/>
      <c r="AS789" s="1609"/>
      <c r="AT789" s="1609"/>
      <c r="AU789" s="1609"/>
      <c r="AV789" s="1609"/>
      <c r="AW789" s="1609"/>
      <c r="AX789" s="1609"/>
      <c r="AY789" s="1609"/>
      <c r="AZ789" s="1609"/>
      <c r="BA789" s="1609"/>
      <c r="BB789" s="1609"/>
      <c r="BC789" s="1609"/>
      <c r="BD789" s="1609"/>
      <c r="BE789" s="1609"/>
      <c r="BF789" s="1609"/>
    </row>
    <row r="790" spans="1:58" ht="11.25" customHeight="1">
      <c r="A790" s="990" t="s">
        <v>1028</v>
      </c>
      <c r="D790" s="984"/>
      <c r="E790" s="994"/>
      <c r="F790" s="4007"/>
      <c r="G790" s="4014"/>
      <c r="H790" s="4003" t="s">
        <v>460</v>
      </c>
      <c r="I790" s="4015"/>
      <c r="J790" s="4016"/>
      <c r="K790" s="4017"/>
      <c r="L790" s="3741"/>
      <c r="M790" s="3742"/>
      <c r="N790" s="4020"/>
      <c r="O790" s="4021"/>
      <c r="P790" s="4023"/>
      <c r="Q790" s="4016"/>
      <c r="R790" s="3975"/>
      <c r="S790" s="4025"/>
      <c r="T790" s="3975"/>
      <c r="U790" s="3975"/>
      <c r="V790" s="3975"/>
      <c r="W790" s="3975"/>
      <c r="X790" s="3975"/>
      <c r="Y790" s="3975"/>
      <c r="Z790" s="1614"/>
      <c r="AA790" s="1581">
        <v>1</v>
      </c>
      <c r="AB790" s="1003" t="s">
        <v>1102</v>
      </c>
      <c r="AC790" s="993">
        <v>657.67</v>
      </c>
      <c r="AD790" s="1003" t="str">
        <f>AB790</f>
        <v xml:space="preserve">      Амортизационные отчисления с выделением результатов переоценки основных средств и нематериальных активов</v>
      </c>
      <c r="AE790" s="993">
        <v>0</v>
      </c>
      <c r="AF790" s="4018"/>
      <c r="AG790" s="4019"/>
      <c r="AH790" s="4019"/>
      <c r="AI790" s="4018"/>
      <c r="AJ790" s="4019"/>
      <c r="AK790" s="4019"/>
      <c r="AL790" s="1763"/>
      <c r="AM790" s="1609"/>
      <c r="AN790" s="1609"/>
      <c r="AO790" s="1609"/>
      <c r="AP790" s="1609"/>
      <c r="AQ790" s="1609"/>
      <c r="AR790" s="1609"/>
      <c r="AS790" s="1609"/>
      <c r="AT790" s="1609"/>
      <c r="AU790" s="1609"/>
      <c r="AV790" s="1609"/>
      <c r="AW790" s="1609"/>
      <c r="AX790" s="1609"/>
      <c r="AY790" s="1609"/>
      <c r="AZ790" s="1609"/>
      <c r="BA790" s="1609"/>
      <c r="BB790" s="1609"/>
      <c r="BC790" s="1609"/>
      <c r="BD790" s="1609"/>
      <c r="BE790" s="1609"/>
      <c r="BF790" s="1609"/>
    </row>
    <row r="791" spans="1:58" ht="11.25" customHeight="1">
      <c r="A791" s="990" t="s">
        <v>1028</v>
      </c>
      <c r="D791" s="984"/>
      <c r="E791" s="994"/>
      <c r="F791" s="4014"/>
      <c r="G791" s="4014"/>
      <c r="H791" s="4014"/>
      <c r="I791" s="4014"/>
      <c r="J791" s="4014"/>
      <c r="K791" s="4014"/>
      <c r="L791" s="4014"/>
      <c r="M791" s="4014"/>
      <c r="N791" s="4014"/>
      <c r="O791" s="4014"/>
      <c r="P791" s="4014"/>
      <c r="Q791" s="4014"/>
      <c r="R791" s="4014"/>
      <c r="S791" s="4014"/>
      <c r="T791" s="4014"/>
      <c r="U791" s="4014"/>
      <c r="V791" s="4014"/>
      <c r="W791" s="4014"/>
      <c r="X791" s="4014"/>
      <c r="Y791" s="4014"/>
      <c r="Z791" s="587" t="s">
        <v>90</v>
      </c>
      <c r="AA791" s="1601" t="s">
        <v>89</v>
      </c>
      <c r="AB791" s="1003" t="s">
        <v>1092</v>
      </c>
      <c r="AC791" s="993">
        <v>1751.75</v>
      </c>
      <c r="AD791" s="1003" t="str">
        <f>AB791</f>
        <v xml:space="preserve">  Прибыль направляемая на инвестиции</v>
      </c>
      <c r="AE791" s="993">
        <v>0</v>
      </c>
      <c r="AF791" s="4026"/>
      <c r="AG791" s="4027"/>
      <c r="AH791" s="4027"/>
      <c r="AI791" s="4026"/>
      <c r="AJ791" s="4027"/>
      <c r="AK791" s="4028"/>
      <c r="AL791" s="1763"/>
      <c r="AM791" s="1609"/>
      <c r="AN791" s="1609"/>
      <c r="AO791" s="1609"/>
      <c r="AP791" s="1609"/>
      <c r="AQ791" s="1609"/>
      <c r="AR791" s="1609"/>
      <c r="AS791" s="1609"/>
      <c r="AT791" s="1609"/>
      <c r="AU791" s="1609"/>
      <c r="AV791" s="1609"/>
      <c r="AW791" s="1609"/>
      <c r="AX791" s="1609"/>
      <c r="AY791" s="1609"/>
      <c r="AZ791" s="1609"/>
      <c r="BA791" s="1609"/>
      <c r="BB791" s="1609"/>
      <c r="BC791" s="1609"/>
      <c r="BD791" s="1609"/>
      <c r="BE791" s="1609"/>
      <c r="BF791" s="1609"/>
    </row>
    <row r="792" spans="1:58" ht="11.25" customHeight="1">
      <c r="A792" s="990" t="s">
        <v>1028</v>
      </c>
      <c r="D792" s="984"/>
      <c r="E792" s="994"/>
      <c r="F792" s="4007"/>
      <c r="G792" s="4014"/>
      <c r="H792" s="4003" t="s">
        <v>460</v>
      </c>
      <c r="I792" s="4015"/>
      <c r="J792" s="4016"/>
      <c r="K792" s="4017"/>
      <c r="L792" s="3741"/>
      <c r="M792" s="3742"/>
      <c r="N792" s="4020"/>
      <c r="O792" s="4021"/>
      <c r="P792" s="4024"/>
      <c r="Q792" s="4016"/>
      <c r="R792" s="3975"/>
      <c r="S792" s="4025"/>
      <c r="T792" s="3975"/>
      <c r="U792" s="3975"/>
      <c r="V792" s="3975"/>
      <c r="W792" s="3975"/>
      <c r="X792" s="3975"/>
      <c r="Y792" s="3975"/>
      <c r="Z792" s="999"/>
      <c r="AA792" s="1000"/>
      <c r="AB792" s="1065" t="s">
        <v>1093</v>
      </c>
      <c r="AC792" s="1004"/>
      <c r="AD792" s="1004"/>
      <c r="AE792" s="1006"/>
      <c r="AF792" s="4018"/>
      <c r="AG792" s="4019"/>
      <c r="AH792" s="4019"/>
      <c r="AI792" s="4018"/>
      <c r="AJ792" s="4019"/>
      <c r="AK792" s="4019"/>
      <c r="AL792" s="1763"/>
      <c r="AM792" s="1609"/>
      <c r="AN792" s="1609"/>
      <c r="AO792" s="1609"/>
      <c r="AP792" s="1609"/>
      <c r="AQ792" s="1609"/>
      <c r="AR792" s="1609"/>
      <c r="AS792" s="1609"/>
      <c r="AT792" s="1609"/>
      <c r="AU792" s="1609"/>
      <c r="AV792" s="1609"/>
      <c r="AW792" s="1609"/>
      <c r="AX792" s="1609"/>
      <c r="AY792" s="1609"/>
      <c r="AZ792" s="1609"/>
      <c r="BA792" s="1609"/>
      <c r="BB792" s="1609"/>
      <c r="BC792" s="1609"/>
      <c r="BD792" s="1609"/>
      <c r="BE792" s="1609"/>
      <c r="BF792" s="1609"/>
    </row>
    <row r="793" spans="1:58" ht="11.25" customHeight="1">
      <c r="A793" s="990" t="s">
        <v>1028</v>
      </c>
      <c r="D793" s="984"/>
      <c r="E793" s="994"/>
      <c r="F793" s="4007"/>
      <c r="G793" s="4014"/>
      <c r="H793" s="4003" t="s">
        <v>460</v>
      </c>
      <c r="I793" s="4015"/>
      <c r="J793" s="4016"/>
      <c r="K793" s="4017"/>
      <c r="L793" s="3741"/>
      <c r="M793" s="3742"/>
      <c r="N793" s="999"/>
      <c r="O793" s="1000"/>
      <c r="P793" s="992" t="s">
        <v>1094</v>
      </c>
      <c r="Q793" s="1000"/>
      <c r="R793" s="1000"/>
      <c r="S793" s="1000"/>
      <c r="T793" s="1000"/>
      <c r="U793" s="1000"/>
      <c r="V793" s="1000"/>
      <c r="W793" s="1000"/>
      <c r="X793" s="1000"/>
      <c r="Y793" s="1000"/>
      <c r="Z793" s="1000"/>
      <c r="AA793" s="1000"/>
      <c r="AB793" s="1000"/>
      <c r="AC793" s="1000"/>
      <c r="AD793" s="1000"/>
      <c r="AE793" s="1007"/>
      <c r="AF793" s="4018"/>
      <c r="AG793" s="4019"/>
      <c r="AH793" s="4019"/>
      <c r="AI793" s="4018"/>
      <c r="AJ793" s="4019"/>
      <c r="AK793" s="4019"/>
      <c r="AL793" s="1763"/>
      <c r="AM793" s="1609"/>
      <c r="AN793" s="1609"/>
      <c r="AO793" s="1609"/>
      <c r="AP793" s="1609"/>
      <c r="AQ793" s="1609"/>
      <c r="AR793" s="1609"/>
      <c r="AS793" s="1609"/>
      <c r="AT793" s="1609"/>
      <c r="AU793" s="1609"/>
      <c r="AV793" s="1609"/>
      <c r="AW793" s="1609"/>
      <c r="AX793" s="1609"/>
      <c r="AY793" s="1609"/>
      <c r="AZ793" s="1609"/>
      <c r="BA793" s="1609"/>
      <c r="BB793" s="1609"/>
      <c r="BC793" s="1609"/>
      <c r="BD793" s="1609"/>
      <c r="BE793" s="1609"/>
      <c r="BF793" s="1609"/>
    </row>
    <row r="794" spans="1:58" ht="12" customHeight="1">
      <c r="A794" s="990" t="s">
        <v>1028</v>
      </c>
      <c r="D794" s="984"/>
      <c r="E794" s="994"/>
      <c r="F794" s="4008"/>
      <c r="G794" s="1014"/>
      <c r="H794" s="1014"/>
      <c r="I794" s="4005" t="s">
        <v>1100</v>
      </c>
      <c r="J794" s="4005"/>
      <c r="K794" s="4005"/>
      <c r="L794" s="997"/>
      <c r="M794" s="997"/>
      <c r="N794" s="998"/>
      <c r="O794" s="998"/>
      <c r="P794" s="998"/>
      <c r="Q794" s="998"/>
      <c r="R794" s="998"/>
      <c r="S794" s="998"/>
      <c r="T794" s="998"/>
      <c r="U794" s="998"/>
      <c r="V794" s="998"/>
      <c r="W794" s="998"/>
      <c r="X794" s="998"/>
      <c r="Y794" s="998"/>
      <c r="Z794" s="998"/>
      <c r="AA794" s="998"/>
      <c r="AB794" s="998"/>
      <c r="AC794" s="998"/>
      <c r="AD794" s="998"/>
      <c r="AE794" s="998"/>
      <c r="AF794" s="998"/>
      <c r="AG794" s="997"/>
      <c r="AH794" s="997"/>
      <c r="AI794" s="998"/>
      <c r="AJ794" s="997"/>
      <c r="AK794" s="998"/>
      <c r="AL794" s="1763"/>
      <c r="AM794" s="1609"/>
      <c r="AN794" s="1609"/>
      <c r="AO794" s="1609"/>
      <c r="AP794" s="1609"/>
      <c r="AQ794" s="1609"/>
      <c r="AR794" s="1609"/>
      <c r="AS794" s="1609"/>
      <c r="AT794" s="1609"/>
      <c r="AU794" s="1609"/>
      <c r="AV794" s="1609"/>
      <c r="AW794" s="1609"/>
      <c r="AX794" s="1609"/>
      <c r="AY794" s="1609"/>
      <c r="AZ794" s="1609"/>
      <c r="BA794" s="1609"/>
      <c r="BB794" s="1609"/>
      <c r="BC794" s="1609"/>
      <c r="BD794" s="1609"/>
      <c r="BE794" s="1609"/>
      <c r="BF794" s="1609"/>
    </row>
    <row r="795" spans="1:58" ht="0.75" customHeight="1">
      <c r="A795" s="990" t="s">
        <v>1028</v>
      </c>
      <c r="D795" s="984"/>
      <c r="E795" s="994"/>
      <c r="F795" s="4006">
        <v>2024</v>
      </c>
      <c r="G795" s="4003"/>
      <c r="H795" s="4010" t="s">
        <v>460</v>
      </c>
      <c r="I795" s="4011"/>
      <c r="J795" s="4002"/>
      <c r="K795" s="4002"/>
      <c r="L795" s="4004"/>
      <c r="M795" s="3857"/>
      <c r="N795" s="1811"/>
      <c r="O795" s="1810"/>
      <c r="P795" s="1811"/>
      <c r="Q795" s="1811"/>
      <c r="R795" s="1811"/>
      <c r="S795" s="1811"/>
      <c r="T795" s="1811"/>
      <c r="U795" s="1811"/>
      <c r="V795" s="1811"/>
      <c r="W795" s="1811"/>
      <c r="X795" s="1811"/>
      <c r="Y795" s="1811"/>
      <c r="Z795" s="1811"/>
      <c r="AA795" s="1811"/>
      <c r="AB795" s="1811"/>
      <c r="AC795" s="1811"/>
      <c r="AD795" s="1811"/>
      <c r="AE795" s="1811"/>
      <c r="AF795" s="4009"/>
      <c r="AG795" s="4004"/>
      <c r="AH795" s="4004"/>
      <c r="AI795" s="4009"/>
      <c r="AJ795" s="4004"/>
      <c r="AK795" s="4004"/>
      <c r="AL795" s="1763"/>
      <c r="AM795" s="1609"/>
      <c r="AN795" s="1609"/>
      <c r="AO795" s="1609"/>
      <c r="AP795" s="1609"/>
      <c r="AQ795" s="1609"/>
      <c r="AR795" s="1609"/>
      <c r="AS795" s="1609"/>
      <c r="AT795" s="1609"/>
      <c r="AU795" s="1609"/>
      <c r="AV795" s="1609"/>
      <c r="AW795" s="1609"/>
      <c r="AX795" s="1609"/>
      <c r="AY795" s="1609"/>
      <c r="AZ795" s="1609"/>
      <c r="BA795" s="1609"/>
      <c r="BB795" s="1609"/>
      <c r="BC795" s="1609"/>
      <c r="BD795" s="1609"/>
      <c r="BE795" s="1609"/>
      <c r="BF795" s="1609"/>
    </row>
    <row r="796" spans="1:58" ht="0.75" customHeight="1">
      <c r="A796" s="990" t="s">
        <v>1028</v>
      </c>
      <c r="D796" s="984"/>
      <c r="E796" s="994"/>
      <c r="F796" s="4006"/>
      <c r="G796" s="4003"/>
      <c r="H796" s="4010"/>
      <c r="I796" s="4011"/>
      <c r="J796" s="4002"/>
      <c r="K796" s="4002"/>
      <c r="L796" s="4004"/>
      <c r="M796" s="3857"/>
      <c r="N796" s="4012"/>
      <c r="O796" s="4013"/>
      <c r="P796" s="3999"/>
      <c r="Q796" s="4002"/>
      <c r="R796" s="4002"/>
      <c r="S796" s="4002"/>
      <c r="T796" s="4002"/>
      <c r="U796" s="4002"/>
      <c r="V796" s="4002"/>
      <c r="W796" s="4002"/>
      <c r="X796" s="4002"/>
      <c r="Y796" s="4002"/>
      <c r="Z796" s="1812"/>
      <c r="AA796" s="1813"/>
      <c r="AB796" s="1813"/>
      <c r="AC796" s="1814"/>
      <c r="AD796" s="1814"/>
      <c r="AE796" s="1815"/>
      <c r="AF796" s="4009"/>
      <c r="AG796" s="4004"/>
      <c r="AH796" s="4004"/>
      <c r="AI796" s="4009"/>
      <c r="AJ796" s="4004"/>
      <c r="AK796" s="4004"/>
      <c r="AL796" s="1763"/>
      <c r="AM796" s="1609"/>
      <c r="AN796" s="1609"/>
      <c r="AO796" s="1609"/>
      <c r="AP796" s="1609"/>
      <c r="AQ796" s="1609"/>
      <c r="AR796" s="1609"/>
      <c r="AS796" s="1609"/>
      <c r="AT796" s="1609"/>
      <c r="AU796" s="1609"/>
      <c r="AV796" s="1609"/>
      <c r="AW796" s="1609"/>
      <c r="AX796" s="1609"/>
      <c r="AY796" s="1609"/>
      <c r="AZ796" s="1609"/>
      <c r="BA796" s="1609"/>
      <c r="BB796" s="1609"/>
      <c r="BC796" s="1609"/>
      <c r="BD796" s="1609"/>
      <c r="BE796" s="1609"/>
      <c r="BF796" s="1609"/>
    </row>
    <row r="797" spans="1:58" ht="0.75" customHeight="1">
      <c r="A797" s="990" t="s">
        <v>1028</v>
      </c>
      <c r="D797" s="984"/>
      <c r="E797" s="994"/>
      <c r="F797" s="4006"/>
      <c r="G797" s="4003"/>
      <c r="H797" s="4010"/>
      <c r="I797" s="4011"/>
      <c r="J797" s="4002"/>
      <c r="K797" s="4002"/>
      <c r="L797" s="4004"/>
      <c r="M797" s="3857"/>
      <c r="N797" s="4012"/>
      <c r="O797" s="4013"/>
      <c r="P797" s="4000"/>
      <c r="Q797" s="4002"/>
      <c r="R797" s="4002"/>
      <c r="S797" s="4002"/>
      <c r="T797" s="4002"/>
      <c r="U797" s="4002"/>
      <c r="V797" s="4002"/>
      <c r="W797" s="4002"/>
      <c r="X797" s="4002"/>
      <c r="Y797" s="4002"/>
      <c r="Z797" s="1816"/>
      <c r="AA797" s="1817"/>
      <c r="AB797" s="1818"/>
      <c r="AC797" s="1819"/>
      <c r="AD797" s="1818"/>
      <c r="AE797" s="1819"/>
      <c r="AF797" s="4009"/>
      <c r="AG797" s="4004"/>
      <c r="AH797" s="4004"/>
      <c r="AI797" s="4009"/>
      <c r="AJ797" s="4004"/>
      <c r="AK797" s="4004"/>
      <c r="AL797" s="1763"/>
      <c r="AM797" s="1609"/>
      <c r="AN797" s="1609"/>
      <c r="AO797" s="1609"/>
      <c r="AP797" s="1609"/>
      <c r="AQ797" s="1609"/>
      <c r="AR797" s="1609"/>
      <c r="AS797" s="1609"/>
      <c r="AT797" s="1609"/>
      <c r="AU797" s="1609"/>
      <c r="AV797" s="1609"/>
      <c r="AW797" s="1609"/>
      <c r="AX797" s="1609"/>
      <c r="AY797" s="1609"/>
      <c r="AZ797" s="1609"/>
      <c r="BA797" s="1609"/>
      <c r="BB797" s="1609"/>
      <c r="BC797" s="1609"/>
      <c r="BD797" s="1609"/>
      <c r="BE797" s="1609"/>
      <c r="BF797" s="1609"/>
    </row>
    <row r="798" spans="1:58" ht="0.75" customHeight="1">
      <c r="A798" s="990" t="s">
        <v>1028</v>
      </c>
      <c r="D798" s="984"/>
      <c r="E798" s="994"/>
      <c r="F798" s="4006"/>
      <c r="G798" s="4003"/>
      <c r="H798" s="4010"/>
      <c r="I798" s="4011"/>
      <c r="J798" s="4002"/>
      <c r="K798" s="4002"/>
      <c r="L798" s="4004"/>
      <c r="M798" s="3857"/>
      <c r="N798" s="4012"/>
      <c r="O798" s="4013"/>
      <c r="P798" s="4001"/>
      <c r="Q798" s="4002"/>
      <c r="R798" s="4002"/>
      <c r="S798" s="4002"/>
      <c r="T798" s="4002"/>
      <c r="U798" s="4002"/>
      <c r="V798" s="4002"/>
      <c r="W798" s="4002"/>
      <c r="X798" s="4002"/>
      <c r="Y798" s="4002"/>
      <c r="Z798" s="1812"/>
      <c r="AA798" s="1813"/>
      <c r="AB798" s="1820"/>
      <c r="AC798" s="1814"/>
      <c r="AD798" s="1814"/>
      <c r="AE798" s="1821"/>
      <c r="AF798" s="4009"/>
      <c r="AG798" s="4004"/>
      <c r="AH798" s="4004"/>
      <c r="AI798" s="4009"/>
      <c r="AJ798" s="4004"/>
      <c r="AK798" s="4004"/>
      <c r="AL798" s="1763"/>
      <c r="AM798" s="1609"/>
      <c r="AN798" s="1609"/>
      <c r="AO798" s="1609"/>
      <c r="AP798" s="1609"/>
      <c r="AQ798" s="1609"/>
      <c r="AR798" s="1609"/>
      <c r="AS798" s="1609"/>
      <c r="AT798" s="1609"/>
      <c r="AU798" s="1609"/>
      <c r="AV798" s="1609"/>
      <c r="AW798" s="1609"/>
      <c r="AX798" s="1609"/>
      <c r="AY798" s="1609"/>
      <c r="AZ798" s="1609"/>
      <c r="BA798" s="1609"/>
      <c r="BB798" s="1609"/>
      <c r="BC798" s="1609"/>
      <c r="BD798" s="1609"/>
      <c r="BE798" s="1609"/>
      <c r="BF798" s="1609"/>
    </row>
    <row r="799" spans="1:58" ht="0.75" customHeight="1">
      <c r="A799" s="990" t="s">
        <v>1028</v>
      </c>
      <c r="D799" s="984"/>
      <c r="E799" s="994"/>
      <c r="F799" s="4006"/>
      <c r="G799" s="4003"/>
      <c r="H799" s="4010"/>
      <c r="I799" s="4011"/>
      <c r="J799" s="4002"/>
      <c r="K799" s="4002"/>
      <c r="L799" s="4004"/>
      <c r="M799" s="3857"/>
      <c r="N799" s="1813"/>
      <c r="O799" s="1813"/>
      <c r="P799" s="1820"/>
      <c r="Q799" s="1813"/>
      <c r="R799" s="1813"/>
      <c r="S799" s="1813"/>
      <c r="T799" s="1813"/>
      <c r="U799" s="1813"/>
      <c r="V799" s="1813"/>
      <c r="W799" s="1813"/>
      <c r="X799" s="1813"/>
      <c r="Y799" s="1813"/>
      <c r="Z799" s="1813"/>
      <c r="AA799" s="1813"/>
      <c r="AB799" s="1813"/>
      <c r="AC799" s="1813"/>
      <c r="AD799" s="1813"/>
      <c r="AE799" s="1822"/>
      <c r="AF799" s="4009"/>
      <c r="AG799" s="4004"/>
      <c r="AH799" s="4004"/>
      <c r="AI799" s="4009"/>
      <c r="AJ799" s="4004"/>
      <c r="AK799" s="4004"/>
      <c r="AL799" s="1763"/>
      <c r="AM799" s="1609"/>
      <c r="AN799" s="1609"/>
      <c r="AO799" s="1609"/>
      <c r="AP799" s="1609"/>
      <c r="AQ799" s="1609"/>
      <c r="AR799" s="1609"/>
      <c r="AS799" s="1609"/>
      <c r="AT799" s="1609"/>
      <c r="AU799" s="1609"/>
      <c r="AV799" s="1609"/>
      <c r="AW799" s="1609"/>
      <c r="AX799" s="1609"/>
      <c r="AY799" s="1609"/>
      <c r="AZ799" s="1609"/>
      <c r="BA799" s="1609"/>
      <c r="BB799" s="1609"/>
      <c r="BC799" s="1609"/>
      <c r="BD799" s="1609"/>
      <c r="BE799" s="1609"/>
      <c r="BF799" s="1609"/>
    </row>
    <row r="800" spans="1:58" ht="11.25" customHeight="1">
      <c r="A800" s="990" t="s">
        <v>1028</v>
      </c>
      <c r="D800" s="984"/>
      <c r="E800" s="994"/>
      <c r="F800" s="4007"/>
      <c r="G800" s="3992" t="s">
        <v>90</v>
      </c>
      <c r="H800" s="4003" t="s">
        <v>161</v>
      </c>
      <c r="I800" s="4015"/>
      <c r="J800" s="4016"/>
      <c r="K800" s="4017" t="s">
        <v>1182</v>
      </c>
      <c r="L800" s="3741" t="s">
        <v>6</v>
      </c>
      <c r="M800" s="3742"/>
      <c r="N800" s="1761"/>
      <c r="O800" s="1001" t="s">
        <v>460</v>
      </c>
      <c r="P800" s="1002"/>
      <c r="Q800" s="1002"/>
      <c r="R800" s="1002"/>
      <c r="S800" s="1002"/>
      <c r="T800" s="1002"/>
      <c r="U800" s="1002"/>
      <c r="V800" s="1002"/>
      <c r="W800" s="1002"/>
      <c r="X800" s="1002"/>
      <c r="Y800" s="1002"/>
      <c r="Z800" s="1002"/>
      <c r="AA800" s="1002"/>
      <c r="AB800" s="1002"/>
      <c r="AC800" s="1002"/>
      <c r="AD800" s="1002"/>
      <c r="AE800" s="1002"/>
      <c r="AF800" s="4018">
        <v>2018</v>
      </c>
      <c r="AG800" s="4019" t="s">
        <v>1171</v>
      </c>
      <c r="AH800" s="4019" t="s">
        <v>1117</v>
      </c>
      <c r="AI800" s="4018">
        <v>2018</v>
      </c>
      <c r="AJ800" s="4019" t="s">
        <v>1171</v>
      </c>
      <c r="AK800" s="4019" t="s">
        <v>1117</v>
      </c>
      <c r="AL800" s="1763"/>
      <c r="AM800" s="1609"/>
      <c r="AN800" s="1609"/>
      <c r="AO800" s="1609"/>
      <c r="AP800" s="1609"/>
      <c r="AQ800" s="1609"/>
      <c r="AR800" s="1609"/>
      <c r="AS800" s="1609"/>
      <c r="AT800" s="1609"/>
      <c r="AU800" s="1609"/>
      <c r="AV800" s="1609"/>
      <c r="AW800" s="1609"/>
      <c r="AX800" s="1609"/>
      <c r="AY800" s="1609"/>
      <c r="AZ800" s="1609"/>
      <c r="BA800" s="1609"/>
      <c r="BB800" s="1609"/>
      <c r="BC800" s="1609"/>
      <c r="BD800" s="1609"/>
      <c r="BE800" s="1609"/>
      <c r="BF800" s="1609"/>
    </row>
    <row r="801" spans="1:58" ht="11.25" customHeight="1">
      <c r="A801" s="990" t="s">
        <v>1028</v>
      </c>
      <c r="D801" s="984"/>
      <c r="E801" s="994"/>
      <c r="F801" s="4007"/>
      <c r="G801" s="4014"/>
      <c r="H801" s="4003" t="s">
        <v>460</v>
      </c>
      <c r="I801" s="4015"/>
      <c r="J801" s="4016"/>
      <c r="K801" s="4017"/>
      <c r="L801" s="3741"/>
      <c r="M801" s="3742"/>
      <c r="N801" s="4020"/>
      <c r="O801" s="4021">
        <v>1</v>
      </c>
      <c r="P801" s="4022" t="s">
        <v>52</v>
      </c>
      <c r="Q801" s="4016" t="s">
        <v>1083</v>
      </c>
      <c r="R801" s="4025" t="s">
        <v>1084</v>
      </c>
      <c r="S801" s="4025" t="s">
        <v>1183</v>
      </c>
      <c r="T801" s="4025" t="s">
        <v>1184</v>
      </c>
      <c r="U801" s="4025" t="s">
        <v>1185</v>
      </c>
      <c r="V801" s="4025" t="s">
        <v>1186</v>
      </c>
      <c r="W801" s="4025" t="s">
        <v>1187</v>
      </c>
      <c r="X801" s="4025" t="s">
        <v>1188</v>
      </c>
      <c r="Y801" s="4025" t="s">
        <v>1091</v>
      </c>
      <c r="Z801" s="999"/>
      <c r="AA801" s="1000"/>
      <c r="AB801" s="1000"/>
      <c r="AC801" s="1004"/>
      <c r="AD801" s="1004"/>
      <c r="AE801" s="1005"/>
      <c r="AF801" s="4018"/>
      <c r="AG801" s="4019"/>
      <c r="AH801" s="4019"/>
      <c r="AI801" s="4018"/>
      <c r="AJ801" s="4019"/>
      <c r="AK801" s="4019"/>
      <c r="AL801" s="1763"/>
      <c r="AM801" s="1609"/>
      <c r="AN801" s="1609"/>
      <c r="AO801" s="1609"/>
      <c r="AP801" s="1609"/>
      <c r="AQ801" s="1609"/>
      <c r="AR801" s="1609"/>
      <c r="AS801" s="1609"/>
      <c r="AT801" s="1609"/>
      <c r="AU801" s="1609"/>
      <c r="AV801" s="1609"/>
      <c r="AW801" s="1609"/>
      <c r="AX801" s="1609"/>
      <c r="AY801" s="1609"/>
      <c r="AZ801" s="1609"/>
      <c r="BA801" s="1609"/>
      <c r="BB801" s="1609"/>
      <c r="BC801" s="1609"/>
      <c r="BD801" s="1609"/>
      <c r="BE801" s="1609"/>
      <c r="BF801" s="1609"/>
    </row>
    <row r="802" spans="1:58" ht="11.25" customHeight="1">
      <c r="A802" s="990" t="s">
        <v>1028</v>
      </c>
      <c r="D802" s="984"/>
      <c r="E802" s="994"/>
      <c r="F802" s="4007"/>
      <c r="G802" s="4014"/>
      <c r="H802" s="4003" t="s">
        <v>460</v>
      </c>
      <c r="I802" s="4015"/>
      <c r="J802" s="4016"/>
      <c r="K802" s="4017"/>
      <c r="L802" s="3741"/>
      <c r="M802" s="3742"/>
      <c r="N802" s="4020"/>
      <c r="O802" s="4021"/>
      <c r="P802" s="4023"/>
      <c r="Q802" s="4016"/>
      <c r="R802" s="3975"/>
      <c r="S802" s="4025"/>
      <c r="T802" s="3975"/>
      <c r="U802" s="3975"/>
      <c r="V802" s="3975"/>
      <c r="W802" s="3975"/>
      <c r="X802" s="3975"/>
      <c r="Y802" s="3975"/>
      <c r="Z802" s="1614"/>
      <c r="AA802" s="1581">
        <v>1</v>
      </c>
      <c r="AB802" s="1003" t="s">
        <v>1102</v>
      </c>
      <c r="AC802" s="993">
        <v>657.67</v>
      </c>
      <c r="AD802" s="1003" t="str">
        <f>AB802</f>
        <v xml:space="preserve">      Амортизационные отчисления с выделением результатов переоценки основных средств и нематериальных активов</v>
      </c>
      <c r="AE802" s="993">
        <v>0</v>
      </c>
      <c r="AF802" s="4018"/>
      <c r="AG802" s="4019"/>
      <c r="AH802" s="4019"/>
      <c r="AI802" s="4018"/>
      <c r="AJ802" s="4019"/>
      <c r="AK802" s="4019"/>
      <c r="AL802" s="1763"/>
      <c r="AM802" s="1609"/>
      <c r="AN802" s="1609"/>
      <c r="AO802" s="1609"/>
      <c r="AP802" s="1609"/>
      <c r="AQ802" s="1609"/>
      <c r="AR802" s="1609"/>
      <c r="AS802" s="1609"/>
      <c r="AT802" s="1609"/>
      <c r="AU802" s="1609"/>
      <c r="AV802" s="1609"/>
      <c r="AW802" s="1609"/>
      <c r="AX802" s="1609"/>
      <c r="AY802" s="1609"/>
      <c r="AZ802" s="1609"/>
      <c r="BA802" s="1609"/>
      <c r="BB802" s="1609"/>
      <c r="BC802" s="1609"/>
      <c r="BD802" s="1609"/>
      <c r="BE802" s="1609"/>
      <c r="BF802" s="1609"/>
    </row>
    <row r="803" spans="1:58" ht="11.25" customHeight="1">
      <c r="A803" s="990" t="s">
        <v>1028</v>
      </c>
      <c r="D803" s="984"/>
      <c r="E803" s="994"/>
      <c r="F803" s="4014"/>
      <c r="G803" s="4014"/>
      <c r="H803" s="4014"/>
      <c r="I803" s="4014"/>
      <c r="J803" s="4014"/>
      <c r="K803" s="4014"/>
      <c r="L803" s="4014"/>
      <c r="M803" s="4014"/>
      <c r="N803" s="4014"/>
      <c r="O803" s="4014"/>
      <c r="P803" s="4014"/>
      <c r="Q803" s="4014"/>
      <c r="R803" s="4014"/>
      <c r="S803" s="4014"/>
      <c r="T803" s="4014"/>
      <c r="U803" s="4014"/>
      <c r="V803" s="4014"/>
      <c r="W803" s="4014"/>
      <c r="X803" s="4014"/>
      <c r="Y803" s="4014"/>
      <c r="Z803" s="587" t="s">
        <v>90</v>
      </c>
      <c r="AA803" s="1601" t="s">
        <v>89</v>
      </c>
      <c r="AB803" s="1003" t="s">
        <v>1092</v>
      </c>
      <c r="AC803" s="993">
        <v>1751.75</v>
      </c>
      <c r="AD803" s="1003" t="str">
        <f>AB803</f>
        <v xml:space="preserve">  Прибыль направляемая на инвестиции</v>
      </c>
      <c r="AE803" s="993">
        <v>0</v>
      </c>
      <c r="AF803" s="4026"/>
      <c r="AG803" s="4027"/>
      <c r="AH803" s="4027"/>
      <c r="AI803" s="4026"/>
      <c r="AJ803" s="4027"/>
      <c r="AK803" s="4028"/>
      <c r="AL803" s="1763"/>
      <c r="AM803" s="1609"/>
      <c r="AN803" s="1609"/>
      <c r="AO803" s="1609"/>
      <c r="AP803" s="1609"/>
      <c r="AQ803" s="1609"/>
      <c r="AR803" s="1609"/>
      <c r="AS803" s="1609"/>
      <c r="AT803" s="1609"/>
      <c r="AU803" s="1609"/>
      <c r="AV803" s="1609"/>
      <c r="AW803" s="1609"/>
      <c r="AX803" s="1609"/>
      <c r="AY803" s="1609"/>
      <c r="AZ803" s="1609"/>
      <c r="BA803" s="1609"/>
      <c r="BB803" s="1609"/>
      <c r="BC803" s="1609"/>
      <c r="BD803" s="1609"/>
      <c r="BE803" s="1609"/>
      <c r="BF803" s="1609"/>
    </row>
    <row r="804" spans="1:58" ht="11.25" customHeight="1">
      <c r="A804" s="990" t="s">
        <v>1028</v>
      </c>
      <c r="D804" s="984"/>
      <c r="E804" s="994"/>
      <c r="F804" s="4007"/>
      <c r="G804" s="4014"/>
      <c r="H804" s="4003" t="s">
        <v>460</v>
      </c>
      <c r="I804" s="4015"/>
      <c r="J804" s="4016"/>
      <c r="K804" s="4017"/>
      <c r="L804" s="3741"/>
      <c r="M804" s="3742"/>
      <c r="N804" s="4020"/>
      <c r="O804" s="4021"/>
      <c r="P804" s="4024"/>
      <c r="Q804" s="4016"/>
      <c r="R804" s="3975"/>
      <c r="S804" s="4025"/>
      <c r="T804" s="3975"/>
      <c r="U804" s="3975"/>
      <c r="V804" s="3975"/>
      <c r="W804" s="3975"/>
      <c r="X804" s="3975"/>
      <c r="Y804" s="3975"/>
      <c r="Z804" s="999"/>
      <c r="AA804" s="1000"/>
      <c r="AB804" s="1065" t="s">
        <v>1093</v>
      </c>
      <c r="AC804" s="1004"/>
      <c r="AD804" s="1004"/>
      <c r="AE804" s="1006"/>
      <c r="AF804" s="4018"/>
      <c r="AG804" s="4019"/>
      <c r="AH804" s="4019"/>
      <c r="AI804" s="4018"/>
      <c r="AJ804" s="4019"/>
      <c r="AK804" s="4019"/>
      <c r="AL804" s="1763"/>
      <c r="AM804" s="1609"/>
      <c r="AN804" s="1609"/>
      <c r="AO804" s="1609"/>
      <c r="AP804" s="1609"/>
      <c r="AQ804" s="1609"/>
      <c r="AR804" s="1609"/>
      <c r="AS804" s="1609"/>
      <c r="AT804" s="1609"/>
      <c r="AU804" s="1609"/>
      <c r="AV804" s="1609"/>
      <c r="AW804" s="1609"/>
      <c r="AX804" s="1609"/>
      <c r="AY804" s="1609"/>
      <c r="AZ804" s="1609"/>
      <c r="BA804" s="1609"/>
      <c r="BB804" s="1609"/>
      <c r="BC804" s="1609"/>
      <c r="BD804" s="1609"/>
      <c r="BE804" s="1609"/>
      <c r="BF804" s="1609"/>
    </row>
    <row r="805" spans="1:58" ht="11.25" customHeight="1">
      <c r="A805" s="990" t="s">
        <v>1028</v>
      </c>
      <c r="D805" s="984"/>
      <c r="E805" s="994"/>
      <c r="F805" s="4007"/>
      <c r="G805" s="4014"/>
      <c r="H805" s="4003" t="s">
        <v>460</v>
      </c>
      <c r="I805" s="4015"/>
      <c r="J805" s="4016"/>
      <c r="K805" s="4017"/>
      <c r="L805" s="3741"/>
      <c r="M805" s="3742"/>
      <c r="N805" s="999"/>
      <c r="O805" s="1000"/>
      <c r="P805" s="992" t="s">
        <v>1094</v>
      </c>
      <c r="Q805" s="1000"/>
      <c r="R805" s="1000"/>
      <c r="S805" s="1000"/>
      <c r="T805" s="1000"/>
      <c r="U805" s="1000"/>
      <c r="V805" s="1000"/>
      <c r="W805" s="1000"/>
      <c r="X805" s="1000"/>
      <c r="Y805" s="1000"/>
      <c r="Z805" s="1000"/>
      <c r="AA805" s="1000"/>
      <c r="AB805" s="1000"/>
      <c r="AC805" s="1000"/>
      <c r="AD805" s="1000"/>
      <c r="AE805" s="1007"/>
      <c r="AF805" s="4018"/>
      <c r="AG805" s="4019"/>
      <c r="AH805" s="4019"/>
      <c r="AI805" s="4018"/>
      <c r="AJ805" s="4019"/>
      <c r="AK805" s="4019"/>
      <c r="AL805" s="1763"/>
      <c r="AM805" s="1609"/>
      <c r="AN805" s="1609"/>
      <c r="AO805" s="1609"/>
      <c r="AP805" s="1609"/>
      <c r="AQ805" s="1609"/>
      <c r="AR805" s="1609"/>
      <c r="AS805" s="1609"/>
      <c r="AT805" s="1609"/>
      <c r="AU805" s="1609"/>
      <c r="AV805" s="1609"/>
      <c r="AW805" s="1609"/>
      <c r="AX805" s="1609"/>
      <c r="AY805" s="1609"/>
      <c r="AZ805" s="1609"/>
      <c r="BA805" s="1609"/>
      <c r="BB805" s="1609"/>
      <c r="BC805" s="1609"/>
      <c r="BD805" s="1609"/>
      <c r="BE805" s="1609"/>
      <c r="BF805" s="1609"/>
    </row>
    <row r="806" spans="1:58" ht="12" customHeight="1">
      <c r="A806" s="990" t="s">
        <v>1028</v>
      </c>
      <c r="D806" s="984"/>
      <c r="E806" s="994"/>
      <c r="F806" s="4008"/>
      <c r="G806" s="1014"/>
      <c r="H806" s="1014"/>
      <c r="I806" s="4005" t="s">
        <v>1100</v>
      </c>
      <c r="J806" s="4005"/>
      <c r="K806" s="4005"/>
      <c r="L806" s="997"/>
      <c r="M806" s="997"/>
      <c r="N806" s="998"/>
      <c r="O806" s="998"/>
      <c r="P806" s="998"/>
      <c r="Q806" s="998"/>
      <c r="R806" s="998"/>
      <c r="S806" s="998"/>
      <c r="T806" s="998"/>
      <c r="U806" s="998"/>
      <c r="V806" s="998"/>
      <c r="W806" s="998"/>
      <c r="X806" s="998"/>
      <c r="Y806" s="998"/>
      <c r="Z806" s="998"/>
      <c r="AA806" s="998"/>
      <c r="AB806" s="998"/>
      <c r="AC806" s="998"/>
      <c r="AD806" s="998"/>
      <c r="AE806" s="998"/>
      <c r="AF806" s="998"/>
      <c r="AG806" s="997"/>
      <c r="AH806" s="997"/>
      <c r="AI806" s="998"/>
      <c r="AJ806" s="997"/>
      <c r="AK806" s="998"/>
      <c r="AL806" s="1763"/>
      <c r="AM806" s="1609"/>
      <c r="AN806" s="1609"/>
      <c r="AO806" s="1609"/>
      <c r="AP806" s="1609"/>
      <c r="AQ806" s="1609"/>
      <c r="AR806" s="1609"/>
      <c r="AS806" s="1609"/>
      <c r="AT806" s="1609"/>
      <c r="AU806" s="1609"/>
      <c r="AV806" s="1609"/>
      <c r="AW806" s="1609"/>
      <c r="AX806" s="1609"/>
      <c r="AY806" s="1609"/>
      <c r="AZ806" s="1609"/>
      <c r="BA806" s="1609"/>
      <c r="BB806" s="1609"/>
      <c r="BC806" s="1609"/>
      <c r="BD806" s="1609"/>
      <c r="BE806" s="1609"/>
      <c r="BF806" s="1609"/>
    </row>
    <row r="807" spans="1:58" ht="21" customHeight="1">
      <c r="A807" s="991" t="s">
        <v>1036</v>
      </c>
      <c r="D807" s="984"/>
      <c r="E807" s="994" t="s">
        <v>9</v>
      </c>
      <c r="F807" s="947" t="str">
        <f>INDEX(IP_MAIN_LIST_NAME_IP,MATCH(A807,IP_MAIN_LIST_IP_ID,0))&amp;" ("&amp;INDEX(IP_MAIN_START_DATE,MATCH(A807,IP_MAIN_LIST_IP_ID,0))&amp;"-"&amp;INDEX(IP_MAIN_END_DATE,MATCH(A807,IP_MAIN_LIST_IP_ID,0))&amp;")"</f>
        <v>Инвестиционная программа от 18.03.2021 ООО "Смоленскрегионтеплоэнерго" в сфере теплоснабжения по модернизации тепловых сетей, на территории муниципального района Холм-Жирковский на 2021-2035 годы (18.03.2021-31.12.2035)</v>
      </c>
      <c r="G807" s="948"/>
      <c r="H807" s="948"/>
      <c r="I807" s="1009"/>
      <c r="J807" s="1009"/>
      <c r="K807" s="1010"/>
      <c r="L807" s="1010"/>
      <c r="M807" s="1010"/>
      <c r="N807" s="1011"/>
      <c r="O807" s="1011"/>
      <c r="P807" s="1011"/>
      <c r="Q807" s="1011"/>
      <c r="R807" s="1011"/>
      <c r="S807" s="1011"/>
      <c r="T807" s="1011"/>
      <c r="U807" s="1011"/>
      <c r="V807" s="1011"/>
      <c r="W807" s="1011"/>
      <c r="X807" s="1011"/>
      <c r="Y807" s="1011"/>
      <c r="Z807" s="1011"/>
      <c r="AA807" s="1011"/>
      <c r="AB807" s="1011"/>
      <c r="AC807" s="1011"/>
      <c r="AD807" s="1011"/>
      <c r="AE807" s="1012"/>
      <c r="AF807" s="1010"/>
      <c r="AG807" s="1010"/>
      <c r="AH807" s="1010"/>
      <c r="AI807" s="1010"/>
      <c r="AJ807" s="1010"/>
      <c r="AK807" s="1010"/>
      <c r="AL807" s="1763"/>
      <c r="AM807" s="1609"/>
      <c r="AN807" s="1609"/>
      <c r="AO807" s="1609"/>
      <c r="AP807" s="1609"/>
      <c r="AQ807" s="1609"/>
      <c r="AR807" s="1609"/>
      <c r="AS807" s="1609"/>
      <c r="AT807" s="1609"/>
      <c r="AU807" s="1609"/>
      <c r="AV807" s="1609"/>
      <c r="AW807" s="1609"/>
      <c r="AX807" s="1609"/>
      <c r="AY807" s="1609"/>
      <c r="AZ807" s="1609"/>
      <c r="BA807" s="1609"/>
      <c r="BB807" s="1609"/>
      <c r="BC807" s="1609"/>
      <c r="BD807" s="1609"/>
      <c r="BE807" s="1609"/>
      <c r="BF807" s="1609"/>
    </row>
    <row r="808" spans="1:58" ht="0.75" customHeight="1">
      <c r="A808" s="990" t="s">
        <v>1036</v>
      </c>
      <c r="D808" s="984"/>
      <c r="E808" s="994"/>
      <c r="F808" s="4006">
        <v>2021</v>
      </c>
      <c r="G808" s="4003"/>
      <c r="H808" s="4010" t="s">
        <v>460</v>
      </c>
      <c r="I808" s="4011"/>
      <c r="J808" s="4002"/>
      <c r="K808" s="4002"/>
      <c r="L808" s="4004"/>
      <c r="M808" s="3857"/>
      <c r="N808" s="1811"/>
      <c r="O808" s="1810"/>
      <c r="P808" s="1811"/>
      <c r="Q808" s="1811"/>
      <c r="R808" s="1811"/>
      <c r="S808" s="1811"/>
      <c r="T808" s="1811"/>
      <c r="U808" s="1811"/>
      <c r="V808" s="1811"/>
      <c r="W808" s="1811"/>
      <c r="X808" s="1811"/>
      <c r="Y808" s="1811"/>
      <c r="Z808" s="1811"/>
      <c r="AA808" s="1811"/>
      <c r="AB808" s="1811"/>
      <c r="AC808" s="1811"/>
      <c r="AD808" s="1811"/>
      <c r="AE808" s="1811"/>
      <c r="AF808" s="4009"/>
      <c r="AG808" s="4004"/>
      <c r="AH808" s="4004"/>
      <c r="AI808" s="4009"/>
      <c r="AJ808" s="4004"/>
      <c r="AK808" s="4004"/>
      <c r="AL808" s="1763"/>
      <c r="AM808" s="1609"/>
      <c r="AN808" s="1609"/>
      <c r="AO808" s="1609"/>
      <c r="AP808" s="1609"/>
      <c r="AQ808" s="1609"/>
      <c r="AR808" s="1609"/>
      <c r="AS808" s="1609"/>
      <c r="AT808" s="1609"/>
      <c r="AU808" s="1609"/>
      <c r="AV808" s="1609"/>
      <c r="AW808" s="1609"/>
      <c r="AX808" s="1609"/>
      <c r="AY808" s="1609"/>
      <c r="AZ808" s="1609"/>
      <c r="BA808" s="1609"/>
      <c r="BB808" s="1609"/>
      <c r="BC808" s="1609"/>
      <c r="BD808" s="1609"/>
      <c r="BE808" s="1609"/>
      <c r="BF808" s="1609"/>
    </row>
    <row r="809" spans="1:58" ht="0.75" customHeight="1">
      <c r="A809" s="990" t="s">
        <v>1036</v>
      </c>
      <c r="D809" s="984"/>
      <c r="E809" s="994"/>
      <c r="F809" s="4006"/>
      <c r="G809" s="4003"/>
      <c r="H809" s="4010"/>
      <c r="I809" s="4011"/>
      <c r="J809" s="4002"/>
      <c r="K809" s="4002"/>
      <c r="L809" s="4004"/>
      <c r="M809" s="3857"/>
      <c r="N809" s="4012"/>
      <c r="O809" s="4013"/>
      <c r="P809" s="3999"/>
      <c r="Q809" s="4002"/>
      <c r="R809" s="4002"/>
      <c r="S809" s="4002"/>
      <c r="T809" s="4002"/>
      <c r="U809" s="4002"/>
      <c r="V809" s="4002"/>
      <c r="W809" s="4002"/>
      <c r="X809" s="4002"/>
      <c r="Y809" s="4002"/>
      <c r="Z809" s="1812"/>
      <c r="AA809" s="1813"/>
      <c r="AB809" s="1813"/>
      <c r="AC809" s="1814"/>
      <c r="AD809" s="1814"/>
      <c r="AE809" s="1815"/>
      <c r="AF809" s="4009"/>
      <c r="AG809" s="4004"/>
      <c r="AH809" s="4004"/>
      <c r="AI809" s="4009"/>
      <c r="AJ809" s="4004"/>
      <c r="AK809" s="4004"/>
      <c r="AL809" s="1763"/>
      <c r="AM809" s="1609"/>
      <c r="AN809" s="1609"/>
      <c r="AO809" s="1609"/>
      <c r="AP809" s="1609"/>
      <c r="AQ809" s="1609"/>
      <c r="AR809" s="1609"/>
      <c r="AS809" s="1609"/>
      <c r="AT809" s="1609"/>
      <c r="AU809" s="1609"/>
      <c r="AV809" s="1609"/>
      <c r="AW809" s="1609"/>
      <c r="AX809" s="1609"/>
      <c r="AY809" s="1609"/>
      <c r="AZ809" s="1609"/>
      <c r="BA809" s="1609"/>
      <c r="BB809" s="1609"/>
      <c r="BC809" s="1609"/>
      <c r="BD809" s="1609"/>
      <c r="BE809" s="1609"/>
      <c r="BF809" s="1609"/>
    </row>
    <row r="810" spans="1:58" ht="0.75" customHeight="1">
      <c r="A810" s="990" t="s">
        <v>1036</v>
      </c>
      <c r="D810" s="984"/>
      <c r="E810" s="994"/>
      <c r="F810" s="4006"/>
      <c r="G810" s="4003"/>
      <c r="H810" s="4010"/>
      <c r="I810" s="4011"/>
      <c r="J810" s="4002"/>
      <c r="K810" s="4002"/>
      <c r="L810" s="4004"/>
      <c r="M810" s="3857"/>
      <c r="N810" s="4012"/>
      <c r="O810" s="4013"/>
      <c r="P810" s="4000"/>
      <c r="Q810" s="4002"/>
      <c r="R810" s="4002"/>
      <c r="S810" s="4002"/>
      <c r="T810" s="4002"/>
      <c r="U810" s="4002"/>
      <c r="V810" s="4002"/>
      <c r="W810" s="4002"/>
      <c r="X810" s="4002"/>
      <c r="Y810" s="4002"/>
      <c r="Z810" s="1816"/>
      <c r="AA810" s="1817"/>
      <c r="AB810" s="1818"/>
      <c r="AC810" s="1819"/>
      <c r="AD810" s="1818"/>
      <c r="AE810" s="1819"/>
      <c r="AF810" s="4009"/>
      <c r="AG810" s="4004"/>
      <c r="AH810" s="4004"/>
      <c r="AI810" s="4009"/>
      <c r="AJ810" s="4004"/>
      <c r="AK810" s="4004"/>
      <c r="AL810" s="1763"/>
      <c r="AM810" s="1609"/>
      <c r="AN810" s="1609"/>
      <c r="AO810" s="1609"/>
      <c r="AP810" s="1609"/>
      <c r="AQ810" s="1609"/>
      <c r="AR810" s="1609"/>
      <c r="AS810" s="1609"/>
      <c r="AT810" s="1609"/>
      <c r="AU810" s="1609"/>
      <c r="AV810" s="1609"/>
      <c r="AW810" s="1609"/>
      <c r="AX810" s="1609"/>
      <c r="AY810" s="1609"/>
      <c r="AZ810" s="1609"/>
      <c r="BA810" s="1609"/>
      <c r="BB810" s="1609"/>
      <c r="BC810" s="1609"/>
      <c r="BD810" s="1609"/>
      <c r="BE810" s="1609"/>
      <c r="BF810" s="1609"/>
    </row>
    <row r="811" spans="1:58" ht="0.75" customHeight="1">
      <c r="A811" s="990" t="s">
        <v>1036</v>
      </c>
      <c r="D811" s="984"/>
      <c r="E811" s="994"/>
      <c r="F811" s="4006"/>
      <c r="G811" s="4003"/>
      <c r="H811" s="4010"/>
      <c r="I811" s="4011"/>
      <c r="J811" s="4002"/>
      <c r="K811" s="4002"/>
      <c r="L811" s="4004"/>
      <c r="M811" s="3857"/>
      <c r="N811" s="4012"/>
      <c r="O811" s="4013"/>
      <c r="P811" s="4001"/>
      <c r="Q811" s="4002"/>
      <c r="R811" s="4002"/>
      <c r="S811" s="4002"/>
      <c r="T811" s="4002"/>
      <c r="U811" s="4002"/>
      <c r="V811" s="4002"/>
      <c r="W811" s="4002"/>
      <c r="X811" s="4002"/>
      <c r="Y811" s="4002"/>
      <c r="Z811" s="1812"/>
      <c r="AA811" s="1813"/>
      <c r="AB811" s="1820"/>
      <c r="AC811" s="1814"/>
      <c r="AD811" s="1814"/>
      <c r="AE811" s="1821"/>
      <c r="AF811" s="4009"/>
      <c r="AG811" s="4004"/>
      <c r="AH811" s="4004"/>
      <c r="AI811" s="4009"/>
      <c r="AJ811" s="4004"/>
      <c r="AK811" s="4004"/>
      <c r="AL811" s="1763"/>
      <c r="AM811" s="1609"/>
      <c r="AN811" s="1609"/>
      <c r="AO811" s="1609"/>
      <c r="AP811" s="1609"/>
      <c r="AQ811" s="1609"/>
      <c r="AR811" s="1609"/>
      <c r="AS811" s="1609"/>
      <c r="AT811" s="1609"/>
      <c r="AU811" s="1609"/>
      <c r="AV811" s="1609"/>
      <c r="AW811" s="1609"/>
      <c r="AX811" s="1609"/>
      <c r="AY811" s="1609"/>
      <c r="AZ811" s="1609"/>
      <c r="BA811" s="1609"/>
      <c r="BB811" s="1609"/>
      <c r="BC811" s="1609"/>
      <c r="BD811" s="1609"/>
      <c r="BE811" s="1609"/>
      <c r="BF811" s="1609"/>
    </row>
    <row r="812" spans="1:58" ht="0.75" customHeight="1">
      <c r="A812" s="990" t="s">
        <v>1036</v>
      </c>
      <c r="D812" s="984"/>
      <c r="E812" s="994"/>
      <c r="F812" s="4006"/>
      <c r="G812" s="4003"/>
      <c r="H812" s="4010"/>
      <c r="I812" s="4011"/>
      <c r="J812" s="4002"/>
      <c r="K812" s="4002"/>
      <c r="L812" s="4004"/>
      <c r="M812" s="3857"/>
      <c r="N812" s="1813"/>
      <c r="O812" s="1813"/>
      <c r="P812" s="1820"/>
      <c r="Q812" s="1813"/>
      <c r="R812" s="1813"/>
      <c r="S812" s="1813"/>
      <c r="T812" s="1813"/>
      <c r="U812" s="1813"/>
      <c r="V812" s="1813"/>
      <c r="W812" s="1813"/>
      <c r="X812" s="1813"/>
      <c r="Y812" s="1813"/>
      <c r="Z812" s="1813"/>
      <c r="AA812" s="1813"/>
      <c r="AB812" s="1813"/>
      <c r="AC812" s="1813"/>
      <c r="AD812" s="1813"/>
      <c r="AE812" s="1822"/>
      <c r="AF812" s="4009"/>
      <c r="AG812" s="4004"/>
      <c r="AH812" s="4004"/>
      <c r="AI812" s="4009"/>
      <c r="AJ812" s="4004"/>
      <c r="AK812" s="4004"/>
      <c r="AL812" s="1763"/>
      <c r="AM812" s="1609"/>
      <c r="AN812" s="1609"/>
      <c r="AO812" s="1609"/>
      <c r="AP812" s="1609"/>
      <c r="AQ812" s="1609"/>
      <c r="AR812" s="1609"/>
      <c r="AS812" s="1609"/>
      <c r="AT812" s="1609"/>
      <c r="AU812" s="1609"/>
      <c r="AV812" s="1609"/>
      <c r="AW812" s="1609"/>
      <c r="AX812" s="1609"/>
      <c r="AY812" s="1609"/>
      <c r="AZ812" s="1609"/>
      <c r="BA812" s="1609"/>
      <c r="BB812" s="1609"/>
      <c r="BC812" s="1609"/>
      <c r="BD812" s="1609"/>
      <c r="BE812" s="1609"/>
      <c r="BF812" s="1609"/>
    </row>
    <row r="813" spans="1:58" ht="11.25" customHeight="1">
      <c r="A813" s="990" t="s">
        <v>1036</v>
      </c>
      <c r="D813" s="984"/>
      <c r="E813" s="994"/>
      <c r="F813" s="4007"/>
      <c r="G813" s="3992" t="s">
        <v>90</v>
      </c>
      <c r="H813" s="4003" t="s">
        <v>161</v>
      </c>
      <c r="I813" s="4015"/>
      <c r="J813" s="4016"/>
      <c r="K813" s="4017" t="s">
        <v>1190</v>
      </c>
      <c r="L813" s="3741" t="s">
        <v>52</v>
      </c>
      <c r="M813" s="3741" t="s">
        <v>1035</v>
      </c>
      <c r="N813" s="1761"/>
      <c r="O813" s="1001" t="s">
        <v>460</v>
      </c>
      <c r="P813" s="1002"/>
      <c r="Q813" s="1002"/>
      <c r="R813" s="1002"/>
      <c r="S813" s="1002"/>
      <c r="T813" s="1002"/>
      <c r="U813" s="1002"/>
      <c r="V813" s="1002"/>
      <c r="W813" s="1002"/>
      <c r="X813" s="1002"/>
      <c r="Y813" s="1002"/>
      <c r="Z813" s="1002"/>
      <c r="AA813" s="1002"/>
      <c r="AB813" s="1002"/>
      <c r="AC813" s="1002"/>
      <c r="AD813" s="1002"/>
      <c r="AE813" s="1002"/>
      <c r="AF813" s="4018">
        <v>2035</v>
      </c>
      <c r="AG813" s="4019" t="s">
        <v>1096</v>
      </c>
      <c r="AH813" s="4019" t="s">
        <v>1191</v>
      </c>
      <c r="AI813" s="4018">
        <v>2035</v>
      </c>
      <c r="AJ813" s="4019" t="s">
        <v>1096</v>
      </c>
      <c r="AK813" s="4019" t="s">
        <v>1191</v>
      </c>
      <c r="AL813" s="1763"/>
      <c r="AM813" s="1609"/>
      <c r="AN813" s="1609"/>
      <c r="AO813" s="1609"/>
      <c r="AP813" s="1609"/>
      <c r="AQ813" s="1609"/>
      <c r="AR813" s="1609"/>
      <c r="AS813" s="1609"/>
      <c r="AT813" s="1609"/>
      <c r="AU813" s="1609"/>
      <c r="AV813" s="1609"/>
      <c r="AW813" s="1609"/>
      <c r="AX813" s="1609"/>
      <c r="AY813" s="1609"/>
      <c r="AZ813" s="1609"/>
      <c r="BA813" s="1609"/>
      <c r="BB813" s="1609"/>
      <c r="BC813" s="1609"/>
      <c r="BD813" s="1609"/>
      <c r="BE813" s="1609"/>
      <c r="BF813" s="1609"/>
    </row>
    <row r="814" spans="1:58" ht="11.25" customHeight="1">
      <c r="A814" s="990" t="s">
        <v>1036</v>
      </c>
      <c r="D814" s="984"/>
      <c r="E814" s="994"/>
      <c r="F814" s="4007"/>
      <c r="G814" s="4014"/>
      <c r="H814" s="4003" t="s">
        <v>460</v>
      </c>
      <c r="I814" s="4015"/>
      <c r="J814" s="4016"/>
      <c r="K814" s="4017"/>
      <c r="L814" s="3741"/>
      <c r="M814" s="3741"/>
      <c r="N814" s="4020"/>
      <c r="O814" s="4021">
        <v>1</v>
      </c>
      <c r="P814" s="4022" t="s">
        <v>52</v>
      </c>
      <c r="Q814" s="4016" t="s">
        <v>1098</v>
      </c>
      <c r="R814" s="4025" t="s">
        <v>1084</v>
      </c>
      <c r="S814" s="4025" t="s">
        <v>1183</v>
      </c>
      <c r="T814" s="4025" t="s">
        <v>1184</v>
      </c>
      <c r="U814" s="4025" t="s">
        <v>1185</v>
      </c>
      <c r="V814" s="4025" t="s">
        <v>1186</v>
      </c>
      <c r="W814" s="4025" t="s">
        <v>1187</v>
      </c>
      <c r="X814" s="4025" t="s">
        <v>1192</v>
      </c>
      <c r="Y814" s="4025" t="s">
        <v>1091</v>
      </c>
      <c r="Z814" s="999"/>
      <c r="AA814" s="1000"/>
      <c r="AB814" s="1000"/>
      <c r="AC814" s="1004"/>
      <c r="AD814" s="1004"/>
      <c r="AE814" s="1005"/>
      <c r="AF814" s="4018"/>
      <c r="AG814" s="4019"/>
      <c r="AH814" s="4019"/>
      <c r="AI814" s="4018"/>
      <c r="AJ814" s="4019"/>
      <c r="AK814" s="4019"/>
      <c r="AL814" s="1763"/>
      <c r="AM814" s="1609"/>
      <c r="AN814" s="1609"/>
      <c r="AO814" s="1609"/>
      <c r="AP814" s="1609"/>
      <c r="AQ814" s="1609"/>
      <c r="AR814" s="1609"/>
      <c r="AS814" s="1609"/>
      <c r="AT814" s="1609"/>
      <c r="AU814" s="1609"/>
      <c r="AV814" s="1609"/>
      <c r="AW814" s="1609"/>
      <c r="AX814" s="1609"/>
      <c r="AY814" s="1609"/>
      <c r="AZ814" s="1609"/>
      <c r="BA814" s="1609"/>
      <c r="BB814" s="1609"/>
      <c r="BC814" s="1609"/>
      <c r="BD814" s="1609"/>
      <c r="BE814" s="1609"/>
      <c r="BF814" s="1609"/>
    </row>
    <row r="815" spans="1:58" ht="11.25" customHeight="1">
      <c r="A815" s="990" t="s">
        <v>1036</v>
      </c>
      <c r="D815" s="984"/>
      <c r="E815" s="994"/>
      <c r="F815" s="4007"/>
      <c r="G815" s="4014"/>
      <c r="H815" s="4003" t="s">
        <v>460</v>
      </c>
      <c r="I815" s="4015"/>
      <c r="J815" s="4016"/>
      <c r="K815" s="4017"/>
      <c r="L815" s="3741"/>
      <c r="M815" s="3741"/>
      <c r="N815" s="4020"/>
      <c r="O815" s="4021"/>
      <c r="P815" s="4023"/>
      <c r="Q815" s="4016"/>
      <c r="R815" s="3975"/>
      <c r="S815" s="4025"/>
      <c r="T815" s="3975"/>
      <c r="U815" s="3975"/>
      <c r="V815" s="3975"/>
      <c r="W815" s="3975"/>
      <c r="X815" s="3975"/>
      <c r="Y815" s="3975"/>
      <c r="Z815" s="1614"/>
      <c r="AA815" s="1581">
        <v>1</v>
      </c>
      <c r="AB815" s="1003" t="s">
        <v>1092</v>
      </c>
      <c r="AC815" s="993">
        <v>50</v>
      </c>
      <c r="AD815" s="1003" t="str">
        <f>AB815</f>
        <v xml:space="preserve">  Прибыль направляемая на инвестиции</v>
      </c>
      <c r="AE815" s="993">
        <v>697.95</v>
      </c>
      <c r="AF815" s="4018"/>
      <c r="AG815" s="4019"/>
      <c r="AH815" s="4019"/>
      <c r="AI815" s="4018"/>
      <c r="AJ815" s="4019"/>
      <c r="AK815" s="4019"/>
      <c r="AL815" s="1763"/>
      <c r="AM815" s="1609"/>
      <c r="AN815" s="1609"/>
      <c r="AO815" s="1609"/>
      <c r="AP815" s="1609"/>
      <c r="AQ815" s="1609"/>
      <c r="AR815" s="1609"/>
      <c r="AS815" s="1609"/>
      <c r="AT815" s="1609"/>
      <c r="AU815" s="1609"/>
      <c r="AV815" s="1609"/>
      <c r="AW815" s="1609"/>
      <c r="AX815" s="1609"/>
      <c r="AY815" s="1609"/>
      <c r="AZ815" s="1609"/>
      <c r="BA815" s="1609"/>
      <c r="BB815" s="1609"/>
      <c r="BC815" s="1609"/>
      <c r="BD815" s="1609"/>
      <c r="BE815" s="1609"/>
      <c r="BF815" s="1609"/>
    </row>
    <row r="816" spans="1:58" ht="11.25" customHeight="1">
      <c r="A816" s="990" t="s">
        <v>1036</v>
      </c>
      <c r="D816" s="984"/>
      <c r="E816" s="994"/>
      <c r="F816" s="4007"/>
      <c r="G816" s="4014"/>
      <c r="H816" s="4003" t="s">
        <v>460</v>
      </c>
      <c r="I816" s="4015"/>
      <c r="J816" s="4016"/>
      <c r="K816" s="4017"/>
      <c r="L816" s="3741"/>
      <c r="M816" s="3741"/>
      <c r="N816" s="4020"/>
      <c r="O816" s="4021"/>
      <c r="P816" s="4024"/>
      <c r="Q816" s="4016"/>
      <c r="R816" s="3975"/>
      <c r="S816" s="4025"/>
      <c r="T816" s="3975"/>
      <c r="U816" s="3975"/>
      <c r="V816" s="3975"/>
      <c r="W816" s="3975"/>
      <c r="X816" s="3975"/>
      <c r="Y816" s="3975"/>
      <c r="Z816" s="999"/>
      <c r="AA816" s="1000"/>
      <c r="AB816" s="1065" t="s">
        <v>1093</v>
      </c>
      <c r="AC816" s="1004"/>
      <c r="AD816" s="1004"/>
      <c r="AE816" s="1006"/>
      <c r="AF816" s="4018"/>
      <c r="AG816" s="4019"/>
      <c r="AH816" s="4019"/>
      <c r="AI816" s="4018"/>
      <c r="AJ816" s="4019"/>
      <c r="AK816" s="4019"/>
      <c r="AL816" s="1763"/>
      <c r="AM816" s="1609"/>
      <c r="AN816" s="1609"/>
      <c r="AO816" s="1609"/>
      <c r="AP816" s="1609"/>
      <c r="AQ816" s="1609"/>
      <c r="AR816" s="1609"/>
      <c r="AS816" s="1609"/>
      <c r="AT816" s="1609"/>
      <c r="AU816" s="1609"/>
      <c r="AV816" s="1609"/>
      <c r="AW816" s="1609"/>
      <c r="AX816" s="1609"/>
      <c r="AY816" s="1609"/>
      <c r="AZ816" s="1609"/>
      <c r="BA816" s="1609"/>
      <c r="BB816" s="1609"/>
      <c r="BC816" s="1609"/>
      <c r="BD816" s="1609"/>
      <c r="BE816" s="1609"/>
      <c r="BF816" s="1609"/>
    </row>
    <row r="817" spans="1:58" ht="11.25" customHeight="1">
      <c r="A817" s="990" t="s">
        <v>1036</v>
      </c>
      <c r="D817" s="984"/>
      <c r="E817" s="994"/>
      <c r="F817" s="4007"/>
      <c r="G817" s="4014"/>
      <c r="H817" s="4003" t="s">
        <v>460</v>
      </c>
      <c r="I817" s="4015"/>
      <c r="J817" s="4016"/>
      <c r="K817" s="4017"/>
      <c r="L817" s="3741"/>
      <c r="M817" s="3741"/>
      <c r="N817" s="999"/>
      <c r="O817" s="1000"/>
      <c r="P817" s="992" t="s">
        <v>1094</v>
      </c>
      <c r="Q817" s="1000"/>
      <c r="R817" s="1000"/>
      <c r="S817" s="1000"/>
      <c r="T817" s="1000"/>
      <c r="U817" s="1000"/>
      <c r="V817" s="1000"/>
      <c r="W817" s="1000"/>
      <c r="X817" s="1000"/>
      <c r="Y817" s="1000"/>
      <c r="Z817" s="1000"/>
      <c r="AA817" s="1000"/>
      <c r="AB817" s="1000"/>
      <c r="AC817" s="1000"/>
      <c r="AD817" s="1000"/>
      <c r="AE817" s="1007"/>
      <c r="AF817" s="4018"/>
      <c r="AG817" s="4019"/>
      <c r="AH817" s="4019"/>
      <c r="AI817" s="4018"/>
      <c r="AJ817" s="4019"/>
      <c r="AK817" s="4019"/>
      <c r="AL817" s="1763"/>
      <c r="AM817" s="1609"/>
      <c r="AN817" s="1609"/>
      <c r="AO817" s="1609"/>
      <c r="AP817" s="1609"/>
      <c r="AQ817" s="1609"/>
      <c r="AR817" s="1609"/>
      <c r="AS817" s="1609"/>
      <c r="AT817" s="1609"/>
      <c r="AU817" s="1609"/>
      <c r="AV817" s="1609"/>
      <c r="AW817" s="1609"/>
      <c r="AX817" s="1609"/>
      <c r="AY817" s="1609"/>
      <c r="AZ817" s="1609"/>
      <c r="BA817" s="1609"/>
      <c r="BB817" s="1609"/>
      <c r="BC817" s="1609"/>
      <c r="BD817" s="1609"/>
      <c r="BE817" s="1609"/>
      <c r="BF817" s="1609"/>
    </row>
    <row r="818" spans="1:58" ht="12" customHeight="1">
      <c r="A818" s="990" t="s">
        <v>1036</v>
      </c>
      <c r="D818" s="984"/>
      <c r="E818" s="994"/>
      <c r="F818" s="4008"/>
      <c r="G818" s="1014"/>
      <c r="H818" s="1014"/>
      <c r="I818" s="4005" t="s">
        <v>1100</v>
      </c>
      <c r="J818" s="4005"/>
      <c r="K818" s="4005"/>
      <c r="L818" s="997"/>
      <c r="M818" s="997"/>
      <c r="N818" s="998"/>
      <c r="O818" s="998"/>
      <c r="P818" s="998"/>
      <c r="Q818" s="998"/>
      <c r="R818" s="998"/>
      <c r="S818" s="998"/>
      <c r="T818" s="998"/>
      <c r="U818" s="998"/>
      <c r="V818" s="998"/>
      <c r="W818" s="998"/>
      <c r="X818" s="998"/>
      <c r="Y818" s="998"/>
      <c r="Z818" s="998"/>
      <c r="AA818" s="998"/>
      <c r="AB818" s="998"/>
      <c r="AC818" s="998"/>
      <c r="AD818" s="998"/>
      <c r="AE818" s="998"/>
      <c r="AF818" s="998"/>
      <c r="AG818" s="997"/>
      <c r="AH818" s="997"/>
      <c r="AI818" s="998"/>
      <c r="AJ818" s="997"/>
      <c r="AK818" s="998"/>
      <c r="AL818" s="1763"/>
      <c r="AM818" s="1609"/>
      <c r="AN818" s="1609"/>
      <c r="AO818" s="1609"/>
      <c r="AP818" s="1609"/>
      <c r="AQ818" s="1609"/>
      <c r="AR818" s="1609"/>
      <c r="AS818" s="1609"/>
      <c r="AT818" s="1609"/>
      <c r="AU818" s="1609"/>
      <c r="AV818" s="1609"/>
      <c r="AW818" s="1609"/>
      <c r="AX818" s="1609"/>
      <c r="AY818" s="1609"/>
      <c r="AZ818" s="1609"/>
      <c r="BA818" s="1609"/>
      <c r="BB818" s="1609"/>
      <c r="BC818" s="1609"/>
      <c r="BD818" s="1609"/>
      <c r="BE818" s="1609"/>
      <c r="BF818" s="1609"/>
    </row>
    <row r="819" spans="1:58" ht="0.75" customHeight="1">
      <c r="A819" s="990" t="s">
        <v>1036</v>
      </c>
      <c r="D819" s="984"/>
      <c r="E819" s="994"/>
      <c r="F819" s="4006">
        <v>2022</v>
      </c>
      <c r="G819" s="4003"/>
      <c r="H819" s="4010" t="s">
        <v>460</v>
      </c>
      <c r="I819" s="4011"/>
      <c r="J819" s="4002"/>
      <c r="K819" s="4002"/>
      <c r="L819" s="4004"/>
      <c r="M819" s="3857"/>
      <c r="N819" s="1811"/>
      <c r="O819" s="1810"/>
      <c r="P819" s="1811"/>
      <c r="Q819" s="1811"/>
      <c r="R819" s="1811"/>
      <c r="S819" s="1811"/>
      <c r="T819" s="1811"/>
      <c r="U819" s="1811"/>
      <c r="V819" s="1811"/>
      <c r="W819" s="1811"/>
      <c r="X819" s="1811"/>
      <c r="Y819" s="1811"/>
      <c r="Z819" s="1811"/>
      <c r="AA819" s="1811"/>
      <c r="AB819" s="1811"/>
      <c r="AC819" s="1811"/>
      <c r="AD819" s="1811"/>
      <c r="AE819" s="1811"/>
      <c r="AF819" s="4009"/>
      <c r="AG819" s="4004"/>
      <c r="AH819" s="4004"/>
      <c r="AI819" s="4009"/>
      <c r="AJ819" s="4004"/>
      <c r="AK819" s="4004"/>
      <c r="AL819" s="1763"/>
      <c r="AM819" s="1609"/>
      <c r="AN819" s="1609"/>
      <c r="AO819" s="1609"/>
      <c r="AP819" s="1609"/>
      <c r="AQ819" s="1609"/>
      <c r="AR819" s="1609"/>
      <c r="AS819" s="1609"/>
      <c r="AT819" s="1609"/>
      <c r="AU819" s="1609"/>
      <c r="AV819" s="1609"/>
      <c r="AW819" s="1609"/>
      <c r="AX819" s="1609"/>
      <c r="AY819" s="1609"/>
      <c r="AZ819" s="1609"/>
      <c r="BA819" s="1609"/>
      <c r="BB819" s="1609"/>
      <c r="BC819" s="1609"/>
      <c r="BD819" s="1609"/>
      <c r="BE819" s="1609"/>
      <c r="BF819" s="1609"/>
    </row>
    <row r="820" spans="1:58" ht="0.75" customHeight="1">
      <c r="A820" s="990" t="s">
        <v>1036</v>
      </c>
      <c r="D820" s="984"/>
      <c r="E820" s="994"/>
      <c r="F820" s="4006"/>
      <c r="G820" s="4003"/>
      <c r="H820" s="4010"/>
      <c r="I820" s="4011"/>
      <c r="J820" s="4002"/>
      <c r="K820" s="4002"/>
      <c r="L820" s="4004"/>
      <c r="M820" s="3857"/>
      <c r="N820" s="4012"/>
      <c r="O820" s="4013"/>
      <c r="P820" s="3999"/>
      <c r="Q820" s="4002"/>
      <c r="R820" s="4002"/>
      <c r="S820" s="4002"/>
      <c r="T820" s="4002"/>
      <c r="U820" s="4002"/>
      <c r="V820" s="4002"/>
      <c r="W820" s="4002"/>
      <c r="X820" s="4002"/>
      <c r="Y820" s="4002"/>
      <c r="Z820" s="1812"/>
      <c r="AA820" s="1813"/>
      <c r="AB820" s="1813"/>
      <c r="AC820" s="1814"/>
      <c r="AD820" s="1814"/>
      <c r="AE820" s="1815"/>
      <c r="AF820" s="4009"/>
      <c r="AG820" s="4004"/>
      <c r="AH820" s="4004"/>
      <c r="AI820" s="4009"/>
      <c r="AJ820" s="4004"/>
      <c r="AK820" s="4004"/>
      <c r="AL820" s="1763"/>
      <c r="AM820" s="1609"/>
      <c r="AN820" s="1609"/>
      <c r="AO820" s="1609"/>
      <c r="AP820" s="1609"/>
      <c r="AQ820" s="1609"/>
      <c r="AR820" s="1609"/>
      <c r="AS820" s="1609"/>
      <c r="AT820" s="1609"/>
      <c r="AU820" s="1609"/>
      <c r="AV820" s="1609"/>
      <c r="AW820" s="1609"/>
      <c r="AX820" s="1609"/>
      <c r="AY820" s="1609"/>
      <c r="AZ820" s="1609"/>
      <c r="BA820" s="1609"/>
      <c r="BB820" s="1609"/>
      <c r="BC820" s="1609"/>
      <c r="BD820" s="1609"/>
      <c r="BE820" s="1609"/>
      <c r="BF820" s="1609"/>
    </row>
    <row r="821" spans="1:58" ht="0.75" customHeight="1">
      <c r="A821" s="990" t="s">
        <v>1036</v>
      </c>
      <c r="D821" s="984"/>
      <c r="E821" s="994"/>
      <c r="F821" s="4006"/>
      <c r="G821" s="4003"/>
      <c r="H821" s="4010"/>
      <c r="I821" s="4011"/>
      <c r="J821" s="4002"/>
      <c r="K821" s="4002"/>
      <c r="L821" s="4004"/>
      <c r="M821" s="3857"/>
      <c r="N821" s="4012"/>
      <c r="O821" s="4013"/>
      <c r="P821" s="4000"/>
      <c r="Q821" s="4002"/>
      <c r="R821" s="4002"/>
      <c r="S821" s="4002"/>
      <c r="T821" s="4002"/>
      <c r="U821" s="4002"/>
      <c r="V821" s="4002"/>
      <c r="W821" s="4002"/>
      <c r="X821" s="4002"/>
      <c r="Y821" s="4002"/>
      <c r="Z821" s="1816"/>
      <c r="AA821" s="1817"/>
      <c r="AB821" s="1818"/>
      <c r="AC821" s="1819"/>
      <c r="AD821" s="1818"/>
      <c r="AE821" s="1819"/>
      <c r="AF821" s="4009"/>
      <c r="AG821" s="4004"/>
      <c r="AH821" s="4004"/>
      <c r="AI821" s="4009"/>
      <c r="AJ821" s="4004"/>
      <c r="AK821" s="4004"/>
      <c r="AL821" s="1763"/>
      <c r="AM821" s="1609"/>
      <c r="AN821" s="1609"/>
      <c r="AO821" s="1609"/>
      <c r="AP821" s="1609"/>
      <c r="AQ821" s="1609"/>
      <c r="AR821" s="1609"/>
      <c r="AS821" s="1609"/>
      <c r="AT821" s="1609"/>
      <c r="AU821" s="1609"/>
      <c r="AV821" s="1609"/>
      <c r="AW821" s="1609"/>
      <c r="AX821" s="1609"/>
      <c r="AY821" s="1609"/>
      <c r="AZ821" s="1609"/>
      <c r="BA821" s="1609"/>
      <c r="BB821" s="1609"/>
      <c r="BC821" s="1609"/>
      <c r="BD821" s="1609"/>
      <c r="BE821" s="1609"/>
      <c r="BF821" s="1609"/>
    </row>
    <row r="822" spans="1:58" ht="0.75" customHeight="1">
      <c r="A822" s="990" t="s">
        <v>1036</v>
      </c>
      <c r="D822" s="984"/>
      <c r="E822" s="994"/>
      <c r="F822" s="4006"/>
      <c r="G822" s="4003"/>
      <c r="H822" s="4010"/>
      <c r="I822" s="4011"/>
      <c r="J822" s="4002"/>
      <c r="K822" s="4002"/>
      <c r="L822" s="4004"/>
      <c r="M822" s="3857"/>
      <c r="N822" s="4012"/>
      <c r="O822" s="4013"/>
      <c r="P822" s="4001"/>
      <c r="Q822" s="4002"/>
      <c r="R822" s="4002"/>
      <c r="S822" s="4002"/>
      <c r="T822" s="4002"/>
      <c r="U822" s="4002"/>
      <c r="V822" s="4002"/>
      <c r="W822" s="4002"/>
      <c r="X822" s="4002"/>
      <c r="Y822" s="4002"/>
      <c r="Z822" s="1812"/>
      <c r="AA822" s="1813"/>
      <c r="AB822" s="1820"/>
      <c r="AC822" s="1814"/>
      <c r="AD822" s="1814"/>
      <c r="AE822" s="1821"/>
      <c r="AF822" s="4009"/>
      <c r="AG822" s="4004"/>
      <c r="AH822" s="4004"/>
      <c r="AI822" s="4009"/>
      <c r="AJ822" s="4004"/>
      <c r="AK822" s="4004"/>
      <c r="AL822" s="1763"/>
      <c r="AM822" s="1609"/>
      <c r="AN822" s="1609"/>
      <c r="AO822" s="1609"/>
      <c r="AP822" s="1609"/>
      <c r="AQ822" s="1609"/>
      <c r="AR822" s="1609"/>
      <c r="AS822" s="1609"/>
      <c r="AT822" s="1609"/>
      <c r="AU822" s="1609"/>
      <c r="AV822" s="1609"/>
      <c r="AW822" s="1609"/>
      <c r="AX822" s="1609"/>
      <c r="AY822" s="1609"/>
      <c r="AZ822" s="1609"/>
      <c r="BA822" s="1609"/>
      <c r="BB822" s="1609"/>
      <c r="BC822" s="1609"/>
      <c r="BD822" s="1609"/>
      <c r="BE822" s="1609"/>
      <c r="BF822" s="1609"/>
    </row>
    <row r="823" spans="1:58" ht="0.75" customHeight="1">
      <c r="A823" s="990" t="s">
        <v>1036</v>
      </c>
      <c r="D823" s="984"/>
      <c r="E823" s="994"/>
      <c r="F823" s="4006"/>
      <c r="G823" s="4003"/>
      <c r="H823" s="4010"/>
      <c r="I823" s="4011"/>
      <c r="J823" s="4002"/>
      <c r="K823" s="4002"/>
      <c r="L823" s="4004"/>
      <c r="M823" s="3857"/>
      <c r="N823" s="1813"/>
      <c r="O823" s="1813"/>
      <c r="P823" s="1820"/>
      <c r="Q823" s="1813"/>
      <c r="R823" s="1813"/>
      <c r="S823" s="1813"/>
      <c r="T823" s="1813"/>
      <c r="U823" s="1813"/>
      <c r="V823" s="1813"/>
      <c r="W823" s="1813"/>
      <c r="X823" s="1813"/>
      <c r="Y823" s="1813"/>
      <c r="Z823" s="1813"/>
      <c r="AA823" s="1813"/>
      <c r="AB823" s="1813"/>
      <c r="AC823" s="1813"/>
      <c r="AD823" s="1813"/>
      <c r="AE823" s="1822"/>
      <c r="AF823" s="4009"/>
      <c r="AG823" s="4004"/>
      <c r="AH823" s="4004"/>
      <c r="AI823" s="4009"/>
      <c r="AJ823" s="4004"/>
      <c r="AK823" s="4004"/>
      <c r="AL823" s="1763"/>
      <c r="AM823" s="1609"/>
      <c r="AN823" s="1609"/>
      <c r="AO823" s="1609"/>
      <c r="AP823" s="1609"/>
      <c r="AQ823" s="1609"/>
      <c r="AR823" s="1609"/>
      <c r="AS823" s="1609"/>
      <c r="AT823" s="1609"/>
      <c r="AU823" s="1609"/>
      <c r="AV823" s="1609"/>
      <c r="AW823" s="1609"/>
      <c r="AX823" s="1609"/>
      <c r="AY823" s="1609"/>
      <c r="AZ823" s="1609"/>
      <c r="BA823" s="1609"/>
      <c r="BB823" s="1609"/>
      <c r="BC823" s="1609"/>
      <c r="BD823" s="1609"/>
      <c r="BE823" s="1609"/>
      <c r="BF823" s="1609"/>
    </row>
    <row r="824" spans="1:58" ht="11.25" customHeight="1">
      <c r="A824" s="990" t="s">
        <v>1036</v>
      </c>
      <c r="D824" s="984"/>
      <c r="E824" s="994"/>
      <c r="F824" s="4007"/>
      <c r="G824" s="3992" t="s">
        <v>90</v>
      </c>
      <c r="H824" s="4003" t="s">
        <v>161</v>
      </c>
      <c r="I824" s="4015"/>
      <c r="J824" s="4016"/>
      <c r="K824" s="4017" t="s">
        <v>1190</v>
      </c>
      <c r="L824" s="3741" t="s">
        <v>52</v>
      </c>
      <c r="M824" s="3741" t="s">
        <v>1035</v>
      </c>
      <c r="N824" s="1761"/>
      <c r="O824" s="1001" t="s">
        <v>460</v>
      </c>
      <c r="P824" s="1002"/>
      <c r="Q824" s="1002"/>
      <c r="R824" s="1002"/>
      <c r="S824" s="1002"/>
      <c r="T824" s="1002"/>
      <c r="U824" s="1002"/>
      <c r="V824" s="1002"/>
      <c r="W824" s="1002"/>
      <c r="X824" s="1002"/>
      <c r="Y824" s="1002"/>
      <c r="Z824" s="1002"/>
      <c r="AA824" s="1002"/>
      <c r="AB824" s="1002"/>
      <c r="AC824" s="1002"/>
      <c r="AD824" s="1002"/>
      <c r="AE824" s="1002"/>
      <c r="AF824" s="4018">
        <v>2035</v>
      </c>
      <c r="AG824" s="4019" t="s">
        <v>1096</v>
      </c>
      <c r="AH824" s="4019" t="s">
        <v>1191</v>
      </c>
      <c r="AI824" s="4018">
        <v>2035</v>
      </c>
      <c r="AJ824" s="4019" t="s">
        <v>1096</v>
      </c>
      <c r="AK824" s="4019" t="s">
        <v>1191</v>
      </c>
      <c r="AL824" s="1763"/>
      <c r="AM824" s="1609"/>
      <c r="AN824" s="1609"/>
      <c r="AO824" s="1609"/>
      <c r="AP824" s="1609"/>
      <c r="AQ824" s="1609"/>
      <c r="AR824" s="1609"/>
      <c r="AS824" s="1609"/>
      <c r="AT824" s="1609"/>
      <c r="AU824" s="1609"/>
      <c r="AV824" s="1609"/>
      <c r="AW824" s="1609"/>
      <c r="AX824" s="1609"/>
      <c r="AY824" s="1609"/>
      <c r="AZ824" s="1609"/>
      <c r="BA824" s="1609"/>
      <c r="BB824" s="1609"/>
      <c r="BC824" s="1609"/>
      <c r="BD824" s="1609"/>
      <c r="BE824" s="1609"/>
      <c r="BF824" s="1609"/>
    </row>
    <row r="825" spans="1:58" ht="11.25" customHeight="1">
      <c r="A825" s="990" t="s">
        <v>1036</v>
      </c>
      <c r="D825" s="984"/>
      <c r="E825" s="994"/>
      <c r="F825" s="4007"/>
      <c r="G825" s="4014"/>
      <c r="H825" s="4003" t="s">
        <v>460</v>
      </c>
      <c r="I825" s="4015"/>
      <c r="J825" s="4016"/>
      <c r="K825" s="4017"/>
      <c r="L825" s="3741"/>
      <c r="M825" s="3741"/>
      <c r="N825" s="4020"/>
      <c r="O825" s="4021">
        <v>1</v>
      </c>
      <c r="P825" s="4022" t="s">
        <v>52</v>
      </c>
      <c r="Q825" s="4016" t="s">
        <v>1098</v>
      </c>
      <c r="R825" s="4025" t="s">
        <v>1084</v>
      </c>
      <c r="S825" s="4025" t="s">
        <v>1183</v>
      </c>
      <c r="T825" s="4025" t="s">
        <v>1184</v>
      </c>
      <c r="U825" s="4025" t="s">
        <v>1185</v>
      </c>
      <c r="V825" s="4025" t="s">
        <v>1186</v>
      </c>
      <c r="W825" s="4025" t="s">
        <v>1187</v>
      </c>
      <c r="X825" s="4025" t="s">
        <v>1192</v>
      </c>
      <c r="Y825" s="4025" t="s">
        <v>1091</v>
      </c>
      <c r="Z825" s="999"/>
      <c r="AA825" s="1000"/>
      <c r="AB825" s="1000"/>
      <c r="AC825" s="1004"/>
      <c r="AD825" s="1004"/>
      <c r="AE825" s="1005"/>
      <c r="AF825" s="4018"/>
      <c r="AG825" s="4019"/>
      <c r="AH825" s="4019"/>
      <c r="AI825" s="4018"/>
      <c r="AJ825" s="4019"/>
      <c r="AK825" s="4019"/>
      <c r="AL825" s="1763"/>
      <c r="AM825" s="1609"/>
      <c r="AN825" s="1609"/>
      <c r="AO825" s="1609"/>
      <c r="AP825" s="1609"/>
      <c r="AQ825" s="1609"/>
      <c r="AR825" s="1609"/>
      <c r="AS825" s="1609"/>
      <c r="AT825" s="1609"/>
      <c r="AU825" s="1609"/>
      <c r="AV825" s="1609"/>
      <c r="AW825" s="1609"/>
      <c r="AX825" s="1609"/>
      <c r="AY825" s="1609"/>
      <c r="AZ825" s="1609"/>
      <c r="BA825" s="1609"/>
      <c r="BB825" s="1609"/>
      <c r="BC825" s="1609"/>
      <c r="BD825" s="1609"/>
      <c r="BE825" s="1609"/>
      <c r="BF825" s="1609"/>
    </row>
    <row r="826" spans="1:58" ht="11.25" customHeight="1">
      <c r="A826" s="990" t="s">
        <v>1036</v>
      </c>
      <c r="D826" s="984"/>
      <c r="E826" s="994"/>
      <c r="F826" s="4007"/>
      <c r="G826" s="4014"/>
      <c r="H826" s="4003" t="s">
        <v>460</v>
      </c>
      <c r="I826" s="4015"/>
      <c r="J826" s="4016"/>
      <c r="K826" s="4017"/>
      <c r="L826" s="3741"/>
      <c r="M826" s="3741"/>
      <c r="N826" s="4020"/>
      <c r="O826" s="4021"/>
      <c r="P826" s="4023"/>
      <c r="Q826" s="4016"/>
      <c r="R826" s="3975"/>
      <c r="S826" s="4025"/>
      <c r="T826" s="3975"/>
      <c r="U826" s="3975"/>
      <c r="V826" s="3975"/>
      <c r="W826" s="3975"/>
      <c r="X826" s="3975"/>
      <c r="Y826" s="3975"/>
      <c r="Z826" s="1614"/>
      <c r="AA826" s="1581">
        <v>1</v>
      </c>
      <c r="AB826" s="1003" t="s">
        <v>1092</v>
      </c>
      <c r="AC826" s="993">
        <v>50</v>
      </c>
      <c r="AD826" s="1003" t="str">
        <f>AB826</f>
        <v xml:space="preserve">  Прибыль направляемая на инвестиции</v>
      </c>
      <c r="AE826" s="993">
        <v>0</v>
      </c>
      <c r="AF826" s="4018"/>
      <c r="AG826" s="4019"/>
      <c r="AH826" s="4019"/>
      <c r="AI826" s="4018"/>
      <c r="AJ826" s="4019"/>
      <c r="AK826" s="4019"/>
      <c r="AL826" s="1763"/>
      <c r="AM826" s="1609"/>
      <c r="AN826" s="1609"/>
      <c r="AO826" s="1609"/>
      <c r="AP826" s="1609"/>
      <c r="AQ826" s="1609"/>
      <c r="AR826" s="1609"/>
      <c r="AS826" s="1609"/>
      <c r="AT826" s="1609"/>
      <c r="AU826" s="1609"/>
      <c r="AV826" s="1609"/>
      <c r="AW826" s="1609"/>
      <c r="AX826" s="1609"/>
      <c r="AY826" s="1609"/>
      <c r="AZ826" s="1609"/>
      <c r="BA826" s="1609"/>
      <c r="BB826" s="1609"/>
      <c r="BC826" s="1609"/>
      <c r="BD826" s="1609"/>
      <c r="BE826" s="1609"/>
      <c r="BF826" s="1609"/>
    </row>
    <row r="827" spans="1:58" ht="11.25" customHeight="1">
      <c r="A827" s="990" t="s">
        <v>1036</v>
      </c>
      <c r="D827" s="984"/>
      <c r="E827" s="994"/>
      <c r="F827" s="4007"/>
      <c r="G827" s="4014"/>
      <c r="H827" s="4003" t="s">
        <v>460</v>
      </c>
      <c r="I827" s="4015"/>
      <c r="J827" s="4016"/>
      <c r="K827" s="4017"/>
      <c r="L827" s="3741"/>
      <c r="M827" s="3741"/>
      <c r="N827" s="4020"/>
      <c r="O827" s="4021"/>
      <c r="P827" s="4024"/>
      <c r="Q827" s="4016"/>
      <c r="R827" s="3975"/>
      <c r="S827" s="4025"/>
      <c r="T827" s="3975"/>
      <c r="U827" s="3975"/>
      <c r="V827" s="3975"/>
      <c r="W827" s="3975"/>
      <c r="X827" s="3975"/>
      <c r="Y827" s="3975"/>
      <c r="Z827" s="999"/>
      <c r="AA827" s="1000"/>
      <c r="AB827" s="1065" t="s">
        <v>1093</v>
      </c>
      <c r="AC827" s="1004"/>
      <c r="AD827" s="1004"/>
      <c r="AE827" s="1006"/>
      <c r="AF827" s="4018"/>
      <c r="AG827" s="4019"/>
      <c r="AH827" s="4019"/>
      <c r="AI827" s="4018"/>
      <c r="AJ827" s="4019"/>
      <c r="AK827" s="4019"/>
      <c r="AL827" s="1763"/>
      <c r="AM827" s="1609"/>
      <c r="AN827" s="1609"/>
      <c r="AO827" s="1609"/>
      <c r="AP827" s="1609"/>
      <c r="AQ827" s="1609"/>
      <c r="AR827" s="1609"/>
      <c r="AS827" s="1609"/>
      <c r="AT827" s="1609"/>
      <c r="AU827" s="1609"/>
      <c r="AV827" s="1609"/>
      <c r="AW827" s="1609"/>
      <c r="AX827" s="1609"/>
      <c r="AY827" s="1609"/>
      <c r="AZ827" s="1609"/>
      <c r="BA827" s="1609"/>
      <c r="BB827" s="1609"/>
      <c r="BC827" s="1609"/>
      <c r="BD827" s="1609"/>
      <c r="BE827" s="1609"/>
      <c r="BF827" s="1609"/>
    </row>
    <row r="828" spans="1:58" ht="11.25" customHeight="1">
      <c r="A828" s="990" t="s">
        <v>1036</v>
      </c>
      <c r="D828" s="984"/>
      <c r="E828" s="994"/>
      <c r="F828" s="4007"/>
      <c r="G828" s="4014"/>
      <c r="H828" s="4003" t="s">
        <v>460</v>
      </c>
      <c r="I828" s="4015"/>
      <c r="J828" s="4016"/>
      <c r="K828" s="4017"/>
      <c r="L828" s="3741"/>
      <c r="M828" s="3741"/>
      <c r="N828" s="999"/>
      <c r="O828" s="1000"/>
      <c r="P828" s="992" t="s">
        <v>1094</v>
      </c>
      <c r="Q828" s="1000"/>
      <c r="R828" s="1000"/>
      <c r="S828" s="1000"/>
      <c r="T828" s="1000"/>
      <c r="U828" s="1000"/>
      <c r="V828" s="1000"/>
      <c r="W828" s="1000"/>
      <c r="X828" s="1000"/>
      <c r="Y828" s="1000"/>
      <c r="Z828" s="1000"/>
      <c r="AA828" s="1000"/>
      <c r="AB828" s="1000"/>
      <c r="AC828" s="1000"/>
      <c r="AD828" s="1000"/>
      <c r="AE828" s="1007"/>
      <c r="AF828" s="4018"/>
      <c r="AG828" s="4019"/>
      <c r="AH828" s="4019"/>
      <c r="AI828" s="4018"/>
      <c r="AJ828" s="4019"/>
      <c r="AK828" s="4019"/>
      <c r="AL828" s="1763"/>
      <c r="AM828" s="1609"/>
      <c r="AN828" s="1609"/>
      <c r="AO828" s="1609"/>
      <c r="AP828" s="1609"/>
      <c r="AQ828" s="1609"/>
      <c r="AR828" s="1609"/>
      <c r="AS828" s="1609"/>
      <c r="AT828" s="1609"/>
      <c r="AU828" s="1609"/>
      <c r="AV828" s="1609"/>
      <c r="AW828" s="1609"/>
      <c r="AX828" s="1609"/>
      <c r="AY828" s="1609"/>
      <c r="AZ828" s="1609"/>
      <c r="BA828" s="1609"/>
      <c r="BB828" s="1609"/>
      <c r="BC828" s="1609"/>
      <c r="BD828" s="1609"/>
      <c r="BE828" s="1609"/>
      <c r="BF828" s="1609"/>
    </row>
    <row r="829" spans="1:58" ht="12" customHeight="1">
      <c r="A829" s="990" t="s">
        <v>1036</v>
      </c>
      <c r="D829" s="984"/>
      <c r="E829" s="994"/>
      <c r="F829" s="4008"/>
      <c r="G829" s="1014"/>
      <c r="H829" s="1014"/>
      <c r="I829" s="4005" t="s">
        <v>1100</v>
      </c>
      <c r="J829" s="4005"/>
      <c r="K829" s="4005"/>
      <c r="L829" s="997"/>
      <c r="M829" s="997"/>
      <c r="N829" s="998"/>
      <c r="O829" s="998"/>
      <c r="P829" s="998"/>
      <c r="Q829" s="998"/>
      <c r="R829" s="998"/>
      <c r="S829" s="998"/>
      <c r="T829" s="998"/>
      <c r="U829" s="998"/>
      <c r="V829" s="998"/>
      <c r="W829" s="998"/>
      <c r="X829" s="998"/>
      <c r="Y829" s="998"/>
      <c r="Z829" s="998"/>
      <c r="AA829" s="998"/>
      <c r="AB829" s="998"/>
      <c r="AC829" s="998"/>
      <c r="AD829" s="998"/>
      <c r="AE829" s="998"/>
      <c r="AF829" s="998"/>
      <c r="AG829" s="997"/>
      <c r="AH829" s="997"/>
      <c r="AI829" s="998"/>
      <c r="AJ829" s="997"/>
      <c r="AK829" s="998"/>
      <c r="AL829" s="1763"/>
      <c r="AM829" s="1609"/>
      <c r="AN829" s="1609"/>
      <c r="AO829" s="1609"/>
      <c r="AP829" s="1609"/>
      <c r="AQ829" s="1609"/>
      <c r="AR829" s="1609"/>
      <c r="AS829" s="1609"/>
      <c r="AT829" s="1609"/>
      <c r="AU829" s="1609"/>
      <c r="AV829" s="1609"/>
      <c r="AW829" s="1609"/>
      <c r="AX829" s="1609"/>
      <c r="AY829" s="1609"/>
      <c r="AZ829" s="1609"/>
      <c r="BA829" s="1609"/>
      <c r="BB829" s="1609"/>
      <c r="BC829" s="1609"/>
      <c r="BD829" s="1609"/>
      <c r="BE829" s="1609"/>
      <c r="BF829" s="1609"/>
    </row>
    <row r="830" spans="1:58" ht="0.75" customHeight="1">
      <c r="A830" s="990" t="s">
        <v>1036</v>
      </c>
      <c r="D830" s="984"/>
      <c r="E830" s="994"/>
      <c r="F830" s="4006">
        <v>2023</v>
      </c>
      <c r="G830" s="4003"/>
      <c r="H830" s="4010" t="s">
        <v>460</v>
      </c>
      <c r="I830" s="4011"/>
      <c r="J830" s="4002"/>
      <c r="K830" s="4002"/>
      <c r="L830" s="4004"/>
      <c r="M830" s="3857"/>
      <c r="N830" s="1811"/>
      <c r="O830" s="1810"/>
      <c r="P830" s="1811"/>
      <c r="Q830" s="1811"/>
      <c r="R830" s="1811"/>
      <c r="S830" s="1811"/>
      <c r="T830" s="1811"/>
      <c r="U830" s="1811"/>
      <c r="V830" s="1811"/>
      <c r="W830" s="1811"/>
      <c r="X830" s="1811"/>
      <c r="Y830" s="1811"/>
      <c r="Z830" s="1811"/>
      <c r="AA830" s="1811"/>
      <c r="AB830" s="1811"/>
      <c r="AC830" s="1811"/>
      <c r="AD830" s="1811"/>
      <c r="AE830" s="1811"/>
      <c r="AF830" s="4009"/>
      <c r="AG830" s="4004"/>
      <c r="AH830" s="4004"/>
      <c r="AI830" s="4009"/>
      <c r="AJ830" s="4004"/>
      <c r="AK830" s="4004"/>
      <c r="AL830" s="1763"/>
      <c r="AM830" s="1609"/>
      <c r="AN830" s="1609"/>
      <c r="AO830" s="1609"/>
      <c r="AP830" s="1609"/>
      <c r="AQ830" s="1609"/>
      <c r="AR830" s="1609"/>
      <c r="AS830" s="1609"/>
      <c r="AT830" s="1609"/>
      <c r="AU830" s="1609"/>
      <c r="AV830" s="1609"/>
      <c r="AW830" s="1609"/>
      <c r="AX830" s="1609"/>
      <c r="AY830" s="1609"/>
      <c r="AZ830" s="1609"/>
      <c r="BA830" s="1609"/>
      <c r="BB830" s="1609"/>
      <c r="BC830" s="1609"/>
      <c r="BD830" s="1609"/>
      <c r="BE830" s="1609"/>
      <c r="BF830" s="1609"/>
    </row>
    <row r="831" spans="1:58" ht="0.75" customHeight="1">
      <c r="A831" s="990" t="s">
        <v>1036</v>
      </c>
      <c r="D831" s="984"/>
      <c r="E831" s="994"/>
      <c r="F831" s="4006"/>
      <c r="G831" s="4003"/>
      <c r="H831" s="4010"/>
      <c r="I831" s="4011"/>
      <c r="J831" s="4002"/>
      <c r="K831" s="4002"/>
      <c r="L831" s="4004"/>
      <c r="M831" s="3857"/>
      <c r="N831" s="4012"/>
      <c r="O831" s="4013"/>
      <c r="P831" s="3999"/>
      <c r="Q831" s="4002"/>
      <c r="R831" s="4002"/>
      <c r="S831" s="4002"/>
      <c r="T831" s="4002"/>
      <c r="U831" s="4002"/>
      <c r="V831" s="4002"/>
      <c r="W831" s="4002"/>
      <c r="X831" s="4002"/>
      <c r="Y831" s="4002"/>
      <c r="Z831" s="1812"/>
      <c r="AA831" s="1813"/>
      <c r="AB831" s="1813"/>
      <c r="AC831" s="1814"/>
      <c r="AD831" s="1814"/>
      <c r="AE831" s="1815"/>
      <c r="AF831" s="4009"/>
      <c r="AG831" s="4004"/>
      <c r="AH831" s="4004"/>
      <c r="AI831" s="4009"/>
      <c r="AJ831" s="4004"/>
      <c r="AK831" s="4004"/>
      <c r="AL831" s="1763"/>
      <c r="AM831" s="1609"/>
      <c r="AN831" s="1609"/>
      <c r="AO831" s="1609"/>
      <c r="AP831" s="1609"/>
      <c r="AQ831" s="1609"/>
      <c r="AR831" s="1609"/>
      <c r="AS831" s="1609"/>
      <c r="AT831" s="1609"/>
      <c r="AU831" s="1609"/>
      <c r="AV831" s="1609"/>
      <c r="AW831" s="1609"/>
      <c r="AX831" s="1609"/>
      <c r="AY831" s="1609"/>
      <c r="AZ831" s="1609"/>
      <c r="BA831" s="1609"/>
      <c r="BB831" s="1609"/>
      <c r="BC831" s="1609"/>
      <c r="BD831" s="1609"/>
      <c r="BE831" s="1609"/>
      <c r="BF831" s="1609"/>
    </row>
    <row r="832" spans="1:58" ht="0.75" customHeight="1">
      <c r="A832" s="990" t="s">
        <v>1036</v>
      </c>
      <c r="D832" s="984"/>
      <c r="E832" s="994"/>
      <c r="F832" s="4006"/>
      <c r="G832" s="4003"/>
      <c r="H832" s="4010"/>
      <c r="I832" s="4011"/>
      <c r="J832" s="4002"/>
      <c r="K832" s="4002"/>
      <c r="L832" s="4004"/>
      <c r="M832" s="3857"/>
      <c r="N832" s="4012"/>
      <c r="O832" s="4013"/>
      <c r="P832" s="4000"/>
      <c r="Q832" s="4002"/>
      <c r="R832" s="4002"/>
      <c r="S832" s="4002"/>
      <c r="T832" s="4002"/>
      <c r="U832" s="4002"/>
      <c r="V832" s="4002"/>
      <c r="W832" s="4002"/>
      <c r="X832" s="4002"/>
      <c r="Y832" s="4002"/>
      <c r="Z832" s="1816"/>
      <c r="AA832" s="1817"/>
      <c r="AB832" s="1818"/>
      <c r="AC832" s="1819"/>
      <c r="AD832" s="1818"/>
      <c r="AE832" s="1819"/>
      <c r="AF832" s="4009"/>
      <c r="AG832" s="4004"/>
      <c r="AH832" s="4004"/>
      <c r="AI832" s="4009"/>
      <c r="AJ832" s="4004"/>
      <c r="AK832" s="4004"/>
      <c r="AL832" s="1763"/>
      <c r="AM832" s="1609"/>
      <c r="AN832" s="1609"/>
      <c r="AO832" s="1609"/>
      <c r="AP832" s="1609"/>
      <c r="AQ832" s="1609"/>
      <c r="AR832" s="1609"/>
      <c r="AS832" s="1609"/>
      <c r="AT832" s="1609"/>
      <c r="AU832" s="1609"/>
      <c r="AV832" s="1609"/>
      <c r="AW832" s="1609"/>
      <c r="AX832" s="1609"/>
      <c r="AY832" s="1609"/>
      <c r="AZ832" s="1609"/>
      <c r="BA832" s="1609"/>
      <c r="BB832" s="1609"/>
      <c r="BC832" s="1609"/>
      <c r="BD832" s="1609"/>
      <c r="BE832" s="1609"/>
      <c r="BF832" s="1609"/>
    </row>
    <row r="833" spans="1:58" ht="0.75" customHeight="1">
      <c r="A833" s="990" t="s">
        <v>1036</v>
      </c>
      <c r="D833" s="984"/>
      <c r="E833" s="994"/>
      <c r="F833" s="4006"/>
      <c r="G833" s="4003"/>
      <c r="H833" s="4010"/>
      <c r="I833" s="4011"/>
      <c r="J833" s="4002"/>
      <c r="K833" s="4002"/>
      <c r="L833" s="4004"/>
      <c r="M833" s="3857"/>
      <c r="N833" s="4012"/>
      <c r="O833" s="4013"/>
      <c r="P833" s="4001"/>
      <c r="Q833" s="4002"/>
      <c r="R833" s="4002"/>
      <c r="S833" s="4002"/>
      <c r="T833" s="4002"/>
      <c r="U833" s="4002"/>
      <c r="V833" s="4002"/>
      <c r="W833" s="4002"/>
      <c r="X833" s="4002"/>
      <c r="Y833" s="4002"/>
      <c r="Z833" s="1812"/>
      <c r="AA833" s="1813"/>
      <c r="AB833" s="1820"/>
      <c r="AC833" s="1814"/>
      <c r="AD833" s="1814"/>
      <c r="AE833" s="1821"/>
      <c r="AF833" s="4009"/>
      <c r="AG833" s="4004"/>
      <c r="AH833" s="4004"/>
      <c r="AI833" s="4009"/>
      <c r="AJ833" s="4004"/>
      <c r="AK833" s="4004"/>
      <c r="AL833" s="1763"/>
      <c r="AM833" s="1609"/>
      <c r="AN833" s="1609"/>
      <c r="AO833" s="1609"/>
      <c r="AP833" s="1609"/>
      <c r="AQ833" s="1609"/>
      <c r="AR833" s="1609"/>
      <c r="AS833" s="1609"/>
      <c r="AT833" s="1609"/>
      <c r="AU833" s="1609"/>
      <c r="AV833" s="1609"/>
      <c r="AW833" s="1609"/>
      <c r="AX833" s="1609"/>
      <c r="AY833" s="1609"/>
      <c r="AZ833" s="1609"/>
      <c r="BA833" s="1609"/>
      <c r="BB833" s="1609"/>
      <c r="BC833" s="1609"/>
      <c r="BD833" s="1609"/>
      <c r="BE833" s="1609"/>
      <c r="BF833" s="1609"/>
    </row>
    <row r="834" spans="1:58" ht="0.75" customHeight="1">
      <c r="A834" s="990" t="s">
        <v>1036</v>
      </c>
      <c r="D834" s="984"/>
      <c r="E834" s="994"/>
      <c r="F834" s="4006"/>
      <c r="G834" s="4003"/>
      <c r="H834" s="4010"/>
      <c r="I834" s="4011"/>
      <c r="J834" s="4002"/>
      <c r="K834" s="4002"/>
      <c r="L834" s="4004"/>
      <c r="M834" s="3857"/>
      <c r="N834" s="1813"/>
      <c r="O834" s="1813"/>
      <c r="P834" s="1820"/>
      <c r="Q834" s="1813"/>
      <c r="R834" s="1813"/>
      <c r="S834" s="1813"/>
      <c r="T834" s="1813"/>
      <c r="U834" s="1813"/>
      <c r="V834" s="1813"/>
      <c r="W834" s="1813"/>
      <c r="X834" s="1813"/>
      <c r="Y834" s="1813"/>
      <c r="Z834" s="1813"/>
      <c r="AA834" s="1813"/>
      <c r="AB834" s="1813"/>
      <c r="AC834" s="1813"/>
      <c r="AD834" s="1813"/>
      <c r="AE834" s="1822"/>
      <c r="AF834" s="4009"/>
      <c r="AG834" s="4004"/>
      <c r="AH834" s="4004"/>
      <c r="AI834" s="4009"/>
      <c r="AJ834" s="4004"/>
      <c r="AK834" s="4004"/>
      <c r="AL834" s="1763"/>
      <c r="AM834" s="1609"/>
      <c r="AN834" s="1609"/>
      <c r="AO834" s="1609"/>
      <c r="AP834" s="1609"/>
      <c r="AQ834" s="1609"/>
      <c r="AR834" s="1609"/>
      <c r="AS834" s="1609"/>
      <c r="AT834" s="1609"/>
      <c r="AU834" s="1609"/>
      <c r="AV834" s="1609"/>
      <c r="AW834" s="1609"/>
      <c r="AX834" s="1609"/>
      <c r="AY834" s="1609"/>
      <c r="AZ834" s="1609"/>
      <c r="BA834" s="1609"/>
      <c r="BB834" s="1609"/>
      <c r="BC834" s="1609"/>
      <c r="BD834" s="1609"/>
      <c r="BE834" s="1609"/>
      <c r="BF834" s="1609"/>
    </row>
    <row r="835" spans="1:58" ht="11.25" customHeight="1">
      <c r="A835" s="990" t="s">
        <v>1036</v>
      </c>
      <c r="D835" s="984"/>
      <c r="E835" s="994"/>
      <c r="F835" s="4007"/>
      <c r="G835" s="3992" t="s">
        <v>90</v>
      </c>
      <c r="H835" s="4003" t="s">
        <v>161</v>
      </c>
      <c r="I835" s="4015"/>
      <c r="J835" s="4016"/>
      <c r="K835" s="4017" t="s">
        <v>1190</v>
      </c>
      <c r="L835" s="3741" t="s">
        <v>52</v>
      </c>
      <c r="M835" s="3741" t="s">
        <v>1035</v>
      </c>
      <c r="N835" s="1761"/>
      <c r="O835" s="1001" t="s">
        <v>460</v>
      </c>
      <c r="P835" s="1002"/>
      <c r="Q835" s="1002"/>
      <c r="R835" s="1002"/>
      <c r="S835" s="1002"/>
      <c r="T835" s="1002"/>
      <c r="U835" s="1002"/>
      <c r="V835" s="1002"/>
      <c r="W835" s="1002"/>
      <c r="X835" s="1002"/>
      <c r="Y835" s="1002"/>
      <c r="Z835" s="1002"/>
      <c r="AA835" s="1002"/>
      <c r="AB835" s="1002"/>
      <c r="AC835" s="1002"/>
      <c r="AD835" s="1002"/>
      <c r="AE835" s="1002"/>
      <c r="AF835" s="4018">
        <v>2035</v>
      </c>
      <c r="AG835" s="4019" t="s">
        <v>1096</v>
      </c>
      <c r="AH835" s="4019" t="s">
        <v>1191</v>
      </c>
      <c r="AI835" s="4018">
        <v>2035</v>
      </c>
      <c r="AJ835" s="4019" t="s">
        <v>1096</v>
      </c>
      <c r="AK835" s="4019" t="s">
        <v>1191</v>
      </c>
      <c r="AL835" s="1763"/>
      <c r="AM835" s="1609"/>
      <c r="AN835" s="1609"/>
      <c r="AO835" s="1609"/>
      <c r="AP835" s="1609"/>
      <c r="AQ835" s="1609"/>
      <c r="AR835" s="1609"/>
      <c r="AS835" s="1609"/>
      <c r="AT835" s="1609"/>
      <c r="AU835" s="1609"/>
      <c r="AV835" s="1609"/>
      <c r="AW835" s="1609"/>
      <c r="AX835" s="1609"/>
      <c r="AY835" s="1609"/>
      <c r="AZ835" s="1609"/>
      <c r="BA835" s="1609"/>
      <c r="BB835" s="1609"/>
      <c r="BC835" s="1609"/>
      <c r="BD835" s="1609"/>
      <c r="BE835" s="1609"/>
      <c r="BF835" s="1609"/>
    </row>
    <row r="836" spans="1:58" ht="11.25" customHeight="1">
      <c r="A836" s="990" t="s">
        <v>1036</v>
      </c>
      <c r="D836" s="984"/>
      <c r="E836" s="994"/>
      <c r="F836" s="4007"/>
      <c r="G836" s="4014"/>
      <c r="H836" s="4003" t="s">
        <v>460</v>
      </c>
      <c r="I836" s="4015"/>
      <c r="J836" s="4016"/>
      <c r="K836" s="4017"/>
      <c r="L836" s="3741"/>
      <c r="M836" s="3741"/>
      <c r="N836" s="4020"/>
      <c r="O836" s="4021">
        <v>1</v>
      </c>
      <c r="P836" s="4022" t="s">
        <v>52</v>
      </c>
      <c r="Q836" s="4016" t="s">
        <v>1098</v>
      </c>
      <c r="R836" s="4025" t="s">
        <v>1084</v>
      </c>
      <c r="S836" s="4025" t="s">
        <v>1183</v>
      </c>
      <c r="T836" s="4025" t="s">
        <v>1184</v>
      </c>
      <c r="U836" s="4025" t="s">
        <v>1185</v>
      </c>
      <c r="V836" s="4025" t="s">
        <v>1186</v>
      </c>
      <c r="W836" s="4025" t="s">
        <v>1187</v>
      </c>
      <c r="X836" s="4025" t="s">
        <v>1192</v>
      </c>
      <c r="Y836" s="4025" t="s">
        <v>1091</v>
      </c>
      <c r="Z836" s="999"/>
      <c r="AA836" s="1000"/>
      <c r="AB836" s="1000"/>
      <c r="AC836" s="1004"/>
      <c r="AD836" s="1004"/>
      <c r="AE836" s="1005"/>
      <c r="AF836" s="4018"/>
      <c r="AG836" s="4019"/>
      <c r="AH836" s="4019"/>
      <c r="AI836" s="4018"/>
      <c r="AJ836" s="4019"/>
      <c r="AK836" s="4019"/>
      <c r="AL836" s="1763"/>
      <c r="AM836" s="1609"/>
      <c r="AN836" s="1609"/>
      <c r="AO836" s="1609"/>
      <c r="AP836" s="1609"/>
      <c r="AQ836" s="1609"/>
      <c r="AR836" s="1609"/>
      <c r="AS836" s="1609"/>
      <c r="AT836" s="1609"/>
      <c r="AU836" s="1609"/>
      <c r="AV836" s="1609"/>
      <c r="AW836" s="1609"/>
      <c r="AX836" s="1609"/>
      <c r="AY836" s="1609"/>
      <c r="AZ836" s="1609"/>
      <c r="BA836" s="1609"/>
      <c r="BB836" s="1609"/>
      <c r="BC836" s="1609"/>
      <c r="BD836" s="1609"/>
      <c r="BE836" s="1609"/>
      <c r="BF836" s="1609"/>
    </row>
    <row r="837" spans="1:58" ht="11.25" customHeight="1">
      <c r="A837" s="990" t="s">
        <v>1036</v>
      </c>
      <c r="D837" s="984"/>
      <c r="E837" s="994"/>
      <c r="F837" s="4007"/>
      <c r="G837" s="4014"/>
      <c r="H837" s="4003" t="s">
        <v>460</v>
      </c>
      <c r="I837" s="4015"/>
      <c r="J837" s="4016"/>
      <c r="K837" s="4017"/>
      <c r="L837" s="3741"/>
      <c r="M837" s="3741"/>
      <c r="N837" s="4020"/>
      <c r="O837" s="4021"/>
      <c r="P837" s="4023"/>
      <c r="Q837" s="4016"/>
      <c r="R837" s="3975"/>
      <c r="S837" s="4025"/>
      <c r="T837" s="3975"/>
      <c r="U837" s="3975"/>
      <c r="V837" s="3975"/>
      <c r="W837" s="3975"/>
      <c r="X837" s="3975"/>
      <c r="Y837" s="3975"/>
      <c r="Z837" s="1614"/>
      <c r="AA837" s="1581">
        <v>1</v>
      </c>
      <c r="AB837" s="1003" t="s">
        <v>1092</v>
      </c>
      <c r="AC837" s="993">
        <v>50</v>
      </c>
      <c r="AD837" s="1003" t="str">
        <f>AB837</f>
        <v xml:space="preserve">  Прибыль направляемая на инвестиции</v>
      </c>
      <c r="AE837" s="993">
        <v>0</v>
      </c>
      <c r="AF837" s="4018"/>
      <c r="AG837" s="4019"/>
      <c r="AH837" s="4019"/>
      <c r="AI837" s="4018"/>
      <c r="AJ837" s="4019"/>
      <c r="AK837" s="4019"/>
      <c r="AL837" s="1763"/>
      <c r="AM837" s="1609"/>
      <c r="AN837" s="1609"/>
      <c r="AO837" s="1609"/>
      <c r="AP837" s="1609"/>
      <c r="AQ837" s="1609"/>
      <c r="AR837" s="1609"/>
      <c r="AS837" s="1609"/>
      <c r="AT837" s="1609"/>
      <c r="AU837" s="1609"/>
      <c r="AV837" s="1609"/>
      <c r="AW837" s="1609"/>
      <c r="AX837" s="1609"/>
      <c r="AY837" s="1609"/>
      <c r="AZ837" s="1609"/>
      <c r="BA837" s="1609"/>
      <c r="BB837" s="1609"/>
      <c r="BC837" s="1609"/>
      <c r="BD837" s="1609"/>
      <c r="BE837" s="1609"/>
      <c r="BF837" s="1609"/>
    </row>
    <row r="838" spans="1:58" ht="11.25" customHeight="1">
      <c r="A838" s="990" t="s">
        <v>1036</v>
      </c>
      <c r="D838" s="984"/>
      <c r="E838" s="994"/>
      <c r="F838" s="4007"/>
      <c r="G838" s="4014"/>
      <c r="H838" s="4003" t="s">
        <v>460</v>
      </c>
      <c r="I838" s="4015"/>
      <c r="J838" s="4016"/>
      <c r="K838" s="4017"/>
      <c r="L838" s="3741"/>
      <c r="M838" s="3741"/>
      <c r="N838" s="4020"/>
      <c r="O838" s="4021"/>
      <c r="P838" s="4024"/>
      <c r="Q838" s="4016"/>
      <c r="R838" s="3975"/>
      <c r="S838" s="4025"/>
      <c r="T838" s="3975"/>
      <c r="U838" s="3975"/>
      <c r="V838" s="3975"/>
      <c r="W838" s="3975"/>
      <c r="X838" s="3975"/>
      <c r="Y838" s="3975"/>
      <c r="Z838" s="999"/>
      <c r="AA838" s="1000"/>
      <c r="AB838" s="1065" t="s">
        <v>1093</v>
      </c>
      <c r="AC838" s="1004"/>
      <c r="AD838" s="1004"/>
      <c r="AE838" s="1006"/>
      <c r="AF838" s="4018"/>
      <c r="AG838" s="4019"/>
      <c r="AH838" s="4019"/>
      <c r="AI838" s="4018"/>
      <c r="AJ838" s="4019"/>
      <c r="AK838" s="4019"/>
      <c r="AL838" s="1763"/>
      <c r="AM838" s="1609"/>
      <c r="AN838" s="1609"/>
      <c r="AO838" s="1609"/>
      <c r="AP838" s="1609"/>
      <c r="AQ838" s="1609"/>
      <c r="AR838" s="1609"/>
      <c r="AS838" s="1609"/>
      <c r="AT838" s="1609"/>
      <c r="AU838" s="1609"/>
      <c r="AV838" s="1609"/>
      <c r="AW838" s="1609"/>
      <c r="AX838" s="1609"/>
      <c r="AY838" s="1609"/>
      <c r="AZ838" s="1609"/>
      <c r="BA838" s="1609"/>
      <c r="BB838" s="1609"/>
      <c r="BC838" s="1609"/>
      <c r="BD838" s="1609"/>
      <c r="BE838" s="1609"/>
      <c r="BF838" s="1609"/>
    </row>
    <row r="839" spans="1:58" ht="11.25" customHeight="1">
      <c r="A839" s="990" t="s">
        <v>1036</v>
      </c>
      <c r="D839" s="984"/>
      <c r="E839" s="994"/>
      <c r="F839" s="4007"/>
      <c r="G839" s="4014"/>
      <c r="H839" s="4003" t="s">
        <v>460</v>
      </c>
      <c r="I839" s="4015"/>
      <c r="J839" s="4016"/>
      <c r="K839" s="4017"/>
      <c r="L839" s="3741"/>
      <c r="M839" s="3741"/>
      <c r="N839" s="999"/>
      <c r="O839" s="1000"/>
      <c r="P839" s="992" t="s">
        <v>1094</v>
      </c>
      <c r="Q839" s="1000"/>
      <c r="R839" s="1000"/>
      <c r="S839" s="1000"/>
      <c r="T839" s="1000"/>
      <c r="U839" s="1000"/>
      <c r="V839" s="1000"/>
      <c r="W839" s="1000"/>
      <c r="X839" s="1000"/>
      <c r="Y839" s="1000"/>
      <c r="Z839" s="1000"/>
      <c r="AA839" s="1000"/>
      <c r="AB839" s="1000"/>
      <c r="AC839" s="1000"/>
      <c r="AD839" s="1000"/>
      <c r="AE839" s="1007"/>
      <c r="AF839" s="4018"/>
      <c r="AG839" s="4019"/>
      <c r="AH839" s="4019"/>
      <c r="AI839" s="4018"/>
      <c r="AJ839" s="4019"/>
      <c r="AK839" s="4019"/>
      <c r="AL839" s="1763"/>
      <c r="AM839" s="1609"/>
      <c r="AN839" s="1609"/>
      <c r="AO839" s="1609"/>
      <c r="AP839" s="1609"/>
      <c r="AQ839" s="1609"/>
      <c r="AR839" s="1609"/>
      <c r="AS839" s="1609"/>
      <c r="AT839" s="1609"/>
      <c r="AU839" s="1609"/>
      <c r="AV839" s="1609"/>
      <c r="AW839" s="1609"/>
      <c r="AX839" s="1609"/>
      <c r="AY839" s="1609"/>
      <c r="AZ839" s="1609"/>
      <c r="BA839" s="1609"/>
      <c r="BB839" s="1609"/>
      <c r="BC839" s="1609"/>
      <c r="BD839" s="1609"/>
      <c r="BE839" s="1609"/>
      <c r="BF839" s="1609"/>
    </row>
    <row r="840" spans="1:58" ht="12" customHeight="1">
      <c r="A840" s="990" t="s">
        <v>1036</v>
      </c>
      <c r="D840" s="984"/>
      <c r="E840" s="994"/>
      <c r="F840" s="4008"/>
      <c r="G840" s="1014"/>
      <c r="H840" s="1014"/>
      <c r="I840" s="4005" t="s">
        <v>1100</v>
      </c>
      <c r="J840" s="4005"/>
      <c r="K840" s="4005"/>
      <c r="L840" s="997"/>
      <c r="M840" s="997"/>
      <c r="N840" s="998"/>
      <c r="O840" s="998"/>
      <c r="P840" s="998"/>
      <c r="Q840" s="998"/>
      <c r="R840" s="998"/>
      <c r="S840" s="998"/>
      <c r="T840" s="998"/>
      <c r="U840" s="998"/>
      <c r="V840" s="998"/>
      <c r="W840" s="998"/>
      <c r="X840" s="998"/>
      <c r="Y840" s="998"/>
      <c r="Z840" s="998"/>
      <c r="AA840" s="998"/>
      <c r="AB840" s="998"/>
      <c r="AC840" s="998"/>
      <c r="AD840" s="998"/>
      <c r="AE840" s="998"/>
      <c r="AF840" s="998"/>
      <c r="AG840" s="997"/>
      <c r="AH840" s="997"/>
      <c r="AI840" s="998"/>
      <c r="AJ840" s="997"/>
      <c r="AK840" s="998"/>
      <c r="AL840" s="1763"/>
      <c r="AM840" s="1609"/>
      <c r="AN840" s="1609"/>
      <c r="AO840" s="1609"/>
      <c r="AP840" s="1609"/>
      <c r="AQ840" s="1609"/>
      <c r="AR840" s="1609"/>
      <c r="AS840" s="1609"/>
      <c r="AT840" s="1609"/>
      <c r="AU840" s="1609"/>
      <c r="AV840" s="1609"/>
      <c r="AW840" s="1609"/>
      <c r="AX840" s="1609"/>
      <c r="AY840" s="1609"/>
      <c r="AZ840" s="1609"/>
      <c r="BA840" s="1609"/>
      <c r="BB840" s="1609"/>
      <c r="BC840" s="1609"/>
      <c r="BD840" s="1609"/>
      <c r="BE840" s="1609"/>
      <c r="BF840" s="1609"/>
    </row>
    <row r="841" spans="1:58" ht="0.75" customHeight="1">
      <c r="A841" s="990" t="s">
        <v>1036</v>
      </c>
      <c r="D841" s="984"/>
      <c r="E841" s="994"/>
      <c r="F841" s="4006">
        <v>2024</v>
      </c>
      <c r="G841" s="4003"/>
      <c r="H841" s="4010" t="s">
        <v>460</v>
      </c>
      <c r="I841" s="4011"/>
      <c r="J841" s="4002"/>
      <c r="K841" s="4002"/>
      <c r="L841" s="4004"/>
      <c r="M841" s="3857"/>
      <c r="N841" s="1811"/>
      <c r="O841" s="1810"/>
      <c r="P841" s="1811"/>
      <c r="Q841" s="1811"/>
      <c r="R841" s="1811"/>
      <c r="S841" s="1811"/>
      <c r="T841" s="1811"/>
      <c r="U841" s="1811"/>
      <c r="V841" s="1811"/>
      <c r="W841" s="1811"/>
      <c r="X841" s="1811"/>
      <c r="Y841" s="1811"/>
      <c r="Z841" s="1811"/>
      <c r="AA841" s="1811"/>
      <c r="AB841" s="1811"/>
      <c r="AC841" s="1811"/>
      <c r="AD841" s="1811"/>
      <c r="AE841" s="1811"/>
      <c r="AF841" s="4009"/>
      <c r="AG841" s="4004"/>
      <c r="AH841" s="4004"/>
      <c r="AI841" s="4009"/>
      <c r="AJ841" s="4004"/>
      <c r="AK841" s="4004"/>
      <c r="AL841" s="1763"/>
      <c r="AM841" s="1609"/>
      <c r="AN841" s="1609"/>
      <c r="AO841" s="1609"/>
      <c r="AP841" s="1609"/>
      <c r="AQ841" s="1609"/>
      <c r="AR841" s="1609"/>
      <c r="AS841" s="1609"/>
      <c r="AT841" s="1609"/>
      <c r="AU841" s="1609"/>
      <c r="AV841" s="1609"/>
      <c r="AW841" s="1609"/>
      <c r="AX841" s="1609"/>
      <c r="AY841" s="1609"/>
      <c r="AZ841" s="1609"/>
      <c r="BA841" s="1609"/>
      <c r="BB841" s="1609"/>
      <c r="BC841" s="1609"/>
      <c r="BD841" s="1609"/>
      <c r="BE841" s="1609"/>
      <c r="BF841" s="1609"/>
    </row>
    <row r="842" spans="1:58" ht="0.75" customHeight="1">
      <c r="A842" s="990" t="s">
        <v>1036</v>
      </c>
      <c r="D842" s="984"/>
      <c r="E842" s="994"/>
      <c r="F842" s="4006"/>
      <c r="G842" s="4003"/>
      <c r="H842" s="4010"/>
      <c r="I842" s="4011"/>
      <c r="J842" s="4002"/>
      <c r="K842" s="4002"/>
      <c r="L842" s="4004"/>
      <c r="M842" s="3857"/>
      <c r="N842" s="4012"/>
      <c r="O842" s="4013"/>
      <c r="P842" s="3999"/>
      <c r="Q842" s="4002"/>
      <c r="R842" s="4002"/>
      <c r="S842" s="4002"/>
      <c r="T842" s="4002"/>
      <c r="U842" s="4002"/>
      <c r="V842" s="4002"/>
      <c r="W842" s="4002"/>
      <c r="X842" s="4002"/>
      <c r="Y842" s="4002"/>
      <c r="Z842" s="1812"/>
      <c r="AA842" s="1813"/>
      <c r="AB842" s="1813"/>
      <c r="AC842" s="1814"/>
      <c r="AD842" s="1814"/>
      <c r="AE842" s="1815"/>
      <c r="AF842" s="4009"/>
      <c r="AG842" s="4004"/>
      <c r="AH842" s="4004"/>
      <c r="AI842" s="4009"/>
      <c r="AJ842" s="4004"/>
      <c r="AK842" s="4004"/>
      <c r="AL842" s="1763"/>
      <c r="AM842" s="1609"/>
      <c r="AN842" s="1609"/>
      <c r="AO842" s="1609"/>
      <c r="AP842" s="1609"/>
      <c r="AQ842" s="1609"/>
      <c r="AR842" s="1609"/>
      <c r="AS842" s="1609"/>
      <c r="AT842" s="1609"/>
      <c r="AU842" s="1609"/>
      <c r="AV842" s="1609"/>
      <c r="AW842" s="1609"/>
      <c r="AX842" s="1609"/>
      <c r="AY842" s="1609"/>
      <c r="AZ842" s="1609"/>
      <c r="BA842" s="1609"/>
      <c r="BB842" s="1609"/>
      <c r="BC842" s="1609"/>
      <c r="BD842" s="1609"/>
      <c r="BE842" s="1609"/>
      <c r="BF842" s="1609"/>
    </row>
    <row r="843" spans="1:58" ht="0.75" customHeight="1">
      <c r="A843" s="990" t="s">
        <v>1036</v>
      </c>
      <c r="D843" s="984"/>
      <c r="E843" s="994"/>
      <c r="F843" s="4006"/>
      <c r="G843" s="4003"/>
      <c r="H843" s="4010"/>
      <c r="I843" s="4011"/>
      <c r="J843" s="4002"/>
      <c r="K843" s="4002"/>
      <c r="L843" s="4004"/>
      <c r="M843" s="3857"/>
      <c r="N843" s="4012"/>
      <c r="O843" s="4013"/>
      <c r="P843" s="4000"/>
      <c r="Q843" s="4002"/>
      <c r="R843" s="4002"/>
      <c r="S843" s="4002"/>
      <c r="T843" s="4002"/>
      <c r="U843" s="4002"/>
      <c r="V843" s="4002"/>
      <c r="W843" s="4002"/>
      <c r="X843" s="4002"/>
      <c r="Y843" s="4002"/>
      <c r="Z843" s="1816"/>
      <c r="AA843" s="1817"/>
      <c r="AB843" s="1818"/>
      <c r="AC843" s="1819"/>
      <c r="AD843" s="1818"/>
      <c r="AE843" s="1819"/>
      <c r="AF843" s="4009"/>
      <c r="AG843" s="4004"/>
      <c r="AH843" s="4004"/>
      <c r="AI843" s="4009"/>
      <c r="AJ843" s="4004"/>
      <c r="AK843" s="4004"/>
      <c r="AL843" s="1763"/>
      <c r="AM843" s="1609"/>
      <c r="AN843" s="1609"/>
      <c r="AO843" s="1609"/>
      <c r="AP843" s="1609"/>
      <c r="AQ843" s="1609"/>
      <c r="AR843" s="1609"/>
      <c r="AS843" s="1609"/>
      <c r="AT843" s="1609"/>
      <c r="AU843" s="1609"/>
      <c r="AV843" s="1609"/>
      <c r="AW843" s="1609"/>
      <c r="AX843" s="1609"/>
      <c r="AY843" s="1609"/>
      <c r="AZ843" s="1609"/>
      <c r="BA843" s="1609"/>
      <c r="BB843" s="1609"/>
      <c r="BC843" s="1609"/>
      <c r="BD843" s="1609"/>
      <c r="BE843" s="1609"/>
      <c r="BF843" s="1609"/>
    </row>
    <row r="844" spans="1:58" ht="0.75" customHeight="1">
      <c r="A844" s="990" t="s">
        <v>1036</v>
      </c>
      <c r="D844" s="984"/>
      <c r="E844" s="994"/>
      <c r="F844" s="4006"/>
      <c r="G844" s="4003"/>
      <c r="H844" s="4010"/>
      <c r="I844" s="4011"/>
      <c r="J844" s="4002"/>
      <c r="K844" s="4002"/>
      <c r="L844" s="4004"/>
      <c r="M844" s="3857"/>
      <c r="N844" s="4012"/>
      <c r="O844" s="4013"/>
      <c r="P844" s="4001"/>
      <c r="Q844" s="4002"/>
      <c r="R844" s="4002"/>
      <c r="S844" s="4002"/>
      <c r="T844" s="4002"/>
      <c r="U844" s="4002"/>
      <c r="V844" s="4002"/>
      <c r="W844" s="4002"/>
      <c r="X844" s="4002"/>
      <c r="Y844" s="4002"/>
      <c r="Z844" s="1812"/>
      <c r="AA844" s="1813"/>
      <c r="AB844" s="1820"/>
      <c r="AC844" s="1814"/>
      <c r="AD844" s="1814"/>
      <c r="AE844" s="1821"/>
      <c r="AF844" s="4009"/>
      <c r="AG844" s="4004"/>
      <c r="AH844" s="4004"/>
      <c r="AI844" s="4009"/>
      <c r="AJ844" s="4004"/>
      <c r="AK844" s="4004"/>
      <c r="AL844" s="1763"/>
      <c r="AM844" s="1609"/>
      <c r="AN844" s="1609"/>
      <c r="AO844" s="1609"/>
      <c r="AP844" s="1609"/>
      <c r="AQ844" s="1609"/>
      <c r="AR844" s="1609"/>
      <c r="AS844" s="1609"/>
      <c r="AT844" s="1609"/>
      <c r="AU844" s="1609"/>
      <c r="AV844" s="1609"/>
      <c r="AW844" s="1609"/>
      <c r="AX844" s="1609"/>
      <c r="AY844" s="1609"/>
      <c r="AZ844" s="1609"/>
      <c r="BA844" s="1609"/>
      <c r="BB844" s="1609"/>
      <c r="BC844" s="1609"/>
      <c r="BD844" s="1609"/>
      <c r="BE844" s="1609"/>
      <c r="BF844" s="1609"/>
    </row>
    <row r="845" spans="1:58" ht="0.75" customHeight="1">
      <c r="A845" s="990" t="s">
        <v>1036</v>
      </c>
      <c r="D845" s="984"/>
      <c r="E845" s="994"/>
      <c r="F845" s="4006"/>
      <c r="G845" s="4003"/>
      <c r="H845" s="4010"/>
      <c r="I845" s="4011"/>
      <c r="J845" s="4002"/>
      <c r="K845" s="4002"/>
      <c r="L845" s="4004"/>
      <c r="M845" s="3857"/>
      <c r="N845" s="1813"/>
      <c r="O845" s="1813"/>
      <c r="P845" s="1820"/>
      <c r="Q845" s="1813"/>
      <c r="R845" s="1813"/>
      <c r="S845" s="1813"/>
      <c r="T845" s="1813"/>
      <c r="U845" s="1813"/>
      <c r="V845" s="1813"/>
      <c r="W845" s="1813"/>
      <c r="X845" s="1813"/>
      <c r="Y845" s="1813"/>
      <c r="Z845" s="1813"/>
      <c r="AA845" s="1813"/>
      <c r="AB845" s="1813"/>
      <c r="AC845" s="1813"/>
      <c r="AD845" s="1813"/>
      <c r="AE845" s="1822"/>
      <c r="AF845" s="4009"/>
      <c r="AG845" s="4004"/>
      <c r="AH845" s="4004"/>
      <c r="AI845" s="4009"/>
      <c r="AJ845" s="4004"/>
      <c r="AK845" s="4004"/>
      <c r="AL845" s="1763"/>
      <c r="AM845" s="1609"/>
      <c r="AN845" s="1609"/>
      <c r="AO845" s="1609"/>
      <c r="AP845" s="1609"/>
      <c r="AQ845" s="1609"/>
      <c r="AR845" s="1609"/>
      <c r="AS845" s="1609"/>
      <c r="AT845" s="1609"/>
      <c r="AU845" s="1609"/>
      <c r="AV845" s="1609"/>
      <c r="AW845" s="1609"/>
      <c r="AX845" s="1609"/>
      <c r="AY845" s="1609"/>
      <c r="AZ845" s="1609"/>
      <c r="BA845" s="1609"/>
      <c r="BB845" s="1609"/>
      <c r="BC845" s="1609"/>
      <c r="BD845" s="1609"/>
      <c r="BE845" s="1609"/>
      <c r="BF845" s="1609"/>
    </row>
    <row r="846" spans="1:58" ht="11.25" customHeight="1">
      <c r="A846" s="990" t="s">
        <v>1036</v>
      </c>
      <c r="D846" s="984"/>
      <c r="E846" s="994"/>
      <c r="F846" s="4007"/>
      <c r="G846" s="3992" t="s">
        <v>90</v>
      </c>
      <c r="H846" s="4003" t="s">
        <v>161</v>
      </c>
      <c r="I846" s="4015"/>
      <c r="J846" s="4016"/>
      <c r="K846" s="4017" t="s">
        <v>1190</v>
      </c>
      <c r="L846" s="3741" t="s">
        <v>52</v>
      </c>
      <c r="M846" s="3741" t="s">
        <v>1035</v>
      </c>
      <c r="N846" s="1761"/>
      <c r="O846" s="1001" t="s">
        <v>460</v>
      </c>
      <c r="P846" s="1002"/>
      <c r="Q846" s="1002"/>
      <c r="R846" s="1002"/>
      <c r="S846" s="1002"/>
      <c r="T846" s="1002"/>
      <c r="U846" s="1002"/>
      <c r="V846" s="1002"/>
      <c r="W846" s="1002"/>
      <c r="X846" s="1002"/>
      <c r="Y846" s="1002"/>
      <c r="Z846" s="1002"/>
      <c r="AA846" s="1002"/>
      <c r="AB846" s="1002"/>
      <c r="AC846" s="1002"/>
      <c r="AD846" s="1002"/>
      <c r="AE846" s="1002"/>
      <c r="AF846" s="4018">
        <v>2035</v>
      </c>
      <c r="AG846" s="4019" t="s">
        <v>1096</v>
      </c>
      <c r="AH846" s="4019" t="s">
        <v>1191</v>
      </c>
      <c r="AI846" s="4018">
        <v>2035</v>
      </c>
      <c r="AJ846" s="4019" t="s">
        <v>1096</v>
      </c>
      <c r="AK846" s="4019" t="s">
        <v>1191</v>
      </c>
      <c r="AL846" s="1763"/>
      <c r="AM846" s="1609"/>
      <c r="AN846" s="1609"/>
      <c r="AO846" s="1609"/>
      <c r="AP846" s="1609"/>
      <c r="AQ846" s="1609"/>
      <c r="AR846" s="1609"/>
      <c r="AS846" s="1609"/>
      <c r="AT846" s="1609"/>
      <c r="AU846" s="1609"/>
      <c r="AV846" s="1609"/>
      <c r="AW846" s="1609"/>
      <c r="AX846" s="1609"/>
      <c r="AY846" s="1609"/>
      <c r="AZ846" s="1609"/>
      <c r="BA846" s="1609"/>
      <c r="BB846" s="1609"/>
      <c r="BC846" s="1609"/>
      <c r="BD846" s="1609"/>
      <c r="BE846" s="1609"/>
      <c r="BF846" s="1609"/>
    </row>
    <row r="847" spans="1:58" ht="11.25" customHeight="1">
      <c r="A847" s="990" t="s">
        <v>1036</v>
      </c>
      <c r="D847" s="984"/>
      <c r="E847" s="994"/>
      <c r="F847" s="4007"/>
      <c r="G847" s="4014"/>
      <c r="H847" s="4003" t="s">
        <v>460</v>
      </c>
      <c r="I847" s="4015"/>
      <c r="J847" s="4016"/>
      <c r="K847" s="4017"/>
      <c r="L847" s="3741"/>
      <c r="M847" s="3741"/>
      <c r="N847" s="4020"/>
      <c r="O847" s="4021">
        <v>1</v>
      </c>
      <c r="P847" s="4022" t="s">
        <v>52</v>
      </c>
      <c r="Q847" s="4016" t="s">
        <v>1098</v>
      </c>
      <c r="R847" s="4025" t="s">
        <v>1084</v>
      </c>
      <c r="S847" s="4025" t="s">
        <v>1183</v>
      </c>
      <c r="T847" s="4025" t="s">
        <v>1184</v>
      </c>
      <c r="U847" s="4025" t="s">
        <v>1185</v>
      </c>
      <c r="V847" s="4025" t="s">
        <v>1186</v>
      </c>
      <c r="W847" s="4025" t="s">
        <v>1187</v>
      </c>
      <c r="X847" s="4025" t="s">
        <v>1192</v>
      </c>
      <c r="Y847" s="4025" t="s">
        <v>1091</v>
      </c>
      <c r="Z847" s="999"/>
      <c r="AA847" s="1000"/>
      <c r="AB847" s="1000"/>
      <c r="AC847" s="1004"/>
      <c r="AD847" s="1004"/>
      <c r="AE847" s="1005"/>
      <c r="AF847" s="4018"/>
      <c r="AG847" s="4019"/>
      <c r="AH847" s="4019"/>
      <c r="AI847" s="4018"/>
      <c r="AJ847" s="4019"/>
      <c r="AK847" s="4019"/>
      <c r="AL847" s="1763"/>
      <c r="AM847" s="1609"/>
      <c r="AN847" s="1609"/>
      <c r="AO847" s="1609"/>
      <c r="AP847" s="1609"/>
      <c r="AQ847" s="1609"/>
      <c r="AR847" s="1609"/>
      <c r="AS847" s="1609"/>
      <c r="AT847" s="1609"/>
      <c r="AU847" s="1609"/>
      <c r="AV847" s="1609"/>
      <c r="AW847" s="1609"/>
      <c r="AX847" s="1609"/>
      <c r="AY847" s="1609"/>
      <c r="AZ847" s="1609"/>
      <c r="BA847" s="1609"/>
      <c r="BB847" s="1609"/>
      <c r="BC847" s="1609"/>
      <c r="BD847" s="1609"/>
      <c r="BE847" s="1609"/>
      <c r="BF847" s="1609"/>
    </row>
    <row r="848" spans="1:58" ht="11.25" customHeight="1">
      <c r="A848" s="990" t="s">
        <v>1036</v>
      </c>
      <c r="D848" s="984"/>
      <c r="E848" s="994"/>
      <c r="F848" s="4007"/>
      <c r="G848" s="4014"/>
      <c r="H848" s="4003" t="s">
        <v>460</v>
      </c>
      <c r="I848" s="4015"/>
      <c r="J848" s="4016"/>
      <c r="K848" s="4017"/>
      <c r="L848" s="3741"/>
      <c r="M848" s="3741"/>
      <c r="N848" s="4020"/>
      <c r="O848" s="4021"/>
      <c r="P848" s="4023"/>
      <c r="Q848" s="4016"/>
      <c r="R848" s="3975"/>
      <c r="S848" s="4025"/>
      <c r="T848" s="3975"/>
      <c r="U848" s="3975"/>
      <c r="V848" s="3975"/>
      <c r="W848" s="3975"/>
      <c r="X848" s="3975"/>
      <c r="Y848" s="3975"/>
      <c r="Z848" s="1614"/>
      <c r="AA848" s="1581">
        <v>1</v>
      </c>
      <c r="AB848" s="1003" t="s">
        <v>1092</v>
      </c>
      <c r="AC848" s="993">
        <v>50</v>
      </c>
      <c r="AD848" s="1003" t="str">
        <f>AB848</f>
        <v xml:space="preserve">  Прибыль направляемая на инвестиции</v>
      </c>
      <c r="AE848" s="993">
        <v>0</v>
      </c>
      <c r="AF848" s="4018"/>
      <c r="AG848" s="4019"/>
      <c r="AH848" s="4019"/>
      <c r="AI848" s="4018"/>
      <c r="AJ848" s="4019"/>
      <c r="AK848" s="4019"/>
      <c r="AL848" s="1763"/>
      <c r="AM848" s="1609"/>
      <c r="AN848" s="1609"/>
      <c r="AO848" s="1609"/>
      <c r="AP848" s="1609"/>
      <c r="AQ848" s="1609"/>
      <c r="AR848" s="1609"/>
      <c r="AS848" s="1609"/>
      <c r="AT848" s="1609"/>
      <c r="AU848" s="1609"/>
      <c r="AV848" s="1609"/>
      <c r="AW848" s="1609"/>
      <c r="AX848" s="1609"/>
      <c r="AY848" s="1609"/>
      <c r="AZ848" s="1609"/>
      <c r="BA848" s="1609"/>
      <c r="BB848" s="1609"/>
      <c r="BC848" s="1609"/>
      <c r="BD848" s="1609"/>
      <c r="BE848" s="1609"/>
      <c r="BF848" s="1609"/>
    </row>
    <row r="849" spans="1:58" ht="11.25" customHeight="1">
      <c r="A849" s="990" t="s">
        <v>1036</v>
      </c>
      <c r="D849" s="984"/>
      <c r="E849" s="994"/>
      <c r="F849" s="4007"/>
      <c r="G849" s="4014"/>
      <c r="H849" s="4003" t="s">
        <v>460</v>
      </c>
      <c r="I849" s="4015"/>
      <c r="J849" s="4016"/>
      <c r="K849" s="4017"/>
      <c r="L849" s="3741"/>
      <c r="M849" s="3741"/>
      <c r="N849" s="4020"/>
      <c r="O849" s="4021"/>
      <c r="P849" s="4024"/>
      <c r="Q849" s="4016"/>
      <c r="R849" s="3975"/>
      <c r="S849" s="4025"/>
      <c r="T849" s="3975"/>
      <c r="U849" s="3975"/>
      <c r="V849" s="3975"/>
      <c r="W849" s="3975"/>
      <c r="X849" s="3975"/>
      <c r="Y849" s="3975"/>
      <c r="Z849" s="999"/>
      <c r="AA849" s="1000"/>
      <c r="AB849" s="1065" t="s">
        <v>1093</v>
      </c>
      <c r="AC849" s="1004"/>
      <c r="AD849" s="1004"/>
      <c r="AE849" s="1006"/>
      <c r="AF849" s="4018"/>
      <c r="AG849" s="4019"/>
      <c r="AH849" s="4019"/>
      <c r="AI849" s="4018"/>
      <c r="AJ849" s="4019"/>
      <c r="AK849" s="4019"/>
      <c r="AL849" s="1763"/>
      <c r="AM849" s="1609"/>
      <c r="AN849" s="1609"/>
      <c r="AO849" s="1609"/>
      <c r="AP849" s="1609"/>
      <c r="AQ849" s="1609"/>
      <c r="AR849" s="1609"/>
      <c r="AS849" s="1609"/>
      <c r="AT849" s="1609"/>
      <c r="AU849" s="1609"/>
      <c r="AV849" s="1609"/>
      <c r="AW849" s="1609"/>
      <c r="AX849" s="1609"/>
      <c r="AY849" s="1609"/>
      <c r="AZ849" s="1609"/>
      <c r="BA849" s="1609"/>
      <c r="BB849" s="1609"/>
      <c r="BC849" s="1609"/>
      <c r="BD849" s="1609"/>
      <c r="BE849" s="1609"/>
      <c r="BF849" s="1609"/>
    </row>
    <row r="850" spans="1:58" ht="11.25" customHeight="1">
      <c r="A850" s="990" t="s">
        <v>1036</v>
      </c>
      <c r="D850" s="984"/>
      <c r="E850" s="994"/>
      <c r="F850" s="4007"/>
      <c r="G850" s="4014"/>
      <c r="H850" s="4003" t="s">
        <v>460</v>
      </c>
      <c r="I850" s="4015"/>
      <c r="J850" s="4016"/>
      <c r="K850" s="4017"/>
      <c r="L850" s="3741"/>
      <c r="M850" s="3741"/>
      <c r="N850" s="999"/>
      <c r="O850" s="1000"/>
      <c r="P850" s="992" t="s">
        <v>1094</v>
      </c>
      <c r="Q850" s="1000"/>
      <c r="R850" s="1000"/>
      <c r="S850" s="1000"/>
      <c r="T850" s="1000"/>
      <c r="U850" s="1000"/>
      <c r="V850" s="1000"/>
      <c r="W850" s="1000"/>
      <c r="X850" s="1000"/>
      <c r="Y850" s="1000"/>
      <c r="Z850" s="1000"/>
      <c r="AA850" s="1000"/>
      <c r="AB850" s="1000"/>
      <c r="AC850" s="1000"/>
      <c r="AD850" s="1000"/>
      <c r="AE850" s="1007"/>
      <c r="AF850" s="4018"/>
      <c r="AG850" s="4019"/>
      <c r="AH850" s="4019"/>
      <c r="AI850" s="4018"/>
      <c r="AJ850" s="4019"/>
      <c r="AK850" s="4019"/>
      <c r="AL850" s="1763"/>
      <c r="AM850" s="1609"/>
      <c r="AN850" s="1609"/>
      <c r="AO850" s="1609"/>
      <c r="AP850" s="1609"/>
      <c r="AQ850" s="1609"/>
      <c r="AR850" s="1609"/>
      <c r="AS850" s="1609"/>
      <c r="AT850" s="1609"/>
      <c r="AU850" s="1609"/>
      <c r="AV850" s="1609"/>
      <c r="AW850" s="1609"/>
      <c r="AX850" s="1609"/>
      <c r="AY850" s="1609"/>
      <c r="AZ850" s="1609"/>
      <c r="BA850" s="1609"/>
      <c r="BB850" s="1609"/>
      <c r="BC850" s="1609"/>
      <c r="BD850" s="1609"/>
      <c r="BE850" s="1609"/>
      <c r="BF850" s="1609"/>
    </row>
    <row r="851" spans="1:58" ht="12" customHeight="1">
      <c r="A851" s="990" t="s">
        <v>1036</v>
      </c>
      <c r="D851" s="984"/>
      <c r="E851" s="994"/>
      <c r="F851" s="4008"/>
      <c r="G851" s="1014"/>
      <c r="H851" s="1014"/>
      <c r="I851" s="4005" t="s">
        <v>1100</v>
      </c>
      <c r="J851" s="4005"/>
      <c r="K851" s="4005"/>
      <c r="L851" s="997"/>
      <c r="M851" s="997"/>
      <c r="N851" s="998"/>
      <c r="O851" s="998"/>
      <c r="P851" s="998"/>
      <c r="Q851" s="998"/>
      <c r="R851" s="998"/>
      <c r="S851" s="998"/>
      <c r="T851" s="998"/>
      <c r="U851" s="998"/>
      <c r="V851" s="998"/>
      <c r="W851" s="998"/>
      <c r="X851" s="998"/>
      <c r="Y851" s="998"/>
      <c r="Z851" s="998"/>
      <c r="AA851" s="998"/>
      <c r="AB851" s="998"/>
      <c r="AC851" s="998"/>
      <c r="AD851" s="998"/>
      <c r="AE851" s="998"/>
      <c r="AF851" s="998"/>
      <c r="AG851" s="997"/>
      <c r="AH851" s="997"/>
      <c r="AI851" s="998"/>
      <c r="AJ851" s="997"/>
      <c r="AK851" s="998"/>
      <c r="AL851" s="1763"/>
      <c r="AM851" s="1609"/>
      <c r="AN851" s="1609"/>
      <c r="AO851" s="1609"/>
      <c r="AP851" s="1609"/>
      <c r="AQ851" s="1609"/>
      <c r="AR851" s="1609"/>
      <c r="AS851" s="1609"/>
      <c r="AT851" s="1609"/>
      <c r="AU851" s="1609"/>
      <c r="AV851" s="1609"/>
      <c r="AW851" s="1609"/>
      <c r="AX851" s="1609"/>
      <c r="AY851" s="1609"/>
      <c r="AZ851" s="1609"/>
      <c r="BA851" s="1609"/>
      <c r="BB851" s="1609"/>
      <c r="BC851" s="1609"/>
      <c r="BD851" s="1609"/>
      <c r="BE851" s="1609"/>
      <c r="BF851" s="1609"/>
    </row>
    <row r="852" spans="1:58" ht="0.75" customHeight="1">
      <c r="A852" s="990" t="s">
        <v>1036</v>
      </c>
      <c r="D852" s="984"/>
      <c r="E852" s="994"/>
      <c r="F852" s="4006">
        <v>2025</v>
      </c>
      <c r="G852" s="4003"/>
      <c r="H852" s="4010" t="s">
        <v>460</v>
      </c>
      <c r="I852" s="4011"/>
      <c r="J852" s="4002"/>
      <c r="K852" s="4002"/>
      <c r="L852" s="4004"/>
      <c r="M852" s="3857"/>
      <c r="N852" s="1811"/>
      <c r="O852" s="1810"/>
      <c r="P852" s="1811"/>
      <c r="Q852" s="1811"/>
      <c r="R852" s="1811"/>
      <c r="S852" s="1811"/>
      <c r="T852" s="1811"/>
      <c r="U852" s="1811"/>
      <c r="V852" s="1811"/>
      <c r="W852" s="1811"/>
      <c r="X852" s="1811"/>
      <c r="Y852" s="1811"/>
      <c r="Z852" s="1811"/>
      <c r="AA852" s="1811"/>
      <c r="AB852" s="1811"/>
      <c r="AC852" s="1811"/>
      <c r="AD852" s="1811"/>
      <c r="AE852" s="1811"/>
      <c r="AF852" s="4009"/>
      <c r="AG852" s="4004"/>
      <c r="AH852" s="4004"/>
      <c r="AI852" s="4009"/>
      <c r="AJ852" s="4004"/>
      <c r="AK852" s="4004"/>
      <c r="AL852" s="1763"/>
      <c r="AM852" s="1609"/>
      <c r="AN852" s="1609"/>
      <c r="AO852" s="1609"/>
      <c r="AP852" s="1609"/>
      <c r="AQ852" s="1609"/>
      <c r="AR852" s="1609"/>
      <c r="AS852" s="1609"/>
      <c r="AT852" s="1609"/>
      <c r="AU852" s="1609"/>
      <c r="AV852" s="1609"/>
      <c r="AW852" s="1609"/>
      <c r="AX852" s="1609"/>
      <c r="AY852" s="1609"/>
      <c r="AZ852" s="1609"/>
      <c r="BA852" s="1609"/>
      <c r="BB852" s="1609"/>
      <c r="BC852" s="1609"/>
      <c r="BD852" s="1609"/>
      <c r="BE852" s="1609"/>
      <c r="BF852" s="1609"/>
    </row>
    <row r="853" spans="1:58" ht="0.75" customHeight="1">
      <c r="A853" s="990" t="s">
        <v>1036</v>
      </c>
      <c r="D853" s="984"/>
      <c r="E853" s="994"/>
      <c r="F853" s="4006"/>
      <c r="G853" s="4003"/>
      <c r="H853" s="4010"/>
      <c r="I853" s="4011"/>
      <c r="J853" s="4002"/>
      <c r="K853" s="4002"/>
      <c r="L853" s="4004"/>
      <c r="M853" s="3857"/>
      <c r="N853" s="4012"/>
      <c r="O853" s="4013"/>
      <c r="P853" s="3999"/>
      <c r="Q853" s="4002"/>
      <c r="R853" s="4002"/>
      <c r="S853" s="4002"/>
      <c r="T853" s="4002"/>
      <c r="U853" s="4002"/>
      <c r="V853" s="4002"/>
      <c r="W853" s="4002"/>
      <c r="X853" s="4002"/>
      <c r="Y853" s="4002"/>
      <c r="Z853" s="1812"/>
      <c r="AA853" s="1813"/>
      <c r="AB853" s="1813"/>
      <c r="AC853" s="1814"/>
      <c r="AD853" s="1814"/>
      <c r="AE853" s="1815"/>
      <c r="AF853" s="4009"/>
      <c r="AG853" s="4004"/>
      <c r="AH853" s="4004"/>
      <c r="AI853" s="4009"/>
      <c r="AJ853" s="4004"/>
      <c r="AK853" s="4004"/>
      <c r="AL853" s="1763"/>
      <c r="AM853" s="1609"/>
      <c r="AN853" s="1609"/>
      <c r="AO853" s="1609"/>
      <c r="AP853" s="1609"/>
      <c r="AQ853" s="1609"/>
      <c r="AR853" s="1609"/>
      <c r="AS853" s="1609"/>
      <c r="AT853" s="1609"/>
      <c r="AU853" s="1609"/>
      <c r="AV853" s="1609"/>
      <c r="AW853" s="1609"/>
      <c r="AX853" s="1609"/>
      <c r="AY853" s="1609"/>
      <c r="AZ853" s="1609"/>
      <c r="BA853" s="1609"/>
      <c r="BB853" s="1609"/>
      <c r="BC853" s="1609"/>
      <c r="BD853" s="1609"/>
      <c r="BE853" s="1609"/>
      <c r="BF853" s="1609"/>
    </row>
    <row r="854" spans="1:58" ht="0.75" customHeight="1">
      <c r="A854" s="990" t="s">
        <v>1036</v>
      </c>
      <c r="D854" s="984"/>
      <c r="E854" s="994"/>
      <c r="F854" s="4006"/>
      <c r="G854" s="4003"/>
      <c r="H854" s="4010"/>
      <c r="I854" s="4011"/>
      <c r="J854" s="4002"/>
      <c r="K854" s="4002"/>
      <c r="L854" s="4004"/>
      <c r="M854" s="3857"/>
      <c r="N854" s="4012"/>
      <c r="O854" s="4013"/>
      <c r="P854" s="4000"/>
      <c r="Q854" s="4002"/>
      <c r="R854" s="4002"/>
      <c r="S854" s="4002"/>
      <c r="T854" s="4002"/>
      <c r="U854" s="4002"/>
      <c r="V854" s="4002"/>
      <c r="W854" s="4002"/>
      <c r="X854" s="4002"/>
      <c r="Y854" s="4002"/>
      <c r="Z854" s="1816"/>
      <c r="AA854" s="1817"/>
      <c r="AB854" s="1818"/>
      <c r="AC854" s="1819"/>
      <c r="AD854" s="1818"/>
      <c r="AE854" s="1819"/>
      <c r="AF854" s="4009"/>
      <c r="AG854" s="4004"/>
      <c r="AH854" s="4004"/>
      <c r="AI854" s="4009"/>
      <c r="AJ854" s="4004"/>
      <c r="AK854" s="4004"/>
      <c r="AL854" s="1763"/>
      <c r="AM854" s="1609"/>
      <c r="AN854" s="1609"/>
      <c r="AO854" s="1609"/>
      <c r="AP854" s="1609"/>
      <c r="AQ854" s="1609"/>
      <c r="AR854" s="1609"/>
      <c r="AS854" s="1609"/>
      <c r="AT854" s="1609"/>
      <c r="AU854" s="1609"/>
      <c r="AV854" s="1609"/>
      <c r="AW854" s="1609"/>
      <c r="AX854" s="1609"/>
      <c r="AY854" s="1609"/>
      <c r="AZ854" s="1609"/>
      <c r="BA854" s="1609"/>
      <c r="BB854" s="1609"/>
      <c r="BC854" s="1609"/>
      <c r="BD854" s="1609"/>
      <c r="BE854" s="1609"/>
      <c r="BF854" s="1609"/>
    </row>
    <row r="855" spans="1:58" ht="0.75" customHeight="1">
      <c r="A855" s="990" t="s">
        <v>1036</v>
      </c>
      <c r="D855" s="984"/>
      <c r="E855" s="994"/>
      <c r="F855" s="4006"/>
      <c r="G855" s="4003"/>
      <c r="H855" s="4010"/>
      <c r="I855" s="4011"/>
      <c r="J855" s="4002"/>
      <c r="K855" s="4002"/>
      <c r="L855" s="4004"/>
      <c r="M855" s="3857"/>
      <c r="N855" s="4012"/>
      <c r="O855" s="4013"/>
      <c r="P855" s="4001"/>
      <c r="Q855" s="4002"/>
      <c r="R855" s="4002"/>
      <c r="S855" s="4002"/>
      <c r="T855" s="4002"/>
      <c r="U855" s="4002"/>
      <c r="V855" s="4002"/>
      <c r="W855" s="4002"/>
      <c r="X855" s="4002"/>
      <c r="Y855" s="4002"/>
      <c r="Z855" s="1812"/>
      <c r="AA855" s="1813"/>
      <c r="AB855" s="1820"/>
      <c r="AC855" s="1814"/>
      <c r="AD855" s="1814"/>
      <c r="AE855" s="1821"/>
      <c r="AF855" s="4009"/>
      <c r="AG855" s="4004"/>
      <c r="AH855" s="4004"/>
      <c r="AI855" s="4009"/>
      <c r="AJ855" s="4004"/>
      <c r="AK855" s="4004"/>
      <c r="AL855" s="1763"/>
      <c r="AM855" s="1609"/>
      <c r="AN855" s="1609"/>
      <c r="AO855" s="1609"/>
      <c r="AP855" s="1609"/>
      <c r="AQ855" s="1609"/>
      <c r="AR855" s="1609"/>
      <c r="AS855" s="1609"/>
      <c r="AT855" s="1609"/>
      <c r="AU855" s="1609"/>
      <c r="AV855" s="1609"/>
      <c r="AW855" s="1609"/>
      <c r="AX855" s="1609"/>
      <c r="AY855" s="1609"/>
      <c r="AZ855" s="1609"/>
      <c r="BA855" s="1609"/>
      <c r="BB855" s="1609"/>
      <c r="BC855" s="1609"/>
      <c r="BD855" s="1609"/>
      <c r="BE855" s="1609"/>
      <c r="BF855" s="1609"/>
    </row>
    <row r="856" spans="1:58" ht="0.75" customHeight="1">
      <c r="A856" s="990" t="s">
        <v>1036</v>
      </c>
      <c r="D856" s="984"/>
      <c r="E856" s="994"/>
      <c r="F856" s="4006"/>
      <c r="G856" s="4003"/>
      <c r="H856" s="4010"/>
      <c r="I856" s="4011"/>
      <c r="J856" s="4002"/>
      <c r="K856" s="4002"/>
      <c r="L856" s="4004"/>
      <c r="M856" s="3857"/>
      <c r="N856" s="1813"/>
      <c r="O856" s="1813"/>
      <c r="P856" s="1820"/>
      <c r="Q856" s="1813"/>
      <c r="R856" s="1813"/>
      <c r="S856" s="1813"/>
      <c r="T856" s="1813"/>
      <c r="U856" s="1813"/>
      <c r="V856" s="1813"/>
      <c r="W856" s="1813"/>
      <c r="X856" s="1813"/>
      <c r="Y856" s="1813"/>
      <c r="Z856" s="1813"/>
      <c r="AA856" s="1813"/>
      <c r="AB856" s="1813"/>
      <c r="AC856" s="1813"/>
      <c r="AD856" s="1813"/>
      <c r="AE856" s="1822"/>
      <c r="AF856" s="4009"/>
      <c r="AG856" s="4004"/>
      <c r="AH856" s="4004"/>
      <c r="AI856" s="4009"/>
      <c r="AJ856" s="4004"/>
      <c r="AK856" s="4004"/>
      <c r="AL856" s="1763"/>
      <c r="AM856" s="1609"/>
      <c r="AN856" s="1609"/>
      <c r="AO856" s="1609"/>
      <c r="AP856" s="1609"/>
      <c r="AQ856" s="1609"/>
      <c r="AR856" s="1609"/>
      <c r="AS856" s="1609"/>
      <c r="AT856" s="1609"/>
      <c r="AU856" s="1609"/>
      <c r="AV856" s="1609"/>
      <c r="AW856" s="1609"/>
      <c r="AX856" s="1609"/>
      <c r="AY856" s="1609"/>
      <c r="AZ856" s="1609"/>
      <c r="BA856" s="1609"/>
      <c r="BB856" s="1609"/>
      <c r="BC856" s="1609"/>
      <c r="BD856" s="1609"/>
      <c r="BE856" s="1609"/>
      <c r="BF856" s="1609"/>
    </row>
    <row r="857" spans="1:58" ht="11.25" customHeight="1">
      <c r="A857" s="990" t="s">
        <v>1036</v>
      </c>
      <c r="D857" s="984"/>
      <c r="E857" s="994"/>
      <c r="F857" s="4007"/>
      <c r="G857" s="3992" t="s">
        <v>90</v>
      </c>
      <c r="H857" s="4003" t="s">
        <v>161</v>
      </c>
      <c r="I857" s="4015"/>
      <c r="J857" s="4016"/>
      <c r="K857" s="4017" t="s">
        <v>1190</v>
      </c>
      <c r="L857" s="3741" t="s">
        <v>52</v>
      </c>
      <c r="M857" s="3741" t="s">
        <v>1035</v>
      </c>
      <c r="N857" s="1761"/>
      <c r="O857" s="1001" t="s">
        <v>460</v>
      </c>
      <c r="P857" s="1002"/>
      <c r="Q857" s="1002"/>
      <c r="R857" s="1002"/>
      <c r="S857" s="1002"/>
      <c r="T857" s="1002"/>
      <c r="U857" s="1002"/>
      <c r="V857" s="1002"/>
      <c r="W857" s="1002"/>
      <c r="X857" s="1002"/>
      <c r="Y857" s="1002"/>
      <c r="Z857" s="1002"/>
      <c r="AA857" s="1002"/>
      <c r="AB857" s="1002"/>
      <c r="AC857" s="1002"/>
      <c r="AD857" s="1002"/>
      <c r="AE857" s="1002"/>
      <c r="AF857" s="4018">
        <v>2035</v>
      </c>
      <c r="AG857" s="4019" t="s">
        <v>1096</v>
      </c>
      <c r="AH857" s="4019" t="s">
        <v>1191</v>
      </c>
      <c r="AI857" s="4018">
        <v>2035</v>
      </c>
      <c r="AJ857" s="4019" t="s">
        <v>1096</v>
      </c>
      <c r="AK857" s="4019" t="s">
        <v>1191</v>
      </c>
      <c r="AL857" s="1763"/>
      <c r="AM857" s="1609"/>
      <c r="AN857" s="1609"/>
      <c r="AO857" s="1609"/>
      <c r="AP857" s="1609"/>
      <c r="AQ857" s="1609"/>
      <c r="AR857" s="1609"/>
      <c r="AS857" s="1609"/>
      <c r="AT857" s="1609"/>
      <c r="AU857" s="1609"/>
      <c r="AV857" s="1609"/>
      <c r="AW857" s="1609"/>
      <c r="AX857" s="1609"/>
      <c r="AY857" s="1609"/>
      <c r="AZ857" s="1609"/>
      <c r="BA857" s="1609"/>
      <c r="BB857" s="1609"/>
      <c r="BC857" s="1609"/>
      <c r="BD857" s="1609"/>
      <c r="BE857" s="1609"/>
      <c r="BF857" s="1609"/>
    </row>
    <row r="858" spans="1:58" ht="11.25" customHeight="1">
      <c r="A858" s="990" t="s">
        <v>1036</v>
      </c>
      <c r="D858" s="984"/>
      <c r="E858" s="994"/>
      <c r="F858" s="4007"/>
      <c r="G858" s="4014"/>
      <c r="H858" s="4003" t="s">
        <v>460</v>
      </c>
      <c r="I858" s="4015"/>
      <c r="J858" s="4016"/>
      <c r="K858" s="4017"/>
      <c r="L858" s="3741"/>
      <c r="M858" s="3741"/>
      <c r="N858" s="4020"/>
      <c r="O858" s="4021">
        <v>1</v>
      </c>
      <c r="P858" s="4022" t="s">
        <v>52</v>
      </c>
      <c r="Q858" s="4016" t="s">
        <v>1098</v>
      </c>
      <c r="R858" s="4025" t="s">
        <v>1084</v>
      </c>
      <c r="S858" s="4025" t="s">
        <v>1183</v>
      </c>
      <c r="T858" s="4025" t="s">
        <v>1184</v>
      </c>
      <c r="U858" s="4025" t="s">
        <v>1185</v>
      </c>
      <c r="V858" s="4025" t="s">
        <v>1186</v>
      </c>
      <c r="W858" s="4025" t="s">
        <v>1187</v>
      </c>
      <c r="X858" s="4025" t="s">
        <v>1192</v>
      </c>
      <c r="Y858" s="4025" t="s">
        <v>1091</v>
      </c>
      <c r="Z858" s="999"/>
      <c r="AA858" s="1000"/>
      <c r="AB858" s="1000"/>
      <c r="AC858" s="1004"/>
      <c r="AD858" s="1004"/>
      <c r="AE858" s="1005"/>
      <c r="AF858" s="4018"/>
      <c r="AG858" s="4019"/>
      <c r="AH858" s="4019"/>
      <c r="AI858" s="4018"/>
      <c r="AJ858" s="4019"/>
      <c r="AK858" s="4019"/>
      <c r="AL858" s="1763"/>
      <c r="AM858" s="1609"/>
      <c r="AN858" s="1609"/>
      <c r="AO858" s="1609"/>
      <c r="AP858" s="1609"/>
      <c r="AQ858" s="1609"/>
      <c r="AR858" s="1609"/>
      <c r="AS858" s="1609"/>
      <c r="AT858" s="1609"/>
      <c r="AU858" s="1609"/>
      <c r="AV858" s="1609"/>
      <c r="AW858" s="1609"/>
      <c r="AX858" s="1609"/>
      <c r="AY858" s="1609"/>
      <c r="AZ858" s="1609"/>
      <c r="BA858" s="1609"/>
      <c r="BB858" s="1609"/>
      <c r="BC858" s="1609"/>
      <c r="BD858" s="1609"/>
      <c r="BE858" s="1609"/>
      <c r="BF858" s="1609"/>
    </row>
    <row r="859" spans="1:58" ht="11.25" customHeight="1">
      <c r="A859" s="990" t="s">
        <v>1036</v>
      </c>
      <c r="D859" s="984"/>
      <c r="E859" s="994"/>
      <c r="F859" s="4007"/>
      <c r="G859" s="4014"/>
      <c r="H859" s="4003" t="s">
        <v>460</v>
      </c>
      <c r="I859" s="4015"/>
      <c r="J859" s="4016"/>
      <c r="K859" s="4017"/>
      <c r="L859" s="3741"/>
      <c r="M859" s="3741"/>
      <c r="N859" s="4020"/>
      <c r="O859" s="4021"/>
      <c r="P859" s="4023"/>
      <c r="Q859" s="4016"/>
      <c r="R859" s="3975"/>
      <c r="S859" s="4025"/>
      <c r="T859" s="3975"/>
      <c r="U859" s="3975"/>
      <c r="V859" s="3975"/>
      <c r="W859" s="3975"/>
      <c r="X859" s="3975"/>
      <c r="Y859" s="3975"/>
      <c r="Z859" s="1614"/>
      <c r="AA859" s="1581">
        <v>1</v>
      </c>
      <c r="AB859" s="1003" t="s">
        <v>1092</v>
      </c>
      <c r="AC859" s="993">
        <v>50</v>
      </c>
      <c r="AD859" s="1003" t="str">
        <f>AB859</f>
        <v xml:space="preserve">  Прибыль направляемая на инвестиции</v>
      </c>
      <c r="AE859" s="993">
        <v>0</v>
      </c>
      <c r="AF859" s="4018"/>
      <c r="AG859" s="4019"/>
      <c r="AH859" s="4019"/>
      <c r="AI859" s="4018"/>
      <c r="AJ859" s="4019"/>
      <c r="AK859" s="4019"/>
      <c r="AL859" s="1763"/>
      <c r="AM859" s="1609"/>
      <c r="AN859" s="1609"/>
      <c r="AO859" s="1609"/>
      <c r="AP859" s="1609"/>
      <c r="AQ859" s="1609"/>
      <c r="AR859" s="1609"/>
      <c r="AS859" s="1609"/>
      <c r="AT859" s="1609"/>
      <c r="AU859" s="1609"/>
      <c r="AV859" s="1609"/>
      <c r="AW859" s="1609"/>
      <c r="AX859" s="1609"/>
      <c r="AY859" s="1609"/>
      <c r="AZ859" s="1609"/>
      <c r="BA859" s="1609"/>
      <c r="BB859" s="1609"/>
      <c r="BC859" s="1609"/>
      <c r="BD859" s="1609"/>
      <c r="BE859" s="1609"/>
      <c r="BF859" s="1609"/>
    </row>
    <row r="860" spans="1:58" ht="11.25" customHeight="1">
      <c r="A860" s="990" t="s">
        <v>1036</v>
      </c>
      <c r="D860" s="984"/>
      <c r="E860" s="994"/>
      <c r="F860" s="4007"/>
      <c r="G860" s="4014"/>
      <c r="H860" s="4003" t="s">
        <v>460</v>
      </c>
      <c r="I860" s="4015"/>
      <c r="J860" s="4016"/>
      <c r="K860" s="4017"/>
      <c r="L860" s="3741"/>
      <c r="M860" s="3741"/>
      <c r="N860" s="4020"/>
      <c r="O860" s="4021"/>
      <c r="P860" s="4024"/>
      <c r="Q860" s="4016"/>
      <c r="R860" s="3975"/>
      <c r="S860" s="4025"/>
      <c r="T860" s="3975"/>
      <c r="U860" s="3975"/>
      <c r="V860" s="3975"/>
      <c r="W860" s="3975"/>
      <c r="X860" s="3975"/>
      <c r="Y860" s="3975"/>
      <c r="Z860" s="999"/>
      <c r="AA860" s="1000"/>
      <c r="AB860" s="1065" t="s">
        <v>1093</v>
      </c>
      <c r="AC860" s="1004"/>
      <c r="AD860" s="1004"/>
      <c r="AE860" s="1006"/>
      <c r="AF860" s="4018"/>
      <c r="AG860" s="4019"/>
      <c r="AH860" s="4019"/>
      <c r="AI860" s="4018"/>
      <c r="AJ860" s="4019"/>
      <c r="AK860" s="4019"/>
      <c r="AL860" s="1763"/>
      <c r="AM860" s="1609"/>
      <c r="AN860" s="1609"/>
      <c r="AO860" s="1609"/>
      <c r="AP860" s="1609"/>
      <c r="AQ860" s="1609"/>
      <c r="AR860" s="1609"/>
      <c r="AS860" s="1609"/>
      <c r="AT860" s="1609"/>
      <c r="AU860" s="1609"/>
      <c r="AV860" s="1609"/>
      <c r="AW860" s="1609"/>
      <c r="AX860" s="1609"/>
      <c r="AY860" s="1609"/>
      <c r="AZ860" s="1609"/>
      <c r="BA860" s="1609"/>
      <c r="BB860" s="1609"/>
      <c r="BC860" s="1609"/>
      <c r="BD860" s="1609"/>
      <c r="BE860" s="1609"/>
      <c r="BF860" s="1609"/>
    </row>
    <row r="861" spans="1:58" ht="11.25" customHeight="1">
      <c r="A861" s="990" t="s">
        <v>1036</v>
      </c>
      <c r="D861" s="984"/>
      <c r="E861" s="994"/>
      <c r="F861" s="4007"/>
      <c r="G861" s="4014"/>
      <c r="H861" s="4003" t="s">
        <v>460</v>
      </c>
      <c r="I861" s="4015"/>
      <c r="J861" s="4016"/>
      <c r="K861" s="4017"/>
      <c r="L861" s="3741"/>
      <c r="M861" s="3741"/>
      <c r="N861" s="999"/>
      <c r="O861" s="1000"/>
      <c r="P861" s="992" t="s">
        <v>1094</v>
      </c>
      <c r="Q861" s="1000"/>
      <c r="R861" s="1000"/>
      <c r="S861" s="1000"/>
      <c r="T861" s="1000"/>
      <c r="U861" s="1000"/>
      <c r="V861" s="1000"/>
      <c r="W861" s="1000"/>
      <c r="X861" s="1000"/>
      <c r="Y861" s="1000"/>
      <c r="Z861" s="1000"/>
      <c r="AA861" s="1000"/>
      <c r="AB861" s="1000"/>
      <c r="AC861" s="1000"/>
      <c r="AD861" s="1000"/>
      <c r="AE861" s="1007"/>
      <c r="AF861" s="4018"/>
      <c r="AG861" s="4019"/>
      <c r="AH861" s="4019"/>
      <c r="AI861" s="4018"/>
      <c r="AJ861" s="4019"/>
      <c r="AK861" s="4019"/>
      <c r="AL861" s="1763"/>
      <c r="AM861" s="1609"/>
      <c r="AN861" s="1609"/>
      <c r="AO861" s="1609"/>
      <c r="AP861" s="1609"/>
      <c r="AQ861" s="1609"/>
      <c r="AR861" s="1609"/>
      <c r="AS861" s="1609"/>
      <c r="AT861" s="1609"/>
      <c r="AU861" s="1609"/>
      <c r="AV861" s="1609"/>
      <c r="AW861" s="1609"/>
      <c r="AX861" s="1609"/>
      <c r="AY861" s="1609"/>
      <c r="AZ861" s="1609"/>
      <c r="BA861" s="1609"/>
      <c r="BB861" s="1609"/>
      <c r="BC861" s="1609"/>
      <c r="BD861" s="1609"/>
      <c r="BE861" s="1609"/>
      <c r="BF861" s="1609"/>
    </row>
    <row r="862" spans="1:58" ht="12" customHeight="1">
      <c r="A862" s="990" t="s">
        <v>1036</v>
      </c>
      <c r="D862" s="984"/>
      <c r="E862" s="994"/>
      <c r="F862" s="4008"/>
      <c r="G862" s="1014"/>
      <c r="H862" s="1014"/>
      <c r="I862" s="4005" t="s">
        <v>1100</v>
      </c>
      <c r="J862" s="4005"/>
      <c r="K862" s="4005"/>
      <c r="L862" s="997"/>
      <c r="M862" s="997"/>
      <c r="N862" s="998"/>
      <c r="O862" s="998"/>
      <c r="P862" s="998"/>
      <c r="Q862" s="998"/>
      <c r="R862" s="998"/>
      <c r="S862" s="998"/>
      <c r="T862" s="998"/>
      <c r="U862" s="998"/>
      <c r="V862" s="998"/>
      <c r="W862" s="998"/>
      <c r="X862" s="998"/>
      <c r="Y862" s="998"/>
      <c r="Z862" s="998"/>
      <c r="AA862" s="998"/>
      <c r="AB862" s="998"/>
      <c r="AC862" s="998"/>
      <c r="AD862" s="998"/>
      <c r="AE862" s="998"/>
      <c r="AF862" s="998"/>
      <c r="AG862" s="997"/>
      <c r="AH862" s="997"/>
      <c r="AI862" s="998"/>
      <c r="AJ862" s="997"/>
      <c r="AK862" s="998"/>
      <c r="AL862" s="1763"/>
      <c r="AM862" s="1609"/>
      <c r="AN862" s="1609"/>
      <c r="AO862" s="1609"/>
      <c r="AP862" s="1609"/>
      <c r="AQ862" s="1609"/>
      <c r="AR862" s="1609"/>
      <c r="AS862" s="1609"/>
      <c r="AT862" s="1609"/>
      <c r="AU862" s="1609"/>
      <c r="AV862" s="1609"/>
      <c r="AW862" s="1609"/>
      <c r="AX862" s="1609"/>
      <c r="AY862" s="1609"/>
      <c r="AZ862" s="1609"/>
      <c r="BA862" s="1609"/>
      <c r="BB862" s="1609"/>
      <c r="BC862" s="1609"/>
      <c r="BD862" s="1609"/>
      <c r="BE862" s="1609"/>
      <c r="BF862" s="1609"/>
    </row>
    <row r="863" spans="1:58" ht="0.75" customHeight="1">
      <c r="A863" s="990" t="s">
        <v>1036</v>
      </c>
      <c r="D863" s="984"/>
      <c r="E863" s="994"/>
      <c r="F863" s="4006">
        <v>2026</v>
      </c>
      <c r="G863" s="4003"/>
      <c r="H863" s="4010" t="s">
        <v>460</v>
      </c>
      <c r="I863" s="4011"/>
      <c r="J863" s="4002"/>
      <c r="K863" s="4002"/>
      <c r="L863" s="4004"/>
      <c r="M863" s="3857"/>
      <c r="N863" s="1811"/>
      <c r="O863" s="1810"/>
      <c r="P863" s="1811"/>
      <c r="Q863" s="1811"/>
      <c r="R863" s="1811"/>
      <c r="S863" s="1811"/>
      <c r="T863" s="1811"/>
      <c r="U863" s="1811"/>
      <c r="V863" s="1811"/>
      <c r="W863" s="1811"/>
      <c r="X863" s="1811"/>
      <c r="Y863" s="1811"/>
      <c r="Z863" s="1811"/>
      <c r="AA863" s="1811"/>
      <c r="AB863" s="1811"/>
      <c r="AC863" s="1811"/>
      <c r="AD863" s="1811"/>
      <c r="AE863" s="1811"/>
      <c r="AF863" s="4009"/>
      <c r="AG863" s="4004"/>
      <c r="AH863" s="4004"/>
      <c r="AI863" s="4009"/>
      <c r="AJ863" s="4004"/>
      <c r="AK863" s="4004"/>
      <c r="AL863" s="1763"/>
      <c r="AM863" s="1609"/>
      <c r="AN863" s="1609"/>
      <c r="AO863" s="1609"/>
      <c r="AP863" s="1609"/>
      <c r="AQ863" s="1609"/>
      <c r="AR863" s="1609"/>
      <c r="AS863" s="1609"/>
      <c r="AT863" s="1609"/>
      <c r="AU863" s="1609"/>
      <c r="AV863" s="1609"/>
      <c r="AW863" s="1609"/>
      <c r="AX863" s="1609"/>
      <c r="AY863" s="1609"/>
      <c r="AZ863" s="1609"/>
      <c r="BA863" s="1609"/>
      <c r="BB863" s="1609"/>
      <c r="BC863" s="1609"/>
      <c r="BD863" s="1609"/>
      <c r="BE863" s="1609"/>
      <c r="BF863" s="1609"/>
    </row>
    <row r="864" spans="1:58" ht="0.75" customHeight="1">
      <c r="A864" s="990" t="s">
        <v>1036</v>
      </c>
      <c r="D864" s="984"/>
      <c r="E864" s="994"/>
      <c r="F864" s="4006"/>
      <c r="G864" s="4003"/>
      <c r="H864" s="4010"/>
      <c r="I864" s="4011"/>
      <c r="J864" s="4002"/>
      <c r="K864" s="4002"/>
      <c r="L864" s="4004"/>
      <c r="M864" s="3857"/>
      <c r="N864" s="4012"/>
      <c r="O864" s="4013"/>
      <c r="P864" s="3999"/>
      <c r="Q864" s="4002"/>
      <c r="R864" s="4002"/>
      <c r="S864" s="4002"/>
      <c r="T864" s="4002"/>
      <c r="U864" s="4002"/>
      <c r="V864" s="4002"/>
      <c r="W864" s="4002"/>
      <c r="X864" s="4002"/>
      <c r="Y864" s="4002"/>
      <c r="Z864" s="1812"/>
      <c r="AA864" s="1813"/>
      <c r="AB864" s="1813"/>
      <c r="AC864" s="1814"/>
      <c r="AD864" s="1814"/>
      <c r="AE864" s="1815"/>
      <c r="AF864" s="4009"/>
      <c r="AG864" s="4004"/>
      <c r="AH864" s="4004"/>
      <c r="AI864" s="4009"/>
      <c r="AJ864" s="4004"/>
      <c r="AK864" s="4004"/>
      <c r="AL864" s="1763"/>
      <c r="AM864" s="1609"/>
      <c r="AN864" s="1609"/>
      <c r="AO864" s="1609"/>
      <c r="AP864" s="1609"/>
      <c r="AQ864" s="1609"/>
      <c r="AR864" s="1609"/>
      <c r="AS864" s="1609"/>
      <c r="AT864" s="1609"/>
      <c r="AU864" s="1609"/>
      <c r="AV864" s="1609"/>
      <c r="AW864" s="1609"/>
      <c r="AX864" s="1609"/>
      <c r="AY864" s="1609"/>
      <c r="AZ864" s="1609"/>
      <c r="BA864" s="1609"/>
      <c r="BB864" s="1609"/>
      <c r="BC864" s="1609"/>
      <c r="BD864" s="1609"/>
      <c r="BE864" s="1609"/>
      <c r="BF864" s="1609"/>
    </row>
    <row r="865" spans="1:58" ht="0.75" customHeight="1">
      <c r="A865" s="990" t="s">
        <v>1036</v>
      </c>
      <c r="D865" s="984"/>
      <c r="E865" s="994"/>
      <c r="F865" s="4006"/>
      <c r="G865" s="4003"/>
      <c r="H865" s="4010"/>
      <c r="I865" s="4011"/>
      <c r="J865" s="4002"/>
      <c r="K865" s="4002"/>
      <c r="L865" s="4004"/>
      <c r="M865" s="3857"/>
      <c r="N865" s="4012"/>
      <c r="O865" s="4013"/>
      <c r="P865" s="4000"/>
      <c r="Q865" s="4002"/>
      <c r="R865" s="4002"/>
      <c r="S865" s="4002"/>
      <c r="T865" s="4002"/>
      <c r="U865" s="4002"/>
      <c r="V865" s="4002"/>
      <c r="W865" s="4002"/>
      <c r="X865" s="4002"/>
      <c r="Y865" s="4002"/>
      <c r="Z865" s="1816"/>
      <c r="AA865" s="1817"/>
      <c r="AB865" s="1818"/>
      <c r="AC865" s="1819"/>
      <c r="AD865" s="1818"/>
      <c r="AE865" s="1819"/>
      <c r="AF865" s="4009"/>
      <c r="AG865" s="4004"/>
      <c r="AH865" s="4004"/>
      <c r="AI865" s="4009"/>
      <c r="AJ865" s="4004"/>
      <c r="AK865" s="4004"/>
      <c r="AL865" s="1763"/>
      <c r="AM865" s="1609"/>
      <c r="AN865" s="1609"/>
      <c r="AO865" s="1609"/>
      <c r="AP865" s="1609"/>
      <c r="AQ865" s="1609"/>
      <c r="AR865" s="1609"/>
      <c r="AS865" s="1609"/>
      <c r="AT865" s="1609"/>
      <c r="AU865" s="1609"/>
      <c r="AV865" s="1609"/>
      <c r="AW865" s="1609"/>
      <c r="AX865" s="1609"/>
      <c r="AY865" s="1609"/>
      <c r="AZ865" s="1609"/>
      <c r="BA865" s="1609"/>
      <c r="BB865" s="1609"/>
      <c r="BC865" s="1609"/>
      <c r="BD865" s="1609"/>
      <c r="BE865" s="1609"/>
      <c r="BF865" s="1609"/>
    </row>
    <row r="866" spans="1:58" ht="0.75" customHeight="1">
      <c r="A866" s="990" t="s">
        <v>1036</v>
      </c>
      <c r="D866" s="984"/>
      <c r="E866" s="994"/>
      <c r="F866" s="4006"/>
      <c r="G866" s="4003"/>
      <c r="H866" s="4010"/>
      <c r="I866" s="4011"/>
      <c r="J866" s="4002"/>
      <c r="K866" s="4002"/>
      <c r="L866" s="4004"/>
      <c r="M866" s="3857"/>
      <c r="N866" s="4012"/>
      <c r="O866" s="4013"/>
      <c r="P866" s="4001"/>
      <c r="Q866" s="4002"/>
      <c r="R866" s="4002"/>
      <c r="S866" s="4002"/>
      <c r="T866" s="4002"/>
      <c r="U866" s="4002"/>
      <c r="V866" s="4002"/>
      <c r="W866" s="4002"/>
      <c r="X866" s="4002"/>
      <c r="Y866" s="4002"/>
      <c r="Z866" s="1812"/>
      <c r="AA866" s="1813"/>
      <c r="AB866" s="1820"/>
      <c r="AC866" s="1814"/>
      <c r="AD866" s="1814"/>
      <c r="AE866" s="1821"/>
      <c r="AF866" s="4009"/>
      <c r="AG866" s="4004"/>
      <c r="AH866" s="4004"/>
      <c r="AI866" s="4009"/>
      <c r="AJ866" s="4004"/>
      <c r="AK866" s="4004"/>
      <c r="AL866" s="1763"/>
      <c r="AM866" s="1609"/>
      <c r="AN866" s="1609"/>
      <c r="AO866" s="1609"/>
      <c r="AP866" s="1609"/>
      <c r="AQ866" s="1609"/>
      <c r="AR866" s="1609"/>
      <c r="AS866" s="1609"/>
      <c r="AT866" s="1609"/>
      <c r="AU866" s="1609"/>
      <c r="AV866" s="1609"/>
      <c r="AW866" s="1609"/>
      <c r="AX866" s="1609"/>
      <c r="AY866" s="1609"/>
      <c r="AZ866" s="1609"/>
      <c r="BA866" s="1609"/>
      <c r="BB866" s="1609"/>
      <c r="BC866" s="1609"/>
      <c r="BD866" s="1609"/>
      <c r="BE866" s="1609"/>
      <c r="BF866" s="1609"/>
    </row>
    <row r="867" spans="1:58" ht="0.75" customHeight="1">
      <c r="A867" s="990" t="s">
        <v>1036</v>
      </c>
      <c r="D867" s="984"/>
      <c r="E867" s="994"/>
      <c r="F867" s="4006"/>
      <c r="G867" s="4003"/>
      <c r="H867" s="4010"/>
      <c r="I867" s="4011"/>
      <c r="J867" s="4002"/>
      <c r="K867" s="4002"/>
      <c r="L867" s="4004"/>
      <c r="M867" s="3857"/>
      <c r="N867" s="1813"/>
      <c r="O867" s="1813"/>
      <c r="P867" s="1820"/>
      <c r="Q867" s="1813"/>
      <c r="R867" s="1813"/>
      <c r="S867" s="1813"/>
      <c r="T867" s="1813"/>
      <c r="U867" s="1813"/>
      <c r="V867" s="1813"/>
      <c r="W867" s="1813"/>
      <c r="X867" s="1813"/>
      <c r="Y867" s="1813"/>
      <c r="Z867" s="1813"/>
      <c r="AA867" s="1813"/>
      <c r="AB867" s="1813"/>
      <c r="AC867" s="1813"/>
      <c r="AD867" s="1813"/>
      <c r="AE867" s="1822"/>
      <c r="AF867" s="4009"/>
      <c r="AG867" s="4004"/>
      <c r="AH867" s="4004"/>
      <c r="AI867" s="4009"/>
      <c r="AJ867" s="4004"/>
      <c r="AK867" s="4004"/>
      <c r="AL867" s="1763"/>
      <c r="AM867" s="1609"/>
      <c r="AN867" s="1609"/>
      <c r="AO867" s="1609"/>
      <c r="AP867" s="1609"/>
      <c r="AQ867" s="1609"/>
      <c r="AR867" s="1609"/>
      <c r="AS867" s="1609"/>
      <c r="AT867" s="1609"/>
      <c r="AU867" s="1609"/>
      <c r="AV867" s="1609"/>
      <c r="AW867" s="1609"/>
      <c r="AX867" s="1609"/>
      <c r="AY867" s="1609"/>
      <c r="AZ867" s="1609"/>
      <c r="BA867" s="1609"/>
      <c r="BB867" s="1609"/>
      <c r="BC867" s="1609"/>
      <c r="BD867" s="1609"/>
      <c r="BE867" s="1609"/>
      <c r="BF867" s="1609"/>
    </row>
    <row r="868" spans="1:58" ht="11.25" customHeight="1">
      <c r="A868" s="990" t="s">
        <v>1036</v>
      </c>
      <c r="D868" s="984"/>
      <c r="E868" s="994"/>
      <c r="F868" s="4007"/>
      <c r="G868" s="3992" t="s">
        <v>90</v>
      </c>
      <c r="H868" s="4003" t="s">
        <v>161</v>
      </c>
      <c r="I868" s="4015"/>
      <c r="J868" s="4016"/>
      <c r="K868" s="4017" t="s">
        <v>1190</v>
      </c>
      <c r="L868" s="3741" t="s">
        <v>52</v>
      </c>
      <c r="M868" s="3741" t="s">
        <v>1035</v>
      </c>
      <c r="N868" s="1761"/>
      <c r="O868" s="1001" t="s">
        <v>460</v>
      </c>
      <c r="P868" s="1002"/>
      <c r="Q868" s="1002"/>
      <c r="R868" s="1002"/>
      <c r="S868" s="1002"/>
      <c r="T868" s="1002"/>
      <c r="U868" s="1002"/>
      <c r="V868" s="1002"/>
      <c r="W868" s="1002"/>
      <c r="X868" s="1002"/>
      <c r="Y868" s="1002"/>
      <c r="Z868" s="1002"/>
      <c r="AA868" s="1002"/>
      <c r="AB868" s="1002"/>
      <c r="AC868" s="1002"/>
      <c r="AD868" s="1002"/>
      <c r="AE868" s="1002"/>
      <c r="AF868" s="4018">
        <v>2035</v>
      </c>
      <c r="AG868" s="4019" t="s">
        <v>1096</v>
      </c>
      <c r="AH868" s="4019" t="s">
        <v>1191</v>
      </c>
      <c r="AI868" s="4018">
        <v>2035</v>
      </c>
      <c r="AJ868" s="4019" t="s">
        <v>1096</v>
      </c>
      <c r="AK868" s="4019" t="s">
        <v>1191</v>
      </c>
      <c r="AL868" s="1763"/>
      <c r="AM868" s="1609"/>
      <c r="AN868" s="1609"/>
      <c r="AO868" s="1609"/>
      <c r="AP868" s="1609"/>
      <c r="AQ868" s="1609"/>
      <c r="AR868" s="1609"/>
      <c r="AS868" s="1609"/>
      <c r="AT868" s="1609"/>
      <c r="AU868" s="1609"/>
      <c r="AV868" s="1609"/>
      <c r="AW868" s="1609"/>
      <c r="AX868" s="1609"/>
      <c r="AY868" s="1609"/>
      <c r="AZ868" s="1609"/>
      <c r="BA868" s="1609"/>
      <c r="BB868" s="1609"/>
      <c r="BC868" s="1609"/>
      <c r="BD868" s="1609"/>
      <c r="BE868" s="1609"/>
      <c r="BF868" s="1609"/>
    </row>
    <row r="869" spans="1:58" ht="11.25" customHeight="1">
      <c r="A869" s="990" t="s">
        <v>1036</v>
      </c>
      <c r="D869" s="984"/>
      <c r="E869" s="994"/>
      <c r="F869" s="4007"/>
      <c r="G869" s="4014"/>
      <c r="H869" s="4003" t="s">
        <v>460</v>
      </c>
      <c r="I869" s="4015"/>
      <c r="J869" s="4016"/>
      <c r="K869" s="4017"/>
      <c r="L869" s="3741"/>
      <c r="M869" s="3741"/>
      <c r="N869" s="4020"/>
      <c r="O869" s="4021">
        <v>1</v>
      </c>
      <c r="P869" s="4022" t="s">
        <v>52</v>
      </c>
      <c r="Q869" s="4016" t="s">
        <v>1098</v>
      </c>
      <c r="R869" s="4025" t="s">
        <v>1084</v>
      </c>
      <c r="S869" s="4025" t="s">
        <v>1183</v>
      </c>
      <c r="T869" s="4025" t="s">
        <v>1184</v>
      </c>
      <c r="U869" s="4025" t="s">
        <v>1185</v>
      </c>
      <c r="V869" s="4025" t="s">
        <v>1186</v>
      </c>
      <c r="W869" s="4025" t="s">
        <v>1187</v>
      </c>
      <c r="X869" s="4025" t="s">
        <v>1192</v>
      </c>
      <c r="Y869" s="4025" t="s">
        <v>1091</v>
      </c>
      <c r="Z869" s="999"/>
      <c r="AA869" s="1000"/>
      <c r="AB869" s="1000"/>
      <c r="AC869" s="1004"/>
      <c r="AD869" s="1004"/>
      <c r="AE869" s="1005"/>
      <c r="AF869" s="4018"/>
      <c r="AG869" s="4019"/>
      <c r="AH869" s="4019"/>
      <c r="AI869" s="4018"/>
      <c r="AJ869" s="4019"/>
      <c r="AK869" s="4019"/>
      <c r="AL869" s="1763"/>
      <c r="AM869" s="1609"/>
      <c r="AN869" s="1609"/>
      <c r="AO869" s="1609"/>
      <c r="AP869" s="1609"/>
      <c r="AQ869" s="1609"/>
      <c r="AR869" s="1609"/>
      <c r="AS869" s="1609"/>
      <c r="AT869" s="1609"/>
      <c r="AU869" s="1609"/>
      <c r="AV869" s="1609"/>
      <c r="AW869" s="1609"/>
      <c r="AX869" s="1609"/>
      <c r="AY869" s="1609"/>
      <c r="AZ869" s="1609"/>
      <c r="BA869" s="1609"/>
      <c r="BB869" s="1609"/>
      <c r="BC869" s="1609"/>
      <c r="BD869" s="1609"/>
      <c r="BE869" s="1609"/>
      <c r="BF869" s="1609"/>
    </row>
    <row r="870" spans="1:58" ht="11.25" customHeight="1">
      <c r="A870" s="990" t="s">
        <v>1036</v>
      </c>
      <c r="D870" s="984"/>
      <c r="E870" s="994"/>
      <c r="F870" s="4007"/>
      <c r="G870" s="4014"/>
      <c r="H870" s="4003" t="s">
        <v>460</v>
      </c>
      <c r="I870" s="4015"/>
      <c r="J870" s="4016"/>
      <c r="K870" s="4017"/>
      <c r="L870" s="3741"/>
      <c r="M870" s="3741"/>
      <c r="N870" s="4020"/>
      <c r="O870" s="4021"/>
      <c r="P870" s="4023"/>
      <c r="Q870" s="4016"/>
      <c r="R870" s="3975"/>
      <c r="S870" s="4025"/>
      <c r="T870" s="3975"/>
      <c r="U870" s="3975"/>
      <c r="V870" s="3975"/>
      <c r="W870" s="3975"/>
      <c r="X870" s="3975"/>
      <c r="Y870" s="3975"/>
      <c r="Z870" s="1614"/>
      <c r="AA870" s="1581">
        <v>1</v>
      </c>
      <c r="AB870" s="1003" t="s">
        <v>1092</v>
      </c>
      <c r="AC870" s="993">
        <v>200</v>
      </c>
      <c r="AD870" s="1003" t="str">
        <f>AB870</f>
        <v xml:space="preserve">  Прибыль направляемая на инвестиции</v>
      </c>
      <c r="AE870" s="993">
        <v>0</v>
      </c>
      <c r="AF870" s="4018"/>
      <c r="AG870" s="4019"/>
      <c r="AH870" s="4019"/>
      <c r="AI870" s="4018"/>
      <c r="AJ870" s="4019"/>
      <c r="AK870" s="4019"/>
      <c r="AL870" s="1763"/>
      <c r="AM870" s="1609"/>
      <c r="AN870" s="1609"/>
      <c r="AO870" s="1609"/>
      <c r="AP870" s="1609"/>
      <c r="AQ870" s="1609"/>
      <c r="AR870" s="1609"/>
      <c r="AS870" s="1609"/>
      <c r="AT870" s="1609"/>
      <c r="AU870" s="1609"/>
      <c r="AV870" s="1609"/>
      <c r="AW870" s="1609"/>
      <c r="AX870" s="1609"/>
      <c r="AY870" s="1609"/>
      <c r="AZ870" s="1609"/>
      <c r="BA870" s="1609"/>
      <c r="BB870" s="1609"/>
      <c r="BC870" s="1609"/>
      <c r="BD870" s="1609"/>
      <c r="BE870" s="1609"/>
      <c r="BF870" s="1609"/>
    </row>
    <row r="871" spans="1:58" ht="11.25" customHeight="1">
      <c r="A871" s="990" t="s">
        <v>1036</v>
      </c>
      <c r="D871" s="984"/>
      <c r="E871" s="994"/>
      <c r="F871" s="4007"/>
      <c r="G871" s="4014"/>
      <c r="H871" s="4003" t="s">
        <v>460</v>
      </c>
      <c r="I871" s="4015"/>
      <c r="J871" s="4016"/>
      <c r="K871" s="4017"/>
      <c r="L871" s="3741"/>
      <c r="M871" s="3741"/>
      <c r="N871" s="4020"/>
      <c r="O871" s="4021"/>
      <c r="P871" s="4024"/>
      <c r="Q871" s="4016"/>
      <c r="R871" s="3975"/>
      <c r="S871" s="4025"/>
      <c r="T871" s="3975"/>
      <c r="U871" s="3975"/>
      <c r="V871" s="3975"/>
      <c r="W871" s="3975"/>
      <c r="X871" s="3975"/>
      <c r="Y871" s="3975"/>
      <c r="Z871" s="999"/>
      <c r="AA871" s="1000"/>
      <c r="AB871" s="1065" t="s">
        <v>1093</v>
      </c>
      <c r="AC871" s="1004"/>
      <c r="AD871" s="1004"/>
      <c r="AE871" s="1006"/>
      <c r="AF871" s="4018"/>
      <c r="AG871" s="4019"/>
      <c r="AH871" s="4019"/>
      <c r="AI871" s="4018"/>
      <c r="AJ871" s="4019"/>
      <c r="AK871" s="4019"/>
      <c r="AL871" s="1763"/>
      <c r="AM871" s="1609"/>
      <c r="AN871" s="1609"/>
      <c r="AO871" s="1609"/>
      <c r="AP871" s="1609"/>
      <c r="AQ871" s="1609"/>
      <c r="AR871" s="1609"/>
      <c r="AS871" s="1609"/>
      <c r="AT871" s="1609"/>
      <c r="AU871" s="1609"/>
      <c r="AV871" s="1609"/>
      <c r="AW871" s="1609"/>
      <c r="AX871" s="1609"/>
      <c r="AY871" s="1609"/>
      <c r="AZ871" s="1609"/>
      <c r="BA871" s="1609"/>
      <c r="BB871" s="1609"/>
      <c r="BC871" s="1609"/>
      <c r="BD871" s="1609"/>
      <c r="BE871" s="1609"/>
      <c r="BF871" s="1609"/>
    </row>
    <row r="872" spans="1:58" ht="11.25" customHeight="1">
      <c r="A872" s="990" t="s">
        <v>1036</v>
      </c>
      <c r="D872" s="984"/>
      <c r="E872" s="994"/>
      <c r="F872" s="4007"/>
      <c r="G872" s="4014"/>
      <c r="H872" s="4003" t="s">
        <v>460</v>
      </c>
      <c r="I872" s="4015"/>
      <c r="J872" s="4016"/>
      <c r="K872" s="4017"/>
      <c r="L872" s="3741"/>
      <c r="M872" s="3741"/>
      <c r="N872" s="999"/>
      <c r="O872" s="1000"/>
      <c r="P872" s="992" t="s">
        <v>1094</v>
      </c>
      <c r="Q872" s="1000"/>
      <c r="R872" s="1000"/>
      <c r="S872" s="1000"/>
      <c r="T872" s="1000"/>
      <c r="U872" s="1000"/>
      <c r="V872" s="1000"/>
      <c r="W872" s="1000"/>
      <c r="X872" s="1000"/>
      <c r="Y872" s="1000"/>
      <c r="Z872" s="1000"/>
      <c r="AA872" s="1000"/>
      <c r="AB872" s="1000"/>
      <c r="AC872" s="1000"/>
      <c r="AD872" s="1000"/>
      <c r="AE872" s="1007"/>
      <c r="AF872" s="4018"/>
      <c r="AG872" s="4019"/>
      <c r="AH872" s="4019"/>
      <c r="AI872" s="4018"/>
      <c r="AJ872" s="4019"/>
      <c r="AK872" s="4019"/>
      <c r="AL872" s="1763"/>
      <c r="AM872" s="1609"/>
      <c r="AN872" s="1609"/>
      <c r="AO872" s="1609"/>
      <c r="AP872" s="1609"/>
      <c r="AQ872" s="1609"/>
      <c r="AR872" s="1609"/>
      <c r="AS872" s="1609"/>
      <c r="AT872" s="1609"/>
      <c r="AU872" s="1609"/>
      <c r="AV872" s="1609"/>
      <c r="AW872" s="1609"/>
      <c r="AX872" s="1609"/>
      <c r="AY872" s="1609"/>
      <c r="AZ872" s="1609"/>
      <c r="BA872" s="1609"/>
      <c r="BB872" s="1609"/>
      <c r="BC872" s="1609"/>
      <c r="BD872" s="1609"/>
      <c r="BE872" s="1609"/>
      <c r="BF872" s="1609"/>
    </row>
    <row r="873" spans="1:58" ht="12" customHeight="1">
      <c r="A873" s="990" t="s">
        <v>1036</v>
      </c>
      <c r="D873" s="984"/>
      <c r="E873" s="994"/>
      <c r="F873" s="4008"/>
      <c r="G873" s="1014"/>
      <c r="H873" s="1014"/>
      <c r="I873" s="4005" t="s">
        <v>1100</v>
      </c>
      <c r="J873" s="4005"/>
      <c r="K873" s="4005"/>
      <c r="L873" s="997"/>
      <c r="M873" s="997"/>
      <c r="N873" s="998"/>
      <c r="O873" s="998"/>
      <c r="P873" s="998"/>
      <c r="Q873" s="998"/>
      <c r="R873" s="998"/>
      <c r="S873" s="998"/>
      <c r="T873" s="998"/>
      <c r="U873" s="998"/>
      <c r="V873" s="998"/>
      <c r="W873" s="998"/>
      <c r="X873" s="998"/>
      <c r="Y873" s="998"/>
      <c r="Z873" s="998"/>
      <c r="AA873" s="998"/>
      <c r="AB873" s="998"/>
      <c r="AC873" s="998"/>
      <c r="AD873" s="998"/>
      <c r="AE873" s="998"/>
      <c r="AF873" s="998"/>
      <c r="AG873" s="997"/>
      <c r="AH873" s="997"/>
      <c r="AI873" s="998"/>
      <c r="AJ873" s="997"/>
      <c r="AK873" s="998"/>
      <c r="AL873" s="1763"/>
      <c r="AM873" s="1609"/>
      <c r="AN873" s="1609"/>
      <c r="AO873" s="1609"/>
      <c r="AP873" s="1609"/>
      <c r="AQ873" s="1609"/>
      <c r="AR873" s="1609"/>
      <c r="AS873" s="1609"/>
      <c r="AT873" s="1609"/>
      <c r="AU873" s="1609"/>
      <c r="AV873" s="1609"/>
      <c r="AW873" s="1609"/>
      <c r="AX873" s="1609"/>
      <c r="AY873" s="1609"/>
      <c r="AZ873" s="1609"/>
      <c r="BA873" s="1609"/>
      <c r="BB873" s="1609"/>
      <c r="BC873" s="1609"/>
      <c r="BD873" s="1609"/>
      <c r="BE873" s="1609"/>
      <c r="BF873" s="1609"/>
    </row>
    <row r="874" spans="1:58" ht="0.75" customHeight="1">
      <c r="A874" s="990" t="s">
        <v>1036</v>
      </c>
      <c r="D874" s="984"/>
      <c r="E874" s="994"/>
      <c r="F874" s="4006">
        <v>2027</v>
      </c>
      <c r="G874" s="4003"/>
      <c r="H874" s="4010" t="s">
        <v>460</v>
      </c>
      <c r="I874" s="4011"/>
      <c r="J874" s="4002"/>
      <c r="K874" s="4002"/>
      <c r="L874" s="4004"/>
      <c r="M874" s="3857"/>
      <c r="N874" s="1811"/>
      <c r="O874" s="1810"/>
      <c r="P874" s="1811"/>
      <c r="Q874" s="1811"/>
      <c r="R874" s="1811"/>
      <c r="S874" s="1811"/>
      <c r="T874" s="1811"/>
      <c r="U874" s="1811"/>
      <c r="V874" s="1811"/>
      <c r="W874" s="1811"/>
      <c r="X874" s="1811"/>
      <c r="Y874" s="1811"/>
      <c r="Z874" s="1811"/>
      <c r="AA874" s="1811"/>
      <c r="AB874" s="1811"/>
      <c r="AC874" s="1811"/>
      <c r="AD874" s="1811"/>
      <c r="AE874" s="1811"/>
      <c r="AF874" s="4009"/>
      <c r="AG874" s="4004"/>
      <c r="AH874" s="4004"/>
      <c r="AI874" s="4009"/>
      <c r="AJ874" s="4004"/>
      <c r="AK874" s="4004"/>
      <c r="AL874" s="1763"/>
      <c r="AM874" s="1609"/>
      <c r="AN874" s="1609"/>
      <c r="AO874" s="1609"/>
      <c r="AP874" s="1609"/>
      <c r="AQ874" s="1609"/>
      <c r="AR874" s="1609"/>
      <c r="AS874" s="1609"/>
      <c r="AT874" s="1609"/>
      <c r="AU874" s="1609"/>
      <c r="AV874" s="1609"/>
      <c r="AW874" s="1609"/>
      <c r="AX874" s="1609"/>
      <c r="AY874" s="1609"/>
      <c r="AZ874" s="1609"/>
      <c r="BA874" s="1609"/>
      <c r="BB874" s="1609"/>
      <c r="BC874" s="1609"/>
      <c r="BD874" s="1609"/>
      <c r="BE874" s="1609"/>
      <c r="BF874" s="1609"/>
    </row>
    <row r="875" spans="1:58" ht="0.75" customHeight="1">
      <c r="A875" s="990" t="s">
        <v>1036</v>
      </c>
      <c r="D875" s="984"/>
      <c r="E875" s="994"/>
      <c r="F875" s="4006"/>
      <c r="G875" s="4003"/>
      <c r="H875" s="4010"/>
      <c r="I875" s="4011"/>
      <c r="J875" s="4002"/>
      <c r="K875" s="4002"/>
      <c r="L875" s="4004"/>
      <c r="M875" s="3857"/>
      <c r="N875" s="4012"/>
      <c r="O875" s="4013"/>
      <c r="P875" s="3999"/>
      <c r="Q875" s="4002"/>
      <c r="R875" s="4002"/>
      <c r="S875" s="4002"/>
      <c r="T875" s="4002"/>
      <c r="U875" s="4002"/>
      <c r="V875" s="4002"/>
      <c r="W875" s="4002"/>
      <c r="X875" s="4002"/>
      <c r="Y875" s="4002"/>
      <c r="Z875" s="1812"/>
      <c r="AA875" s="1813"/>
      <c r="AB875" s="1813"/>
      <c r="AC875" s="1814"/>
      <c r="AD875" s="1814"/>
      <c r="AE875" s="1815"/>
      <c r="AF875" s="4009"/>
      <c r="AG875" s="4004"/>
      <c r="AH875" s="4004"/>
      <c r="AI875" s="4009"/>
      <c r="AJ875" s="4004"/>
      <c r="AK875" s="4004"/>
      <c r="AL875" s="1763"/>
      <c r="AM875" s="1609"/>
      <c r="AN875" s="1609"/>
      <c r="AO875" s="1609"/>
      <c r="AP875" s="1609"/>
      <c r="AQ875" s="1609"/>
      <c r="AR875" s="1609"/>
      <c r="AS875" s="1609"/>
      <c r="AT875" s="1609"/>
      <c r="AU875" s="1609"/>
      <c r="AV875" s="1609"/>
      <c r="AW875" s="1609"/>
      <c r="AX875" s="1609"/>
      <c r="AY875" s="1609"/>
      <c r="AZ875" s="1609"/>
      <c r="BA875" s="1609"/>
      <c r="BB875" s="1609"/>
      <c r="BC875" s="1609"/>
      <c r="BD875" s="1609"/>
      <c r="BE875" s="1609"/>
      <c r="BF875" s="1609"/>
    </row>
    <row r="876" spans="1:58" ht="0.75" customHeight="1">
      <c r="A876" s="990" t="s">
        <v>1036</v>
      </c>
      <c r="D876" s="984"/>
      <c r="E876" s="994"/>
      <c r="F876" s="4006"/>
      <c r="G876" s="4003"/>
      <c r="H876" s="4010"/>
      <c r="I876" s="4011"/>
      <c r="J876" s="4002"/>
      <c r="K876" s="4002"/>
      <c r="L876" s="4004"/>
      <c r="M876" s="3857"/>
      <c r="N876" s="4012"/>
      <c r="O876" s="4013"/>
      <c r="P876" s="4000"/>
      <c r="Q876" s="4002"/>
      <c r="R876" s="4002"/>
      <c r="S876" s="4002"/>
      <c r="T876" s="4002"/>
      <c r="U876" s="4002"/>
      <c r="V876" s="4002"/>
      <c r="W876" s="4002"/>
      <c r="X876" s="4002"/>
      <c r="Y876" s="4002"/>
      <c r="Z876" s="1816"/>
      <c r="AA876" s="1817"/>
      <c r="AB876" s="1818"/>
      <c r="AC876" s="1819"/>
      <c r="AD876" s="1818"/>
      <c r="AE876" s="1819"/>
      <c r="AF876" s="4009"/>
      <c r="AG876" s="4004"/>
      <c r="AH876" s="4004"/>
      <c r="AI876" s="4009"/>
      <c r="AJ876" s="4004"/>
      <c r="AK876" s="4004"/>
      <c r="AL876" s="1763"/>
      <c r="AM876" s="1609"/>
      <c r="AN876" s="1609"/>
      <c r="AO876" s="1609"/>
      <c r="AP876" s="1609"/>
      <c r="AQ876" s="1609"/>
      <c r="AR876" s="1609"/>
      <c r="AS876" s="1609"/>
      <c r="AT876" s="1609"/>
      <c r="AU876" s="1609"/>
      <c r="AV876" s="1609"/>
      <c r="AW876" s="1609"/>
      <c r="AX876" s="1609"/>
      <c r="AY876" s="1609"/>
      <c r="AZ876" s="1609"/>
      <c r="BA876" s="1609"/>
      <c r="BB876" s="1609"/>
      <c r="BC876" s="1609"/>
      <c r="BD876" s="1609"/>
      <c r="BE876" s="1609"/>
      <c r="BF876" s="1609"/>
    </row>
    <row r="877" spans="1:58" ht="0.75" customHeight="1">
      <c r="A877" s="990" t="s">
        <v>1036</v>
      </c>
      <c r="D877" s="984"/>
      <c r="E877" s="994"/>
      <c r="F877" s="4006"/>
      <c r="G877" s="4003"/>
      <c r="H877" s="4010"/>
      <c r="I877" s="4011"/>
      <c r="J877" s="4002"/>
      <c r="K877" s="4002"/>
      <c r="L877" s="4004"/>
      <c r="M877" s="3857"/>
      <c r="N877" s="4012"/>
      <c r="O877" s="4013"/>
      <c r="P877" s="4001"/>
      <c r="Q877" s="4002"/>
      <c r="R877" s="4002"/>
      <c r="S877" s="4002"/>
      <c r="T877" s="4002"/>
      <c r="U877" s="4002"/>
      <c r="V877" s="4002"/>
      <c r="W877" s="4002"/>
      <c r="X877" s="4002"/>
      <c r="Y877" s="4002"/>
      <c r="Z877" s="1812"/>
      <c r="AA877" s="1813"/>
      <c r="AB877" s="1820"/>
      <c r="AC877" s="1814"/>
      <c r="AD877" s="1814"/>
      <c r="AE877" s="1821"/>
      <c r="AF877" s="4009"/>
      <c r="AG877" s="4004"/>
      <c r="AH877" s="4004"/>
      <c r="AI877" s="4009"/>
      <c r="AJ877" s="4004"/>
      <c r="AK877" s="4004"/>
      <c r="AL877" s="1763"/>
      <c r="AM877" s="1609"/>
      <c r="AN877" s="1609"/>
      <c r="AO877" s="1609"/>
      <c r="AP877" s="1609"/>
      <c r="AQ877" s="1609"/>
      <c r="AR877" s="1609"/>
      <c r="AS877" s="1609"/>
      <c r="AT877" s="1609"/>
      <c r="AU877" s="1609"/>
      <c r="AV877" s="1609"/>
      <c r="AW877" s="1609"/>
      <c r="AX877" s="1609"/>
      <c r="AY877" s="1609"/>
      <c r="AZ877" s="1609"/>
      <c r="BA877" s="1609"/>
      <c r="BB877" s="1609"/>
      <c r="BC877" s="1609"/>
      <c r="BD877" s="1609"/>
      <c r="BE877" s="1609"/>
      <c r="BF877" s="1609"/>
    </row>
    <row r="878" spans="1:58" ht="0.75" customHeight="1">
      <c r="A878" s="990" t="s">
        <v>1036</v>
      </c>
      <c r="D878" s="984"/>
      <c r="E878" s="994"/>
      <c r="F878" s="4006"/>
      <c r="G878" s="4003"/>
      <c r="H878" s="4010"/>
      <c r="I878" s="4011"/>
      <c r="J878" s="4002"/>
      <c r="K878" s="4002"/>
      <c r="L878" s="4004"/>
      <c r="M878" s="3857"/>
      <c r="N878" s="1813"/>
      <c r="O878" s="1813"/>
      <c r="P878" s="1820"/>
      <c r="Q878" s="1813"/>
      <c r="R878" s="1813"/>
      <c r="S878" s="1813"/>
      <c r="T878" s="1813"/>
      <c r="U878" s="1813"/>
      <c r="V878" s="1813"/>
      <c r="W878" s="1813"/>
      <c r="X878" s="1813"/>
      <c r="Y878" s="1813"/>
      <c r="Z878" s="1813"/>
      <c r="AA878" s="1813"/>
      <c r="AB878" s="1813"/>
      <c r="AC878" s="1813"/>
      <c r="AD878" s="1813"/>
      <c r="AE878" s="1822"/>
      <c r="AF878" s="4009"/>
      <c r="AG878" s="4004"/>
      <c r="AH878" s="4004"/>
      <c r="AI878" s="4009"/>
      <c r="AJ878" s="4004"/>
      <c r="AK878" s="4004"/>
      <c r="AL878" s="1763"/>
      <c r="AM878" s="1609"/>
      <c r="AN878" s="1609"/>
      <c r="AO878" s="1609"/>
      <c r="AP878" s="1609"/>
      <c r="AQ878" s="1609"/>
      <c r="AR878" s="1609"/>
      <c r="AS878" s="1609"/>
      <c r="AT878" s="1609"/>
      <c r="AU878" s="1609"/>
      <c r="AV878" s="1609"/>
      <c r="AW878" s="1609"/>
      <c r="AX878" s="1609"/>
      <c r="AY878" s="1609"/>
      <c r="AZ878" s="1609"/>
      <c r="BA878" s="1609"/>
      <c r="BB878" s="1609"/>
      <c r="BC878" s="1609"/>
      <c r="BD878" s="1609"/>
      <c r="BE878" s="1609"/>
      <c r="BF878" s="1609"/>
    </row>
    <row r="879" spans="1:58" ht="11.25" customHeight="1">
      <c r="A879" s="990" t="s">
        <v>1036</v>
      </c>
      <c r="D879" s="984"/>
      <c r="E879" s="994"/>
      <c r="F879" s="4007"/>
      <c r="G879" s="3992" t="s">
        <v>90</v>
      </c>
      <c r="H879" s="4003" t="s">
        <v>161</v>
      </c>
      <c r="I879" s="4015"/>
      <c r="J879" s="4016"/>
      <c r="K879" s="4017" t="s">
        <v>1190</v>
      </c>
      <c r="L879" s="3741" t="s">
        <v>52</v>
      </c>
      <c r="M879" s="3741" t="s">
        <v>1035</v>
      </c>
      <c r="N879" s="1761"/>
      <c r="O879" s="1001" t="s">
        <v>460</v>
      </c>
      <c r="P879" s="1002"/>
      <c r="Q879" s="1002"/>
      <c r="R879" s="1002"/>
      <c r="S879" s="1002"/>
      <c r="T879" s="1002"/>
      <c r="U879" s="1002"/>
      <c r="V879" s="1002"/>
      <c r="W879" s="1002"/>
      <c r="X879" s="1002"/>
      <c r="Y879" s="1002"/>
      <c r="Z879" s="1002"/>
      <c r="AA879" s="1002"/>
      <c r="AB879" s="1002"/>
      <c r="AC879" s="1002"/>
      <c r="AD879" s="1002"/>
      <c r="AE879" s="1002"/>
      <c r="AF879" s="4018">
        <v>2035</v>
      </c>
      <c r="AG879" s="4019" t="s">
        <v>1096</v>
      </c>
      <c r="AH879" s="4019" t="s">
        <v>1191</v>
      </c>
      <c r="AI879" s="4018">
        <v>2035</v>
      </c>
      <c r="AJ879" s="4019" t="s">
        <v>1096</v>
      </c>
      <c r="AK879" s="4019" t="s">
        <v>1191</v>
      </c>
      <c r="AL879" s="1763"/>
      <c r="AM879" s="1609"/>
      <c r="AN879" s="1609"/>
      <c r="AO879" s="1609"/>
      <c r="AP879" s="1609"/>
      <c r="AQ879" s="1609"/>
      <c r="AR879" s="1609"/>
      <c r="AS879" s="1609"/>
      <c r="AT879" s="1609"/>
      <c r="AU879" s="1609"/>
      <c r="AV879" s="1609"/>
      <c r="AW879" s="1609"/>
      <c r="AX879" s="1609"/>
      <c r="AY879" s="1609"/>
      <c r="AZ879" s="1609"/>
      <c r="BA879" s="1609"/>
      <c r="BB879" s="1609"/>
      <c r="BC879" s="1609"/>
      <c r="BD879" s="1609"/>
      <c r="BE879" s="1609"/>
      <c r="BF879" s="1609"/>
    </row>
    <row r="880" spans="1:58" ht="11.25" customHeight="1">
      <c r="A880" s="990" t="s">
        <v>1036</v>
      </c>
      <c r="D880" s="984"/>
      <c r="E880" s="994"/>
      <c r="F880" s="4007"/>
      <c r="G880" s="4014"/>
      <c r="H880" s="4003" t="s">
        <v>460</v>
      </c>
      <c r="I880" s="4015"/>
      <c r="J880" s="4016"/>
      <c r="K880" s="4017"/>
      <c r="L880" s="3741"/>
      <c r="M880" s="3741"/>
      <c r="N880" s="4020"/>
      <c r="O880" s="4021">
        <v>1</v>
      </c>
      <c r="P880" s="4022" t="s">
        <v>52</v>
      </c>
      <c r="Q880" s="4016" t="s">
        <v>1098</v>
      </c>
      <c r="R880" s="4025" t="s">
        <v>1084</v>
      </c>
      <c r="S880" s="4025" t="s">
        <v>1183</v>
      </c>
      <c r="T880" s="4025" t="s">
        <v>1184</v>
      </c>
      <c r="U880" s="4025" t="s">
        <v>1185</v>
      </c>
      <c r="V880" s="4025" t="s">
        <v>1186</v>
      </c>
      <c r="W880" s="4025" t="s">
        <v>1187</v>
      </c>
      <c r="X880" s="4025" t="s">
        <v>1192</v>
      </c>
      <c r="Y880" s="4025" t="s">
        <v>1091</v>
      </c>
      <c r="Z880" s="999"/>
      <c r="AA880" s="1000"/>
      <c r="AB880" s="1000"/>
      <c r="AC880" s="1004"/>
      <c r="AD880" s="1004"/>
      <c r="AE880" s="1005"/>
      <c r="AF880" s="4018"/>
      <c r="AG880" s="4019"/>
      <c r="AH880" s="4019"/>
      <c r="AI880" s="4018"/>
      <c r="AJ880" s="4019"/>
      <c r="AK880" s="4019"/>
      <c r="AL880" s="1763"/>
      <c r="AM880" s="1609"/>
      <c r="AN880" s="1609"/>
      <c r="AO880" s="1609"/>
      <c r="AP880" s="1609"/>
      <c r="AQ880" s="1609"/>
      <c r="AR880" s="1609"/>
      <c r="AS880" s="1609"/>
      <c r="AT880" s="1609"/>
      <c r="AU880" s="1609"/>
      <c r="AV880" s="1609"/>
      <c r="AW880" s="1609"/>
      <c r="AX880" s="1609"/>
      <c r="AY880" s="1609"/>
      <c r="AZ880" s="1609"/>
      <c r="BA880" s="1609"/>
      <c r="BB880" s="1609"/>
      <c r="BC880" s="1609"/>
      <c r="BD880" s="1609"/>
      <c r="BE880" s="1609"/>
      <c r="BF880" s="1609"/>
    </row>
    <row r="881" spans="1:58" ht="11.25" customHeight="1">
      <c r="A881" s="990" t="s">
        <v>1036</v>
      </c>
      <c r="D881" s="984"/>
      <c r="E881" s="994"/>
      <c r="F881" s="4007"/>
      <c r="G881" s="4014"/>
      <c r="H881" s="4003" t="s">
        <v>460</v>
      </c>
      <c r="I881" s="4015"/>
      <c r="J881" s="4016"/>
      <c r="K881" s="4017"/>
      <c r="L881" s="3741"/>
      <c r="M881" s="3741"/>
      <c r="N881" s="4020"/>
      <c r="O881" s="4021"/>
      <c r="P881" s="4023"/>
      <c r="Q881" s="4016"/>
      <c r="R881" s="3975"/>
      <c r="S881" s="4025"/>
      <c r="T881" s="3975"/>
      <c r="U881" s="3975"/>
      <c r="V881" s="3975"/>
      <c r="W881" s="3975"/>
      <c r="X881" s="3975"/>
      <c r="Y881" s="3975"/>
      <c r="Z881" s="1614"/>
      <c r="AA881" s="1581">
        <v>1</v>
      </c>
      <c r="AB881" s="1003" t="s">
        <v>1092</v>
      </c>
      <c r="AC881" s="993">
        <v>200</v>
      </c>
      <c r="AD881" s="1003" t="str">
        <f>AB881</f>
        <v xml:space="preserve">  Прибыль направляемая на инвестиции</v>
      </c>
      <c r="AE881" s="993">
        <v>0</v>
      </c>
      <c r="AF881" s="4018"/>
      <c r="AG881" s="4019"/>
      <c r="AH881" s="4019"/>
      <c r="AI881" s="4018"/>
      <c r="AJ881" s="4019"/>
      <c r="AK881" s="4019"/>
      <c r="AL881" s="1763"/>
      <c r="AM881" s="1609"/>
      <c r="AN881" s="1609"/>
      <c r="AO881" s="1609"/>
      <c r="AP881" s="1609"/>
      <c r="AQ881" s="1609"/>
      <c r="AR881" s="1609"/>
      <c r="AS881" s="1609"/>
      <c r="AT881" s="1609"/>
      <c r="AU881" s="1609"/>
      <c r="AV881" s="1609"/>
      <c r="AW881" s="1609"/>
      <c r="AX881" s="1609"/>
      <c r="AY881" s="1609"/>
      <c r="AZ881" s="1609"/>
      <c r="BA881" s="1609"/>
      <c r="BB881" s="1609"/>
      <c r="BC881" s="1609"/>
      <c r="BD881" s="1609"/>
      <c r="BE881" s="1609"/>
      <c r="BF881" s="1609"/>
    </row>
    <row r="882" spans="1:58" ht="11.25" customHeight="1">
      <c r="A882" s="990" t="s">
        <v>1036</v>
      </c>
      <c r="D882" s="984"/>
      <c r="E882" s="994"/>
      <c r="F882" s="4007"/>
      <c r="G882" s="4014"/>
      <c r="H882" s="4003" t="s">
        <v>460</v>
      </c>
      <c r="I882" s="4015"/>
      <c r="J882" s="4016"/>
      <c r="K882" s="4017"/>
      <c r="L882" s="3741"/>
      <c r="M882" s="3741"/>
      <c r="N882" s="4020"/>
      <c r="O882" s="4021"/>
      <c r="P882" s="4024"/>
      <c r="Q882" s="4016"/>
      <c r="R882" s="3975"/>
      <c r="S882" s="4025"/>
      <c r="T882" s="3975"/>
      <c r="U882" s="3975"/>
      <c r="V882" s="3975"/>
      <c r="W882" s="3975"/>
      <c r="X882" s="3975"/>
      <c r="Y882" s="3975"/>
      <c r="Z882" s="999"/>
      <c r="AA882" s="1000"/>
      <c r="AB882" s="1065" t="s">
        <v>1093</v>
      </c>
      <c r="AC882" s="1004"/>
      <c r="AD882" s="1004"/>
      <c r="AE882" s="1006"/>
      <c r="AF882" s="4018"/>
      <c r="AG882" s="4019"/>
      <c r="AH882" s="4019"/>
      <c r="AI882" s="4018"/>
      <c r="AJ882" s="4019"/>
      <c r="AK882" s="4019"/>
      <c r="AL882" s="1763"/>
      <c r="AM882" s="1609"/>
      <c r="AN882" s="1609"/>
      <c r="AO882" s="1609"/>
      <c r="AP882" s="1609"/>
      <c r="AQ882" s="1609"/>
      <c r="AR882" s="1609"/>
      <c r="AS882" s="1609"/>
      <c r="AT882" s="1609"/>
      <c r="AU882" s="1609"/>
      <c r="AV882" s="1609"/>
      <c r="AW882" s="1609"/>
      <c r="AX882" s="1609"/>
      <c r="AY882" s="1609"/>
      <c r="AZ882" s="1609"/>
      <c r="BA882" s="1609"/>
      <c r="BB882" s="1609"/>
      <c r="BC882" s="1609"/>
      <c r="BD882" s="1609"/>
      <c r="BE882" s="1609"/>
      <c r="BF882" s="1609"/>
    </row>
    <row r="883" spans="1:58" ht="11.25" customHeight="1">
      <c r="A883" s="990" t="s">
        <v>1036</v>
      </c>
      <c r="D883" s="984"/>
      <c r="E883" s="994"/>
      <c r="F883" s="4007"/>
      <c r="G883" s="4014"/>
      <c r="H883" s="4003" t="s">
        <v>460</v>
      </c>
      <c r="I883" s="4015"/>
      <c r="J883" s="4016"/>
      <c r="K883" s="4017"/>
      <c r="L883" s="3741"/>
      <c r="M883" s="3741"/>
      <c r="N883" s="999"/>
      <c r="O883" s="1000"/>
      <c r="P883" s="992" t="s">
        <v>1094</v>
      </c>
      <c r="Q883" s="1000"/>
      <c r="R883" s="1000"/>
      <c r="S883" s="1000"/>
      <c r="T883" s="1000"/>
      <c r="U883" s="1000"/>
      <c r="V883" s="1000"/>
      <c r="W883" s="1000"/>
      <c r="X883" s="1000"/>
      <c r="Y883" s="1000"/>
      <c r="Z883" s="1000"/>
      <c r="AA883" s="1000"/>
      <c r="AB883" s="1000"/>
      <c r="AC883" s="1000"/>
      <c r="AD883" s="1000"/>
      <c r="AE883" s="1007"/>
      <c r="AF883" s="4018"/>
      <c r="AG883" s="4019"/>
      <c r="AH883" s="4019"/>
      <c r="AI883" s="4018"/>
      <c r="AJ883" s="4019"/>
      <c r="AK883" s="4019"/>
      <c r="AL883" s="1763"/>
      <c r="AM883" s="1609"/>
      <c r="AN883" s="1609"/>
      <c r="AO883" s="1609"/>
      <c r="AP883" s="1609"/>
      <c r="AQ883" s="1609"/>
      <c r="AR883" s="1609"/>
      <c r="AS883" s="1609"/>
      <c r="AT883" s="1609"/>
      <c r="AU883" s="1609"/>
      <c r="AV883" s="1609"/>
      <c r="AW883" s="1609"/>
      <c r="AX883" s="1609"/>
      <c r="AY883" s="1609"/>
      <c r="AZ883" s="1609"/>
      <c r="BA883" s="1609"/>
      <c r="BB883" s="1609"/>
      <c r="BC883" s="1609"/>
      <c r="BD883" s="1609"/>
      <c r="BE883" s="1609"/>
      <c r="BF883" s="1609"/>
    </row>
    <row r="884" spans="1:58" ht="12" customHeight="1">
      <c r="A884" s="990" t="s">
        <v>1036</v>
      </c>
      <c r="D884" s="984"/>
      <c r="E884" s="994"/>
      <c r="F884" s="4008"/>
      <c r="G884" s="1014"/>
      <c r="H884" s="1014"/>
      <c r="I884" s="4005" t="s">
        <v>1100</v>
      </c>
      <c r="J884" s="4005"/>
      <c r="K884" s="4005"/>
      <c r="L884" s="997"/>
      <c r="M884" s="997"/>
      <c r="N884" s="998"/>
      <c r="O884" s="998"/>
      <c r="P884" s="998"/>
      <c r="Q884" s="998"/>
      <c r="R884" s="998"/>
      <c r="S884" s="998"/>
      <c r="T884" s="998"/>
      <c r="U884" s="998"/>
      <c r="V884" s="998"/>
      <c r="W884" s="998"/>
      <c r="X884" s="998"/>
      <c r="Y884" s="998"/>
      <c r="Z884" s="998"/>
      <c r="AA884" s="998"/>
      <c r="AB884" s="998"/>
      <c r="AC884" s="998"/>
      <c r="AD884" s="998"/>
      <c r="AE884" s="998"/>
      <c r="AF884" s="998"/>
      <c r="AG884" s="997"/>
      <c r="AH884" s="997"/>
      <c r="AI884" s="998"/>
      <c r="AJ884" s="997"/>
      <c r="AK884" s="998"/>
      <c r="AL884" s="1763"/>
      <c r="AM884" s="1609"/>
      <c r="AN884" s="1609"/>
      <c r="AO884" s="1609"/>
      <c r="AP884" s="1609"/>
      <c r="AQ884" s="1609"/>
      <c r="AR884" s="1609"/>
      <c r="AS884" s="1609"/>
      <c r="AT884" s="1609"/>
      <c r="AU884" s="1609"/>
      <c r="AV884" s="1609"/>
      <c r="AW884" s="1609"/>
      <c r="AX884" s="1609"/>
      <c r="AY884" s="1609"/>
      <c r="AZ884" s="1609"/>
      <c r="BA884" s="1609"/>
      <c r="BB884" s="1609"/>
      <c r="BC884" s="1609"/>
      <c r="BD884" s="1609"/>
      <c r="BE884" s="1609"/>
      <c r="BF884" s="1609"/>
    </row>
    <row r="885" spans="1:58" ht="0.75" customHeight="1">
      <c r="A885" s="990" t="s">
        <v>1036</v>
      </c>
      <c r="D885" s="984"/>
      <c r="E885" s="994"/>
      <c r="F885" s="4006">
        <v>2028</v>
      </c>
      <c r="G885" s="4003"/>
      <c r="H885" s="4010" t="s">
        <v>460</v>
      </c>
      <c r="I885" s="4011"/>
      <c r="J885" s="4002"/>
      <c r="K885" s="4002"/>
      <c r="L885" s="4004"/>
      <c r="M885" s="3857"/>
      <c r="N885" s="1811"/>
      <c r="O885" s="1810"/>
      <c r="P885" s="1811"/>
      <c r="Q885" s="1811"/>
      <c r="R885" s="1811"/>
      <c r="S885" s="1811"/>
      <c r="T885" s="1811"/>
      <c r="U885" s="1811"/>
      <c r="V885" s="1811"/>
      <c r="W885" s="1811"/>
      <c r="X885" s="1811"/>
      <c r="Y885" s="1811"/>
      <c r="Z885" s="1811"/>
      <c r="AA885" s="1811"/>
      <c r="AB885" s="1811"/>
      <c r="AC885" s="1811"/>
      <c r="AD885" s="1811"/>
      <c r="AE885" s="1811"/>
      <c r="AF885" s="4009"/>
      <c r="AG885" s="4004"/>
      <c r="AH885" s="4004"/>
      <c r="AI885" s="4009"/>
      <c r="AJ885" s="4004"/>
      <c r="AK885" s="4004"/>
      <c r="AL885" s="1763"/>
      <c r="AM885" s="1609"/>
      <c r="AN885" s="1609"/>
      <c r="AO885" s="1609"/>
      <c r="AP885" s="1609"/>
      <c r="AQ885" s="1609"/>
      <c r="AR885" s="1609"/>
      <c r="AS885" s="1609"/>
      <c r="AT885" s="1609"/>
      <c r="AU885" s="1609"/>
      <c r="AV885" s="1609"/>
      <c r="AW885" s="1609"/>
      <c r="AX885" s="1609"/>
      <c r="AY885" s="1609"/>
      <c r="AZ885" s="1609"/>
      <c r="BA885" s="1609"/>
      <c r="BB885" s="1609"/>
      <c r="BC885" s="1609"/>
      <c r="BD885" s="1609"/>
      <c r="BE885" s="1609"/>
      <c r="BF885" s="1609"/>
    </row>
    <row r="886" spans="1:58" ht="0.75" customHeight="1">
      <c r="A886" s="990" t="s">
        <v>1036</v>
      </c>
      <c r="D886" s="984"/>
      <c r="E886" s="994"/>
      <c r="F886" s="4006"/>
      <c r="G886" s="4003"/>
      <c r="H886" s="4010"/>
      <c r="I886" s="4011"/>
      <c r="J886" s="4002"/>
      <c r="K886" s="4002"/>
      <c r="L886" s="4004"/>
      <c r="M886" s="3857"/>
      <c r="N886" s="4012"/>
      <c r="O886" s="4013"/>
      <c r="P886" s="3999"/>
      <c r="Q886" s="4002"/>
      <c r="R886" s="4002"/>
      <c r="S886" s="4002"/>
      <c r="T886" s="4002"/>
      <c r="U886" s="4002"/>
      <c r="V886" s="4002"/>
      <c r="W886" s="4002"/>
      <c r="X886" s="4002"/>
      <c r="Y886" s="4002"/>
      <c r="Z886" s="1812"/>
      <c r="AA886" s="1813"/>
      <c r="AB886" s="1813"/>
      <c r="AC886" s="1814"/>
      <c r="AD886" s="1814"/>
      <c r="AE886" s="1815"/>
      <c r="AF886" s="4009"/>
      <c r="AG886" s="4004"/>
      <c r="AH886" s="4004"/>
      <c r="AI886" s="4009"/>
      <c r="AJ886" s="4004"/>
      <c r="AK886" s="4004"/>
      <c r="AL886" s="1763"/>
      <c r="AM886" s="1609"/>
      <c r="AN886" s="1609"/>
      <c r="AO886" s="1609"/>
      <c r="AP886" s="1609"/>
      <c r="AQ886" s="1609"/>
      <c r="AR886" s="1609"/>
      <c r="AS886" s="1609"/>
      <c r="AT886" s="1609"/>
      <c r="AU886" s="1609"/>
      <c r="AV886" s="1609"/>
      <c r="AW886" s="1609"/>
      <c r="AX886" s="1609"/>
      <c r="AY886" s="1609"/>
      <c r="AZ886" s="1609"/>
      <c r="BA886" s="1609"/>
      <c r="BB886" s="1609"/>
      <c r="BC886" s="1609"/>
      <c r="BD886" s="1609"/>
      <c r="BE886" s="1609"/>
      <c r="BF886" s="1609"/>
    </row>
    <row r="887" spans="1:58" ht="0.75" customHeight="1">
      <c r="A887" s="990" t="s">
        <v>1036</v>
      </c>
      <c r="D887" s="984"/>
      <c r="E887" s="994"/>
      <c r="F887" s="4006"/>
      <c r="G887" s="4003"/>
      <c r="H887" s="4010"/>
      <c r="I887" s="4011"/>
      <c r="J887" s="4002"/>
      <c r="K887" s="4002"/>
      <c r="L887" s="4004"/>
      <c r="M887" s="3857"/>
      <c r="N887" s="4012"/>
      <c r="O887" s="4013"/>
      <c r="P887" s="4000"/>
      <c r="Q887" s="4002"/>
      <c r="R887" s="4002"/>
      <c r="S887" s="4002"/>
      <c r="T887" s="4002"/>
      <c r="U887" s="4002"/>
      <c r="V887" s="4002"/>
      <c r="W887" s="4002"/>
      <c r="X887" s="4002"/>
      <c r="Y887" s="4002"/>
      <c r="Z887" s="1816"/>
      <c r="AA887" s="1817"/>
      <c r="AB887" s="1818"/>
      <c r="AC887" s="1819"/>
      <c r="AD887" s="1818"/>
      <c r="AE887" s="1819"/>
      <c r="AF887" s="4009"/>
      <c r="AG887" s="4004"/>
      <c r="AH887" s="4004"/>
      <c r="AI887" s="4009"/>
      <c r="AJ887" s="4004"/>
      <c r="AK887" s="4004"/>
      <c r="AL887" s="1763"/>
      <c r="AM887" s="1609"/>
      <c r="AN887" s="1609"/>
      <c r="AO887" s="1609"/>
      <c r="AP887" s="1609"/>
      <c r="AQ887" s="1609"/>
      <c r="AR887" s="1609"/>
      <c r="AS887" s="1609"/>
      <c r="AT887" s="1609"/>
      <c r="AU887" s="1609"/>
      <c r="AV887" s="1609"/>
      <c r="AW887" s="1609"/>
      <c r="AX887" s="1609"/>
      <c r="AY887" s="1609"/>
      <c r="AZ887" s="1609"/>
      <c r="BA887" s="1609"/>
      <c r="BB887" s="1609"/>
      <c r="BC887" s="1609"/>
      <c r="BD887" s="1609"/>
      <c r="BE887" s="1609"/>
      <c r="BF887" s="1609"/>
    </row>
    <row r="888" spans="1:58" ht="0.75" customHeight="1">
      <c r="A888" s="990" t="s">
        <v>1036</v>
      </c>
      <c r="D888" s="984"/>
      <c r="E888" s="994"/>
      <c r="F888" s="4006"/>
      <c r="G888" s="4003"/>
      <c r="H888" s="4010"/>
      <c r="I888" s="4011"/>
      <c r="J888" s="4002"/>
      <c r="K888" s="4002"/>
      <c r="L888" s="4004"/>
      <c r="M888" s="3857"/>
      <c r="N888" s="4012"/>
      <c r="O888" s="4013"/>
      <c r="P888" s="4001"/>
      <c r="Q888" s="4002"/>
      <c r="R888" s="4002"/>
      <c r="S888" s="4002"/>
      <c r="T888" s="4002"/>
      <c r="U888" s="4002"/>
      <c r="V888" s="4002"/>
      <c r="W888" s="4002"/>
      <c r="X888" s="4002"/>
      <c r="Y888" s="4002"/>
      <c r="Z888" s="1812"/>
      <c r="AA888" s="1813"/>
      <c r="AB888" s="1820"/>
      <c r="AC888" s="1814"/>
      <c r="AD888" s="1814"/>
      <c r="AE888" s="1821"/>
      <c r="AF888" s="4009"/>
      <c r="AG888" s="4004"/>
      <c r="AH888" s="4004"/>
      <c r="AI888" s="4009"/>
      <c r="AJ888" s="4004"/>
      <c r="AK888" s="4004"/>
      <c r="AL888" s="1763"/>
      <c r="AM888" s="1609"/>
      <c r="AN888" s="1609"/>
      <c r="AO888" s="1609"/>
      <c r="AP888" s="1609"/>
      <c r="AQ888" s="1609"/>
      <c r="AR888" s="1609"/>
      <c r="AS888" s="1609"/>
      <c r="AT888" s="1609"/>
      <c r="AU888" s="1609"/>
      <c r="AV888" s="1609"/>
      <c r="AW888" s="1609"/>
      <c r="AX888" s="1609"/>
      <c r="AY888" s="1609"/>
      <c r="AZ888" s="1609"/>
      <c r="BA888" s="1609"/>
      <c r="BB888" s="1609"/>
      <c r="BC888" s="1609"/>
      <c r="BD888" s="1609"/>
      <c r="BE888" s="1609"/>
      <c r="BF888" s="1609"/>
    </row>
    <row r="889" spans="1:58" ht="0.75" customHeight="1">
      <c r="A889" s="990" t="s">
        <v>1036</v>
      </c>
      <c r="D889" s="984"/>
      <c r="E889" s="994"/>
      <c r="F889" s="4006"/>
      <c r="G889" s="4003"/>
      <c r="H889" s="4010"/>
      <c r="I889" s="4011"/>
      <c r="J889" s="4002"/>
      <c r="K889" s="4002"/>
      <c r="L889" s="4004"/>
      <c r="M889" s="3857"/>
      <c r="N889" s="1813"/>
      <c r="O889" s="1813"/>
      <c r="P889" s="1820"/>
      <c r="Q889" s="1813"/>
      <c r="R889" s="1813"/>
      <c r="S889" s="1813"/>
      <c r="T889" s="1813"/>
      <c r="U889" s="1813"/>
      <c r="V889" s="1813"/>
      <c r="W889" s="1813"/>
      <c r="X889" s="1813"/>
      <c r="Y889" s="1813"/>
      <c r="Z889" s="1813"/>
      <c r="AA889" s="1813"/>
      <c r="AB889" s="1813"/>
      <c r="AC889" s="1813"/>
      <c r="AD889" s="1813"/>
      <c r="AE889" s="1822"/>
      <c r="AF889" s="4009"/>
      <c r="AG889" s="4004"/>
      <c r="AH889" s="4004"/>
      <c r="AI889" s="4009"/>
      <c r="AJ889" s="4004"/>
      <c r="AK889" s="4004"/>
      <c r="AL889" s="1763"/>
      <c r="AM889" s="1609"/>
      <c r="AN889" s="1609"/>
      <c r="AO889" s="1609"/>
      <c r="AP889" s="1609"/>
      <c r="AQ889" s="1609"/>
      <c r="AR889" s="1609"/>
      <c r="AS889" s="1609"/>
      <c r="AT889" s="1609"/>
      <c r="AU889" s="1609"/>
      <c r="AV889" s="1609"/>
      <c r="AW889" s="1609"/>
      <c r="AX889" s="1609"/>
      <c r="AY889" s="1609"/>
      <c r="AZ889" s="1609"/>
      <c r="BA889" s="1609"/>
      <c r="BB889" s="1609"/>
      <c r="BC889" s="1609"/>
      <c r="BD889" s="1609"/>
      <c r="BE889" s="1609"/>
      <c r="BF889" s="1609"/>
    </row>
    <row r="890" spans="1:58" ht="11.25" customHeight="1">
      <c r="A890" s="990" t="s">
        <v>1036</v>
      </c>
      <c r="D890" s="984"/>
      <c r="E890" s="994"/>
      <c r="F890" s="4007"/>
      <c r="G890" s="3992" t="s">
        <v>90</v>
      </c>
      <c r="H890" s="4003" t="s">
        <v>161</v>
      </c>
      <c r="I890" s="4015"/>
      <c r="J890" s="4016"/>
      <c r="K890" s="4017" t="s">
        <v>1190</v>
      </c>
      <c r="L890" s="3741" t="s">
        <v>52</v>
      </c>
      <c r="M890" s="3741" t="s">
        <v>1035</v>
      </c>
      <c r="N890" s="1761"/>
      <c r="O890" s="1001" t="s">
        <v>460</v>
      </c>
      <c r="P890" s="1002"/>
      <c r="Q890" s="1002"/>
      <c r="R890" s="1002"/>
      <c r="S890" s="1002"/>
      <c r="T890" s="1002"/>
      <c r="U890" s="1002"/>
      <c r="V890" s="1002"/>
      <c r="W890" s="1002"/>
      <c r="X890" s="1002"/>
      <c r="Y890" s="1002"/>
      <c r="Z890" s="1002"/>
      <c r="AA890" s="1002"/>
      <c r="AB890" s="1002"/>
      <c r="AC890" s="1002"/>
      <c r="AD890" s="1002"/>
      <c r="AE890" s="1002"/>
      <c r="AF890" s="4018">
        <v>2035</v>
      </c>
      <c r="AG890" s="4019" t="s">
        <v>1096</v>
      </c>
      <c r="AH890" s="4019" t="s">
        <v>1191</v>
      </c>
      <c r="AI890" s="4018">
        <v>2035</v>
      </c>
      <c r="AJ890" s="4019" t="s">
        <v>1096</v>
      </c>
      <c r="AK890" s="4019" t="s">
        <v>1191</v>
      </c>
      <c r="AL890" s="1763"/>
      <c r="AM890" s="1609"/>
      <c r="AN890" s="1609"/>
      <c r="AO890" s="1609"/>
      <c r="AP890" s="1609"/>
      <c r="AQ890" s="1609"/>
      <c r="AR890" s="1609"/>
      <c r="AS890" s="1609"/>
      <c r="AT890" s="1609"/>
      <c r="AU890" s="1609"/>
      <c r="AV890" s="1609"/>
      <c r="AW890" s="1609"/>
      <c r="AX890" s="1609"/>
      <c r="AY890" s="1609"/>
      <c r="AZ890" s="1609"/>
      <c r="BA890" s="1609"/>
      <c r="BB890" s="1609"/>
      <c r="BC890" s="1609"/>
      <c r="BD890" s="1609"/>
      <c r="BE890" s="1609"/>
      <c r="BF890" s="1609"/>
    </row>
    <row r="891" spans="1:58" ht="11.25" customHeight="1">
      <c r="A891" s="990" t="s">
        <v>1036</v>
      </c>
      <c r="D891" s="984"/>
      <c r="E891" s="994"/>
      <c r="F891" s="4007"/>
      <c r="G891" s="4014"/>
      <c r="H891" s="4003" t="s">
        <v>460</v>
      </c>
      <c r="I891" s="4015"/>
      <c r="J891" s="4016"/>
      <c r="K891" s="4017"/>
      <c r="L891" s="3741"/>
      <c r="M891" s="3741"/>
      <c r="N891" s="4020"/>
      <c r="O891" s="4021">
        <v>1</v>
      </c>
      <c r="P891" s="4022" t="s">
        <v>52</v>
      </c>
      <c r="Q891" s="4016" t="s">
        <v>1098</v>
      </c>
      <c r="R891" s="4025" t="s">
        <v>1084</v>
      </c>
      <c r="S891" s="4025" t="s">
        <v>1183</v>
      </c>
      <c r="T891" s="4025" t="s">
        <v>1184</v>
      </c>
      <c r="U891" s="4025" t="s">
        <v>1185</v>
      </c>
      <c r="V891" s="4025" t="s">
        <v>1186</v>
      </c>
      <c r="W891" s="4025" t="s">
        <v>1187</v>
      </c>
      <c r="X891" s="4025" t="s">
        <v>1192</v>
      </c>
      <c r="Y891" s="4025" t="s">
        <v>1091</v>
      </c>
      <c r="Z891" s="999"/>
      <c r="AA891" s="1000"/>
      <c r="AB891" s="1000"/>
      <c r="AC891" s="1004"/>
      <c r="AD891" s="1004"/>
      <c r="AE891" s="1005"/>
      <c r="AF891" s="4018"/>
      <c r="AG891" s="4019"/>
      <c r="AH891" s="4019"/>
      <c r="AI891" s="4018"/>
      <c r="AJ891" s="4019"/>
      <c r="AK891" s="4019"/>
      <c r="AL891" s="1763"/>
      <c r="AM891" s="1609"/>
      <c r="AN891" s="1609"/>
      <c r="AO891" s="1609"/>
      <c r="AP891" s="1609"/>
      <c r="AQ891" s="1609"/>
      <c r="AR891" s="1609"/>
      <c r="AS891" s="1609"/>
      <c r="AT891" s="1609"/>
      <c r="AU891" s="1609"/>
      <c r="AV891" s="1609"/>
      <c r="AW891" s="1609"/>
      <c r="AX891" s="1609"/>
      <c r="AY891" s="1609"/>
      <c r="AZ891" s="1609"/>
      <c r="BA891" s="1609"/>
      <c r="BB891" s="1609"/>
      <c r="BC891" s="1609"/>
      <c r="BD891" s="1609"/>
      <c r="BE891" s="1609"/>
      <c r="BF891" s="1609"/>
    </row>
    <row r="892" spans="1:58" ht="11.25" customHeight="1">
      <c r="A892" s="990" t="s">
        <v>1036</v>
      </c>
      <c r="D892" s="984"/>
      <c r="E892" s="994"/>
      <c r="F892" s="4007"/>
      <c r="G892" s="4014"/>
      <c r="H892" s="4003" t="s">
        <v>460</v>
      </c>
      <c r="I892" s="4015"/>
      <c r="J892" s="4016"/>
      <c r="K892" s="4017"/>
      <c r="L892" s="3741"/>
      <c r="M892" s="3741"/>
      <c r="N892" s="4020"/>
      <c r="O892" s="4021"/>
      <c r="P892" s="4023"/>
      <c r="Q892" s="4016"/>
      <c r="R892" s="3975"/>
      <c r="S892" s="4025"/>
      <c r="T892" s="3975"/>
      <c r="U892" s="3975"/>
      <c r="V892" s="3975"/>
      <c r="W892" s="3975"/>
      <c r="X892" s="3975"/>
      <c r="Y892" s="3975"/>
      <c r="Z892" s="1614"/>
      <c r="AA892" s="1581">
        <v>1</v>
      </c>
      <c r="AB892" s="1003" t="s">
        <v>1092</v>
      </c>
      <c r="AC892" s="993">
        <v>200</v>
      </c>
      <c r="AD892" s="1003" t="str">
        <f>AB892</f>
        <v xml:space="preserve">  Прибыль направляемая на инвестиции</v>
      </c>
      <c r="AE892" s="993">
        <v>0</v>
      </c>
      <c r="AF892" s="4018"/>
      <c r="AG892" s="4019"/>
      <c r="AH892" s="4019"/>
      <c r="AI892" s="4018"/>
      <c r="AJ892" s="4019"/>
      <c r="AK892" s="4019"/>
      <c r="AL892" s="1763"/>
      <c r="AM892" s="1609"/>
      <c r="AN892" s="1609"/>
      <c r="AO892" s="1609"/>
      <c r="AP892" s="1609"/>
      <c r="AQ892" s="1609"/>
      <c r="AR892" s="1609"/>
      <c r="AS892" s="1609"/>
      <c r="AT892" s="1609"/>
      <c r="AU892" s="1609"/>
      <c r="AV892" s="1609"/>
      <c r="AW892" s="1609"/>
      <c r="AX892" s="1609"/>
      <c r="AY892" s="1609"/>
      <c r="AZ892" s="1609"/>
      <c r="BA892" s="1609"/>
      <c r="BB892" s="1609"/>
      <c r="BC892" s="1609"/>
      <c r="BD892" s="1609"/>
      <c r="BE892" s="1609"/>
      <c r="BF892" s="1609"/>
    </row>
    <row r="893" spans="1:58" ht="11.25" customHeight="1">
      <c r="A893" s="990" t="s">
        <v>1036</v>
      </c>
      <c r="D893" s="984"/>
      <c r="E893" s="994"/>
      <c r="F893" s="4007"/>
      <c r="G893" s="4014"/>
      <c r="H893" s="4003" t="s">
        <v>460</v>
      </c>
      <c r="I893" s="4015"/>
      <c r="J893" s="4016"/>
      <c r="K893" s="4017"/>
      <c r="L893" s="3741"/>
      <c r="M893" s="3741"/>
      <c r="N893" s="4020"/>
      <c r="O893" s="4021"/>
      <c r="P893" s="4024"/>
      <c r="Q893" s="4016"/>
      <c r="R893" s="3975"/>
      <c r="S893" s="4025"/>
      <c r="T893" s="3975"/>
      <c r="U893" s="3975"/>
      <c r="V893" s="3975"/>
      <c r="W893" s="3975"/>
      <c r="X893" s="3975"/>
      <c r="Y893" s="3975"/>
      <c r="Z893" s="999"/>
      <c r="AA893" s="1000"/>
      <c r="AB893" s="1065" t="s">
        <v>1093</v>
      </c>
      <c r="AC893" s="1004"/>
      <c r="AD893" s="1004"/>
      <c r="AE893" s="1006"/>
      <c r="AF893" s="4018"/>
      <c r="AG893" s="4019"/>
      <c r="AH893" s="4019"/>
      <c r="AI893" s="4018"/>
      <c r="AJ893" s="4019"/>
      <c r="AK893" s="4019"/>
      <c r="AL893" s="1763"/>
      <c r="AM893" s="1609"/>
      <c r="AN893" s="1609"/>
      <c r="AO893" s="1609"/>
      <c r="AP893" s="1609"/>
      <c r="AQ893" s="1609"/>
      <c r="AR893" s="1609"/>
      <c r="AS893" s="1609"/>
      <c r="AT893" s="1609"/>
      <c r="AU893" s="1609"/>
      <c r="AV893" s="1609"/>
      <c r="AW893" s="1609"/>
      <c r="AX893" s="1609"/>
      <c r="AY893" s="1609"/>
      <c r="AZ893" s="1609"/>
      <c r="BA893" s="1609"/>
      <c r="BB893" s="1609"/>
      <c r="BC893" s="1609"/>
      <c r="BD893" s="1609"/>
      <c r="BE893" s="1609"/>
      <c r="BF893" s="1609"/>
    </row>
    <row r="894" spans="1:58" ht="11.25" customHeight="1">
      <c r="A894" s="990" t="s">
        <v>1036</v>
      </c>
      <c r="D894" s="984"/>
      <c r="E894" s="994"/>
      <c r="F894" s="4007"/>
      <c r="G894" s="4014"/>
      <c r="H894" s="4003" t="s">
        <v>460</v>
      </c>
      <c r="I894" s="4015"/>
      <c r="J894" s="4016"/>
      <c r="K894" s="4017"/>
      <c r="L894" s="3741"/>
      <c r="M894" s="3741"/>
      <c r="N894" s="999"/>
      <c r="O894" s="1000"/>
      <c r="P894" s="992" t="s">
        <v>1094</v>
      </c>
      <c r="Q894" s="1000"/>
      <c r="R894" s="1000"/>
      <c r="S894" s="1000"/>
      <c r="T894" s="1000"/>
      <c r="U894" s="1000"/>
      <c r="V894" s="1000"/>
      <c r="W894" s="1000"/>
      <c r="X894" s="1000"/>
      <c r="Y894" s="1000"/>
      <c r="Z894" s="1000"/>
      <c r="AA894" s="1000"/>
      <c r="AB894" s="1000"/>
      <c r="AC894" s="1000"/>
      <c r="AD894" s="1000"/>
      <c r="AE894" s="1007"/>
      <c r="AF894" s="4018"/>
      <c r="AG894" s="4019"/>
      <c r="AH894" s="4019"/>
      <c r="AI894" s="4018"/>
      <c r="AJ894" s="4019"/>
      <c r="AK894" s="4019"/>
      <c r="AL894" s="1763"/>
      <c r="AM894" s="1609"/>
      <c r="AN894" s="1609"/>
      <c r="AO894" s="1609"/>
      <c r="AP894" s="1609"/>
      <c r="AQ894" s="1609"/>
      <c r="AR894" s="1609"/>
      <c r="AS894" s="1609"/>
      <c r="AT894" s="1609"/>
      <c r="AU894" s="1609"/>
      <c r="AV894" s="1609"/>
      <c r="AW894" s="1609"/>
      <c r="AX894" s="1609"/>
      <c r="AY894" s="1609"/>
      <c r="AZ894" s="1609"/>
      <c r="BA894" s="1609"/>
      <c r="BB894" s="1609"/>
      <c r="BC894" s="1609"/>
      <c r="BD894" s="1609"/>
      <c r="BE894" s="1609"/>
      <c r="BF894" s="1609"/>
    </row>
    <row r="895" spans="1:58" ht="12" customHeight="1">
      <c r="A895" s="990" t="s">
        <v>1036</v>
      </c>
      <c r="D895" s="984"/>
      <c r="E895" s="994"/>
      <c r="F895" s="4008"/>
      <c r="G895" s="1014"/>
      <c r="H895" s="1014"/>
      <c r="I895" s="4005" t="s">
        <v>1100</v>
      </c>
      <c r="J895" s="4005"/>
      <c r="K895" s="4005"/>
      <c r="L895" s="997"/>
      <c r="M895" s="997"/>
      <c r="N895" s="998"/>
      <c r="O895" s="998"/>
      <c r="P895" s="998"/>
      <c r="Q895" s="998"/>
      <c r="R895" s="998"/>
      <c r="S895" s="998"/>
      <c r="T895" s="998"/>
      <c r="U895" s="998"/>
      <c r="V895" s="998"/>
      <c r="W895" s="998"/>
      <c r="X895" s="998"/>
      <c r="Y895" s="998"/>
      <c r="Z895" s="998"/>
      <c r="AA895" s="998"/>
      <c r="AB895" s="998"/>
      <c r="AC895" s="998"/>
      <c r="AD895" s="998"/>
      <c r="AE895" s="998"/>
      <c r="AF895" s="998"/>
      <c r="AG895" s="997"/>
      <c r="AH895" s="997"/>
      <c r="AI895" s="998"/>
      <c r="AJ895" s="997"/>
      <c r="AK895" s="998"/>
      <c r="AL895" s="1763"/>
      <c r="AM895" s="1609"/>
      <c r="AN895" s="1609"/>
      <c r="AO895" s="1609"/>
      <c r="AP895" s="1609"/>
      <c r="AQ895" s="1609"/>
      <c r="AR895" s="1609"/>
      <c r="AS895" s="1609"/>
      <c r="AT895" s="1609"/>
      <c r="AU895" s="1609"/>
      <c r="AV895" s="1609"/>
      <c r="AW895" s="1609"/>
      <c r="AX895" s="1609"/>
      <c r="AY895" s="1609"/>
      <c r="AZ895" s="1609"/>
      <c r="BA895" s="1609"/>
      <c r="BB895" s="1609"/>
      <c r="BC895" s="1609"/>
      <c r="BD895" s="1609"/>
      <c r="BE895" s="1609"/>
      <c r="BF895" s="1609"/>
    </row>
    <row r="896" spans="1:58" ht="0.75" customHeight="1">
      <c r="A896" s="990" t="s">
        <v>1036</v>
      </c>
      <c r="D896" s="984"/>
      <c r="E896" s="994"/>
      <c r="F896" s="4006">
        <v>2029</v>
      </c>
      <c r="G896" s="4003"/>
      <c r="H896" s="4010" t="s">
        <v>460</v>
      </c>
      <c r="I896" s="4011"/>
      <c r="J896" s="4002"/>
      <c r="K896" s="4002"/>
      <c r="L896" s="4004"/>
      <c r="M896" s="3857"/>
      <c r="N896" s="1811"/>
      <c r="O896" s="1810"/>
      <c r="P896" s="1811"/>
      <c r="Q896" s="1811"/>
      <c r="R896" s="1811"/>
      <c r="S896" s="1811"/>
      <c r="T896" s="1811"/>
      <c r="U896" s="1811"/>
      <c r="V896" s="1811"/>
      <c r="W896" s="1811"/>
      <c r="X896" s="1811"/>
      <c r="Y896" s="1811"/>
      <c r="Z896" s="1811"/>
      <c r="AA896" s="1811"/>
      <c r="AB896" s="1811"/>
      <c r="AC896" s="1811"/>
      <c r="AD896" s="1811"/>
      <c r="AE896" s="1811"/>
      <c r="AF896" s="4009"/>
      <c r="AG896" s="4004"/>
      <c r="AH896" s="4004"/>
      <c r="AI896" s="4009"/>
      <c r="AJ896" s="4004"/>
      <c r="AK896" s="4004"/>
      <c r="AL896" s="1763"/>
      <c r="AM896" s="1609"/>
      <c r="AN896" s="1609"/>
      <c r="AO896" s="1609"/>
      <c r="AP896" s="1609"/>
      <c r="AQ896" s="1609"/>
      <c r="AR896" s="1609"/>
      <c r="AS896" s="1609"/>
      <c r="AT896" s="1609"/>
      <c r="AU896" s="1609"/>
      <c r="AV896" s="1609"/>
      <c r="AW896" s="1609"/>
      <c r="AX896" s="1609"/>
      <c r="AY896" s="1609"/>
      <c r="AZ896" s="1609"/>
      <c r="BA896" s="1609"/>
      <c r="BB896" s="1609"/>
      <c r="BC896" s="1609"/>
      <c r="BD896" s="1609"/>
      <c r="BE896" s="1609"/>
      <c r="BF896" s="1609"/>
    </row>
    <row r="897" spans="1:58" ht="0.75" customHeight="1">
      <c r="A897" s="990" t="s">
        <v>1036</v>
      </c>
      <c r="D897" s="984"/>
      <c r="E897" s="994"/>
      <c r="F897" s="4006"/>
      <c r="G897" s="4003"/>
      <c r="H897" s="4010"/>
      <c r="I897" s="4011"/>
      <c r="J897" s="4002"/>
      <c r="K897" s="4002"/>
      <c r="L897" s="4004"/>
      <c r="M897" s="3857"/>
      <c r="N897" s="4012"/>
      <c r="O897" s="4013"/>
      <c r="P897" s="3999"/>
      <c r="Q897" s="4002"/>
      <c r="R897" s="4002"/>
      <c r="S897" s="4002"/>
      <c r="T897" s="4002"/>
      <c r="U897" s="4002"/>
      <c r="V897" s="4002"/>
      <c r="W897" s="4002"/>
      <c r="X897" s="4002"/>
      <c r="Y897" s="4002"/>
      <c r="Z897" s="1812"/>
      <c r="AA897" s="1813"/>
      <c r="AB897" s="1813"/>
      <c r="AC897" s="1814"/>
      <c r="AD897" s="1814"/>
      <c r="AE897" s="1815"/>
      <c r="AF897" s="4009"/>
      <c r="AG897" s="4004"/>
      <c r="AH897" s="4004"/>
      <c r="AI897" s="4009"/>
      <c r="AJ897" s="4004"/>
      <c r="AK897" s="4004"/>
      <c r="AL897" s="1763"/>
      <c r="AM897" s="1609"/>
      <c r="AN897" s="1609"/>
      <c r="AO897" s="1609"/>
      <c r="AP897" s="1609"/>
      <c r="AQ897" s="1609"/>
      <c r="AR897" s="1609"/>
      <c r="AS897" s="1609"/>
      <c r="AT897" s="1609"/>
      <c r="AU897" s="1609"/>
      <c r="AV897" s="1609"/>
      <c r="AW897" s="1609"/>
      <c r="AX897" s="1609"/>
      <c r="AY897" s="1609"/>
      <c r="AZ897" s="1609"/>
      <c r="BA897" s="1609"/>
      <c r="BB897" s="1609"/>
      <c r="BC897" s="1609"/>
      <c r="BD897" s="1609"/>
      <c r="BE897" s="1609"/>
      <c r="BF897" s="1609"/>
    </row>
    <row r="898" spans="1:58" ht="0.75" customHeight="1">
      <c r="A898" s="990" t="s">
        <v>1036</v>
      </c>
      <c r="D898" s="984"/>
      <c r="E898" s="994"/>
      <c r="F898" s="4006"/>
      <c r="G898" s="4003"/>
      <c r="H898" s="4010"/>
      <c r="I898" s="4011"/>
      <c r="J898" s="4002"/>
      <c r="K898" s="4002"/>
      <c r="L898" s="4004"/>
      <c r="M898" s="3857"/>
      <c r="N898" s="4012"/>
      <c r="O898" s="4013"/>
      <c r="P898" s="4000"/>
      <c r="Q898" s="4002"/>
      <c r="R898" s="4002"/>
      <c r="S898" s="4002"/>
      <c r="T898" s="4002"/>
      <c r="U898" s="4002"/>
      <c r="V898" s="4002"/>
      <c r="W898" s="4002"/>
      <c r="X898" s="4002"/>
      <c r="Y898" s="4002"/>
      <c r="Z898" s="1816"/>
      <c r="AA898" s="1817"/>
      <c r="AB898" s="1818"/>
      <c r="AC898" s="1819"/>
      <c r="AD898" s="1818"/>
      <c r="AE898" s="1819"/>
      <c r="AF898" s="4009"/>
      <c r="AG898" s="4004"/>
      <c r="AH898" s="4004"/>
      <c r="AI898" s="4009"/>
      <c r="AJ898" s="4004"/>
      <c r="AK898" s="4004"/>
      <c r="AL898" s="1763"/>
      <c r="AM898" s="1609"/>
      <c r="AN898" s="1609"/>
      <c r="AO898" s="1609"/>
      <c r="AP898" s="1609"/>
      <c r="AQ898" s="1609"/>
      <c r="AR898" s="1609"/>
      <c r="AS898" s="1609"/>
      <c r="AT898" s="1609"/>
      <c r="AU898" s="1609"/>
      <c r="AV898" s="1609"/>
      <c r="AW898" s="1609"/>
      <c r="AX898" s="1609"/>
      <c r="AY898" s="1609"/>
      <c r="AZ898" s="1609"/>
      <c r="BA898" s="1609"/>
      <c r="BB898" s="1609"/>
      <c r="BC898" s="1609"/>
      <c r="BD898" s="1609"/>
      <c r="BE898" s="1609"/>
      <c r="BF898" s="1609"/>
    </row>
    <row r="899" spans="1:58" ht="0.75" customHeight="1">
      <c r="A899" s="990" t="s">
        <v>1036</v>
      </c>
      <c r="D899" s="984"/>
      <c r="E899" s="994"/>
      <c r="F899" s="4006"/>
      <c r="G899" s="4003"/>
      <c r="H899" s="4010"/>
      <c r="I899" s="4011"/>
      <c r="J899" s="4002"/>
      <c r="K899" s="4002"/>
      <c r="L899" s="4004"/>
      <c r="M899" s="3857"/>
      <c r="N899" s="4012"/>
      <c r="O899" s="4013"/>
      <c r="P899" s="4001"/>
      <c r="Q899" s="4002"/>
      <c r="R899" s="4002"/>
      <c r="S899" s="4002"/>
      <c r="T899" s="4002"/>
      <c r="U899" s="4002"/>
      <c r="V899" s="4002"/>
      <c r="W899" s="4002"/>
      <c r="X899" s="4002"/>
      <c r="Y899" s="4002"/>
      <c r="Z899" s="1812"/>
      <c r="AA899" s="1813"/>
      <c r="AB899" s="1820"/>
      <c r="AC899" s="1814"/>
      <c r="AD899" s="1814"/>
      <c r="AE899" s="1821"/>
      <c r="AF899" s="4009"/>
      <c r="AG899" s="4004"/>
      <c r="AH899" s="4004"/>
      <c r="AI899" s="4009"/>
      <c r="AJ899" s="4004"/>
      <c r="AK899" s="4004"/>
      <c r="AL899" s="1763"/>
      <c r="AM899" s="1609"/>
      <c r="AN899" s="1609"/>
      <c r="AO899" s="1609"/>
      <c r="AP899" s="1609"/>
      <c r="AQ899" s="1609"/>
      <c r="AR899" s="1609"/>
      <c r="AS899" s="1609"/>
      <c r="AT899" s="1609"/>
      <c r="AU899" s="1609"/>
      <c r="AV899" s="1609"/>
      <c r="AW899" s="1609"/>
      <c r="AX899" s="1609"/>
      <c r="AY899" s="1609"/>
      <c r="AZ899" s="1609"/>
      <c r="BA899" s="1609"/>
      <c r="BB899" s="1609"/>
      <c r="BC899" s="1609"/>
      <c r="BD899" s="1609"/>
      <c r="BE899" s="1609"/>
      <c r="BF899" s="1609"/>
    </row>
    <row r="900" spans="1:58" ht="0.75" customHeight="1">
      <c r="A900" s="990" t="s">
        <v>1036</v>
      </c>
      <c r="D900" s="984"/>
      <c r="E900" s="994"/>
      <c r="F900" s="4006"/>
      <c r="G900" s="4003"/>
      <c r="H900" s="4010"/>
      <c r="I900" s="4011"/>
      <c r="J900" s="4002"/>
      <c r="K900" s="4002"/>
      <c r="L900" s="4004"/>
      <c r="M900" s="3857"/>
      <c r="N900" s="1813"/>
      <c r="O900" s="1813"/>
      <c r="P900" s="1820"/>
      <c r="Q900" s="1813"/>
      <c r="R900" s="1813"/>
      <c r="S900" s="1813"/>
      <c r="T900" s="1813"/>
      <c r="U900" s="1813"/>
      <c r="V900" s="1813"/>
      <c r="W900" s="1813"/>
      <c r="X900" s="1813"/>
      <c r="Y900" s="1813"/>
      <c r="Z900" s="1813"/>
      <c r="AA900" s="1813"/>
      <c r="AB900" s="1813"/>
      <c r="AC900" s="1813"/>
      <c r="AD900" s="1813"/>
      <c r="AE900" s="1822"/>
      <c r="AF900" s="4009"/>
      <c r="AG900" s="4004"/>
      <c r="AH900" s="4004"/>
      <c r="AI900" s="4009"/>
      <c r="AJ900" s="4004"/>
      <c r="AK900" s="4004"/>
      <c r="AL900" s="1763"/>
      <c r="AM900" s="1609"/>
      <c r="AN900" s="1609"/>
      <c r="AO900" s="1609"/>
      <c r="AP900" s="1609"/>
      <c r="AQ900" s="1609"/>
      <c r="AR900" s="1609"/>
      <c r="AS900" s="1609"/>
      <c r="AT900" s="1609"/>
      <c r="AU900" s="1609"/>
      <c r="AV900" s="1609"/>
      <c r="AW900" s="1609"/>
      <c r="AX900" s="1609"/>
      <c r="AY900" s="1609"/>
      <c r="AZ900" s="1609"/>
      <c r="BA900" s="1609"/>
      <c r="BB900" s="1609"/>
      <c r="BC900" s="1609"/>
      <c r="BD900" s="1609"/>
      <c r="BE900" s="1609"/>
      <c r="BF900" s="1609"/>
    </row>
    <row r="901" spans="1:58" ht="11.25" customHeight="1">
      <c r="A901" s="990" t="s">
        <v>1036</v>
      </c>
      <c r="D901" s="984"/>
      <c r="E901" s="994"/>
      <c r="F901" s="4007"/>
      <c r="G901" s="3992" t="s">
        <v>90</v>
      </c>
      <c r="H901" s="4003" t="s">
        <v>161</v>
      </c>
      <c r="I901" s="4015"/>
      <c r="J901" s="4016"/>
      <c r="K901" s="4017" t="s">
        <v>1190</v>
      </c>
      <c r="L901" s="3741" t="s">
        <v>52</v>
      </c>
      <c r="M901" s="3741" t="s">
        <v>1035</v>
      </c>
      <c r="N901" s="1761"/>
      <c r="O901" s="1001" t="s">
        <v>460</v>
      </c>
      <c r="P901" s="1002"/>
      <c r="Q901" s="1002"/>
      <c r="R901" s="1002"/>
      <c r="S901" s="1002"/>
      <c r="T901" s="1002"/>
      <c r="U901" s="1002"/>
      <c r="V901" s="1002"/>
      <c r="W901" s="1002"/>
      <c r="X901" s="1002"/>
      <c r="Y901" s="1002"/>
      <c r="Z901" s="1002"/>
      <c r="AA901" s="1002"/>
      <c r="AB901" s="1002"/>
      <c r="AC901" s="1002"/>
      <c r="AD901" s="1002"/>
      <c r="AE901" s="1002"/>
      <c r="AF901" s="4018">
        <v>2035</v>
      </c>
      <c r="AG901" s="4019" t="s">
        <v>1096</v>
      </c>
      <c r="AH901" s="4019" t="s">
        <v>1191</v>
      </c>
      <c r="AI901" s="4018">
        <v>2035</v>
      </c>
      <c r="AJ901" s="4019" t="s">
        <v>1096</v>
      </c>
      <c r="AK901" s="4019" t="s">
        <v>1191</v>
      </c>
      <c r="AL901" s="1763"/>
      <c r="AM901" s="1609"/>
      <c r="AN901" s="1609"/>
      <c r="AO901" s="1609"/>
      <c r="AP901" s="1609"/>
      <c r="AQ901" s="1609"/>
      <c r="AR901" s="1609"/>
      <c r="AS901" s="1609"/>
      <c r="AT901" s="1609"/>
      <c r="AU901" s="1609"/>
      <c r="AV901" s="1609"/>
      <c r="AW901" s="1609"/>
      <c r="AX901" s="1609"/>
      <c r="AY901" s="1609"/>
      <c r="AZ901" s="1609"/>
      <c r="BA901" s="1609"/>
      <c r="BB901" s="1609"/>
      <c r="BC901" s="1609"/>
      <c r="BD901" s="1609"/>
      <c r="BE901" s="1609"/>
      <c r="BF901" s="1609"/>
    </row>
    <row r="902" spans="1:58" ht="11.25" customHeight="1">
      <c r="A902" s="990" t="s">
        <v>1036</v>
      </c>
      <c r="D902" s="984"/>
      <c r="E902" s="994"/>
      <c r="F902" s="4007"/>
      <c r="G902" s="4014"/>
      <c r="H902" s="4003" t="s">
        <v>460</v>
      </c>
      <c r="I902" s="4015"/>
      <c r="J902" s="4016"/>
      <c r="K902" s="4017"/>
      <c r="L902" s="3741"/>
      <c r="M902" s="3741"/>
      <c r="N902" s="4020"/>
      <c r="O902" s="4021">
        <v>1</v>
      </c>
      <c r="P902" s="4022" t="s">
        <v>52</v>
      </c>
      <c r="Q902" s="4016" t="s">
        <v>1098</v>
      </c>
      <c r="R902" s="4025" t="s">
        <v>1084</v>
      </c>
      <c r="S902" s="4025" t="s">
        <v>1183</v>
      </c>
      <c r="T902" s="4025" t="s">
        <v>1184</v>
      </c>
      <c r="U902" s="4025" t="s">
        <v>1185</v>
      </c>
      <c r="V902" s="4025" t="s">
        <v>1186</v>
      </c>
      <c r="W902" s="4025" t="s">
        <v>1187</v>
      </c>
      <c r="X902" s="4025" t="s">
        <v>1192</v>
      </c>
      <c r="Y902" s="4025" t="s">
        <v>1091</v>
      </c>
      <c r="Z902" s="999"/>
      <c r="AA902" s="1000"/>
      <c r="AB902" s="1000"/>
      <c r="AC902" s="1004"/>
      <c r="AD902" s="1004"/>
      <c r="AE902" s="1005"/>
      <c r="AF902" s="4018"/>
      <c r="AG902" s="4019"/>
      <c r="AH902" s="4019"/>
      <c r="AI902" s="4018"/>
      <c r="AJ902" s="4019"/>
      <c r="AK902" s="4019"/>
      <c r="AL902" s="1763"/>
      <c r="AM902" s="1609"/>
      <c r="AN902" s="1609"/>
      <c r="AO902" s="1609"/>
      <c r="AP902" s="1609"/>
      <c r="AQ902" s="1609"/>
      <c r="AR902" s="1609"/>
      <c r="AS902" s="1609"/>
      <c r="AT902" s="1609"/>
      <c r="AU902" s="1609"/>
      <c r="AV902" s="1609"/>
      <c r="AW902" s="1609"/>
      <c r="AX902" s="1609"/>
      <c r="AY902" s="1609"/>
      <c r="AZ902" s="1609"/>
      <c r="BA902" s="1609"/>
      <c r="BB902" s="1609"/>
      <c r="BC902" s="1609"/>
      <c r="BD902" s="1609"/>
      <c r="BE902" s="1609"/>
      <c r="BF902" s="1609"/>
    </row>
    <row r="903" spans="1:58" ht="11.25" customHeight="1">
      <c r="A903" s="990" t="s">
        <v>1036</v>
      </c>
      <c r="D903" s="984"/>
      <c r="E903" s="994"/>
      <c r="F903" s="4007"/>
      <c r="G903" s="4014"/>
      <c r="H903" s="4003" t="s">
        <v>460</v>
      </c>
      <c r="I903" s="4015"/>
      <c r="J903" s="4016"/>
      <c r="K903" s="4017"/>
      <c r="L903" s="3741"/>
      <c r="M903" s="3741"/>
      <c r="N903" s="4020"/>
      <c r="O903" s="4021"/>
      <c r="P903" s="4023"/>
      <c r="Q903" s="4016"/>
      <c r="R903" s="3975"/>
      <c r="S903" s="4025"/>
      <c r="T903" s="3975"/>
      <c r="U903" s="3975"/>
      <c r="V903" s="3975"/>
      <c r="W903" s="3975"/>
      <c r="X903" s="3975"/>
      <c r="Y903" s="3975"/>
      <c r="Z903" s="1614"/>
      <c r="AA903" s="1581">
        <v>1</v>
      </c>
      <c r="AB903" s="1003" t="s">
        <v>1092</v>
      </c>
      <c r="AC903" s="993">
        <v>200</v>
      </c>
      <c r="AD903" s="1003" t="str">
        <f>AB903</f>
        <v xml:space="preserve">  Прибыль направляемая на инвестиции</v>
      </c>
      <c r="AE903" s="993">
        <v>0</v>
      </c>
      <c r="AF903" s="4018"/>
      <c r="AG903" s="4019"/>
      <c r="AH903" s="4019"/>
      <c r="AI903" s="4018"/>
      <c r="AJ903" s="4019"/>
      <c r="AK903" s="4019"/>
      <c r="AL903" s="1763"/>
      <c r="AM903" s="1609"/>
      <c r="AN903" s="1609"/>
      <c r="AO903" s="1609"/>
      <c r="AP903" s="1609"/>
      <c r="AQ903" s="1609"/>
      <c r="AR903" s="1609"/>
      <c r="AS903" s="1609"/>
      <c r="AT903" s="1609"/>
      <c r="AU903" s="1609"/>
      <c r="AV903" s="1609"/>
      <c r="AW903" s="1609"/>
      <c r="AX903" s="1609"/>
      <c r="AY903" s="1609"/>
      <c r="AZ903" s="1609"/>
      <c r="BA903" s="1609"/>
      <c r="BB903" s="1609"/>
      <c r="BC903" s="1609"/>
      <c r="BD903" s="1609"/>
      <c r="BE903" s="1609"/>
      <c r="BF903" s="1609"/>
    </row>
    <row r="904" spans="1:58" ht="11.25" customHeight="1">
      <c r="A904" s="990" t="s">
        <v>1036</v>
      </c>
      <c r="D904" s="984"/>
      <c r="E904" s="994"/>
      <c r="F904" s="4007"/>
      <c r="G904" s="4014"/>
      <c r="H904" s="4003" t="s">
        <v>460</v>
      </c>
      <c r="I904" s="4015"/>
      <c r="J904" s="4016"/>
      <c r="K904" s="4017"/>
      <c r="L904" s="3741"/>
      <c r="M904" s="3741"/>
      <c r="N904" s="4020"/>
      <c r="O904" s="4021"/>
      <c r="P904" s="4024"/>
      <c r="Q904" s="4016"/>
      <c r="R904" s="3975"/>
      <c r="S904" s="4025"/>
      <c r="T904" s="3975"/>
      <c r="U904" s="3975"/>
      <c r="V904" s="3975"/>
      <c r="W904" s="3975"/>
      <c r="X904" s="3975"/>
      <c r="Y904" s="3975"/>
      <c r="Z904" s="999"/>
      <c r="AA904" s="1000"/>
      <c r="AB904" s="1065" t="s">
        <v>1093</v>
      </c>
      <c r="AC904" s="1004"/>
      <c r="AD904" s="1004"/>
      <c r="AE904" s="1006"/>
      <c r="AF904" s="4018"/>
      <c r="AG904" s="4019"/>
      <c r="AH904" s="4019"/>
      <c r="AI904" s="4018"/>
      <c r="AJ904" s="4019"/>
      <c r="AK904" s="4019"/>
      <c r="AL904" s="1763"/>
      <c r="AM904" s="1609"/>
      <c r="AN904" s="1609"/>
      <c r="AO904" s="1609"/>
      <c r="AP904" s="1609"/>
      <c r="AQ904" s="1609"/>
      <c r="AR904" s="1609"/>
      <c r="AS904" s="1609"/>
      <c r="AT904" s="1609"/>
      <c r="AU904" s="1609"/>
      <c r="AV904" s="1609"/>
      <c r="AW904" s="1609"/>
      <c r="AX904" s="1609"/>
      <c r="AY904" s="1609"/>
      <c r="AZ904" s="1609"/>
      <c r="BA904" s="1609"/>
      <c r="BB904" s="1609"/>
      <c r="BC904" s="1609"/>
      <c r="BD904" s="1609"/>
      <c r="BE904" s="1609"/>
      <c r="BF904" s="1609"/>
    </row>
    <row r="905" spans="1:58" ht="11.25" customHeight="1">
      <c r="A905" s="990" t="s">
        <v>1036</v>
      </c>
      <c r="D905" s="984"/>
      <c r="E905" s="994"/>
      <c r="F905" s="4007"/>
      <c r="G905" s="4014"/>
      <c r="H905" s="4003" t="s">
        <v>460</v>
      </c>
      <c r="I905" s="4015"/>
      <c r="J905" s="4016"/>
      <c r="K905" s="4017"/>
      <c r="L905" s="3741"/>
      <c r="M905" s="3741"/>
      <c r="N905" s="999"/>
      <c r="O905" s="1000"/>
      <c r="P905" s="992" t="s">
        <v>1094</v>
      </c>
      <c r="Q905" s="1000"/>
      <c r="R905" s="1000"/>
      <c r="S905" s="1000"/>
      <c r="T905" s="1000"/>
      <c r="U905" s="1000"/>
      <c r="V905" s="1000"/>
      <c r="W905" s="1000"/>
      <c r="X905" s="1000"/>
      <c r="Y905" s="1000"/>
      <c r="Z905" s="1000"/>
      <c r="AA905" s="1000"/>
      <c r="AB905" s="1000"/>
      <c r="AC905" s="1000"/>
      <c r="AD905" s="1000"/>
      <c r="AE905" s="1007"/>
      <c r="AF905" s="4018"/>
      <c r="AG905" s="4019"/>
      <c r="AH905" s="4019"/>
      <c r="AI905" s="4018"/>
      <c r="AJ905" s="4019"/>
      <c r="AK905" s="4019"/>
      <c r="AL905" s="1763"/>
      <c r="AM905" s="1609"/>
      <c r="AN905" s="1609"/>
      <c r="AO905" s="1609"/>
      <c r="AP905" s="1609"/>
      <c r="AQ905" s="1609"/>
      <c r="AR905" s="1609"/>
      <c r="AS905" s="1609"/>
      <c r="AT905" s="1609"/>
      <c r="AU905" s="1609"/>
      <c r="AV905" s="1609"/>
      <c r="AW905" s="1609"/>
      <c r="AX905" s="1609"/>
      <c r="AY905" s="1609"/>
      <c r="AZ905" s="1609"/>
      <c r="BA905" s="1609"/>
      <c r="BB905" s="1609"/>
      <c r="BC905" s="1609"/>
      <c r="BD905" s="1609"/>
      <c r="BE905" s="1609"/>
      <c r="BF905" s="1609"/>
    </row>
    <row r="906" spans="1:58" ht="12" customHeight="1">
      <c r="A906" s="990" t="s">
        <v>1036</v>
      </c>
      <c r="D906" s="984"/>
      <c r="E906" s="994"/>
      <c r="F906" s="4008"/>
      <c r="G906" s="1014"/>
      <c r="H906" s="1014"/>
      <c r="I906" s="4005" t="s">
        <v>1100</v>
      </c>
      <c r="J906" s="4005"/>
      <c r="K906" s="4005"/>
      <c r="L906" s="997"/>
      <c r="M906" s="997"/>
      <c r="N906" s="998"/>
      <c r="O906" s="998"/>
      <c r="P906" s="998"/>
      <c r="Q906" s="998"/>
      <c r="R906" s="998"/>
      <c r="S906" s="998"/>
      <c r="T906" s="998"/>
      <c r="U906" s="998"/>
      <c r="V906" s="998"/>
      <c r="W906" s="998"/>
      <c r="X906" s="998"/>
      <c r="Y906" s="998"/>
      <c r="Z906" s="998"/>
      <c r="AA906" s="998"/>
      <c r="AB906" s="998"/>
      <c r="AC906" s="998"/>
      <c r="AD906" s="998"/>
      <c r="AE906" s="998"/>
      <c r="AF906" s="998"/>
      <c r="AG906" s="997"/>
      <c r="AH906" s="997"/>
      <c r="AI906" s="998"/>
      <c r="AJ906" s="997"/>
      <c r="AK906" s="998"/>
      <c r="AL906" s="1763"/>
      <c r="AM906" s="1609"/>
      <c r="AN906" s="1609"/>
      <c r="AO906" s="1609"/>
      <c r="AP906" s="1609"/>
      <c r="AQ906" s="1609"/>
      <c r="AR906" s="1609"/>
      <c r="AS906" s="1609"/>
      <c r="AT906" s="1609"/>
      <c r="AU906" s="1609"/>
      <c r="AV906" s="1609"/>
      <c r="AW906" s="1609"/>
      <c r="AX906" s="1609"/>
      <c r="AY906" s="1609"/>
      <c r="AZ906" s="1609"/>
      <c r="BA906" s="1609"/>
      <c r="BB906" s="1609"/>
      <c r="BC906" s="1609"/>
      <c r="BD906" s="1609"/>
      <c r="BE906" s="1609"/>
      <c r="BF906" s="1609"/>
    </row>
    <row r="907" spans="1:58" ht="0.75" customHeight="1">
      <c r="A907" s="990" t="s">
        <v>1036</v>
      </c>
      <c r="D907" s="984"/>
      <c r="E907" s="994"/>
      <c r="F907" s="4006">
        <v>2030</v>
      </c>
      <c r="G907" s="4003"/>
      <c r="H907" s="4010" t="s">
        <v>460</v>
      </c>
      <c r="I907" s="4011"/>
      <c r="J907" s="4002"/>
      <c r="K907" s="4002"/>
      <c r="L907" s="4004"/>
      <c r="M907" s="3857"/>
      <c r="N907" s="1811"/>
      <c r="O907" s="1810"/>
      <c r="P907" s="1811"/>
      <c r="Q907" s="1811"/>
      <c r="R907" s="1811"/>
      <c r="S907" s="1811"/>
      <c r="T907" s="1811"/>
      <c r="U907" s="1811"/>
      <c r="V907" s="1811"/>
      <c r="W907" s="1811"/>
      <c r="X907" s="1811"/>
      <c r="Y907" s="1811"/>
      <c r="Z907" s="1811"/>
      <c r="AA907" s="1811"/>
      <c r="AB907" s="1811"/>
      <c r="AC907" s="1811"/>
      <c r="AD907" s="1811"/>
      <c r="AE907" s="1811"/>
      <c r="AF907" s="4009"/>
      <c r="AG907" s="4004"/>
      <c r="AH907" s="4004"/>
      <c r="AI907" s="4009"/>
      <c r="AJ907" s="4004"/>
      <c r="AK907" s="4004"/>
      <c r="AL907" s="1763"/>
      <c r="AM907" s="1609"/>
      <c r="AN907" s="1609"/>
      <c r="AO907" s="1609"/>
      <c r="AP907" s="1609"/>
      <c r="AQ907" s="1609"/>
      <c r="AR907" s="1609"/>
      <c r="AS907" s="1609"/>
      <c r="AT907" s="1609"/>
      <c r="AU907" s="1609"/>
      <c r="AV907" s="1609"/>
      <c r="AW907" s="1609"/>
      <c r="AX907" s="1609"/>
      <c r="AY907" s="1609"/>
      <c r="AZ907" s="1609"/>
      <c r="BA907" s="1609"/>
      <c r="BB907" s="1609"/>
      <c r="BC907" s="1609"/>
      <c r="BD907" s="1609"/>
      <c r="BE907" s="1609"/>
      <c r="BF907" s="1609"/>
    </row>
    <row r="908" spans="1:58" ht="0.75" customHeight="1">
      <c r="A908" s="990" t="s">
        <v>1036</v>
      </c>
      <c r="D908" s="984"/>
      <c r="E908" s="994"/>
      <c r="F908" s="4006"/>
      <c r="G908" s="4003"/>
      <c r="H908" s="4010"/>
      <c r="I908" s="4011"/>
      <c r="J908" s="4002"/>
      <c r="K908" s="4002"/>
      <c r="L908" s="4004"/>
      <c r="M908" s="3857"/>
      <c r="N908" s="4012"/>
      <c r="O908" s="4013"/>
      <c r="P908" s="3999"/>
      <c r="Q908" s="4002"/>
      <c r="R908" s="4002"/>
      <c r="S908" s="4002"/>
      <c r="T908" s="4002"/>
      <c r="U908" s="4002"/>
      <c r="V908" s="4002"/>
      <c r="W908" s="4002"/>
      <c r="X908" s="4002"/>
      <c r="Y908" s="4002"/>
      <c r="Z908" s="1812"/>
      <c r="AA908" s="1813"/>
      <c r="AB908" s="1813"/>
      <c r="AC908" s="1814"/>
      <c r="AD908" s="1814"/>
      <c r="AE908" s="1815"/>
      <c r="AF908" s="4009"/>
      <c r="AG908" s="4004"/>
      <c r="AH908" s="4004"/>
      <c r="AI908" s="4009"/>
      <c r="AJ908" s="4004"/>
      <c r="AK908" s="4004"/>
      <c r="AL908" s="1763"/>
      <c r="AM908" s="1609"/>
      <c r="AN908" s="1609"/>
      <c r="AO908" s="1609"/>
      <c r="AP908" s="1609"/>
      <c r="AQ908" s="1609"/>
      <c r="AR908" s="1609"/>
      <c r="AS908" s="1609"/>
      <c r="AT908" s="1609"/>
      <c r="AU908" s="1609"/>
      <c r="AV908" s="1609"/>
      <c r="AW908" s="1609"/>
      <c r="AX908" s="1609"/>
      <c r="AY908" s="1609"/>
      <c r="AZ908" s="1609"/>
      <c r="BA908" s="1609"/>
      <c r="BB908" s="1609"/>
      <c r="BC908" s="1609"/>
      <c r="BD908" s="1609"/>
      <c r="BE908" s="1609"/>
      <c r="BF908" s="1609"/>
    </row>
    <row r="909" spans="1:58" ht="0.75" customHeight="1">
      <c r="A909" s="990" t="s">
        <v>1036</v>
      </c>
      <c r="D909" s="984"/>
      <c r="E909" s="994"/>
      <c r="F909" s="4006"/>
      <c r="G909" s="4003"/>
      <c r="H909" s="4010"/>
      <c r="I909" s="4011"/>
      <c r="J909" s="4002"/>
      <c r="K909" s="4002"/>
      <c r="L909" s="4004"/>
      <c r="M909" s="3857"/>
      <c r="N909" s="4012"/>
      <c r="O909" s="4013"/>
      <c r="P909" s="4000"/>
      <c r="Q909" s="4002"/>
      <c r="R909" s="4002"/>
      <c r="S909" s="4002"/>
      <c r="T909" s="4002"/>
      <c r="U909" s="4002"/>
      <c r="V909" s="4002"/>
      <c r="W909" s="4002"/>
      <c r="X909" s="4002"/>
      <c r="Y909" s="4002"/>
      <c r="Z909" s="1816"/>
      <c r="AA909" s="1817"/>
      <c r="AB909" s="1818"/>
      <c r="AC909" s="1819"/>
      <c r="AD909" s="1818"/>
      <c r="AE909" s="1819"/>
      <c r="AF909" s="4009"/>
      <c r="AG909" s="4004"/>
      <c r="AH909" s="4004"/>
      <c r="AI909" s="4009"/>
      <c r="AJ909" s="4004"/>
      <c r="AK909" s="4004"/>
      <c r="AL909" s="1763"/>
      <c r="AM909" s="1609"/>
      <c r="AN909" s="1609"/>
      <c r="AO909" s="1609"/>
      <c r="AP909" s="1609"/>
      <c r="AQ909" s="1609"/>
      <c r="AR909" s="1609"/>
      <c r="AS909" s="1609"/>
      <c r="AT909" s="1609"/>
      <c r="AU909" s="1609"/>
      <c r="AV909" s="1609"/>
      <c r="AW909" s="1609"/>
      <c r="AX909" s="1609"/>
      <c r="AY909" s="1609"/>
      <c r="AZ909" s="1609"/>
      <c r="BA909" s="1609"/>
      <c r="BB909" s="1609"/>
      <c r="BC909" s="1609"/>
      <c r="BD909" s="1609"/>
      <c r="BE909" s="1609"/>
      <c r="BF909" s="1609"/>
    </row>
    <row r="910" spans="1:58" ht="0.75" customHeight="1">
      <c r="A910" s="990" t="s">
        <v>1036</v>
      </c>
      <c r="D910" s="984"/>
      <c r="E910" s="994"/>
      <c r="F910" s="4006"/>
      <c r="G910" s="4003"/>
      <c r="H910" s="4010"/>
      <c r="I910" s="4011"/>
      <c r="J910" s="4002"/>
      <c r="K910" s="4002"/>
      <c r="L910" s="4004"/>
      <c r="M910" s="3857"/>
      <c r="N910" s="4012"/>
      <c r="O910" s="4013"/>
      <c r="P910" s="4001"/>
      <c r="Q910" s="4002"/>
      <c r="R910" s="4002"/>
      <c r="S910" s="4002"/>
      <c r="T910" s="4002"/>
      <c r="U910" s="4002"/>
      <c r="V910" s="4002"/>
      <c r="W910" s="4002"/>
      <c r="X910" s="4002"/>
      <c r="Y910" s="4002"/>
      <c r="Z910" s="1812"/>
      <c r="AA910" s="1813"/>
      <c r="AB910" s="1820"/>
      <c r="AC910" s="1814"/>
      <c r="AD910" s="1814"/>
      <c r="AE910" s="1821"/>
      <c r="AF910" s="4009"/>
      <c r="AG910" s="4004"/>
      <c r="AH910" s="4004"/>
      <c r="AI910" s="4009"/>
      <c r="AJ910" s="4004"/>
      <c r="AK910" s="4004"/>
      <c r="AL910" s="1763"/>
      <c r="AM910" s="1609"/>
      <c r="AN910" s="1609"/>
      <c r="AO910" s="1609"/>
      <c r="AP910" s="1609"/>
      <c r="AQ910" s="1609"/>
      <c r="AR910" s="1609"/>
      <c r="AS910" s="1609"/>
      <c r="AT910" s="1609"/>
      <c r="AU910" s="1609"/>
      <c r="AV910" s="1609"/>
      <c r="AW910" s="1609"/>
      <c r="AX910" s="1609"/>
      <c r="AY910" s="1609"/>
      <c r="AZ910" s="1609"/>
      <c r="BA910" s="1609"/>
      <c r="BB910" s="1609"/>
      <c r="BC910" s="1609"/>
      <c r="BD910" s="1609"/>
      <c r="BE910" s="1609"/>
      <c r="BF910" s="1609"/>
    </row>
    <row r="911" spans="1:58" ht="0.75" customHeight="1">
      <c r="A911" s="990" t="s">
        <v>1036</v>
      </c>
      <c r="D911" s="984"/>
      <c r="E911" s="994"/>
      <c r="F911" s="4006"/>
      <c r="G911" s="4003"/>
      <c r="H911" s="4010"/>
      <c r="I911" s="4011"/>
      <c r="J911" s="4002"/>
      <c r="K911" s="4002"/>
      <c r="L911" s="4004"/>
      <c r="M911" s="3857"/>
      <c r="N911" s="1813"/>
      <c r="O911" s="1813"/>
      <c r="P911" s="1820"/>
      <c r="Q911" s="1813"/>
      <c r="R911" s="1813"/>
      <c r="S911" s="1813"/>
      <c r="T911" s="1813"/>
      <c r="U911" s="1813"/>
      <c r="V911" s="1813"/>
      <c r="W911" s="1813"/>
      <c r="X911" s="1813"/>
      <c r="Y911" s="1813"/>
      <c r="Z911" s="1813"/>
      <c r="AA911" s="1813"/>
      <c r="AB911" s="1813"/>
      <c r="AC911" s="1813"/>
      <c r="AD911" s="1813"/>
      <c r="AE911" s="1822"/>
      <c r="AF911" s="4009"/>
      <c r="AG911" s="4004"/>
      <c r="AH911" s="4004"/>
      <c r="AI911" s="4009"/>
      <c r="AJ911" s="4004"/>
      <c r="AK911" s="4004"/>
      <c r="AL911" s="1763"/>
      <c r="AM911" s="1609"/>
      <c r="AN911" s="1609"/>
      <c r="AO911" s="1609"/>
      <c r="AP911" s="1609"/>
      <c r="AQ911" s="1609"/>
      <c r="AR911" s="1609"/>
      <c r="AS911" s="1609"/>
      <c r="AT911" s="1609"/>
      <c r="AU911" s="1609"/>
      <c r="AV911" s="1609"/>
      <c r="AW911" s="1609"/>
      <c r="AX911" s="1609"/>
      <c r="AY911" s="1609"/>
      <c r="AZ911" s="1609"/>
      <c r="BA911" s="1609"/>
      <c r="BB911" s="1609"/>
      <c r="BC911" s="1609"/>
      <c r="BD911" s="1609"/>
      <c r="BE911" s="1609"/>
      <c r="BF911" s="1609"/>
    </row>
    <row r="912" spans="1:58" ht="11.25" customHeight="1">
      <c r="A912" s="990" t="s">
        <v>1036</v>
      </c>
      <c r="D912" s="984"/>
      <c r="E912" s="994"/>
      <c r="F912" s="4007"/>
      <c r="G912" s="3992" t="s">
        <v>90</v>
      </c>
      <c r="H912" s="4003" t="s">
        <v>161</v>
      </c>
      <c r="I912" s="4015"/>
      <c r="J912" s="4016"/>
      <c r="K912" s="4017" t="s">
        <v>1190</v>
      </c>
      <c r="L912" s="3741" t="s">
        <v>52</v>
      </c>
      <c r="M912" s="3741" t="s">
        <v>1035</v>
      </c>
      <c r="N912" s="1761"/>
      <c r="O912" s="1001" t="s">
        <v>460</v>
      </c>
      <c r="P912" s="1002"/>
      <c r="Q912" s="1002"/>
      <c r="R912" s="1002"/>
      <c r="S912" s="1002"/>
      <c r="T912" s="1002"/>
      <c r="U912" s="1002"/>
      <c r="V912" s="1002"/>
      <c r="W912" s="1002"/>
      <c r="X912" s="1002"/>
      <c r="Y912" s="1002"/>
      <c r="Z912" s="1002"/>
      <c r="AA912" s="1002"/>
      <c r="AB912" s="1002"/>
      <c r="AC912" s="1002"/>
      <c r="AD912" s="1002"/>
      <c r="AE912" s="1002"/>
      <c r="AF912" s="4018">
        <v>2035</v>
      </c>
      <c r="AG912" s="4019" t="s">
        <v>1096</v>
      </c>
      <c r="AH912" s="4019" t="s">
        <v>1191</v>
      </c>
      <c r="AI912" s="4018">
        <v>2035</v>
      </c>
      <c r="AJ912" s="4019" t="s">
        <v>1096</v>
      </c>
      <c r="AK912" s="4019" t="s">
        <v>1191</v>
      </c>
      <c r="AL912" s="1763"/>
      <c r="AM912" s="1609"/>
      <c r="AN912" s="1609"/>
      <c r="AO912" s="1609"/>
      <c r="AP912" s="1609"/>
      <c r="AQ912" s="1609"/>
      <c r="AR912" s="1609"/>
      <c r="AS912" s="1609"/>
      <c r="AT912" s="1609"/>
      <c r="AU912" s="1609"/>
      <c r="AV912" s="1609"/>
      <c r="AW912" s="1609"/>
      <c r="AX912" s="1609"/>
      <c r="AY912" s="1609"/>
      <c r="AZ912" s="1609"/>
      <c r="BA912" s="1609"/>
      <c r="BB912" s="1609"/>
      <c r="BC912" s="1609"/>
      <c r="BD912" s="1609"/>
      <c r="BE912" s="1609"/>
      <c r="BF912" s="1609"/>
    </row>
    <row r="913" spans="1:58" ht="11.25" customHeight="1">
      <c r="A913" s="990" t="s">
        <v>1036</v>
      </c>
      <c r="D913" s="984"/>
      <c r="E913" s="994"/>
      <c r="F913" s="4007"/>
      <c r="G913" s="4014"/>
      <c r="H913" s="4003" t="s">
        <v>460</v>
      </c>
      <c r="I913" s="4015"/>
      <c r="J913" s="4016"/>
      <c r="K913" s="4017"/>
      <c r="L913" s="3741"/>
      <c r="M913" s="3741"/>
      <c r="N913" s="4020"/>
      <c r="O913" s="4021">
        <v>1</v>
      </c>
      <c r="P913" s="4022" t="s">
        <v>52</v>
      </c>
      <c r="Q913" s="4016" t="s">
        <v>1098</v>
      </c>
      <c r="R913" s="4025" t="s">
        <v>1084</v>
      </c>
      <c r="S913" s="4025" t="s">
        <v>1183</v>
      </c>
      <c r="T913" s="4025" t="s">
        <v>1184</v>
      </c>
      <c r="U913" s="4025" t="s">
        <v>1185</v>
      </c>
      <c r="V913" s="4025" t="s">
        <v>1186</v>
      </c>
      <c r="W913" s="4025" t="s">
        <v>1187</v>
      </c>
      <c r="X913" s="4025" t="s">
        <v>1192</v>
      </c>
      <c r="Y913" s="4025" t="s">
        <v>1091</v>
      </c>
      <c r="Z913" s="999"/>
      <c r="AA913" s="1000"/>
      <c r="AB913" s="1000"/>
      <c r="AC913" s="1004"/>
      <c r="AD913" s="1004"/>
      <c r="AE913" s="1005"/>
      <c r="AF913" s="4018"/>
      <c r="AG913" s="4019"/>
      <c r="AH913" s="4019"/>
      <c r="AI913" s="4018"/>
      <c r="AJ913" s="4019"/>
      <c r="AK913" s="4019"/>
      <c r="AL913" s="1763"/>
      <c r="AM913" s="1609"/>
      <c r="AN913" s="1609"/>
      <c r="AO913" s="1609"/>
      <c r="AP913" s="1609"/>
      <c r="AQ913" s="1609"/>
      <c r="AR913" s="1609"/>
      <c r="AS913" s="1609"/>
      <c r="AT913" s="1609"/>
      <c r="AU913" s="1609"/>
      <c r="AV913" s="1609"/>
      <c r="AW913" s="1609"/>
      <c r="AX913" s="1609"/>
      <c r="AY913" s="1609"/>
      <c r="AZ913" s="1609"/>
      <c r="BA913" s="1609"/>
      <c r="BB913" s="1609"/>
      <c r="BC913" s="1609"/>
      <c r="BD913" s="1609"/>
      <c r="BE913" s="1609"/>
      <c r="BF913" s="1609"/>
    </row>
    <row r="914" spans="1:58" ht="11.25" customHeight="1">
      <c r="A914" s="990" t="s">
        <v>1036</v>
      </c>
      <c r="D914" s="984"/>
      <c r="E914" s="994"/>
      <c r="F914" s="4007"/>
      <c r="G914" s="4014"/>
      <c r="H914" s="4003" t="s">
        <v>460</v>
      </c>
      <c r="I914" s="4015"/>
      <c r="J914" s="4016"/>
      <c r="K914" s="4017"/>
      <c r="L914" s="3741"/>
      <c r="M914" s="3741"/>
      <c r="N914" s="4020"/>
      <c r="O914" s="4021"/>
      <c r="P914" s="4023"/>
      <c r="Q914" s="4016"/>
      <c r="R914" s="3975"/>
      <c r="S914" s="4025"/>
      <c r="T914" s="3975"/>
      <c r="U914" s="3975"/>
      <c r="V914" s="3975"/>
      <c r="W914" s="3975"/>
      <c r="X914" s="3975"/>
      <c r="Y914" s="3975"/>
      <c r="Z914" s="1614"/>
      <c r="AA914" s="1581">
        <v>1</v>
      </c>
      <c r="AB914" s="1003" t="s">
        <v>1092</v>
      </c>
      <c r="AC914" s="993">
        <v>200</v>
      </c>
      <c r="AD914" s="1003" t="str">
        <f>AB914</f>
        <v xml:space="preserve">  Прибыль направляемая на инвестиции</v>
      </c>
      <c r="AE914" s="993">
        <v>0</v>
      </c>
      <c r="AF914" s="4018"/>
      <c r="AG914" s="4019"/>
      <c r="AH914" s="4019"/>
      <c r="AI914" s="4018"/>
      <c r="AJ914" s="4019"/>
      <c r="AK914" s="4019"/>
      <c r="AL914" s="1763"/>
      <c r="AM914" s="1609"/>
      <c r="AN914" s="1609"/>
      <c r="AO914" s="1609"/>
      <c r="AP914" s="1609"/>
      <c r="AQ914" s="1609"/>
      <c r="AR914" s="1609"/>
      <c r="AS914" s="1609"/>
      <c r="AT914" s="1609"/>
      <c r="AU914" s="1609"/>
      <c r="AV914" s="1609"/>
      <c r="AW914" s="1609"/>
      <c r="AX914" s="1609"/>
      <c r="AY914" s="1609"/>
      <c r="AZ914" s="1609"/>
      <c r="BA914" s="1609"/>
      <c r="BB914" s="1609"/>
      <c r="BC914" s="1609"/>
      <c r="BD914" s="1609"/>
      <c r="BE914" s="1609"/>
      <c r="BF914" s="1609"/>
    </row>
    <row r="915" spans="1:58" ht="11.25" customHeight="1">
      <c r="A915" s="990" t="s">
        <v>1036</v>
      </c>
      <c r="D915" s="984"/>
      <c r="E915" s="994"/>
      <c r="F915" s="4007"/>
      <c r="G915" s="4014"/>
      <c r="H915" s="4003" t="s">
        <v>460</v>
      </c>
      <c r="I915" s="4015"/>
      <c r="J915" s="4016"/>
      <c r="K915" s="4017"/>
      <c r="L915" s="3741"/>
      <c r="M915" s="3741"/>
      <c r="N915" s="4020"/>
      <c r="O915" s="4021"/>
      <c r="P915" s="4024"/>
      <c r="Q915" s="4016"/>
      <c r="R915" s="3975"/>
      <c r="S915" s="4025"/>
      <c r="T915" s="3975"/>
      <c r="U915" s="3975"/>
      <c r="V915" s="3975"/>
      <c r="W915" s="3975"/>
      <c r="X915" s="3975"/>
      <c r="Y915" s="3975"/>
      <c r="Z915" s="999"/>
      <c r="AA915" s="1000"/>
      <c r="AB915" s="1065" t="s">
        <v>1093</v>
      </c>
      <c r="AC915" s="1004"/>
      <c r="AD915" s="1004"/>
      <c r="AE915" s="1006"/>
      <c r="AF915" s="4018"/>
      <c r="AG915" s="4019"/>
      <c r="AH915" s="4019"/>
      <c r="AI915" s="4018"/>
      <c r="AJ915" s="4019"/>
      <c r="AK915" s="4019"/>
      <c r="AL915" s="1763"/>
      <c r="AM915" s="1609"/>
      <c r="AN915" s="1609"/>
      <c r="AO915" s="1609"/>
      <c r="AP915" s="1609"/>
      <c r="AQ915" s="1609"/>
      <c r="AR915" s="1609"/>
      <c r="AS915" s="1609"/>
      <c r="AT915" s="1609"/>
      <c r="AU915" s="1609"/>
      <c r="AV915" s="1609"/>
      <c r="AW915" s="1609"/>
      <c r="AX915" s="1609"/>
      <c r="AY915" s="1609"/>
      <c r="AZ915" s="1609"/>
      <c r="BA915" s="1609"/>
      <c r="BB915" s="1609"/>
      <c r="BC915" s="1609"/>
      <c r="BD915" s="1609"/>
      <c r="BE915" s="1609"/>
      <c r="BF915" s="1609"/>
    </row>
    <row r="916" spans="1:58" ht="11.25" customHeight="1">
      <c r="A916" s="990" t="s">
        <v>1036</v>
      </c>
      <c r="D916" s="984"/>
      <c r="E916" s="994"/>
      <c r="F916" s="4007"/>
      <c r="G916" s="4014"/>
      <c r="H916" s="4003" t="s">
        <v>460</v>
      </c>
      <c r="I916" s="4015"/>
      <c r="J916" s="4016"/>
      <c r="K916" s="4017"/>
      <c r="L916" s="3741"/>
      <c r="M916" s="3741"/>
      <c r="N916" s="999"/>
      <c r="O916" s="1000"/>
      <c r="P916" s="992" t="s">
        <v>1094</v>
      </c>
      <c r="Q916" s="1000"/>
      <c r="R916" s="1000"/>
      <c r="S916" s="1000"/>
      <c r="T916" s="1000"/>
      <c r="U916" s="1000"/>
      <c r="V916" s="1000"/>
      <c r="W916" s="1000"/>
      <c r="X916" s="1000"/>
      <c r="Y916" s="1000"/>
      <c r="Z916" s="1000"/>
      <c r="AA916" s="1000"/>
      <c r="AB916" s="1000"/>
      <c r="AC916" s="1000"/>
      <c r="AD916" s="1000"/>
      <c r="AE916" s="1007"/>
      <c r="AF916" s="4018"/>
      <c r="AG916" s="4019"/>
      <c r="AH916" s="4019"/>
      <c r="AI916" s="4018"/>
      <c r="AJ916" s="4019"/>
      <c r="AK916" s="4019"/>
      <c r="AL916" s="1763"/>
      <c r="AM916" s="1609"/>
      <c r="AN916" s="1609"/>
      <c r="AO916" s="1609"/>
      <c r="AP916" s="1609"/>
      <c r="AQ916" s="1609"/>
      <c r="AR916" s="1609"/>
      <c r="AS916" s="1609"/>
      <c r="AT916" s="1609"/>
      <c r="AU916" s="1609"/>
      <c r="AV916" s="1609"/>
      <c r="AW916" s="1609"/>
      <c r="AX916" s="1609"/>
      <c r="AY916" s="1609"/>
      <c r="AZ916" s="1609"/>
      <c r="BA916" s="1609"/>
      <c r="BB916" s="1609"/>
      <c r="BC916" s="1609"/>
      <c r="BD916" s="1609"/>
      <c r="BE916" s="1609"/>
      <c r="BF916" s="1609"/>
    </row>
    <row r="917" spans="1:58" ht="12" customHeight="1">
      <c r="A917" s="990" t="s">
        <v>1036</v>
      </c>
      <c r="D917" s="984"/>
      <c r="E917" s="994"/>
      <c r="F917" s="4008"/>
      <c r="G917" s="1014"/>
      <c r="H917" s="1014"/>
      <c r="I917" s="4005" t="s">
        <v>1100</v>
      </c>
      <c r="J917" s="4005"/>
      <c r="K917" s="4005"/>
      <c r="L917" s="997"/>
      <c r="M917" s="997"/>
      <c r="N917" s="998"/>
      <c r="O917" s="998"/>
      <c r="P917" s="998"/>
      <c r="Q917" s="998"/>
      <c r="R917" s="998"/>
      <c r="S917" s="998"/>
      <c r="T917" s="998"/>
      <c r="U917" s="998"/>
      <c r="V917" s="998"/>
      <c r="W917" s="998"/>
      <c r="X917" s="998"/>
      <c r="Y917" s="998"/>
      <c r="Z917" s="998"/>
      <c r="AA917" s="998"/>
      <c r="AB917" s="998"/>
      <c r="AC917" s="998"/>
      <c r="AD917" s="998"/>
      <c r="AE917" s="998"/>
      <c r="AF917" s="998"/>
      <c r="AG917" s="997"/>
      <c r="AH917" s="997"/>
      <c r="AI917" s="998"/>
      <c r="AJ917" s="997"/>
      <c r="AK917" s="998"/>
      <c r="AL917" s="1763"/>
      <c r="AM917" s="1609"/>
      <c r="AN917" s="1609"/>
      <c r="AO917" s="1609"/>
      <c r="AP917" s="1609"/>
      <c r="AQ917" s="1609"/>
      <c r="AR917" s="1609"/>
      <c r="AS917" s="1609"/>
      <c r="AT917" s="1609"/>
      <c r="AU917" s="1609"/>
      <c r="AV917" s="1609"/>
      <c r="AW917" s="1609"/>
      <c r="AX917" s="1609"/>
      <c r="AY917" s="1609"/>
      <c r="AZ917" s="1609"/>
      <c r="BA917" s="1609"/>
      <c r="BB917" s="1609"/>
      <c r="BC917" s="1609"/>
      <c r="BD917" s="1609"/>
      <c r="BE917" s="1609"/>
      <c r="BF917" s="1609"/>
    </row>
    <row r="918" spans="1:58" ht="0.75" customHeight="1">
      <c r="A918" s="990" t="s">
        <v>1036</v>
      </c>
      <c r="D918" s="984"/>
      <c r="E918" s="994"/>
      <c r="F918" s="4006">
        <v>2031</v>
      </c>
      <c r="G918" s="4003"/>
      <c r="H918" s="4010" t="s">
        <v>460</v>
      </c>
      <c r="I918" s="4011"/>
      <c r="J918" s="4002"/>
      <c r="K918" s="4002"/>
      <c r="L918" s="4004"/>
      <c r="M918" s="3857"/>
      <c r="N918" s="1811"/>
      <c r="O918" s="1810"/>
      <c r="P918" s="1811"/>
      <c r="Q918" s="1811"/>
      <c r="R918" s="1811"/>
      <c r="S918" s="1811"/>
      <c r="T918" s="1811"/>
      <c r="U918" s="1811"/>
      <c r="V918" s="1811"/>
      <c r="W918" s="1811"/>
      <c r="X918" s="1811"/>
      <c r="Y918" s="1811"/>
      <c r="Z918" s="1811"/>
      <c r="AA918" s="1811"/>
      <c r="AB918" s="1811"/>
      <c r="AC918" s="1811"/>
      <c r="AD918" s="1811"/>
      <c r="AE918" s="1811"/>
      <c r="AF918" s="4009"/>
      <c r="AG918" s="4004"/>
      <c r="AH918" s="4004"/>
      <c r="AI918" s="4009"/>
      <c r="AJ918" s="4004"/>
      <c r="AK918" s="4004"/>
      <c r="AL918" s="1763"/>
      <c r="AM918" s="1609"/>
      <c r="AN918" s="1609"/>
      <c r="AO918" s="1609"/>
      <c r="AP918" s="1609"/>
      <c r="AQ918" s="1609"/>
      <c r="AR918" s="1609"/>
      <c r="AS918" s="1609"/>
      <c r="AT918" s="1609"/>
      <c r="AU918" s="1609"/>
      <c r="AV918" s="1609"/>
      <c r="AW918" s="1609"/>
      <c r="AX918" s="1609"/>
      <c r="AY918" s="1609"/>
      <c r="AZ918" s="1609"/>
      <c r="BA918" s="1609"/>
      <c r="BB918" s="1609"/>
      <c r="BC918" s="1609"/>
      <c r="BD918" s="1609"/>
      <c r="BE918" s="1609"/>
      <c r="BF918" s="1609"/>
    </row>
    <row r="919" spans="1:58" ht="0.75" customHeight="1">
      <c r="A919" s="990" t="s">
        <v>1036</v>
      </c>
      <c r="D919" s="984"/>
      <c r="E919" s="994"/>
      <c r="F919" s="4006"/>
      <c r="G919" s="4003"/>
      <c r="H919" s="4010"/>
      <c r="I919" s="4011"/>
      <c r="J919" s="4002"/>
      <c r="K919" s="4002"/>
      <c r="L919" s="4004"/>
      <c r="M919" s="3857"/>
      <c r="N919" s="4012"/>
      <c r="O919" s="4013"/>
      <c r="P919" s="3999"/>
      <c r="Q919" s="4002"/>
      <c r="R919" s="4002"/>
      <c r="S919" s="4002"/>
      <c r="T919" s="4002"/>
      <c r="U919" s="4002"/>
      <c r="V919" s="4002"/>
      <c r="W919" s="4002"/>
      <c r="X919" s="4002"/>
      <c r="Y919" s="4002"/>
      <c r="Z919" s="1812"/>
      <c r="AA919" s="1813"/>
      <c r="AB919" s="1813"/>
      <c r="AC919" s="1814"/>
      <c r="AD919" s="1814"/>
      <c r="AE919" s="1815"/>
      <c r="AF919" s="4009"/>
      <c r="AG919" s="4004"/>
      <c r="AH919" s="4004"/>
      <c r="AI919" s="4009"/>
      <c r="AJ919" s="4004"/>
      <c r="AK919" s="4004"/>
      <c r="AL919" s="1763"/>
      <c r="AM919" s="1609"/>
      <c r="AN919" s="1609"/>
      <c r="AO919" s="1609"/>
      <c r="AP919" s="1609"/>
      <c r="AQ919" s="1609"/>
      <c r="AR919" s="1609"/>
      <c r="AS919" s="1609"/>
      <c r="AT919" s="1609"/>
      <c r="AU919" s="1609"/>
      <c r="AV919" s="1609"/>
      <c r="AW919" s="1609"/>
      <c r="AX919" s="1609"/>
      <c r="AY919" s="1609"/>
      <c r="AZ919" s="1609"/>
      <c r="BA919" s="1609"/>
      <c r="BB919" s="1609"/>
      <c r="BC919" s="1609"/>
      <c r="BD919" s="1609"/>
      <c r="BE919" s="1609"/>
      <c r="BF919" s="1609"/>
    </row>
    <row r="920" spans="1:58" ht="0.75" customHeight="1">
      <c r="A920" s="990" t="s">
        <v>1036</v>
      </c>
      <c r="D920" s="984"/>
      <c r="E920" s="994"/>
      <c r="F920" s="4006"/>
      <c r="G920" s="4003"/>
      <c r="H920" s="4010"/>
      <c r="I920" s="4011"/>
      <c r="J920" s="4002"/>
      <c r="K920" s="4002"/>
      <c r="L920" s="4004"/>
      <c r="M920" s="3857"/>
      <c r="N920" s="4012"/>
      <c r="O920" s="4013"/>
      <c r="P920" s="4000"/>
      <c r="Q920" s="4002"/>
      <c r="R920" s="4002"/>
      <c r="S920" s="4002"/>
      <c r="T920" s="4002"/>
      <c r="U920" s="4002"/>
      <c r="V920" s="4002"/>
      <c r="W920" s="4002"/>
      <c r="X920" s="4002"/>
      <c r="Y920" s="4002"/>
      <c r="Z920" s="1816"/>
      <c r="AA920" s="1817"/>
      <c r="AB920" s="1818"/>
      <c r="AC920" s="1819"/>
      <c r="AD920" s="1818"/>
      <c r="AE920" s="1819"/>
      <c r="AF920" s="4009"/>
      <c r="AG920" s="4004"/>
      <c r="AH920" s="4004"/>
      <c r="AI920" s="4009"/>
      <c r="AJ920" s="4004"/>
      <c r="AK920" s="4004"/>
      <c r="AL920" s="1763"/>
      <c r="AM920" s="1609"/>
      <c r="AN920" s="1609"/>
      <c r="AO920" s="1609"/>
      <c r="AP920" s="1609"/>
      <c r="AQ920" s="1609"/>
      <c r="AR920" s="1609"/>
      <c r="AS920" s="1609"/>
      <c r="AT920" s="1609"/>
      <c r="AU920" s="1609"/>
      <c r="AV920" s="1609"/>
      <c r="AW920" s="1609"/>
      <c r="AX920" s="1609"/>
      <c r="AY920" s="1609"/>
      <c r="AZ920" s="1609"/>
      <c r="BA920" s="1609"/>
      <c r="BB920" s="1609"/>
      <c r="BC920" s="1609"/>
      <c r="BD920" s="1609"/>
      <c r="BE920" s="1609"/>
      <c r="BF920" s="1609"/>
    </row>
    <row r="921" spans="1:58" ht="0.75" customHeight="1">
      <c r="A921" s="990" t="s">
        <v>1036</v>
      </c>
      <c r="D921" s="984"/>
      <c r="E921" s="994"/>
      <c r="F921" s="4006"/>
      <c r="G921" s="4003"/>
      <c r="H921" s="4010"/>
      <c r="I921" s="4011"/>
      <c r="J921" s="4002"/>
      <c r="K921" s="4002"/>
      <c r="L921" s="4004"/>
      <c r="M921" s="3857"/>
      <c r="N921" s="4012"/>
      <c r="O921" s="4013"/>
      <c r="P921" s="4001"/>
      <c r="Q921" s="4002"/>
      <c r="R921" s="4002"/>
      <c r="S921" s="4002"/>
      <c r="T921" s="4002"/>
      <c r="U921" s="4002"/>
      <c r="V921" s="4002"/>
      <c r="W921" s="4002"/>
      <c r="X921" s="4002"/>
      <c r="Y921" s="4002"/>
      <c r="Z921" s="1812"/>
      <c r="AA921" s="1813"/>
      <c r="AB921" s="1820"/>
      <c r="AC921" s="1814"/>
      <c r="AD921" s="1814"/>
      <c r="AE921" s="1821"/>
      <c r="AF921" s="4009"/>
      <c r="AG921" s="4004"/>
      <c r="AH921" s="4004"/>
      <c r="AI921" s="4009"/>
      <c r="AJ921" s="4004"/>
      <c r="AK921" s="4004"/>
      <c r="AL921" s="1763"/>
      <c r="AM921" s="1609"/>
      <c r="AN921" s="1609"/>
      <c r="AO921" s="1609"/>
      <c r="AP921" s="1609"/>
      <c r="AQ921" s="1609"/>
      <c r="AR921" s="1609"/>
      <c r="AS921" s="1609"/>
      <c r="AT921" s="1609"/>
      <c r="AU921" s="1609"/>
      <c r="AV921" s="1609"/>
      <c r="AW921" s="1609"/>
      <c r="AX921" s="1609"/>
      <c r="AY921" s="1609"/>
      <c r="AZ921" s="1609"/>
      <c r="BA921" s="1609"/>
      <c r="BB921" s="1609"/>
      <c r="BC921" s="1609"/>
      <c r="BD921" s="1609"/>
      <c r="BE921" s="1609"/>
      <c r="BF921" s="1609"/>
    </row>
    <row r="922" spans="1:58" ht="0.75" customHeight="1">
      <c r="A922" s="990" t="s">
        <v>1036</v>
      </c>
      <c r="D922" s="984"/>
      <c r="E922" s="994"/>
      <c r="F922" s="4006"/>
      <c r="G922" s="4003"/>
      <c r="H922" s="4010"/>
      <c r="I922" s="4011"/>
      <c r="J922" s="4002"/>
      <c r="K922" s="4002"/>
      <c r="L922" s="4004"/>
      <c r="M922" s="3857"/>
      <c r="N922" s="1813"/>
      <c r="O922" s="1813"/>
      <c r="P922" s="1820"/>
      <c r="Q922" s="1813"/>
      <c r="R922" s="1813"/>
      <c r="S922" s="1813"/>
      <c r="T922" s="1813"/>
      <c r="U922" s="1813"/>
      <c r="V922" s="1813"/>
      <c r="W922" s="1813"/>
      <c r="X922" s="1813"/>
      <c r="Y922" s="1813"/>
      <c r="Z922" s="1813"/>
      <c r="AA922" s="1813"/>
      <c r="AB922" s="1813"/>
      <c r="AC922" s="1813"/>
      <c r="AD922" s="1813"/>
      <c r="AE922" s="1822"/>
      <c r="AF922" s="4009"/>
      <c r="AG922" s="4004"/>
      <c r="AH922" s="4004"/>
      <c r="AI922" s="4009"/>
      <c r="AJ922" s="4004"/>
      <c r="AK922" s="4004"/>
      <c r="AL922" s="1763"/>
      <c r="AM922" s="1609"/>
      <c r="AN922" s="1609"/>
      <c r="AO922" s="1609"/>
      <c r="AP922" s="1609"/>
      <c r="AQ922" s="1609"/>
      <c r="AR922" s="1609"/>
      <c r="AS922" s="1609"/>
      <c r="AT922" s="1609"/>
      <c r="AU922" s="1609"/>
      <c r="AV922" s="1609"/>
      <c r="AW922" s="1609"/>
      <c r="AX922" s="1609"/>
      <c r="AY922" s="1609"/>
      <c r="AZ922" s="1609"/>
      <c r="BA922" s="1609"/>
      <c r="BB922" s="1609"/>
      <c r="BC922" s="1609"/>
      <c r="BD922" s="1609"/>
      <c r="BE922" s="1609"/>
      <c r="BF922" s="1609"/>
    </row>
    <row r="923" spans="1:58" ht="11.25" customHeight="1">
      <c r="A923" s="990" t="s">
        <v>1036</v>
      </c>
      <c r="D923" s="984"/>
      <c r="E923" s="994"/>
      <c r="F923" s="4007"/>
      <c r="G923" s="3992" t="s">
        <v>90</v>
      </c>
      <c r="H923" s="4003" t="s">
        <v>161</v>
      </c>
      <c r="I923" s="4015"/>
      <c r="J923" s="4016"/>
      <c r="K923" s="4017" t="s">
        <v>1190</v>
      </c>
      <c r="L923" s="3741" t="s">
        <v>52</v>
      </c>
      <c r="M923" s="3741" t="s">
        <v>1035</v>
      </c>
      <c r="N923" s="1761"/>
      <c r="O923" s="1001" t="s">
        <v>460</v>
      </c>
      <c r="P923" s="1002"/>
      <c r="Q923" s="1002"/>
      <c r="R923" s="1002"/>
      <c r="S923" s="1002"/>
      <c r="T923" s="1002"/>
      <c r="U923" s="1002"/>
      <c r="V923" s="1002"/>
      <c r="W923" s="1002"/>
      <c r="X923" s="1002"/>
      <c r="Y923" s="1002"/>
      <c r="Z923" s="1002"/>
      <c r="AA923" s="1002"/>
      <c r="AB923" s="1002"/>
      <c r="AC923" s="1002"/>
      <c r="AD923" s="1002"/>
      <c r="AE923" s="1002"/>
      <c r="AF923" s="4018">
        <v>2035</v>
      </c>
      <c r="AG923" s="4019" t="s">
        <v>1096</v>
      </c>
      <c r="AH923" s="4019" t="s">
        <v>1191</v>
      </c>
      <c r="AI923" s="4018">
        <v>2035</v>
      </c>
      <c r="AJ923" s="4019" t="s">
        <v>1096</v>
      </c>
      <c r="AK923" s="4019" t="s">
        <v>1191</v>
      </c>
      <c r="AL923" s="1763"/>
      <c r="AM923" s="1609"/>
      <c r="AN923" s="1609"/>
      <c r="AO923" s="1609"/>
      <c r="AP923" s="1609"/>
      <c r="AQ923" s="1609"/>
      <c r="AR923" s="1609"/>
      <c r="AS923" s="1609"/>
      <c r="AT923" s="1609"/>
      <c r="AU923" s="1609"/>
      <c r="AV923" s="1609"/>
      <c r="AW923" s="1609"/>
      <c r="AX923" s="1609"/>
      <c r="AY923" s="1609"/>
      <c r="AZ923" s="1609"/>
      <c r="BA923" s="1609"/>
      <c r="BB923" s="1609"/>
      <c r="BC923" s="1609"/>
      <c r="BD923" s="1609"/>
      <c r="BE923" s="1609"/>
      <c r="BF923" s="1609"/>
    </row>
    <row r="924" spans="1:58" ht="11.25" customHeight="1">
      <c r="A924" s="990" t="s">
        <v>1036</v>
      </c>
      <c r="D924" s="984"/>
      <c r="E924" s="994"/>
      <c r="F924" s="4007"/>
      <c r="G924" s="4014"/>
      <c r="H924" s="4003" t="s">
        <v>460</v>
      </c>
      <c r="I924" s="4015"/>
      <c r="J924" s="4016"/>
      <c r="K924" s="4017"/>
      <c r="L924" s="3741"/>
      <c r="M924" s="3741"/>
      <c r="N924" s="4020"/>
      <c r="O924" s="4021">
        <v>1</v>
      </c>
      <c r="P924" s="4022" t="s">
        <v>52</v>
      </c>
      <c r="Q924" s="4016" t="s">
        <v>1098</v>
      </c>
      <c r="R924" s="4025" t="s">
        <v>1084</v>
      </c>
      <c r="S924" s="4025" t="s">
        <v>1183</v>
      </c>
      <c r="T924" s="4025" t="s">
        <v>1184</v>
      </c>
      <c r="U924" s="4025" t="s">
        <v>1185</v>
      </c>
      <c r="V924" s="4025" t="s">
        <v>1186</v>
      </c>
      <c r="W924" s="4025" t="s">
        <v>1187</v>
      </c>
      <c r="X924" s="4025" t="s">
        <v>1192</v>
      </c>
      <c r="Y924" s="4025" t="s">
        <v>1091</v>
      </c>
      <c r="Z924" s="999"/>
      <c r="AA924" s="1000"/>
      <c r="AB924" s="1000"/>
      <c r="AC924" s="1004"/>
      <c r="AD924" s="1004"/>
      <c r="AE924" s="1005"/>
      <c r="AF924" s="4018"/>
      <c r="AG924" s="4019"/>
      <c r="AH924" s="4019"/>
      <c r="AI924" s="4018"/>
      <c r="AJ924" s="4019"/>
      <c r="AK924" s="4019"/>
      <c r="AL924" s="1763"/>
      <c r="AM924" s="1609"/>
      <c r="AN924" s="1609"/>
      <c r="AO924" s="1609"/>
      <c r="AP924" s="1609"/>
      <c r="AQ924" s="1609"/>
      <c r="AR924" s="1609"/>
      <c r="AS924" s="1609"/>
      <c r="AT924" s="1609"/>
      <c r="AU924" s="1609"/>
      <c r="AV924" s="1609"/>
      <c r="AW924" s="1609"/>
      <c r="AX924" s="1609"/>
      <c r="AY924" s="1609"/>
      <c r="AZ924" s="1609"/>
      <c r="BA924" s="1609"/>
      <c r="BB924" s="1609"/>
      <c r="BC924" s="1609"/>
      <c r="BD924" s="1609"/>
      <c r="BE924" s="1609"/>
      <c r="BF924" s="1609"/>
    </row>
    <row r="925" spans="1:58" ht="11.25" customHeight="1">
      <c r="A925" s="990" t="s">
        <v>1036</v>
      </c>
      <c r="D925" s="984"/>
      <c r="E925" s="994"/>
      <c r="F925" s="4007"/>
      <c r="G925" s="4014"/>
      <c r="H925" s="4003" t="s">
        <v>460</v>
      </c>
      <c r="I925" s="4015"/>
      <c r="J925" s="4016"/>
      <c r="K925" s="4017"/>
      <c r="L925" s="3741"/>
      <c r="M925" s="3741"/>
      <c r="N925" s="4020"/>
      <c r="O925" s="4021"/>
      <c r="P925" s="4023"/>
      <c r="Q925" s="4016"/>
      <c r="R925" s="3975"/>
      <c r="S925" s="4025"/>
      <c r="T925" s="3975"/>
      <c r="U925" s="3975"/>
      <c r="V925" s="3975"/>
      <c r="W925" s="3975"/>
      <c r="X925" s="3975"/>
      <c r="Y925" s="3975"/>
      <c r="Z925" s="1614"/>
      <c r="AA925" s="1581">
        <v>1</v>
      </c>
      <c r="AB925" s="1003" t="s">
        <v>1092</v>
      </c>
      <c r="AC925" s="993">
        <v>150</v>
      </c>
      <c r="AD925" s="1003" t="str">
        <f>AB925</f>
        <v xml:space="preserve">  Прибыль направляемая на инвестиции</v>
      </c>
      <c r="AE925" s="993">
        <v>0</v>
      </c>
      <c r="AF925" s="4018"/>
      <c r="AG925" s="4019"/>
      <c r="AH925" s="4019"/>
      <c r="AI925" s="4018"/>
      <c r="AJ925" s="4019"/>
      <c r="AK925" s="4019"/>
      <c r="AL925" s="1763"/>
      <c r="AM925" s="1609"/>
      <c r="AN925" s="1609"/>
      <c r="AO925" s="1609"/>
      <c r="AP925" s="1609"/>
      <c r="AQ925" s="1609"/>
      <c r="AR925" s="1609"/>
      <c r="AS925" s="1609"/>
      <c r="AT925" s="1609"/>
      <c r="AU925" s="1609"/>
      <c r="AV925" s="1609"/>
      <c r="AW925" s="1609"/>
      <c r="AX925" s="1609"/>
      <c r="AY925" s="1609"/>
      <c r="AZ925" s="1609"/>
      <c r="BA925" s="1609"/>
      <c r="BB925" s="1609"/>
      <c r="BC925" s="1609"/>
      <c r="BD925" s="1609"/>
      <c r="BE925" s="1609"/>
      <c r="BF925" s="1609"/>
    </row>
    <row r="926" spans="1:58" ht="11.25" customHeight="1">
      <c r="A926" s="990" t="s">
        <v>1036</v>
      </c>
      <c r="D926" s="984"/>
      <c r="E926" s="994"/>
      <c r="F926" s="4007"/>
      <c r="G926" s="4014"/>
      <c r="H926" s="4003" t="s">
        <v>460</v>
      </c>
      <c r="I926" s="4015"/>
      <c r="J926" s="4016"/>
      <c r="K926" s="4017"/>
      <c r="L926" s="3741"/>
      <c r="M926" s="3741"/>
      <c r="N926" s="4020"/>
      <c r="O926" s="4021"/>
      <c r="P926" s="4024"/>
      <c r="Q926" s="4016"/>
      <c r="R926" s="3975"/>
      <c r="S926" s="4025"/>
      <c r="T926" s="3975"/>
      <c r="U926" s="3975"/>
      <c r="V926" s="3975"/>
      <c r="W926" s="3975"/>
      <c r="X926" s="3975"/>
      <c r="Y926" s="3975"/>
      <c r="Z926" s="999"/>
      <c r="AA926" s="1000"/>
      <c r="AB926" s="1065" t="s">
        <v>1093</v>
      </c>
      <c r="AC926" s="1004"/>
      <c r="AD926" s="1004"/>
      <c r="AE926" s="1006"/>
      <c r="AF926" s="4018"/>
      <c r="AG926" s="4019"/>
      <c r="AH926" s="4019"/>
      <c r="AI926" s="4018"/>
      <c r="AJ926" s="4019"/>
      <c r="AK926" s="4019"/>
      <c r="AL926" s="1763"/>
      <c r="AM926" s="1609"/>
      <c r="AN926" s="1609"/>
      <c r="AO926" s="1609"/>
      <c r="AP926" s="1609"/>
      <c r="AQ926" s="1609"/>
      <c r="AR926" s="1609"/>
      <c r="AS926" s="1609"/>
      <c r="AT926" s="1609"/>
      <c r="AU926" s="1609"/>
      <c r="AV926" s="1609"/>
      <c r="AW926" s="1609"/>
      <c r="AX926" s="1609"/>
      <c r="AY926" s="1609"/>
      <c r="AZ926" s="1609"/>
      <c r="BA926" s="1609"/>
      <c r="BB926" s="1609"/>
      <c r="BC926" s="1609"/>
      <c r="BD926" s="1609"/>
      <c r="BE926" s="1609"/>
      <c r="BF926" s="1609"/>
    </row>
    <row r="927" spans="1:58" ht="11.25" customHeight="1">
      <c r="A927" s="990" t="s">
        <v>1036</v>
      </c>
      <c r="D927" s="984"/>
      <c r="E927" s="994"/>
      <c r="F927" s="4007"/>
      <c r="G927" s="4014"/>
      <c r="H927" s="4003" t="s">
        <v>460</v>
      </c>
      <c r="I927" s="4015"/>
      <c r="J927" s="4016"/>
      <c r="K927" s="4017"/>
      <c r="L927" s="3741"/>
      <c r="M927" s="3741"/>
      <c r="N927" s="999"/>
      <c r="O927" s="1000"/>
      <c r="P927" s="992" t="s">
        <v>1094</v>
      </c>
      <c r="Q927" s="1000"/>
      <c r="R927" s="1000"/>
      <c r="S927" s="1000"/>
      <c r="T927" s="1000"/>
      <c r="U927" s="1000"/>
      <c r="V927" s="1000"/>
      <c r="W927" s="1000"/>
      <c r="X927" s="1000"/>
      <c r="Y927" s="1000"/>
      <c r="Z927" s="1000"/>
      <c r="AA927" s="1000"/>
      <c r="AB927" s="1000"/>
      <c r="AC927" s="1000"/>
      <c r="AD927" s="1000"/>
      <c r="AE927" s="1007"/>
      <c r="AF927" s="4018"/>
      <c r="AG927" s="4019"/>
      <c r="AH927" s="4019"/>
      <c r="AI927" s="4018"/>
      <c r="AJ927" s="4019"/>
      <c r="AK927" s="4019"/>
      <c r="AL927" s="1763"/>
      <c r="AM927" s="1609"/>
      <c r="AN927" s="1609"/>
      <c r="AO927" s="1609"/>
      <c r="AP927" s="1609"/>
      <c r="AQ927" s="1609"/>
      <c r="AR927" s="1609"/>
      <c r="AS927" s="1609"/>
      <c r="AT927" s="1609"/>
      <c r="AU927" s="1609"/>
      <c r="AV927" s="1609"/>
      <c r="AW927" s="1609"/>
      <c r="AX927" s="1609"/>
      <c r="AY927" s="1609"/>
      <c r="AZ927" s="1609"/>
      <c r="BA927" s="1609"/>
      <c r="BB927" s="1609"/>
      <c r="BC927" s="1609"/>
      <c r="BD927" s="1609"/>
      <c r="BE927" s="1609"/>
      <c r="BF927" s="1609"/>
    </row>
    <row r="928" spans="1:58" ht="12" customHeight="1">
      <c r="A928" s="990" t="s">
        <v>1036</v>
      </c>
      <c r="D928" s="984"/>
      <c r="E928" s="994"/>
      <c r="F928" s="4008"/>
      <c r="G928" s="1014"/>
      <c r="H928" s="1014"/>
      <c r="I928" s="4005" t="s">
        <v>1100</v>
      </c>
      <c r="J928" s="4005"/>
      <c r="K928" s="4005"/>
      <c r="L928" s="997"/>
      <c r="M928" s="997"/>
      <c r="N928" s="998"/>
      <c r="O928" s="998"/>
      <c r="P928" s="998"/>
      <c r="Q928" s="998"/>
      <c r="R928" s="998"/>
      <c r="S928" s="998"/>
      <c r="T928" s="998"/>
      <c r="U928" s="998"/>
      <c r="V928" s="998"/>
      <c r="W928" s="998"/>
      <c r="X928" s="998"/>
      <c r="Y928" s="998"/>
      <c r="Z928" s="998"/>
      <c r="AA928" s="998"/>
      <c r="AB928" s="998"/>
      <c r="AC928" s="998"/>
      <c r="AD928" s="998"/>
      <c r="AE928" s="998"/>
      <c r="AF928" s="998"/>
      <c r="AG928" s="997"/>
      <c r="AH928" s="997"/>
      <c r="AI928" s="998"/>
      <c r="AJ928" s="997"/>
      <c r="AK928" s="998"/>
      <c r="AL928" s="1763"/>
      <c r="AM928" s="1609"/>
      <c r="AN928" s="1609"/>
      <c r="AO928" s="1609"/>
      <c r="AP928" s="1609"/>
      <c r="AQ928" s="1609"/>
      <c r="AR928" s="1609"/>
      <c r="AS928" s="1609"/>
      <c r="AT928" s="1609"/>
      <c r="AU928" s="1609"/>
      <c r="AV928" s="1609"/>
      <c r="AW928" s="1609"/>
      <c r="AX928" s="1609"/>
      <c r="AY928" s="1609"/>
      <c r="AZ928" s="1609"/>
      <c r="BA928" s="1609"/>
      <c r="BB928" s="1609"/>
      <c r="BC928" s="1609"/>
      <c r="BD928" s="1609"/>
      <c r="BE928" s="1609"/>
      <c r="BF928" s="1609"/>
    </row>
    <row r="929" spans="1:58" ht="0.75" customHeight="1">
      <c r="A929" s="990" t="s">
        <v>1036</v>
      </c>
      <c r="D929" s="984"/>
      <c r="E929" s="994"/>
      <c r="F929" s="4006">
        <v>2032</v>
      </c>
      <c r="G929" s="4003"/>
      <c r="H929" s="4010" t="s">
        <v>460</v>
      </c>
      <c r="I929" s="4011"/>
      <c r="J929" s="4002"/>
      <c r="K929" s="4002"/>
      <c r="L929" s="4004"/>
      <c r="M929" s="3857"/>
      <c r="N929" s="1811"/>
      <c r="O929" s="1810"/>
      <c r="P929" s="1811"/>
      <c r="Q929" s="1811"/>
      <c r="R929" s="1811"/>
      <c r="S929" s="1811"/>
      <c r="T929" s="1811"/>
      <c r="U929" s="1811"/>
      <c r="V929" s="1811"/>
      <c r="W929" s="1811"/>
      <c r="X929" s="1811"/>
      <c r="Y929" s="1811"/>
      <c r="Z929" s="1811"/>
      <c r="AA929" s="1811"/>
      <c r="AB929" s="1811"/>
      <c r="AC929" s="1811"/>
      <c r="AD929" s="1811"/>
      <c r="AE929" s="1811"/>
      <c r="AF929" s="4009"/>
      <c r="AG929" s="4004"/>
      <c r="AH929" s="4004"/>
      <c r="AI929" s="4009"/>
      <c r="AJ929" s="4004"/>
      <c r="AK929" s="4004"/>
      <c r="AL929" s="1763"/>
      <c r="AM929" s="1609"/>
      <c r="AN929" s="1609"/>
      <c r="AO929" s="1609"/>
      <c r="AP929" s="1609"/>
      <c r="AQ929" s="1609"/>
      <c r="AR929" s="1609"/>
      <c r="AS929" s="1609"/>
      <c r="AT929" s="1609"/>
      <c r="AU929" s="1609"/>
      <c r="AV929" s="1609"/>
      <c r="AW929" s="1609"/>
      <c r="AX929" s="1609"/>
      <c r="AY929" s="1609"/>
      <c r="AZ929" s="1609"/>
      <c r="BA929" s="1609"/>
      <c r="BB929" s="1609"/>
      <c r="BC929" s="1609"/>
      <c r="BD929" s="1609"/>
      <c r="BE929" s="1609"/>
      <c r="BF929" s="1609"/>
    </row>
    <row r="930" spans="1:58" ht="0.75" customHeight="1">
      <c r="A930" s="990" t="s">
        <v>1036</v>
      </c>
      <c r="D930" s="984"/>
      <c r="E930" s="994"/>
      <c r="F930" s="4006"/>
      <c r="G930" s="4003"/>
      <c r="H930" s="4010"/>
      <c r="I930" s="4011"/>
      <c r="J930" s="4002"/>
      <c r="K930" s="4002"/>
      <c r="L930" s="4004"/>
      <c r="M930" s="3857"/>
      <c r="N930" s="4012"/>
      <c r="O930" s="4013"/>
      <c r="P930" s="3999"/>
      <c r="Q930" s="4002"/>
      <c r="R930" s="4002"/>
      <c r="S930" s="4002"/>
      <c r="T930" s="4002"/>
      <c r="U930" s="4002"/>
      <c r="V930" s="4002"/>
      <c r="W930" s="4002"/>
      <c r="X930" s="4002"/>
      <c r="Y930" s="4002"/>
      <c r="Z930" s="1812"/>
      <c r="AA930" s="1813"/>
      <c r="AB930" s="1813"/>
      <c r="AC930" s="1814"/>
      <c r="AD930" s="1814"/>
      <c r="AE930" s="1815"/>
      <c r="AF930" s="4009"/>
      <c r="AG930" s="4004"/>
      <c r="AH930" s="4004"/>
      <c r="AI930" s="4009"/>
      <c r="AJ930" s="4004"/>
      <c r="AK930" s="4004"/>
      <c r="AL930" s="1763"/>
      <c r="AM930" s="1609"/>
      <c r="AN930" s="1609"/>
      <c r="AO930" s="1609"/>
      <c r="AP930" s="1609"/>
      <c r="AQ930" s="1609"/>
      <c r="AR930" s="1609"/>
      <c r="AS930" s="1609"/>
      <c r="AT930" s="1609"/>
      <c r="AU930" s="1609"/>
      <c r="AV930" s="1609"/>
      <c r="AW930" s="1609"/>
      <c r="AX930" s="1609"/>
      <c r="AY930" s="1609"/>
      <c r="AZ930" s="1609"/>
      <c r="BA930" s="1609"/>
      <c r="BB930" s="1609"/>
      <c r="BC930" s="1609"/>
      <c r="BD930" s="1609"/>
      <c r="BE930" s="1609"/>
      <c r="BF930" s="1609"/>
    </row>
    <row r="931" spans="1:58" ht="0.75" customHeight="1">
      <c r="A931" s="990" t="s">
        <v>1036</v>
      </c>
      <c r="D931" s="984"/>
      <c r="E931" s="994"/>
      <c r="F931" s="4006"/>
      <c r="G931" s="4003"/>
      <c r="H931" s="4010"/>
      <c r="I931" s="4011"/>
      <c r="J931" s="4002"/>
      <c r="K931" s="4002"/>
      <c r="L931" s="4004"/>
      <c r="M931" s="3857"/>
      <c r="N931" s="4012"/>
      <c r="O931" s="4013"/>
      <c r="P931" s="4000"/>
      <c r="Q931" s="4002"/>
      <c r="R931" s="4002"/>
      <c r="S931" s="4002"/>
      <c r="T931" s="4002"/>
      <c r="U931" s="4002"/>
      <c r="V931" s="4002"/>
      <c r="W931" s="4002"/>
      <c r="X931" s="4002"/>
      <c r="Y931" s="4002"/>
      <c r="Z931" s="1816"/>
      <c r="AA931" s="1817"/>
      <c r="AB931" s="1818"/>
      <c r="AC931" s="1819"/>
      <c r="AD931" s="1818"/>
      <c r="AE931" s="1819"/>
      <c r="AF931" s="4009"/>
      <c r="AG931" s="4004"/>
      <c r="AH931" s="4004"/>
      <c r="AI931" s="4009"/>
      <c r="AJ931" s="4004"/>
      <c r="AK931" s="4004"/>
      <c r="AL931" s="1763"/>
      <c r="AM931" s="1609"/>
      <c r="AN931" s="1609"/>
      <c r="AO931" s="1609"/>
      <c r="AP931" s="1609"/>
      <c r="AQ931" s="1609"/>
      <c r="AR931" s="1609"/>
      <c r="AS931" s="1609"/>
      <c r="AT931" s="1609"/>
      <c r="AU931" s="1609"/>
      <c r="AV931" s="1609"/>
      <c r="AW931" s="1609"/>
      <c r="AX931" s="1609"/>
      <c r="AY931" s="1609"/>
      <c r="AZ931" s="1609"/>
      <c r="BA931" s="1609"/>
      <c r="BB931" s="1609"/>
      <c r="BC931" s="1609"/>
      <c r="BD931" s="1609"/>
      <c r="BE931" s="1609"/>
      <c r="BF931" s="1609"/>
    </row>
    <row r="932" spans="1:58" ht="0.75" customHeight="1">
      <c r="A932" s="990" t="s">
        <v>1036</v>
      </c>
      <c r="D932" s="984"/>
      <c r="E932" s="994"/>
      <c r="F932" s="4006"/>
      <c r="G932" s="4003"/>
      <c r="H932" s="4010"/>
      <c r="I932" s="4011"/>
      <c r="J932" s="4002"/>
      <c r="K932" s="4002"/>
      <c r="L932" s="4004"/>
      <c r="M932" s="3857"/>
      <c r="N932" s="4012"/>
      <c r="O932" s="4013"/>
      <c r="P932" s="4001"/>
      <c r="Q932" s="4002"/>
      <c r="R932" s="4002"/>
      <c r="S932" s="4002"/>
      <c r="T932" s="4002"/>
      <c r="U932" s="4002"/>
      <c r="V932" s="4002"/>
      <c r="W932" s="4002"/>
      <c r="X932" s="4002"/>
      <c r="Y932" s="4002"/>
      <c r="Z932" s="1812"/>
      <c r="AA932" s="1813"/>
      <c r="AB932" s="1820"/>
      <c r="AC932" s="1814"/>
      <c r="AD932" s="1814"/>
      <c r="AE932" s="1821"/>
      <c r="AF932" s="4009"/>
      <c r="AG932" s="4004"/>
      <c r="AH932" s="4004"/>
      <c r="AI932" s="4009"/>
      <c r="AJ932" s="4004"/>
      <c r="AK932" s="4004"/>
      <c r="AL932" s="1763"/>
      <c r="AM932" s="1609"/>
      <c r="AN932" s="1609"/>
      <c r="AO932" s="1609"/>
      <c r="AP932" s="1609"/>
      <c r="AQ932" s="1609"/>
      <c r="AR932" s="1609"/>
      <c r="AS932" s="1609"/>
      <c r="AT932" s="1609"/>
      <c r="AU932" s="1609"/>
      <c r="AV932" s="1609"/>
      <c r="AW932" s="1609"/>
      <c r="AX932" s="1609"/>
      <c r="AY932" s="1609"/>
      <c r="AZ932" s="1609"/>
      <c r="BA932" s="1609"/>
      <c r="BB932" s="1609"/>
      <c r="BC932" s="1609"/>
      <c r="BD932" s="1609"/>
      <c r="BE932" s="1609"/>
      <c r="BF932" s="1609"/>
    </row>
    <row r="933" spans="1:58" ht="0.75" customHeight="1">
      <c r="A933" s="990" t="s">
        <v>1036</v>
      </c>
      <c r="D933" s="984"/>
      <c r="E933" s="994"/>
      <c r="F933" s="4006"/>
      <c r="G933" s="4003"/>
      <c r="H933" s="4010"/>
      <c r="I933" s="4011"/>
      <c r="J933" s="4002"/>
      <c r="K933" s="4002"/>
      <c r="L933" s="4004"/>
      <c r="M933" s="3857"/>
      <c r="N933" s="1813"/>
      <c r="O933" s="1813"/>
      <c r="P933" s="1820"/>
      <c r="Q933" s="1813"/>
      <c r="R933" s="1813"/>
      <c r="S933" s="1813"/>
      <c r="T933" s="1813"/>
      <c r="U933" s="1813"/>
      <c r="V933" s="1813"/>
      <c r="W933" s="1813"/>
      <c r="X933" s="1813"/>
      <c r="Y933" s="1813"/>
      <c r="Z933" s="1813"/>
      <c r="AA933" s="1813"/>
      <c r="AB933" s="1813"/>
      <c r="AC933" s="1813"/>
      <c r="AD933" s="1813"/>
      <c r="AE933" s="1822"/>
      <c r="AF933" s="4009"/>
      <c r="AG933" s="4004"/>
      <c r="AH933" s="4004"/>
      <c r="AI933" s="4009"/>
      <c r="AJ933" s="4004"/>
      <c r="AK933" s="4004"/>
      <c r="AL933" s="1763"/>
      <c r="AM933" s="1609"/>
      <c r="AN933" s="1609"/>
      <c r="AO933" s="1609"/>
      <c r="AP933" s="1609"/>
      <c r="AQ933" s="1609"/>
      <c r="AR933" s="1609"/>
      <c r="AS933" s="1609"/>
      <c r="AT933" s="1609"/>
      <c r="AU933" s="1609"/>
      <c r="AV933" s="1609"/>
      <c r="AW933" s="1609"/>
      <c r="AX933" s="1609"/>
      <c r="AY933" s="1609"/>
      <c r="AZ933" s="1609"/>
      <c r="BA933" s="1609"/>
      <c r="BB933" s="1609"/>
      <c r="BC933" s="1609"/>
      <c r="BD933" s="1609"/>
      <c r="BE933" s="1609"/>
      <c r="BF933" s="1609"/>
    </row>
    <row r="934" spans="1:58" ht="11.25" customHeight="1">
      <c r="A934" s="990" t="s">
        <v>1036</v>
      </c>
      <c r="D934" s="984"/>
      <c r="E934" s="994"/>
      <c r="F934" s="4007"/>
      <c r="G934" s="3992" t="s">
        <v>90</v>
      </c>
      <c r="H934" s="4003" t="s">
        <v>161</v>
      </c>
      <c r="I934" s="4015"/>
      <c r="J934" s="4016"/>
      <c r="K934" s="4017" t="s">
        <v>1190</v>
      </c>
      <c r="L934" s="3741" t="s">
        <v>52</v>
      </c>
      <c r="M934" s="3741" t="s">
        <v>1035</v>
      </c>
      <c r="N934" s="1761"/>
      <c r="O934" s="1001" t="s">
        <v>460</v>
      </c>
      <c r="P934" s="1002"/>
      <c r="Q934" s="1002"/>
      <c r="R934" s="1002"/>
      <c r="S934" s="1002"/>
      <c r="T934" s="1002"/>
      <c r="U934" s="1002"/>
      <c r="V934" s="1002"/>
      <c r="W934" s="1002"/>
      <c r="X934" s="1002"/>
      <c r="Y934" s="1002"/>
      <c r="Z934" s="1002"/>
      <c r="AA934" s="1002"/>
      <c r="AB934" s="1002"/>
      <c r="AC934" s="1002"/>
      <c r="AD934" s="1002"/>
      <c r="AE934" s="1002"/>
      <c r="AF934" s="4018">
        <v>2035</v>
      </c>
      <c r="AG934" s="4019" t="s">
        <v>1096</v>
      </c>
      <c r="AH934" s="4019" t="s">
        <v>1191</v>
      </c>
      <c r="AI934" s="4018">
        <v>2035</v>
      </c>
      <c r="AJ934" s="4019" t="s">
        <v>1096</v>
      </c>
      <c r="AK934" s="4019" t="s">
        <v>1191</v>
      </c>
      <c r="AL934" s="1763"/>
      <c r="AM934" s="1609"/>
      <c r="AN934" s="1609"/>
      <c r="AO934" s="1609"/>
      <c r="AP934" s="1609"/>
      <c r="AQ934" s="1609"/>
      <c r="AR934" s="1609"/>
      <c r="AS934" s="1609"/>
      <c r="AT934" s="1609"/>
      <c r="AU934" s="1609"/>
      <c r="AV934" s="1609"/>
      <c r="AW934" s="1609"/>
      <c r="AX934" s="1609"/>
      <c r="AY934" s="1609"/>
      <c r="AZ934" s="1609"/>
      <c r="BA934" s="1609"/>
      <c r="BB934" s="1609"/>
      <c r="BC934" s="1609"/>
      <c r="BD934" s="1609"/>
      <c r="BE934" s="1609"/>
      <c r="BF934" s="1609"/>
    </row>
    <row r="935" spans="1:58" ht="11.25" customHeight="1">
      <c r="A935" s="990" t="s">
        <v>1036</v>
      </c>
      <c r="D935" s="984"/>
      <c r="E935" s="994"/>
      <c r="F935" s="4007"/>
      <c r="G935" s="4014"/>
      <c r="H935" s="4003" t="s">
        <v>460</v>
      </c>
      <c r="I935" s="4015"/>
      <c r="J935" s="4016"/>
      <c r="K935" s="4017"/>
      <c r="L935" s="3741"/>
      <c r="M935" s="3741"/>
      <c r="N935" s="4020"/>
      <c r="O935" s="4021">
        <v>1</v>
      </c>
      <c r="P935" s="4022" t="s">
        <v>52</v>
      </c>
      <c r="Q935" s="4016" t="s">
        <v>1098</v>
      </c>
      <c r="R935" s="4025" t="s">
        <v>1084</v>
      </c>
      <c r="S935" s="4025" t="s">
        <v>1183</v>
      </c>
      <c r="T935" s="4025" t="s">
        <v>1184</v>
      </c>
      <c r="U935" s="4025" t="s">
        <v>1185</v>
      </c>
      <c r="V935" s="4025" t="s">
        <v>1186</v>
      </c>
      <c r="W935" s="4025" t="s">
        <v>1187</v>
      </c>
      <c r="X935" s="4025" t="s">
        <v>1192</v>
      </c>
      <c r="Y935" s="4025" t="s">
        <v>1091</v>
      </c>
      <c r="Z935" s="999"/>
      <c r="AA935" s="1000"/>
      <c r="AB935" s="1000"/>
      <c r="AC935" s="1004"/>
      <c r="AD935" s="1004"/>
      <c r="AE935" s="1005"/>
      <c r="AF935" s="4018"/>
      <c r="AG935" s="4019"/>
      <c r="AH935" s="4019"/>
      <c r="AI935" s="4018"/>
      <c r="AJ935" s="4019"/>
      <c r="AK935" s="4019"/>
      <c r="AL935" s="1763"/>
      <c r="AM935" s="1609"/>
      <c r="AN935" s="1609"/>
      <c r="AO935" s="1609"/>
      <c r="AP935" s="1609"/>
      <c r="AQ935" s="1609"/>
      <c r="AR935" s="1609"/>
      <c r="AS935" s="1609"/>
      <c r="AT935" s="1609"/>
      <c r="AU935" s="1609"/>
      <c r="AV935" s="1609"/>
      <c r="AW935" s="1609"/>
      <c r="AX935" s="1609"/>
      <c r="AY935" s="1609"/>
      <c r="AZ935" s="1609"/>
      <c r="BA935" s="1609"/>
      <c r="BB935" s="1609"/>
      <c r="BC935" s="1609"/>
      <c r="BD935" s="1609"/>
      <c r="BE935" s="1609"/>
      <c r="BF935" s="1609"/>
    </row>
    <row r="936" spans="1:58" ht="11.25" customHeight="1">
      <c r="A936" s="990" t="s">
        <v>1036</v>
      </c>
      <c r="D936" s="984"/>
      <c r="E936" s="994"/>
      <c r="F936" s="4007"/>
      <c r="G936" s="4014"/>
      <c r="H936" s="4003" t="s">
        <v>460</v>
      </c>
      <c r="I936" s="4015"/>
      <c r="J936" s="4016"/>
      <c r="K936" s="4017"/>
      <c r="L936" s="3741"/>
      <c r="M936" s="3741"/>
      <c r="N936" s="4020"/>
      <c r="O936" s="4021"/>
      <c r="P936" s="4023"/>
      <c r="Q936" s="4016"/>
      <c r="R936" s="3975"/>
      <c r="S936" s="4025"/>
      <c r="T936" s="3975"/>
      <c r="U936" s="3975"/>
      <c r="V936" s="3975"/>
      <c r="W936" s="3975"/>
      <c r="X936" s="3975"/>
      <c r="Y936" s="3975"/>
      <c r="Z936" s="1614"/>
      <c r="AA936" s="1581">
        <v>1</v>
      </c>
      <c r="AB936" s="1003" t="s">
        <v>1092</v>
      </c>
      <c r="AC936" s="993">
        <v>150</v>
      </c>
      <c r="AD936" s="1003" t="str">
        <f>AB936</f>
        <v xml:space="preserve">  Прибыль направляемая на инвестиции</v>
      </c>
      <c r="AE936" s="993">
        <v>0</v>
      </c>
      <c r="AF936" s="4018"/>
      <c r="AG936" s="4019"/>
      <c r="AH936" s="4019"/>
      <c r="AI936" s="4018"/>
      <c r="AJ936" s="4019"/>
      <c r="AK936" s="4019"/>
      <c r="AL936" s="1763"/>
      <c r="AM936" s="1609"/>
      <c r="AN936" s="1609"/>
      <c r="AO936" s="1609"/>
      <c r="AP936" s="1609"/>
      <c r="AQ936" s="1609"/>
      <c r="AR936" s="1609"/>
      <c r="AS936" s="1609"/>
      <c r="AT936" s="1609"/>
      <c r="AU936" s="1609"/>
      <c r="AV936" s="1609"/>
      <c r="AW936" s="1609"/>
      <c r="AX936" s="1609"/>
      <c r="AY936" s="1609"/>
      <c r="AZ936" s="1609"/>
      <c r="BA936" s="1609"/>
      <c r="BB936" s="1609"/>
      <c r="BC936" s="1609"/>
      <c r="BD936" s="1609"/>
      <c r="BE936" s="1609"/>
      <c r="BF936" s="1609"/>
    </row>
    <row r="937" spans="1:58" ht="11.25" customHeight="1">
      <c r="A937" s="990" t="s">
        <v>1036</v>
      </c>
      <c r="D937" s="984"/>
      <c r="E937" s="994"/>
      <c r="F937" s="4007"/>
      <c r="G937" s="4014"/>
      <c r="H937" s="4003" t="s">
        <v>460</v>
      </c>
      <c r="I937" s="4015"/>
      <c r="J937" s="4016"/>
      <c r="K937" s="4017"/>
      <c r="L937" s="3741"/>
      <c r="M937" s="3741"/>
      <c r="N937" s="4020"/>
      <c r="O937" s="4021"/>
      <c r="P937" s="4024"/>
      <c r="Q937" s="4016"/>
      <c r="R937" s="3975"/>
      <c r="S937" s="4025"/>
      <c r="T937" s="3975"/>
      <c r="U937" s="3975"/>
      <c r="V937" s="3975"/>
      <c r="W937" s="3975"/>
      <c r="X937" s="3975"/>
      <c r="Y937" s="3975"/>
      <c r="Z937" s="999"/>
      <c r="AA937" s="1000"/>
      <c r="AB937" s="1065" t="s">
        <v>1093</v>
      </c>
      <c r="AC937" s="1004"/>
      <c r="AD937" s="1004"/>
      <c r="AE937" s="1006"/>
      <c r="AF937" s="4018"/>
      <c r="AG937" s="4019"/>
      <c r="AH937" s="4019"/>
      <c r="AI937" s="4018"/>
      <c r="AJ937" s="4019"/>
      <c r="AK937" s="4019"/>
      <c r="AL937" s="1763"/>
      <c r="AM937" s="1609"/>
      <c r="AN937" s="1609"/>
      <c r="AO937" s="1609"/>
      <c r="AP937" s="1609"/>
      <c r="AQ937" s="1609"/>
      <c r="AR937" s="1609"/>
      <c r="AS937" s="1609"/>
      <c r="AT937" s="1609"/>
      <c r="AU937" s="1609"/>
      <c r="AV937" s="1609"/>
      <c r="AW937" s="1609"/>
      <c r="AX937" s="1609"/>
      <c r="AY937" s="1609"/>
      <c r="AZ937" s="1609"/>
      <c r="BA937" s="1609"/>
      <c r="BB937" s="1609"/>
      <c r="BC937" s="1609"/>
      <c r="BD937" s="1609"/>
      <c r="BE937" s="1609"/>
      <c r="BF937" s="1609"/>
    </row>
    <row r="938" spans="1:58" ht="11.25" customHeight="1">
      <c r="A938" s="990" t="s">
        <v>1036</v>
      </c>
      <c r="D938" s="984"/>
      <c r="E938" s="994"/>
      <c r="F938" s="4007"/>
      <c r="G938" s="4014"/>
      <c r="H938" s="4003" t="s">
        <v>460</v>
      </c>
      <c r="I938" s="4015"/>
      <c r="J938" s="4016"/>
      <c r="K938" s="4017"/>
      <c r="L938" s="3741"/>
      <c r="M938" s="3741"/>
      <c r="N938" s="999"/>
      <c r="O938" s="1000"/>
      <c r="P938" s="992" t="s">
        <v>1094</v>
      </c>
      <c r="Q938" s="1000"/>
      <c r="R938" s="1000"/>
      <c r="S938" s="1000"/>
      <c r="T938" s="1000"/>
      <c r="U938" s="1000"/>
      <c r="V938" s="1000"/>
      <c r="W938" s="1000"/>
      <c r="X938" s="1000"/>
      <c r="Y938" s="1000"/>
      <c r="Z938" s="1000"/>
      <c r="AA938" s="1000"/>
      <c r="AB938" s="1000"/>
      <c r="AC938" s="1000"/>
      <c r="AD938" s="1000"/>
      <c r="AE938" s="1007"/>
      <c r="AF938" s="4018"/>
      <c r="AG938" s="4019"/>
      <c r="AH938" s="4019"/>
      <c r="AI938" s="4018"/>
      <c r="AJ938" s="4019"/>
      <c r="AK938" s="4019"/>
      <c r="AL938" s="1763"/>
      <c r="AM938" s="1609"/>
      <c r="AN938" s="1609"/>
      <c r="AO938" s="1609"/>
      <c r="AP938" s="1609"/>
      <c r="AQ938" s="1609"/>
      <c r="AR938" s="1609"/>
      <c r="AS938" s="1609"/>
      <c r="AT938" s="1609"/>
      <c r="AU938" s="1609"/>
      <c r="AV938" s="1609"/>
      <c r="AW938" s="1609"/>
      <c r="AX938" s="1609"/>
      <c r="AY938" s="1609"/>
      <c r="AZ938" s="1609"/>
      <c r="BA938" s="1609"/>
      <c r="BB938" s="1609"/>
      <c r="BC938" s="1609"/>
      <c r="BD938" s="1609"/>
      <c r="BE938" s="1609"/>
      <c r="BF938" s="1609"/>
    </row>
    <row r="939" spans="1:58" ht="12" customHeight="1">
      <c r="A939" s="990" t="s">
        <v>1036</v>
      </c>
      <c r="D939" s="984"/>
      <c r="E939" s="994"/>
      <c r="F939" s="4008"/>
      <c r="G939" s="1014"/>
      <c r="H939" s="1014"/>
      <c r="I939" s="4005" t="s">
        <v>1100</v>
      </c>
      <c r="J939" s="4005"/>
      <c r="K939" s="4005"/>
      <c r="L939" s="997"/>
      <c r="M939" s="997"/>
      <c r="N939" s="998"/>
      <c r="O939" s="998"/>
      <c r="P939" s="998"/>
      <c r="Q939" s="998"/>
      <c r="R939" s="998"/>
      <c r="S939" s="998"/>
      <c r="T939" s="998"/>
      <c r="U939" s="998"/>
      <c r="V939" s="998"/>
      <c r="W939" s="998"/>
      <c r="X939" s="998"/>
      <c r="Y939" s="998"/>
      <c r="Z939" s="998"/>
      <c r="AA939" s="998"/>
      <c r="AB939" s="998"/>
      <c r="AC939" s="998"/>
      <c r="AD939" s="998"/>
      <c r="AE939" s="998"/>
      <c r="AF939" s="998"/>
      <c r="AG939" s="997"/>
      <c r="AH939" s="997"/>
      <c r="AI939" s="998"/>
      <c r="AJ939" s="997"/>
      <c r="AK939" s="998"/>
      <c r="AL939" s="1763"/>
      <c r="AM939" s="1609"/>
      <c r="AN939" s="1609"/>
      <c r="AO939" s="1609"/>
      <c r="AP939" s="1609"/>
      <c r="AQ939" s="1609"/>
      <c r="AR939" s="1609"/>
      <c r="AS939" s="1609"/>
      <c r="AT939" s="1609"/>
      <c r="AU939" s="1609"/>
      <c r="AV939" s="1609"/>
      <c r="AW939" s="1609"/>
      <c r="AX939" s="1609"/>
      <c r="AY939" s="1609"/>
      <c r="AZ939" s="1609"/>
      <c r="BA939" s="1609"/>
      <c r="BB939" s="1609"/>
      <c r="BC939" s="1609"/>
      <c r="BD939" s="1609"/>
      <c r="BE939" s="1609"/>
      <c r="BF939" s="1609"/>
    </row>
    <row r="940" spans="1:58" ht="0.75" customHeight="1">
      <c r="A940" s="990" t="s">
        <v>1036</v>
      </c>
      <c r="D940" s="984"/>
      <c r="E940" s="994"/>
      <c r="F940" s="4006">
        <v>2033</v>
      </c>
      <c r="G940" s="4003"/>
      <c r="H940" s="4010" t="s">
        <v>460</v>
      </c>
      <c r="I940" s="4011"/>
      <c r="J940" s="4002"/>
      <c r="K940" s="4002"/>
      <c r="L940" s="4004"/>
      <c r="M940" s="3857"/>
      <c r="N940" s="1811"/>
      <c r="O940" s="1810"/>
      <c r="P940" s="1811"/>
      <c r="Q940" s="1811"/>
      <c r="R940" s="1811"/>
      <c r="S940" s="1811"/>
      <c r="T940" s="1811"/>
      <c r="U940" s="1811"/>
      <c r="V940" s="1811"/>
      <c r="W940" s="1811"/>
      <c r="X940" s="1811"/>
      <c r="Y940" s="1811"/>
      <c r="Z940" s="1811"/>
      <c r="AA940" s="1811"/>
      <c r="AB940" s="1811"/>
      <c r="AC940" s="1811"/>
      <c r="AD940" s="1811"/>
      <c r="AE940" s="1811"/>
      <c r="AF940" s="4009"/>
      <c r="AG940" s="4004"/>
      <c r="AH940" s="4004"/>
      <c r="AI940" s="4009"/>
      <c r="AJ940" s="4004"/>
      <c r="AK940" s="4004"/>
      <c r="AL940" s="1763"/>
      <c r="AM940" s="1609"/>
      <c r="AN940" s="1609"/>
      <c r="AO940" s="1609"/>
      <c r="AP940" s="1609"/>
      <c r="AQ940" s="1609"/>
      <c r="AR940" s="1609"/>
      <c r="AS940" s="1609"/>
      <c r="AT940" s="1609"/>
      <c r="AU940" s="1609"/>
      <c r="AV940" s="1609"/>
      <c r="AW940" s="1609"/>
      <c r="AX940" s="1609"/>
      <c r="AY940" s="1609"/>
      <c r="AZ940" s="1609"/>
      <c r="BA940" s="1609"/>
      <c r="BB940" s="1609"/>
      <c r="BC940" s="1609"/>
      <c r="BD940" s="1609"/>
      <c r="BE940" s="1609"/>
      <c r="BF940" s="1609"/>
    </row>
    <row r="941" spans="1:58" ht="0.75" customHeight="1">
      <c r="A941" s="990" t="s">
        <v>1036</v>
      </c>
      <c r="D941" s="984"/>
      <c r="E941" s="994"/>
      <c r="F941" s="4006"/>
      <c r="G941" s="4003"/>
      <c r="H941" s="4010"/>
      <c r="I941" s="4011"/>
      <c r="J941" s="4002"/>
      <c r="K941" s="4002"/>
      <c r="L941" s="4004"/>
      <c r="M941" s="3857"/>
      <c r="N941" s="4012"/>
      <c r="O941" s="4013"/>
      <c r="P941" s="3999"/>
      <c r="Q941" s="4002"/>
      <c r="R941" s="4002"/>
      <c r="S941" s="4002"/>
      <c r="T941" s="4002"/>
      <c r="U941" s="4002"/>
      <c r="V941" s="4002"/>
      <c r="W941" s="4002"/>
      <c r="X941" s="4002"/>
      <c r="Y941" s="4002"/>
      <c r="Z941" s="1812"/>
      <c r="AA941" s="1813"/>
      <c r="AB941" s="1813"/>
      <c r="AC941" s="1814"/>
      <c r="AD941" s="1814"/>
      <c r="AE941" s="1815"/>
      <c r="AF941" s="4009"/>
      <c r="AG941" s="4004"/>
      <c r="AH941" s="4004"/>
      <c r="AI941" s="4009"/>
      <c r="AJ941" s="4004"/>
      <c r="AK941" s="4004"/>
      <c r="AL941" s="1763"/>
      <c r="AM941" s="1609"/>
      <c r="AN941" s="1609"/>
      <c r="AO941" s="1609"/>
      <c r="AP941" s="1609"/>
      <c r="AQ941" s="1609"/>
      <c r="AR941" s="1609"/>
      <c r="AS941" s="1609"/>
      <c r="AT941" s="1609"/>
      <c r="AU941" s="1609"/>
      <c r="AV941" s="1609"/>
      <c r="AW941" s="1609"/>
      <c r="AX941" s="1609"/>
      <c r="AY941" s="1609"/>
      <c r="AZ941" s="1609"/>
      <c r="BA941" s="1609"/>
      <c r="BB941" s="1609"/>
      <c r="BC941" s="1609"/>
      <c r="BD941" s="1609"/>
      <c r="BE941" s="1609"/>
      <c r="BF941" s="1609"/>
    </row>
    <row r="942" spans="1:58" ht="0.75" customHeight="1">
      <c r="A942" s="990" t="s">
        <v>1036</v>
      </c>
      <c r="D942" s="984"/>
      <c r="E942" s="994"/>
      <c r="F942" s="4006"/>
      <c r="G942" s="4003"/>
      <c r="H942" s="4010"/>
      <c r="I942" s="4011"/>
      <c r="J942" s="4002"/>
      <c r="K942" s="4002"/>
      <c r="L942" s="4004"/>
      <c r="M942" s="3857"/>
      <c r="N942" s="4012"/>
      <c r="O942" s="4013"/>
      <c r="P942" s="4000"/>
      <c r="Q942" s="4002"/>
      <c r="R942" s="4002"/>
      <c r="S942" s="4002"/>
      <c r="T942" s="4002"/>
      <c r="U942" s="4002"/>
      <c r="V942" s="4002"/>
      <c r="W942" s="4002"/>
      <c r="X942" s="4002"/>
      <c r="Y942" s="4002"/>
      <c r="Z942" s="1816"/>
      <c r="AA942" s="1817"/>
      <c r="AB942" s="1818"/>
      <c r="AC942" s="1819"/>
      <c r="AD942" s="1818"/>
      <c r="AE942" s="1819"/>
      <c r="AF942" s="4009"/>
      <c r="AG942" s="4004"/>
      <c r="AH942" s="4004"/>
      <c r="AI942" s="4009"/>
      <c r="AJ942" s="4004"/>
      <c r="AK942" s="4004"/>
      <c r="AL942" s="1763"/>
      <c r="AM942" s="1609"/>
      <c r="AN942" s="1609"/>
      <c r="AO942" s="1609"/>
      <c r="AP942" s="1609"/>
      <c r="AQ942" s="1609"/>
      <c r="AR942" s="1609"/>
      <c r="AS942" s="1609"/>
      <c r="AT942" s="1609"/>
      <c r="AU942" s="1609"/>
      <c r="AV942" s="1609"/>
      <c r="AW942" s="1609"/>
      <c r="AX942" s="1609"/>
      <c r="AY942" s="1609"/>
      <c r="AZ942" s="1609"/>
      <c r="BA942" s="1609"/>
      <c r="BB942" s="1609"/>
      <c r="BC942" s="1609"/>
      <c r="BD942" s="1609"/>
      <c r="BE942" s="1609"/>
      <c r="BF942" s="1609"/>
    </row>
    <row r="943" spans="1:58" ht="0.75" customHeight="1">
      <c r="A943" s="990" t="s">
        <v>1036</v>
      </c>
      <c r="D943" s="984"/>
      <c r="E943" s="994"/>
      <c r="F943" s="4006"/>
      <c r="G943" s="4003"/>
      <c r="H943" s="4010"/>
      <c r="I943" s="4011"/>
      <c r="J943" s="4002"/>
      <c r="K943" s="4002"/>
      <c r="L943" s="4004"/>
      <c r="M943" s="3857"/>
      <c r="N943" s="4012"/>
      <c r="O943" s="4013"/>
      <c r="P943" s="4001"/>
      <c r="Q943" s="4002"/>
      <c r="R943" s="4002"/>
      <c r="S943" s="4002"/>
      <c r="T943" s="4002"/>
      <c r="U943" s="4002"/>
      <c r="V943" s="4002"/>
      <c r="W943" s="4002"/>
      <c r="X943" s="4002"/>
      <c r="Y943" s="4002"/>
      <c r="Z943" s="1812"/>
      <c r="AA943" s="1813"/>
      <c r="AB943" s="1820"/>
      <c r="AC943" s="1814"/>
      <c r="AD943" s="1814"/>
      <c r="AE943" s="1821"/>
      <c r="AF943" s="4009"/>
      <c r="AG943" s="4004"/>
      <c r="AH943" s="4004"/>
      <c r="AI943" s="4009"/>
      <c r="AJ943" s="4004"/>
      <c r="AK943" s="4004"/>
      <c r="AL943" s="1763"/>
      <c r="AM943" s="1609"/>
      <c r="AN943" s="1609"/>
      <c r="AO943" s="1609"/>
      <c r="AP943" s="1609"/>
      <c r="AQ943" s="1609"/>
      <c r="AR943" s="1609"/>
      <c r="AS943" s="1609"/>
      <c r="AT943" s="1609"/>
      <c r="AU943" s="1609"/>
      <c r="AV943" s="1609"/>
      <c r="AW943" s="1609"/>
      <c r="AX943" s="1609"/>
      <c r="AY943" s="1609"/>
      <c r="AZ943" s="1609"/>
      <c r="BA943" s="1609"/>
      <c r="BB943" s="1609"/>
      <c r="BC943" s="1609"/>
      <c r="BD943" s="1609"/>
      <c r="BE943" s="1609"/>
      <c r="BF943" s="1609"/>
    </row>
    <row r="944" spans="1:58" ht="0.75" customHeight="1">
      <c r="A944" s="990" t="s">
        <v>1036</v>
      </c>
      <c r="D944" s="984"/>
      <c r="E944" s="994"/>
      <c r="F944" s="4006"/>
      <c r="G944" s="4003"/>
      <c r="H944" s="4010"/>
      <c r="I944" s="4011"/>
      <c r="J944" s="4002"/>
      <c r="K944" s="4002"/>
      <c r="L944" s="4004"/>
      <c r="M944" s="3857"/>
      <c r="N944" s="1813"/>
      <c r="O944" s="1813"/>
      <c r="P944" s="1820"/>
      <c r="Q944" s="1813"/>
      <c r="R944" s="1813"/>
      <c r="S944" s="1813"/>
      <c r="T944" s="1813"/>
      <c r="U944" s="1813"/>
      <c r="V944" s="1813"/>
      <c r="W944" s="1813"/>
      <c r="X944" s="1813"/>
      <c r="Y944" s="1813"/>
      <c r="Z944" s="1813"/>
      <c r="AA944" s="1813"/>
      <c r="AB944" s="1813"/>
      <c r="AC944" s="1813"/>
      <c r="AD944" s="1813"/>
      <c r="AE944" s="1822"/>
      <c r="AF944" s="4009"/>
      <c r="AG944" s="4004"/>
      <c r="AH944" s="4004"/>
      <c r="AI944" s="4009"/>
      <c r="AJ944" s="4004"/>
      <c r="AK944" s="4004"/>
      <c r="AL944" s="1763"/>
      <c r="AM944" s="1609"/>
      <c r="AN944" s="1609"/>
      <c r="AO944" s="1609"/>
      <c r="AP944" s="1609"/>
      <c r="AQ944" s="1609"/>
      <c r="AR944" s="1609"/>
      <c r="AS944" s="1609"/>
      <c r="AT944" s="1609"/>
      <c r="AU944" s="1609"/>
      <c r="AV944" s="1609"/>
      <c r="AW944" s="1609"/>
      <c r="AX944" s="1609"/>
      <c r="AY944" s="1609"/>
      <c r="AZ944" s="1609"/>
      <c r="BA944" s="1609"/>
      <c r="BB944" s="1609"/>
      <c r="BC944" s="1609"/>
      <c r="BD944" s="1609"/>
      <c r="BE944" s="1609"/>
      <c r="BF944" s="1609"/>
    </row>
    <row r="945" spans="1:58" ht="11.25" customHeight="1">
      <c r="A945" s="990" t="s">
        <v>1036</v>
      </c>
      <c r="D945" s="984"/>
      <c r="E945" s="994"/>
      <c r="F945" s="4007"/>
      <c r="G945" s="3992" t="s">
        <v>90</v>
      </c>
      <c r="H945" s="4003" t="s">
        <v>161</v>
      </c>
      <c r="I945" s="4015"/>
      <c r="J945" s="4016"/>
      <c r="K945" s="4017" t="s">
        <v>1190</v>
      </c>
      <c r="L945" s="3741" t="s">
        <v>52</v>
      </c>
      <c r="M945" s="3741" t="s">
        <v>1035</v>
      </c>
      <c r="N945" s="1761"/>
      <c r="O945" s="1001" t="s">
        <v>460</v>
      </c>
      <c r="P945" s="1002"/>
      <c r="Q945" s="1002"/>
      <c r="R945" s="1002"/>
      <c r="S945" s="1002"/>
      <c r="T945" s="1002"/>
      <c r="U945" s="1002"/>
      <c r="V945" s="1002"/>
      <c r="W945" s="1002"/>
      <c r="X945" s="1002"/>
      <c r="Y945" s="1002"/>
      <c r="Z945" s="1002"/>
      <c r="AA945" s="1002"/>
      <c r="AB945" s="1002"/>
      <c r="AC945" s="1002"/>
      <c r="AD945" s="1002"/>
      <c r="AE945" s="1002"/>
      <c r="AF945" s="4018">
        <v>2035</v>
      </c>
      <c r="AG945" s="4019" t="s">
        <v>1096</v>
      </c>
      <c r="AH945" s="4019" t="s">
        <v>1191</v>
      </c>
      <c r="AI945" s="4018">
        <v>2035</v>
      </c>
      <c r="AJ945" s="4019" t="s">
        <v>1096</v>
      </c>
      <c r="AK945" s="4019" t="s">
        <v>1191</v>
      </c>
      <c r="AL945" s="1763"/>
      <c r="AM945" s="1609"/>
      <c r="AN945" s="1609"/>
      <c r="AO945" s="1609"/>
      <c r="AP945" s="1609"/>
      <c r="AQ945" s="1609"/>
      <c r="AR945" s="1609"/>
      <c r="AS945" s="1609"/>
      <c r="AT945" s="1609"/>
      <c r="AU945" s="1609"/>
      <c r="AV945" s="1609"/>
      <c r="AW945" s="1609"/>
      <c r="AX945" s="1609"/>
      <c r="AY945" s="1609"/>
      <c r="AZ945" s="1609"/>
      <c r="BA945" s="1609"/>
      <c r="BB945" s="1609"/>
      <c r="BC945" s="1609"/>
      <c r="BD945" s="1609"/>
      <c r="BE945" s="1609"/>
      <c r="BF945" s="1609"/>
    </row>
    <row r="946" spans="1:58" ht="11.25" customHeight="1">
      <c r="A946" s="990" t="s">
        <v>1036</v>
      </c>
      <c r="D946" s="984"/>
      <c r="E946" s="994"/>
      <c r="F946" s="4007"/>
      <c r="G946" s="4014"/>
      <c r="H946" s="4003" t="s">
        <v>460</v>
      </c>
      <c r="I946" s="4015"/>
      <c r="J946" s="4016"/>
      <c r="K946" s="4017"/>
      <c r="L946" s="3741"/>
      <c r="M946" s="3741"/>
      <c r="N946" s="4020"/>
      <c r="O946" s="4021">
        <v>1</v>
      </c>
      <c r="P946" s="4022" t="s">
        <v>52</v>
      </c>
      <c r="Q946" s="4016" t="s">
        <v>1098</v>
      </c>
      <c r="R946" s="4025" t="s">
        <v>1084</v>
      </c>
      <c r="S946" s="4025" t="s">
        <v>1183</v>
      </c>
      <c r="T946" s="4025" t="s">
        <v>1184</v>
      </c>
      <c r="U946" s="4025" t="s">
        <v>1185</v>
      </c>
      <c r="V946" s="4025" t="s">
        <v>1186</v>
      </c>
      <c r="W946" s="4025" t="s">
        <v>1187</v>
      </c>
      <c r="X946" s="4025" t="s">
        <v>1192</v>
      </c>
      <c r="Y946" s="4025" t="s">
        <v>1091</v>
      </c>
      <c r="Z946" s="999"/>
      <c r="AA946" s="1000"/>
      <c r="AB946" s="1000"/>
      <c r="AC946" s="1004"/>
      <c r="AD946" s="1004"/>
      <c r="AE946" s="1005"/>
      <c r="AF946" s="4018"/>
      <c r="AG946" s="4019"/>
      <c r="AH946" s="4019"/>
      <c r="AI946" s="4018"/>
      <c r="AJ946" s="4019"/>
      <c r="AK946" s="4019"/>
      <c r="AL946" s="1763"/>
      <c r="AM946" s="1609"/>
      <c r="AN946" s="1609"/>
      <c r="AO946" s="1609"/>
      <c r="AP946" s="1609"/>
      <c r="AQ946" s="1609"/>
      <c r="AR946" s="1609"/>
      <c r="AS946" s="1609"/>
      <c r="AT946" s="1609"/>
      <c r="AU946" s="1609"/>
      <c r="AV946" s="1609"/>
      <c r="AW946" s="1609"/>
      <c r="AX946" s="1609"/>
      <c r="AY946" s="1609"/>
      <c r="AZ946" s="1609"/>
      <c r="BA946" s="1609"/>
      <c r="BB946" s="1609"/>
      <c r="BC946" s="1609"/>
      <c r="BD946" s="1609"/>
      <c r="BE946" s="1609"/>
      <c r="BF946" s="1609"/>
    </row>
    <row r="947" spans="1:58" ht="11.25" customHeight="1">
      <c r="A947" s="990" t="s">
        <v>1036</v>
      </c>
      <c r="D947" s="984"/>
      <c r="E947" s="994"/>
      <c r="F947" s="4007"/>
      <c r="G947" s="4014"/>
      <c r="H947" s="4003" t="s">
        <v>460</v>
      </c>
      <c r="I947" s="4015"/>
      <c r="J947" s="4016"/>
      <c r="K947" s="4017"/>
      <c r="L947" s="3741"/>
      <c r="M947" s="3741"/>
      <c r="N947" s="4020"/>
      <c r="O947" s="4021"/>
      <c r="P947" s="4023"/>
      <c r="Q947" s="4016"/>
      <c r="R947" s="3975"/>
      <c r="S947" s="4025"/>
      <c r="T947" s="3975"/>
      <c r="U947" s="3975"/>
      <c r="V947" s="3975"/>
      <c r="W947" s="3975"/>
      <c r="X947" s="3975"/>
      <c r="Y947" s="3975"/>
      <c r="Z947" s="1614"/>
      <c r="AA947" s="1581">
        <v>1</v>
      </c>
      <c r="AB947" s="1003" t="s">
        <v>1092</v>
      </c>
      <c r="AC947" s="993">
        <v>150</v>
      </c>
      <c r="AD947" s="1003" t="str">
        <f>AB947</f>
        <v xml:space="preserve">  Прибыль направляемая на инвестиции</v>
      </c>
      <c r="AE947" s="993">
        <v>0</v>
      </c>
      <c r="AF947" s="4018"/>
      <c r="AG947" s="4019"/>
      <c r="AH947" s="4019"/>
      <c r="AI947" s="4018"/>
      <c r="AJ947" s="4019"/>
      <c r="AK947" s="4019"/>
      <c r="AL947" s="1763"/>
      <c r="AM947" s="1609"/>
      <c r="AN947" s="1609"/>
      <c r="AO947" s="1609"/>
      <c r="AP947" s="1609"/>
      <c r="AQ947" s="1609"/>
      <c r="AR947" s="1609"/>
      <c r="AS947" s="1609"/>
      <c r="AT947" s="1609"/>
      <c r="AU947" s="1609"/>
      <c r="AV947" s="1609"/>
      <c r="AW947" s="1609"/>
      <c r="AX947" s="1609"/>
      <c r="AY947" s="1609"/>
      <c r="AZ947" s="1609"/>
      <c r="BA947" s="1609"/>
      <c r="BB947" s="1609"/>
      <c r="BC947" s="1609"/>
      <c r="BD947" s="1609"/>
      <c r="BE947" s="1609"/>
      <c r="BF947" s="1609"/>
    </row>
    <row r="948" spans="1:58" ht="11.25" customHeight="1">
      <c r="A948" s="990" t="s">
        <v>1036</v>
      </c>
      <c r="D948" s="984"/>
      <c r="E948" s="994"/>
      <c r="F948" s="4007"/>
      <c r="G948" s="4014"/>
      <c r="H948" s="4003" t="s">
        <v>460</v>
      </c>
      <c r="I948" s="4015"/>
      <c r="J948" s="4016"/>
      <c r="K948" s="4017"/>
      <c r="L948" s="3741"/>
      <c r="M948" s="3741"/>
      <c r="N948" s="4020"/>
      <c r="O948" s="4021"/>
      <c r="P948" s="4024"/>
      <c r="Q948" s="4016"/>
      <c r="R948" s="3975"/>
      <c r="S948" s="4025"/>
      <c r="T948" s="3975"/>
      <c r="U948" s="3975"/>
      <c r="V948" s="3975"/>
      <c r="W948" s="3975"/>
      <c r="X948" s="3975"/>
      <c r="Y948" s="3975"/>
      <c r="Z948" s="999"/>
      <c r="AA948" s="1000"/>
      <c r="AB948" s="1065" t="s">
        <v>1093</v>
      </c>
      <c r="AC948" s="1004"/>
      <c r="AD948" s="1004"/>
      <c r="AE948" s="1006"/>
      <c r="AF948" s="4018"/>
      <c r="AG948" s="4019"/>
      <c r="AH948" s="4019"/>
      <c r="AI948" s="4018"/>
      <c r="AJ948" s="4019"/>
      <c r="AK948" s="4019"/>
      <c r="AL948" s="1763"/>
      <c r="AM948" s="1609"/>
      <c r="AN948" s="1609"/>
      <c r="AO948" s="1609"/>
      <c r="AP948" s="1609"/>
      <c r="AQ948" s="1609"/>
      <c r="AR948" s="1609"/>
      <c r="AS948" s="1609"/>
      <c r="AT948" s="1609"/>
      <c r="AU948" s="1609"/>
      <c r="AV948" s="1609"/>
      <c r="AW948" s="1609"/>
      <c r="AX948" s="1609"/>
      <c r="AY948" s="1609"/>
      <c r="AZ948" s="1609"/>
      <c r="BA948" s="1609"/>
      <c r="BB948" s="1609"/>
      <c r="BC948" s="1609"/>
      <c r="BD948" s="1609"/>
      <c r="BE948" s="1609"/>
      <c r="BF948" s="1609"/>
    </row>
    <row r="949" spans="1:58" ht="11.25" customHeight="1">
      <c r="A949" s="990" t="s">
        <v>1036</v>
      </c>
      <c r="D949" s="984"/>
      <c r="E949" s="994"/>
      <c r="F949" s="4007"/>
      <c r="G949" s="4014"/>
      <c r="H949" s="4003" t="s">
        <v>460</v>
      </c>
      <c r="I949" s="4015"/>
      <c r="J949" s="4016"/>
      <c r="K949" s="4017"/>
      <c r="L949" s="3741"/>
      <c r="M949" s="3741"/>
      <c r="N949" s="999"/>
      <c r="O949" s="1000"/>
      <c r="P949" s="992" t="s">
        <v>1094</v>
      </c>
      <c r="Q949" s="1000"/>
      <c r="R949" s="1000"/>
      <c r="S949" s="1000"/>
      <c r="T949" s="1000"/>
      <c r="U949" s="1000"/>
      <c r="V949" s="1000"/>
      <c r="W949" s="1000"/>
      <c r="X949" s="1000"/>
      <c r="Y949" s="1000"/>
      <c r="Z949" s="1000"/>
      <c r="AA949" s="1000"/>
      <c r="AB949" s="1000"/>
      <c r="AC949" s="1000"/>
      <c r="AD949" s="1000"/>
      <c r="AE949" s="1007"/>
      <c r="AF949" s="4018"/>
      <c r="AG949" s="4019"/>
      <c r="AH949" s="4019"/>
      <c r="AI949" s="4018"/>
      <c r="AJ949" s="4019"/>
      <c r="AK949" s="4019"/>
      <c r="AL949" s="1763"/>
      <c r="AM949" s="1609"/>
      <c r="AN949" s="1609"/>
      <c r="AO949" s="1609"/>
      <c r="AP949" s="1609"/>
      <c r="AQ949" s="1609"/>
      <c r="AR949" s="1609"/>
      <c r="AS949" s="1609"/>
      <c r="AT949" s="1609"/>
      <c r="AU949" s="1609"/>
      <c r="AV949" s="1609"/>
      <c r="AW949" s="1609"/>
      <c r="AX949" s="1609"/>
      <c r="AY949" s="1609"/>
      <c r="AZ949" s="1609"/>
      <c r="BA949" s="1609"/>
      <c r="BB949" s="1609"/>
      <c r="BC949" s="1609"/>
      <c r="BD949" s="1609"/>
      <c r="BE949" s="1609"/>
      <c r="BF949" s="1609"/>
    </row>
    <row r="950" spans="1:58" ht="12" customHeight="1">
      <c r="A950" s="990" t="s">
        <v>1036</v>
      </c>
      <c r="D950" s="984"/>
      <c r="E950" s="994"/>
      <c r="F950" s="4008"/>
      <c r="G950" s="1014"/>
      <c r="H950" s="1014"/>
      <c r="I950" s="4005" t="s">
        <v>1100</v>
      </c>
      <c r="J950" s="4005"/>
      <c r="K950" s="4005"/>
      <c r="L950" s="997"/>
      <c r="M950" s="997"/>
      <c r="N950" s="998"/>
      <c r="O950" s="998"/>
      <c r="P950" s="998"/>
      <c r="Q950" s="998"/>
      <c r="R950" s="998"/>
      <c r="S950" s="998"/>
      <c r="T950" s="998"/>
      <c r="U950" s="998"/>
      <c r="V950" s="998"/>
      <c r="W950" s="998"/>
      <c r="X950" s="998"/>
      <c r="Y950" s="998"/>
      <c r="Z950" s="998"/>
      <c r="AA950" s="998"/>
      <c r="AB950" s="998"/>
      <c r="AC950" s="998"/>
      <c r="AD950" s="998"/>
      <c r="AE950" s="998"/>
      <c r="AF950" s="998"/>
      <c r="AG950" s="997"/>
      <c r="AH950" s="997"/>
      <c r="AI950" s="998"/>
      <c r="AJ950" s="997"/>
      <c r="AK950" s="998"/>
      <c r="AL950" s="1763"/>
      <c r="AM950" s="1609"/>
      <c r="AN950" s="1609"/>
      <c r="AO950" s="1609"/>
      <c r="AP950" s="1609"/>
      <c r="AQ950" s="1609"/>
      <c r="AR950" s="1609"/>
      <c r="AS950" s="1609"/>
      <c r="AT950" s="1609"/>
      <c r="AU950" s="1609"/>
      <c r="AV950" s="1609"/>
      <c r="AW950" s="1609"/>
      <c r="AX950" s="1609"/>
      <c r="AY950" s="1609"/>
      <c r="AZ950" s="1609"/>
      <c r="BA950" s="1609"/>
      <c r="BB950" s="1609"/>
      <c r="BC950" s="1609"/>
      <c r="BD950" s="1609"/>
      <c r="BE950" s="1609"/>
      <c r="BF950" s="1609"/>
    </row>
    <row r="951" spans="1:58" ht="0.75" customHeight="1">
      <c r="A951" s="990" t="s">
        <v>1036</v>
      </c>
      <c r="D951" s="984"/>
      <c r="E951" s="994"/>
      <c r="F951" s="4006">
        <v>2034</v>
      </c>
      <c r="G951" s="4003"/>
      <c r="H951" s="4010" t="s">
        <v>460</v>
      </c>
      <c r="I951" s="4011"/>
      <c r="J951" s="4002"/>
      <c r="K951" s="4002"/>
      <c r="L951" s="4004"/>
      <c r="M951" s="3857"/>
      <c r="N951" s="1811"/>
      <c r="O951" s="1810"/>
      <c r="P951" s="1811"/>
      <c r="Q951" s="1811"/>
      <c r="R951" s="1811"/>
      <c r="S951" s="1811"/>
      <c r="T951" s="1811"/>
      <c r="U951" s="1811"/>
      <c r="V951" s="1811"/>
      <c r="W951" s="1811"/>
      <c r="X951" s="1811"/>
      <c r="Y951" s="1811"/>
      <c r="Z951" s="1811"/>
      <c r="AA951" s="1811"/>
      <c r="AB951" s="1811"/>
      <c r="AC951" s="1811"/>
      <c r="AD951" s="1811"/>
      <c r="AE951" s="1811"/>
      <c r="AF951" s="4009"/>
      <c r="AG951" s="4004"/>
      <c r="AH951" s="4004"/>
      <c r="AI951" s="4009"/>
      <c r="AJ951" s="4004"/>
      <c r="AK951" s="4004"/>
      <c r="AL951" s="1763"/>
      <c r="AM951" s="1609"/>
      <c r="AN951" s="1609"/>
      <c r="AO951" s="1609"/>
      <c r="AP951" s="1609"/>
      <c r="AQ951" s="1609"/>
      <c r="AR951" s="1609"/>
      <c r="AS951" s="1609"/>
      <c r="AT951" s="1609"/>
      <c r="AU951" s="1609"/>
      <c r="AV951" s="1609"/>
      <c r="AW951" s="1609"/>
      <c r="AX951" s="1609"/>
      <c r="AY951" s="1609"/>
      <c r="AZ951" s="1609"/>
      <c r="BA951" s="1609"/>
      <c r="BB951" s="1609"/>
      <c r="BC951" s="1609"/>
      <c r="BD951" s="1609"/>
      <c r="BE951" s="1609"/>
      <c r="BF951" s="1609"/>
    </row>
    <row r="952" spans="1:58" ht="0.75" customHeight="1">
      <c r="A952" s="990" t="s">
        <v>1036</v>
      </c>
      <c r="D952" s="984"/>
      <c r="E952" s="994"/>
      <c r="F952" s="4006"/>
      <c r="G952" s="4003"/>
      <c r="H952" s="4010"/>
      <c r="I952" s="4011"/>
      <c r="J952" s="4002"/>
      <c r="K952" s="4002"/>
      <c r="L952" s="4004"/>
      <c r="M952" s="3857"/>
      <c r="N952" s="4012"/>
      <c r="O952" s="4013"/>
      <c r="P952" s="3999"/>
      <c r="Q952" s="4002"/>
      <c r="R952" s="4002"/>
      <c r="S952" s="4002"/>
      <c r="T952" s="4002"/>
      <c r="U952" s="4002"/>
      <c r="V952" s="4002"/>
      <c r="W952" s="4002"/>
      <c r="X952" s="4002"/>
      <c r="Y952" s="4002"/>
      <c r="Z952" s="1812"/>
      <c r="AA952" s="1813"/>
      <c r="AB952" s="1813"/>
      <c r="AC952" s="1814"/>
      <c r="AD952" s="1814"/>
      <c r="AE952" s="1815"/>
      <c r="AF952" s="4009"/>
      <c r="AG952" s="4004"/>
      <c r="AH952" s="4004"/>
      <c r="AI952" s="4009"/>
      <c r="AJ952" s="4004"/>
      <c r="AK952" s="4004"/>
      <c r="AL952" s="1763"/>
      <c r="AM952" s="1609"/>
      <c r="AN952" s="1609"/>
      <c r="AO952" s="1609"/>
      <c r="AP952" s="1609"/>
      <c r="AQ952" s="1609"/>
      <c r="AR952" s="1609"/>
      <c r="AS952" s="1609"/>
      <c r="AT952" s="1609"/>
      <c r="AU952" s="1609"/>
      <c r="AV952" s="1609"/>
      <c r="AW952" s="1609"/>
      <c r="AX952" s="1609"/>
      <c r="AY952" s="1609"/>
      <c r="AZ952" s="1609"/>
      <c r="BA952" s="1609"/>
      <c r="BB952" s="1609"/>
      <c r="BC952" s="1609"/>
      <c r="BD952" s="1609"/>
      <c r="BE952" s="1609"/>
      <c r="BF952" s="1609"/>
    </row>
    <row r="953" spans="1:58" ht="0.75" customHeight="1">
      <c r="A953" s="990" t="s">
        <v>1036</v>
      </c>
      <c r="D953" s="984"/>
      <c r="E953" s="994"/>
      <c r="F953" s="4006"/>
      <c r="G953" s="4003"/>
      <c r="H953" s="4010"/>
      <c r="I953" s="4011"/>
      <c r="J953" s="4002"/>
      <c r="K953" s="4002"/>
      <c r="L953" s="4004"/>
      <c r="M953" s="3857"/>
      <c r="N953" s="4012"/>
      <c r="O953" s="4013"/>
      <c r="P953" s="4000"/>
      <c r="Q953" s="4002"/>
      <c r="R953" s="4002"/>
      <c r="S953" s="4002"/>
      <c r="T953" s="4002"/>
      <c r="U953" s="4002"/>
      <c r="V953" s="4002"/>
      <c r="W953" s="4002"/>
      <c r="X953" s="4002"/>
      <c r="Y953" s="4002"/>
      <c r="Z953" s="1816"/>
      <c r="AA953" s="1817"/>
      <c r="AB953" s="1818"/>
      <c r="AC953" s="1819"/>
      <c r="AD953" s="1818"/>
      <c r="AE953" s="1819"/>
      <c r="AF953" s="4009"/>
      <c r="AG953" s="4004"/>
      <c r="AH953" s="4004"/>
      <c r="AI953" s="4009"/>
      <c r="AJ953" s="4004"/>
      <c r="AK953" s="4004"/>
      <c r="AL953" s="1763"/>
      <c r="AM953" s="1609"/>
      <c r="AN953" s="1609"/>
      <c r="AO953" s="1609"/>
      <c r="AP953" s="1609"/>
      <c r="AQ953" s="1609"/>
      <c r="AR953" s="1609"/>
      <c r="AS953" s="1609"/>
      <c r="AT953" s="1609"/>
      <c r="AU953" s="1609"/>
      <c r="AV953" s="1609"/>
      <c r="AW953" s="1609"/>
      <c r="AX953" s="1609"/>
      <c r="AY953" s="1609"/>
      <c r="AZ953" s="1609"/>
      <c r="BA953" s="1609"/>
      <c r="BB953" s="1609"/>
      <c r="BC953" s="1609"/>
      <c r="BD953" s="1609"/>
      <c r="BE953" s="1609"/>
      <c r="BF953" s="1609"/>
    </row>
    <row r="954" spans="1:58" ht="0.75" customHeight="1">
      <c r="A954" s="990" t="s">
        <v>1036</v>
      </c>
      <c r="D954" s="984"/>
      <c r="E954" s="994"/>
      <c r="F954" s="4006"/>
      <c r="G954" s="4003"/>
      <c r="H954" s="4010"/>
      <c r="I954" s="4011"/>
      <c r="J954" s="4002"/>
      <c r="K954" s="4002"/>
      <c r="L954" s="4004"/>
      <c r="M954" s="3857"/>
      <c r="N954" s="4012"/>
      <c r="O954" s="4013"/>
      <c r="P954" s="4001"/>
      <c r="Q954" s="4002"/>
      <c r="R954" s="4002"/>
      <c r="S954" s="4002"/>
      <c r="T954" s="4002"/>
      <c r="U954" s="4002"/>
      <c r="V954" s="4002"/>
      <c r="W954" s="4002"/>
      <c r="X954" s="4002"/>
      <c r="Y954" s="4002"/>
      <c r="Z954" s="1812"/>
      <c r="AA954" s="1813"/>
      <c r="AB954" s="1820"/>
      <c r="AC954" s="1814"/>
      <c r="AD954" s="1814"/>
      <c r="AE954" s="1821"/>
      <c r="AF954" s="4009"/>
      <c r="AG954" s="4004"/>
      <c r="AH954" s="4004"/>
      <c r="AI954" s="4009"/>
      <c r="AJ954" s="4004"/>
      <c r="AK954" s="4004"/>
      <c r="AL954" s="1763"/>
      <c r="AM954" s="1609"/>
      <c r="AN954" s="1609"/>
      <c r="AO954" s="1609"/>
      <c r="AP954" s="1609"/>
      <c r="AQ954" s="1609"/>
      <c r="AR954" s="1609"/>
      <c r="AS954" s="1609"/>
      <c r="AT954" s="1609"/>
      <c r="AU954" s="1609"/>
      <c r="AV954" s="1609"/>
      <c r="AW954" s="1609"/>
      <c r="AX954" s="1609"/>
      <c r="AY954" s="1609"/>
      <c r="AZ954" s="1609"/>
      <c r="BA954" s="1609"/>
      <c r="BB954" s="1609"/>
      <c r="BC954" s="1609"/>
      <c r="BD954" s="1609"/>
      <c r="BE954" s="1609"/>
      <c r="BF954" s="1609"/>
    </row>
    <row r="955" spans="1:58" ht="0.75" customHeight="1">
      <c r="A955" s="990" t="s">
        <v>1036</v>
      </c>
      <c r="D955" s="984"/>
      <c r="E955" s="994"/>
      <c r="F955" s="4006"/>
      <c r="G955" s="4003"/>
      <c r="H955" s="4010"/>
      <c r="I955" s="4011"/>
      <c r="J955" s="4002"/>
      <c r="K955" s="4002"/>
      <c r="L955" s="4004"/>
      <c r="M955" s="3857"/>
      <c r="N955" s="1813"/>
      <c r="O955" s="1813"/>
      <c r="P955" s="1820"/>
      <c r="Q955" s="1813"/>
      <c r="R955" s="1813"/>
      <c r="S955" s="1813"/>
      <c r="T955" s="1813"/>
      <c r="U955" s="1813"/>
      <c r="V955" s="1813"/>
      <c r="W955" s="1813"/>
      <c r="X955" s="1813"/>
      <c r="Y955" s="1813"/>
      <c r="Z955" s="1813"/>
      <c r="AA955" s="1813"/>
      <c r="AB955" s="1813"/>
      <c r="AC955" s="1813"/>
      <c r="AD955" s="1813"/>
      <c r="AE955" s="1822"/>
      <c r="AF955" s="4009"/>
      <c r="AG955" s="4004"/>
      <c r="AH955" s="4004"/>
      <c r="AI955" s="4009"/>
      <c r="AJ955" s="4004"/>
      <c r="AK955" s="4004"/>
      <c r="AL955" s="1763"/>
      <c r="AM955" s="1609"/>
      <c r="AN955" s="1609"/>
      <c r="AO955" s="1609"/>
      <c r="AP955" s="1609"/>
      <c r="AQ955" s="1609"/>
      <c r="AR955" s="1609"/>
      <c r="AS955" s="1609"/>
      <c r="AT955" s="1609"/>
      <c r="AU955" s="1609"/>
      <c r="AV955" s="1609"/>
      <c r="AW955" s="1609"/>
      <c r="AX955" s="1609"/>
      <c r="AY955" s="1609"/>
      <c r="AZ955" s="1609"/>
      <c r="BA955" s="1609"/>
      <c r="BB955" s="1609"/>
      <c r="BC955" s="1609"/>
      <c r="BD955" s="1609"/>
      <c r="BE955" s="1609"/>
      <c r="BF955" s="1609"/>
    </row>
    <row r="956" spans="1:58" ht="11.25" customHeight="1">
      <c r="A956" s="990" t="s">
        <v>1036</v>
      </c>
      <c r="D956" s="984"/>
      <c r="E956" s="994"/>
      <c r="F956" s="4007"/>
      <c r="G956" s="3992" t="s">
        <v>90</v>
      </c>
      <c r="H956" s="4003" t="s">
        <v>161</v>
      </c>
      <c r="I956" s="4015"/>
      <c r="J956" s="4016"/>
      <c r="K956" s="4017" t="s">
        <v>1190</v>
      </c>
      <c r="L956" s="3741" t="s">
        <v>52</v>
      </c>
      <c r="M956" s="3741" t="s">
        <v>1035</v>
      </c>
      <c r="N956" s="1761"/>
      <c r="O956" s="1001" t="s">
        <v>460</v>
      </c>
      <c r="P956" s="1002"/>
      <c r="Q956" s="1002"/>
      <c r="R956" s="1002"/>
      <c r="S956" s="1002"/>
      <c r="T956" s="1002"/>
      <c r="U956" s="1002"/>
      <c r="V956" s="1002"/>
      <c r="W956" s="1002"/>
      <c r="X956" s="1002"/>
      <c r="Y956" s="1002"/>
      <c r="Z956" s="1002"/>
      <c r="AA956" s="1002"/>
      <c r="AB956" s="1002"/>
      <c r="AC956" s="1002"/>
      <c r="AD956" s="1002"/>
      <c r="AE956" s="1002"/>
      <c r="AF956" s="4018">
        <v>2035</v>
      </c>
      <c r="AG956" s="4019" t="s">
        <v>1096</v>
      </c>
      <c r="AH956" s="4019" t="s">
        <v>1191</v>
      </c>
      <c r="AI956" s="4018">
        <v>2035</v>
      </c>
      <c r="AJ956" s="4019" t="s">
        <v>1096</v>
      </c>
      <c r="AK956" s="4019" t="s">
        <v>1191</v>
      </c>
      <c r="AL956" s="1763"/>
      <c r="AM956" s="1609"/>
      <c r="AN956" s="1609"/>
      <c r="AO956" s="1609"/>
      <c r="AP956" s="1609"/>
      <c r="AQ956" s="1609"/>
      <c r="AR956" s="1609"/>
      <c r="AS956" s="1609"/>
      <c r="AT956" s="1609"/>
      <c r="AU956" s="1609"/>
      <c r="AV956" s="1609"/>
      <c r="AW956" s="1609"/>
      <c r="AX956" s="1609"/>
      <c r="AY956" s="1609"/>
      <c r="AZ956" s="1609"/>
      <c r="BA956" s="1609"/>
      <c r="BB956" s="1609"/>
      <c r="BC956" s="1609"/>
      <c r="BD956" s="1609"/>
      <c r="BE956" s="1609"/>
      <c r="BF956" s="1609"/>
    </row>
    <row r="957" spans="1:58" ht="11.25" customHeight="1">
      <c r="A957" s="990" t="s">
        <v>1036</v>
      </c>
      <c r="D957" s="984"/>
      <c r="E957" s="994"/>
      <c r="F957" s="4007"/>
      <c r="G957" s="4014"/>
      <c r="H957" s="4003" t="s">
        <v>460</v>
      </c>
      <c r="I957" s="4015"/>
      <c r="J957" s="4016"/>
      <c r="K957" s="4017"/>
      <c r="L957" s="3741"/>
      <c r="M957" s="3741"/>
      <c r="N957" s="4020"/>
      <c r="O957" s="4021">
        <v>1</v>
      </c>
      <c r="P957" s="4022" t="s">
        <v>52</v>
      </c>
      <c r="Q957" s="4016" t="s">
        <v>1098</v>
      </c>
      <c r="R957" s="4025" t="s">
        <v>1084</v>
      </c>
      <c r="S957" s="4025" t="s">
        <v>1183</v>
      </c>
      <c r="T957" s="4025" t="s">
        <v>1184</v>
      </c>
      <c r="U957" s="4025" t="s">
        <v>1185</v>
      </c>
      <c r="V957" s="4025" t="s">
        <v>1186</v>
      </c>
      <c r="W957" s="4025" t="s">
        <v>1187</v>
      </c>
      <c r="X957" s="4025" t="s">
        <v>1192</v>
      </c>
      <c r="Y957" s="4025" t="s">
        <v>1091</v>
      </c>
      <c r="Z957" s="999"/>
      <c r="AA957" s="1000"/>
      <c r="AB957" s="1000"/>
      <c r="AC957" s="1004"/>
      <c r="AD957" s="1004"/>
      <c r="AE957" s="1005"/>
      <c r="AF957" s="4018"/>
      <c r="AG957" s="4019"/>
      <c r="AH957" s="4019"/>
      <c r="AI957" s="4018"/>
      <c r="AJ957" s="4019"/>
      <c r="AK957" s="4019"/>
      <c r="AL957" s="1763"/>
      <c r="AM957" s="1609"/>
      <c r="AN957" s="1609"/>
      <c r="AO957" s="1609"/>
      <c r="AP957" s="1609"/>
      <c r="AQ957" s="1609"/>
      <c r="AR957" s="1609"/>
      <c r="AS957" s="1609"/>
      <c r="AT957" s="1609"/>
      <c r="AU957" s="1609"/>
      <c r="AV957" s="1609"/>
      <c r="AW957" s="1609"/>
      <c r="AX957" s="1609"/>
      <c r="AY957" s="1609"/>
      <c r="AZ957" s="1609"/>
      <c r="BA957" s="1609"/>
      <c r="BB957" s="1609"/>
      <c r="BC957" s="1609"/>
      <c r="BD957" s="1609"/>
      <c r="BE957" s="1609"/>
      <c r="BF957" s="1609"/>
    </row>
    <row r="958" spans="1:58" ht="11.25" customHeight="1">
      <c r="A958" s="990" t="s">
        <v>1036</v>
      </c>
      <c r="D958" s="984"/>
      <c r="E958" s="994"/>
      <c r="F958" s="4007"/>
      <c r="G958" s="4014"/>
      <c r="H958" s="4003" t="s">
        <v>460</v>
      </c>
      <c r="I958" s="4015"/>
      <c r="J958" s="4016"/>
      <c r="K958" s="4017"/>
      <c r="L958" s="3741"/>
      <c r="M958" s="3741"/>
      <c r="N958" s="4020"/>
      <c r="O958" s="4021"/>
      <c r="P958" s="4023"/>
      <c r="Q958" s="4016"/>
      <c r="R958" s="3975"/>
      <c r="S958" s="4025"/>
      <c r="T958" s="3975"/>
      <c r="U958" s="3975"/>
      <c r="V958" s="3975"/>
      <c r="W958" s="3975"/>
      <c r="X958" s="3975"/>
      <c r="Y958" s="3975"/>
      <c r="Z958" s="1614"/>
      <c r="AA958" s="1581">
        <v>1</v>
      </c>
      <c r="AB958" s="1003" t="s">
        <v>1092</v>
      </c>
      <c r="AC958" s="993">
        <v>150</v>
      </c>
      <c r="AD958" s="1003" t="str">
        <f>AB958</f>
        <v xml:space="preserve">  Прибыль направляемая на инвестиции</v>
      </c>
      <c r="AE958" s="993">
        <v>0</v>
      </c>
      <c r="AF958" s="4018"/>
      <c r="AG958" s="4019"/>
      <c r="AH958" s="4019"/>
      <c r="AI958" s="4018"/>
      <c r="AJ958" s="4019"/>
      <c r="AK958" s="4019"/>
      <c r="AL958" s="1763"/>
      <c r="AM958" s="1609"/>
      <c r="AN958" s="1609"/>
      <c r="AO958" s="1609"/>
      <c r="AP958" s="1609"/>
      <c r="AQ958" s="1609"/>
      <c r="AR958" s="1609"/>
      <c r="AS958" s="1609"/>
      <c r="AT958" s="1609"/>
      <c r="AU958" s="1609"/>
      <c r="AV958" s="1609"/>
      <c r="AW958" s="1609"/>
      <c r="AX958" s="1609"/>
      <c r="AY958" s="1609"/>
      <c r="AZ958" s="1609"/>
      <c r="BA958" s="1609"/>
      <c r="BB958" s="1609"/>
      <c r="BC958" s="1609"/>
      <c r="BD958" s="1609"/>
      <c r="BE958" s="1609"/>
      <c r="BF958" s="1609"/>
    </row>
    <row r="959" spans="1:58" ht="11.25" customHeight="1">
      <c r="A959" s="990" t="s">
        <v>1036</v>
      </c>
      <c r="D959" s="984"/>
      <c r="E959" s="994"/>
      <c r="F959" s="4007"/>
      <c r="G959" s="4014"/>
      <c r="H959" s="4003" t="s">
        <v>460</v>
      </c>
      <c r="I959" s="4015"/>
      <c r="J959" s="4016"/>
      <c r="K959" s="4017"/>
      <c r="L959" s="3741"/>
      <c r="M959" s="3741"/>
      <c r="N959" s="4020"/>
      <c r="O959" s="4021"/>
      <c r="P959" s="4024"/>
      <c r="Q959" s="4016"/>
      <c r="R959" s="3975"/>
      <c r="S959" s="4025"/>
      <c r="T959" s="3975"/>
      <c r="U959" s="3975"/>
      <c r="V959" s="3975"/>
      <c r="W959" s="3975"/>
      <c r="X959" s="3975"/>
      <c r="Y959" s="3975"/>
      <c r="Z959" s="999"/>
      <c r="AA959" s="1000"/>
      <c r="AB959" s="1065" t="s">
        <v>1093</v>
      </c>
      <c r="AC959" s="1004"/>
      <c r="AD959" s="1004"/>
      <c r="AE959" s="1006"/>
      <c r="AF959" s="4018"/>
      <c r="AG959" s="4019"/>
      <c r="AH959" s="4019"/>
      <c r="AI959" s="4018"/>
      <c r="AJ959" s="4019"/>
      <c r="AK959" s="4019"/>
      <c r="AL959" s="1763"/>
      <c r="AM959" s="1609"/>
      <c r="AN959" s="1609"/>
      <c r="AO959" s="1609"/>
      <c r="AP959" s="1609"/>
      <c r="AQ959" s="1609"/>
      <c r="AR959" s="1609"/>
      <c r="AS959" s="1609"/>
      <c r="AT959" s="1609"/>
      <c r="AU959" s="1609"/>
      <c r="AV959" s="1609"/>
      <c r="AW959" s="1609"/>
      <c r="AX959" s="1609"/>
      <c r="AY959" s="1609"/>
      <c r="AZ959" s="1609"/>
      <c r="BA959" s="1609"/>
      <c r="BB959" s="1609"/>
      <c r="BC959" s="1609"/>
      <c r="BD959" s="1609"/>
      <c r="BE959" s="1609"/>
      <c r="BF959" s="1609"/>
    </row>
    <row r="960" spans="1:58" ht="11.25" customHeight="1">
      <c r="A960" s="990" t="s">
        <v>1036</v>
      </c>
      <c r="D960" s="984"/>
      <c r="E960" s="994"/>
      <c r="F960" s="4007"/>
      <c r="G960" s="4014"/>
      <c r="H960" s="4003" t="s">
        <v>460</v>
      </c>
      <c r="I960" s="4015"/>
      <c r="J960" s="4016"/>
      <c r="K960" s="4017"/>
      <c r="L960" s="3741"/>
      <c r="M960" s="3741"/>
      <c r="N960" s="999"/>
      <c r="O960" s="1000"/>
      <c r="P960" s="992" t="s">
        <v>1094</v>
      </c>
      <c r="Q960" s="1000"/>
      <c r="R960" s="1000"/>
      <c r="S960" s="1000"/>
      <c r="T960" s="1000"/>
      <c r="U960" s="1000"/>
      <c r="V960" s="1000"/>
      <c r="W960" s="1000"/>
      <c r="X960" s="1000"/>
      <c r="Y960" s="1000"/>
      <c r="Z960" s="1000"/>
      <c r="AA960" s="1000"/>
      <c r="AB960" s="1000"/>
      <c r="AC960" s="1000"/>
      <c r="AD960" s="1000"/>
      <c r="AE960" s="1007"/>
      <c r="AF960" s="4018"/>
      <c r="AG960" s="4019"/>
      <c r="AH960" s="4019"/>
      <c r="AI960" s="4018"/>
      <c r="AJ960" s="4019"/>
      <c r="AK960" s="4019"/>
      <c r="AL960" s="1763"/>
      <c r="AM960" s="1609"/>
      <c r="AN960" s="1609"/>
      <c r="AO960" s="1609"/>
      <c r="AP960" s="1609"/>
      <c r="AQ960" s="1609"/>
      <c r="AR960" s="1609"/>
      <c r="AS960" s="1609"/>
      <c r="AT960" s="1609"/>
      <c r="AU960" s="1609"/>
      <c r="AV960" s="1609"/>
      <c r="AW960" s="1609"/>
      <c r="AX960" s="1609"/>
      <c r="AY960" s="1609"/>
      <c r="AZ960" s="1609"/>
      <c r="BA960" s="1609"/>
      <c r="BB960" s="1609"/>
      <c r="BC960" s="1609"/>
      <c r="BD960" s="1609"/>
      <c r="BE960" s="1609"/>
      <c r="BF960" s="1609"/>
    </row>
    <row r="961" spans="1:58" ht="12" customHeight="1">
      <c r="A961" s="990" t="s">
        <v>1036</v>
      </c>
      <c r="D961" s="984"/>
      <c r="E961" s="994"/>
      <c r="F961" s="4008"/>
      <c r="G961" s="1014"/>
      <c r="H961" s="1014"/>
      <c r="I961" s="4005" t="s">
        <v>1100</v>
      </c>
      <c r="J961" s="4005"/>
      <c r="K961" s="4005"/>
      <c r="L961" s="997"/>
      <c r="M961" s="997"/>
      <c r="N961" s="998"/>
      <c r="O961" s="998"/>
      <c r="P961" s="998"/>
      <c r="Q961" s="998"/>
      <c r="R961" s="998"/>
      <c r="S961" s="998"/>
      <c r="T961" s="998"/>
      <c r="U961" s="998"/>
      <c r="V961" s="998"/>
      <c r="W961" s="998"/>
      <c r="X961" s="998"/>
      <c r="Y961" s="998"/>
      <c r="Z961" s="998"/>
      <c r="AA961" s="998"/>
      <c r="AB961" s="998"/>
      <c r="AC961" s="998"/>
      <c r="AD961" s="998"/>
      <c r="AE961" s="998"/>
      <c r="AF961" s="998"/>
      <c r="AG961" s="997"/>
      <c r="AH961" s="997"/>
      <c r="AI961" s="998"/>
      <c r="AJ961" s="997"/>
      <c r="AK961" s="998"/>
      <c r="AL961" s="1763"/>
      <c r="AM961" s="1609"/>
      <c r="AN961" s="1609"/>
      <c r="AO961" s="1609"/>
      <c r="AP961" s="1609"/>
      <c r="AQ961" s="1609"/>
      <c r="AR961" s="1609"/>
      <c r="AS961" s="1609"/>
      <c r="AT961" s="1609"/>
      <c r="AU961" s="1609"/>
      <c r="AV961" s="1609"/>
      <c r="AW961" s="1609"/>
      <c r="AX961" s="1609"/>
      <c r="AY961" s="1609"/>
      <c r="AZ961" s="1609"/>
      <c r="BA961" s="1609"/>
      <c r="BB961" s="1609"/>
      <c r="BC961" s="1609"/>
      <c r="BD961" s="1609"/>
      <c r="BE961" s="1609"/>
      <c r="BF961" s="1609"/>
    </row>
    <row r="962" spans="1:58" ht="0.75" customHeight="1">
      <c r="A962" s="990" t="s">
        <v>1036</v>
      </c>
      <c r="D962" s="984"/>
      <c r="E962" s="994"/>
      <c r="F962" s="4006">
        <v>2035</v>
      </c>
      <c r="G962" s="4003"/>
      <c r="H962" s="4010" t="s">
        <v>460</v>
      </c>
      <c r="I962" s="4011"/>
      <c r="J962" s="4002"/>
      <c r="K962" s="4002"/>
      <c r="L962" s="4004"/>
      <c r="M962" s="3857"/>
      <c r="N962" s="1811"/>
      <c r="O962" s="1810"/>
      <c r="P962" s="1811"/>
      <c r="Q962" s="1811"/>
      <c r="R962" s="1811"/>
      <c r="S962" s="1811"/>
      <c r="T962" s="1811"/>
      <c r="U962" s="1811"/>
      <c r="V962" s="1811"/>
      <c r="W962" s="1811"/>
      <c r="X962" s="1811"/>
      <c r="Y962" s="1811"/>
      <c r="Z962" s="1811"/>
      <c r="AA962" s="1811"/>
      <c r="AB962" s="1811"/>
      <c r="AC962" s="1811"/>
      <c r="AD962" s="1811"/>
      <c r="AE962" s="1811"/>
      <c r="AF962" s="4009"/>
      <c r="AG962" s="4004"/>
      <c r="AH962" s="4004"/>
      <c r="AI962" s="4009"/>
      <c r="AJ962" s="4004"/>
      <c r="AK962" s="4004"/>
      <c r="AL962" s="1763"/>
      <c r="AM962" s="1609"/>
      <c r="AN962" s="1609"/>
      <c r="AO962" s="1609"/>
      <c r="AP962" s="1609"/>
      <c r="AQ962" s="1609"/>
      <c r="AR962" s="1609"/>
      <c r="AS962" s="1609"/>
      <c r="AT962" s="1609"/>
      <c r="AU962" s="1609"/>
      <c r="AV962" s="1609"/>
      <c r="AW962" s="1609"/>
      <c r="AX962" s="1609"/>
      <c r="AY962" s="1609"/>
      <c r="AZ962" s="1609"/>
      <c r="BA962" s="1609"/>
      <c r="BB962" s="1609"/>
      <c r="BC962" s="1609"/>
      <c r="BD962" s="1609"/>
      <c r="BE962" s="1609"/>
      <c r="BF962" s="1609"/>
    </row>
    <row r="963" spans="1:58" ht="0.75" customHeight="1">
      <c r="A963" s="990" t="s">
        <v>1036</v>
      </c>
      <c r="D963" s="984"/>
      <c r="E963" s="994"/>
      <c r="F963" s="4006"/>
      <c r="G963" s="4003"/>
      <c r="H963" s="4010"/>
      <c r="I963" s="4011"/>
      <c r="J963" s="4002"/>
      <c r="K963" s="4002"/>
      <c r="L963" s="4004"/>
      <c r="M963" s="3857"/>
      <c r="N963" s="4012"/>
      <c r="O963" s="4013"/>
      <c r="P963" s="3999"/>
      <c r="Q963" s="4002"/>
      <c r="R963" s="4002"/>
      <c r="S963" s="4002"/>
      <c r="T963" s="4002"/>
      <c r="U963" s="4002"/>
      <c r="V963" s="4002"/>
      <c r="W963" s="4002"/>
      <c r="X963" s="4002"/>
      <c r="Y963" s="4002"/>
      <c r="Z963" s="1812"/>
      <c r="AA963" s="1813"/>
      <c r="AB963" s="1813"/>
      <c r="AC963" s="1814"/>
      <c r="AD963" s="1814"/>
      <c r="AE963" s="1815"/>
      <c r="AF963" s="4009"/>
      <c r="AG963" s="4004"/>
      <c r="AH963" s="4004"/>
      <c r="AI963" s="4009"/>
      <c r="AJ963" s="4004"/>
      <c r="AK963" s="4004"/>
      <c r="AL963" s="1763"/>
      <c r="AM963" s="1609"/>
      <c r="AN963" s="1609"/>
      <c r="AO963" s="1609"/>
      <c r="AP963" s="1609"/>
      <c r="AQ963" s="1609"/>
      <c r="AR963" s="1609"/>
      <c r="AS963" s="1609"/>
      <c r="AT963" s="1609"/>
      <c r="AU963" s="1609"/>
      <c r="AV963" s="1609"/>
      <c r="AW963" s="1609"/>
      <c r="AX963" s="1609"/>
      <c r="AY963" s="1609"/>
      <c r="AZ963" s="1609"/>
      <c r="BA963" s="1609"/>
      <c r="BB963" s="1609"/>
      <c r="BC963" s="1609"/>
      <c r="BD963" s="1609"/>
      <c r="BE963" s="1609"/>
      <c r="BF963" s="1609"/>
    </row>
    <row r="964" spans="1:58" ht="0.75" customHeight="1">
      <c r="A964" s="990" t="s">
        <v>1036</v>
      </c>
      <c r="D964" s="984"/>
      <c r="E964" s="994"/>
      <c r="F964" s="4006"/>
      <c r="G964" s="4003"/>
      <c r="H964" s="4010"/>
      <c r="I964" s="4011"/>
      <c r="J964" s="4002"/>
      <c r="K964" s="4002"/>
      <c r="L964" s="4004"/>
      <c r="M964" s="3857"/>
      <c r="N964" s="4012"/>
      <c r="O964" s="4013"/>
      <c r="P964" s="4000"/>
      <c r="Q964" s="4002"/>
      <c r="R964" s="4002"/>
      <c r="S964" s="4002"/>
      <c r="T964" s="4002"/>
      <c r="U964" s="4002"/>
      <c r="V964" s="4002"/>
      <c r="W964" s="4002"/>
      <c r="X964" s="4002"/>
      <c r="Y964" s="4002"/>
      <c r="Z964" s="1816"/>
      <c r="AA964" s="1817"/>
      <c r="AB964" s="1818"/>
      <c r="AC964" s="1819"/>
      <c r="AD964" s="1818"/>
      <c r="AE964" s="1819"/>
      <c r="AF964" s="4009"/>
      <c r="AG964" s="4004"/>
      <c r="AH964" s="4004"/>
      <c r="AI964" s="4009"/>
      <c r="AJ964" s="4004"/>
      <c r="AK964" s="4004"/>
      <c r="AL964" s="1763"/>
      <c r="AM964" s="1609"/>
      <c r="AN964" s="1609"/>
      <c r="AO964" s="1609"/>
      <c r="AP964" s="1609"/>
      <c r="AQ964" s="1609"/>
      <c r="AR964" s="1609"/>
      <c r="AS964" s="1609"/>
      <c r="AT964" s="1609"/>
      <c r="AU964" s="1609"/>
      <c r="AV964" s="1609"/>
      <c r="AW964" s="1609"/>
      <c r="AX964" s="1609"/>
      <c r="AY964" s="1609"/>
      <c r="AZ964" s="1609"/>
      <c r="BA964" s="1609"/>
      <c r="BB964" s="1609"/>
      <c r="BC964" s="1609"/>
      <c r="BD964" s="1609"/>
      <c r="BE964" s="1609"/>
      <c r="BF964" s="1609"/>
    </row>
    <row r="965" spans="1:58" ht="0.75" customHeight="1">
      <c r="A965" s="990" t="s">
        <v>1036</v>
      </c>
      <c r="D965" s="984"/>
      <c r="E965" s="994"/>
      <c r="F965" s="4006"/>
      <c r="G965" s="4003"/>
      <c r="H965" s="4010"/>
      <c r="I965" s="4011"/>
      <c r="J965" s="4002"/>
      <c r="K965" s="4002"/>
      <c r="L965" s="4004"/>
      <c r="M965" s="3857"/>
      <c r="N965" s="4012"/>
      <c r="O965" s="4013"/>
      <c r="P965" s="4001"/>
      <c r="Q965" s="4002"/>
      <c r="R965" s="4002"/>
      <c r="S965" s="4002"/>
      <c r="T965" s="4002"/>
      <c r="U965" s="4002"/>
      <c r="V965" s="4002"/>
      <c r="W965" s="4002"/>
      <c r="X965" s="4002"/>
      <c r="Y965" s="4002"/>
      <c r="Z965" s="1812"/>
      <c r="AA965" s="1813"/>
      <c r="AB965" s="1820"/>
      <c r="AC965" s="1814"/>
      <c r="AD965" s="1814"/>
      <c r="AE965" s="1821"/>
      <c r="AF965" s="4009"/>
      <c r="AG965" s="4004"/>
      <c r="AH965" s="4004"/>
      <c r="AI965" s="4009"/>
      <c r="AJ965" s="4004"/>
      <c r="AK965" s="4004"/>
      <c r="AL965" s="1763"/>
      <c r="AM965" s="1609"/>
      <c r="AN965" s="1609"/>
      <c r="AO965" s="1609"/>
      <c r="AP965" s="1609"/>
      <c r="AQ965" s="1609"/>
      <c r="AR965" s="1609"/>
      <c r="AS965" s="1609"/>
      <c r="AT965" s="1609"/>
      <c r="AU965" s="1609"/>
      <c r="AV965" s="1609"/>
      <c r="AW965" s="1609"/>
      <c r="AX965" s="1609"/>
      <c r="AY965" s="1609"/>
      <c r="AZ965" s="1609"/>
      <c r="BA965" s="1609"/>
      <c r="BB965" s="1609"/>
      <c r="BC965" s="1609"/>
      <c r="BD965" s="1609"/>
      <c r="BE965" s="1609"/>
      <c r="BF965" s="1609"/>
    </row>
    <row r="966" spans="1:58" ht="0.75" customHeight="1">
      <c r="A966" s="990" t="s">
        <v>1036</v>
      </c>
      <c r="D966" s="984"/>
      <c r="E966" s="994"/>
      <c r="F966" s="4006"/>
      <c r="G966" s="4003"/>
      <c r="H966" s="4010"/>
      <c r="I966" s="4011"/>
      <c r="J966" s="4002"/>
      <c r="K966" s="4002"/>
      <c r="L966" s="4004"/>
      <c r="M966" s="3857"/>
      <c r="N966" s="1813"/>
      <c r="O966" s="1813"/>
      <c r="P966" s="1820"/>
      <c r="Q966" s="1813"/>
      <c r="R966" s="1813"/>
      <c r="S966" s="1813"/>
      <c r="T966" s="1813"/>
      <c r="U966" s="1813"/>
      <c r="V966" s="1813"/>
      <c r="W966" s="1813"/>
      <c r="X966" s="1813"/>
      <c r="Y966" s="1813"/>
      <c r="Z966" s="1813"/>
      <c r="AA966" s="1813"/>
      <c r="AB966" s="1813"/>
      <c r="AC966" s="1813"/>
      <c r="AD966" s="1813"/>
      <c r="AE966" s="1822"/>
      <c r="AF966" s="4009"/>
      <c r="AG966" s="4004"/>
      <c r="AH966" s="4004"/>
      <c r="AI966" s="4009"/>
      <c r="AJ966" s="4004"/>
      <c r="AK966" s="4004"/>
      <c r="AL966" s="1763"/>
      <c r="AM966" s="1609"/>
      <c r="AN966" s="1609"/>
      <c r="AO966" s="1609"/>
      <c r="AP966" s="1609"/>
      <c r="AQ966" s="1609"/>
      <c r="AR966" s="1609"/>
      <c r="AS966" s="1609"/>
      <c r="AT966" s="1609"/>
      <c r="AU966" s="1609"/>
      <c r="AV966" s="1609"/>
      <c r="AW966" s="1609"/>
      <c r="AX966" s="1609"/>
      <c r="AY966" s="1609"/>
      <c r="AZ966" s="1609"/>
      <c r="BA966" s="1609"/>
      <c r="BB966" s="1609"/>
      <c r="BC966" s="1609"/>
      <c r="BD966" s="1609"/>
      <c r="BE966" s="1609"/>
      <c r="BF966" s="1609"/>
    </row>
    <row r="967" spans="1:58" ht="11.25" customHeight="1">
      <c r="A967" s="990" t="s">
        <v>1036</v>
      </c>
      <c r="D967" s="984"/>
      <c r="E967" s="994"/>
      <c r="F967" s="4007"/>
      <c r="G967" s="3992" t="s">
        <v>90</v>
      </c>
      <c r="H967" s="4003" t="s">
        <v>161</v>
      </c>
      <c r="I967" s="4015"/>
      <c r="J967" s="4016"/>
      <c r="K967" s="4017" t="s">
        <v>1190</v>
      </c>
      <c r="L967" s="3741" t="s">
        <v>52</v>
      </c>
      <c r="M967" s="3741" t="s">
        <v>1035</v>
      </c>
      <c r="N967" s="1761"/>
      <c r="O967" s="1001" t="s">
        <v>460</v>
      </c>
      <c r="P967" s="1002"/>
      <c r="Q967" s="1002"/>
      <c r="R967" s="1002"/>
      <c r="S967" s="1002"/>
      <c r="T967" s="1002"/>
      <c r="U967" s="1002"/>
      <c r="V967" s="1002"/>
      <c r="W967" s="1002"/>
      <c r="X967" s="1002"/>
      <c r="Y967" s="1002"/>
      <c r="Z967" s="1002"/>
      <c r="AA967" s="1002"/>
      <c r="AB967" s="1002"/>
      <c r="AC967" s="1002"/>
      <c r="AD967" s="1002"/>
      <c r="AE967" s="1002"/>
      <c r="AF967" s="4018">
        <v>2035</v>
      </c>
      <c r="AG967" s="4019" t="s">
        <v>1096</v>
      </c>
      <c r="AH967" s="4019" t="s">
        <v>1191</v>
      </c>
      <c r="AI967" s="4018">
        <v>2035</v>
      </c>
      <c r="AJ967" s="4019" t="s">
        <v>1096</v>
      </c>
      <c r="AK967" s="4019" t="s">
        <v>1191</v>
      </c>
      <c r="AL967" s="1763"/>
      <c r="AM967" s="1609"/>
      <c r="AN967" s="1609"/>
      <c r="AO967" s="1609"/>
      <c r="AP967" s="1609"/>
      <c r="AQ967" s="1609"/>
      <c r="AR967" s="1609"/>
      <c r="AS967" s="1609"/>
      <c r="AT967" s="1609"/>
      <c r="AU967" s="1609"/>
      <c r="AV967" s="1609"/>
      <c r="AW967" s="1609"/>
      <c r="AX967" s="1609"/>
      <c r="AY967" s="1609"/>
      <c r="AZ967" s="1609"/>
      <c r="BA967" s="1609"/>
      <c r="BB967" s="1609"/>
      <c r="BC967" s="1609"/>
      <c r="BD967" s="1609"/>
      <c r="BE967" s="1609"/>
      <c r="BF967" s="1609"/>
    </row>
    <row r="968" spans="1:58" ht="11.25" customHeight="1">
      <c r="A968" s="990" t="s">
        <v>1036</v>
      </c>
      <c r="D968" s="984"/>
      <c r="E968" s="994"/>
      <c r="F968" s="4007"/>
      <c r="G968" s="4014"/>
      <c r="H968" s="4003" t="s">
        <v>460</v>
      </c>
      <c r="I968" s="4015"/>
      <c r="J968" s="4016"/>
      <c r="K968" s="4017"/>
      <c r="L968" s="3741"/>
      <c r="M968" s="3741"/>
      <c r="N968" s="4020"/>
      <c r="O968" s="4021">
        <v>1</v>
      </c>
      <c r="P968" s="4022" t="s">
        <v>52</v>
      </c>
      <c r="Q968" s="4016" t="s">
        <v>1098</v>
      </c>
      <c r="R968" s="4025" t="s">
        <v>1084</v>
      </c>
      <c r="S968" s="4025" t="s">
        <v>1183</v>
      </c>
      <c r="T968" s="4025" t="s">
        <v>1184</v>
      </c>
      <c r="U968" s="4025" t="s">
        <v>1185</v>
      </c>
      <c r="V968" s="4025" t="s">
        <v>1186</v>
      </c>
      <c r="W968" s="4025" t="s">
        <v>1187</v>
      </c>
      <c r="X968" s="4025" t="s">
        <v>1192</v>
      </c>
      <c r="Y968" s="4025" t="s">
        <v>1091</v>
      </c>
      <c r="Z968" s="999"/>
      <c r="AA968" s="1000"/>
      <c r="AB968" s="1000"/>
      <c r="AC968" s="1004"/>
      <c r="AD968" s="1004"/>
      <c r="AE968" s="1005"/>
      <c r="AF968" s="4018"/>
      <c r="AG968" s="4019"/>
      <c r="AH968" s="4019"/>
      <c r="AI968" s="4018"/>
      <c r="AJ968" s="4019"/>
      <c r="AK968" s="4019"/>
      <c r="AL968" s="1763"/>
      <c r="AM968" s="1609"/>
      <c r="AN968" s="1609"/>
      <c r="AO968" s="1609"/>
      <c r="AP968" s="1609"/>
      <c r="AQ968" s="1609"/>
      <c r="AR968" s="1609"/>
      <c r="AS968" s="1609"/>
      <c r="AT968" s="1609"/>
      <c r="AU968" s="1609"/>
      <c r="AV968" s="1609"/>
      <c r="AW968" s="1609"/>
      <c r="AX968" s="1609"/>
      <c r="AY968" s="1609"/>
      <c r="AZ968" s="1609"/>
      <c r="BA968" s="1609"/>
      <c r="BB968" s="1609"/>
      <c r="BC968" s="1609"/>
      <c r="BD968" s="1609"/>
      <c r="BE968" s="1609"/>
      <c r="BF968" s="1609"/>
    </row>
    <row r="969" spans="1:58" ht="11.25" customHeight="1">
      <c r="A969" s="990" t="s">
        <v>1036</v>
      </c>
      <c r="D969" s="984"/>
      <c r="E969" s="994"/>
      <c r="F969" s="4007"/>
      <c r="G969" s="4014"/>
      <c r="H969" s="4003" t="s">
        <v>460</v>
      </c>
      <c r="I969" s="4015"/>
      <c r="J969" s="4016"/>
      <c r="K969" s="4017"/>
      <c r="L969" s="3741"/>
      <c r="M969" s="3741"/>
      <c r="N969" s="4020"/>
      <c r="O969" s="4021"/>
      <c r="P969" s="4023"/>
      <c r="Q969" s="4016"/>
      <c r="R969" s="3975"/>
      <c r="S969" s="4025"/>
      <c r="T969" s="3975"/>
      <c r="U969" s="3975"/>
      <c r="V969" s="3975"/>
      <c r="W969" s="3975"/>
      <c r="X969" s="3975"/>
      <c r="Y969" s="3975"/>
      <c r="Z969" s="1614"/>
      <c r="AA969" s="1581">
        <v>1</v>
      </c>
      <c r="AB969" s="1003" t="s">
        <v>1092</v>
      </c>
      <c r="AC969" s="993">
        <v>150</v>
      </c>
      <c r="AD969" s="1003" t="str">
        <f>AB969</f>
        <v xml:space="preserve">  Прибыль направляемая на инвестиции</v>
      </c>
      <c r="AE969" s="993">
        <v>0</v>
      </c>
      <c r="AF969" s="4018"/>
      <c r="AG969" s="4019"/>
      <c r="AH969" s="4019"/>
      <c r="AI969" s="4018"/>
      <c r="AJ969" s="4019"/>
      <c r="AK969" s="4019"/>
      <c r="AL969" s="1763"/>
      <c r="AM969" s="1609"/>
      <c r="AN969" s="1609"/>
      <c r="AO969" s="1609"/>
      <c r="AP969" s="1609"/>
      <c r="AQ969" s="1609"/>
      <c r="AR969" s="1609"/>
      <c r="AS969" s="1609"/>
      <c r="AT969" s="1609"/>
      <c r="AU969" s="1609"/>
      <c r="AV969" s="1609"/>
      <c r="AW969" s="1609"/>
      <c r="AX969" s="1609"/>
      <c r="AY969" s="1609"/>
      <c r="AZ969" s="1609"/>
      <c r="BA969" s="1609"/>
      <c r="BB969" s="1609"/>
      <c r="BC969" s="1609"/>
      <c r="BD969" s="1609"/>
      <c r="BE969" s="1609"/>
      <c r="BF969" s="1609"/>
    </row>
    <row r="970" spans="1:58" ht="11.25" customHeight="1">
      <c r="A970" s="990" t="s">
        <v>1036</v>
      </c>
      <c r="D970" s="984"/>
      <c r="E970" s="994"/>
      <c r="F970" s="4007"/>
      <c r="G970" s="4014"/>
      <c r="H970" s="4003" t="s">
        <v>460</v>
      </c>
      <c r="I970" s="4015"/>
      <c r="J970" s="4016"/>
      <c r="K970" s="4017"/>
      <c r="L970" s="3741"/>
      <c r="M970" s="3741"/>
      <c r="N970" s="4020"/>
      <c r="O970" s="4021"/>
      <c r="P970" s="4024"/>
      <c r="Q970" s="4016"/>
      <c r="R970" s="3975"/>
      <c r="S970" s="4025"/>
      <c r="T970" s="3975"/>
      <c r="U970" s="3975"/>
      <c r="V970" s="3975"/>
      <c r="W970" s="3975"/>
      <c r="X970" s="3975"/>
      <c r="Y970" s="3975"/>
      <c r="Z970" s="999"/>
      <c r="AA970" s="1000"/>
      <c r="AB970" s="1065" t="s">
        <v>1093</v>
      </c>
      <c r="AC970" s="1004"/>
      <c r="AD970" s="1004"/>
      <c r="AE970" s="1006"/>
      <c r="AF970" s="4018"/>
      <c r="AG970" s="4019"/>
      <c r="AH970" s="4019"/>
      <c r="AI970" s="4018"/>
      <c r="AJ970" s="4019"/>
      <c r="AK970" s="4019"/>
      <c r="AL970" s="1763"/>
      <c r="AM970" s="1609"/>
      <c r="AN970" s="1609"/>
      <c r="AO970" s="1609"/>
      <c r="AP970" s="1609"/>
      <c r="AQ970" s="1609"/>
      <c r="AR970" s="1609"/>
      <c r="AS970" s="1609"/>
      <c r="AT970" s="1609"/>
      <c r="AU970" s="1609"/>
      <c r="AV970" s="1609"/>
      <c r="AW970" s="1609"/>
      <c r="AX970" s="1609"/>
      <c r="AY970" s="1609"/>
      <c r="AZ970" s="1609"/>
      <c r="BA970" s="1609"/>
      <c r="BB970" s="1609"/>
      <c r="BC970" s="1609"/>
      <c r="BD970" s="1609"/>
      <c r="BE970" s="1609"/>
      <c r="BF970" s="1609"/>
    </row>
    <row r="971" spans="1:58" ht="11.25" customHeight="1">
      <c r="A971" s="990" t="s">
        <v>1036</v>
      </c>
      <c r="D971" s="984"/>
      <c r="E971" s="994"/>
      <c r="F971" s="4007"/>
      <c r="G971" s="4014"/>
      <c r="H971" s="4003" t="s">
        <v>460</v>
      </c>
      <c r="I971" s="4015"/>
      <c r="J971" s="4016"/>
      <c r="K971" s="4017"/>
      <c r="L971" s="3741"/>
      <c r="M971" s="3741"/>
      <c r="N971" s="999"/>
      <c r="O971" s="1000"/>
      <c r="P971" s="992" t="s">
        <v>1094</v>
      </c>
      <c r="Q971" s="1000"/>
      <c r="R971" s="1000"/>
      <c r="S971" s="1000"/>
      <c r="T971" s="1000"/>
      <c r="U971" s="1000"/>
      <c r="V971" s="1000"/>
      <c r="W971" s="1000"/>
      <c r="X971" s="1000"/>
      <c r="Y971" s="1000"/>
      <c r="Z971" s="1000"/>
      <c r="AA971" s="1000"/>
      <c r="AB971" s="1000"/>
      <c r="AC971" s="1000"/>
      <c r="AD971" s="1000"/>
      <c r="AE971" s="1007"/>
      <c r="AF971" s="4018"/>
      <c r="AG971" s="4019"/>
      <c r="AH971" s="4019"/>
      <c r="AI971" s="4018"/>
      <c r="AJ971" s="4019"/>
      <c r="AK971" s="4019"/>
      <c r="AL971" s="1763"/>
      <c r="AM971" s="1609"/>
      <c r="AN971" s="1609"/>
      <c r="AO971" s="1609"/>
      <c r="AP971" s="1609"/>
      <c r="AQ971" s="1609"/>
      <c r="AR971" s="1609"/>
      <c r="AS971" s="1609"/>
      <c r="AT971" s="1609"/>
      <c r="AU971" s="1609"/>
      <c r="AV971" s="1609"/>
      <c r="AW971" s="1609"/>
      <c r="AX971" s="1609"/>
      <c r="AY971" s="1609"/>
      <c r="AZ971" s="1609"/>
      <c r="BA971" s="1609"/>
      <c r="BB971" s="1609"/>
      <c r="BC971" s="1609"/>
      <c r="BD971" s="1609"/>
      <c r="BE971" s="1609"/>
      <c r="BF971" s="1609"/>
    </row>
    <row r="972" spans="1:58" ht="12" customHeight="1">
      <c r="A972" s="990" t="s">
        <v>1036</v>
      </c>
      <c r="D972" s="984"/>
      <c r="E972" s="994"/>
      <c r="F972" s="4008"/>
      <c r="G972" s="1014"/>
      <c r="H972" s="1014"/>
      <c r="I972" s="4005" t="s">
        <v>1100</v>
      </c>
      <c r="J972" s="4005"/>
      <c r="K972" s="4005"/>
      <c r="L972" s="997"/>
      <c r="M972" s="997"/>
      <c r="N972" s="998"/>
      <c r="O972" s="998"/>
      <c r="P972" s="998"/>
      <c r="Q972" s="998"/>
      <c r="R972" s="998"/>
      <c r="S972" s="998"/>
      <c r="T972" s="998"/>
      <c r="U972" s="998"/>
      <c r="V972" s="998"/>
      <c r="W972" s="998"/>
      <c r="X972" s="998"/>
      <c r="Y972" s="998"/>
      <c r="Z972" s="998"/>
      <c r="AA972" s="998"/>
      <c r="AB972" s="998"/>
      <c r="AC972" s="998"/>
      <c r="AD972" s="998"/>
      <c r="AE972" s="998"/>
      <c r="AF972" s="998"/>
      <c r="AG972" s="997"/>
      <c r="AH972" s="997"/>
      <c r="AI972" s="998"/>
      <c r="AJ972" s="997"/>
      <c r="AK972" s="998"/>
      <c r="AL972" s="1763"/>
      <c r="AM972" s="1609"/>
      <c r="AN972" s="1609"/>
      <c r="AO972" s="1609"/>
      <c r="AP972" s="1609"/>
      <c r="AQ972" s="1609"/>
      <c r="AR972" s="1609"/>
      <c r="AS972" s="1609"/>
      <c r="AT972" s="1609"/>
      <c r="AU972" s="1609"/>
      <c r="AV972" s="1609"/>
      <c r="AW972" s="1609"/>
      <c r="AX972" s="1609"/>
      <c r="AY972" s="1609"/>
      <c r="AZ972" s="1609"/>
      <c r="BA972" s="1609"/>
      <c r="BB972" s="1609"/>
      <c r="BC972" s="1609"/>
      <c r="BD972" s="1609"/>
      <c r="BE972" s="1609"/>
      <c r="BF972" s="1609"/>
    </row>
    <row r="973" spans="1:58" ht="21" customHeight="1">
      <c r="A973" s="991" t="s">
        <v>1042</v>
      </c>
      <c r="D973" s="984"/>
      <c r="E973" s="994" t="s">
        <v>9</v>
      </c>
      <c r="F973" s="947" t="str">
        <f>INDEX(IP_MAIN_LIST_NAME_IP,MATCH(A973,IP_MAIN_LIST_IP_ID,0))&amp;" ("&amp;INDEX(IP_MAIN_START_DATE,MATCH(A973,IP_MAIN_LIST_IP_ID,0))&amp;"-"&amp;INDEX(IP_MAIN_END_DATE,MATCH(A973,IP_MAIN_LIST_IP_ID,0))&amp;")"</f>
        <v>Инвестиционная программа от 28.10.2019 ООО "Смоленскрегионтеплоэнерго" в сфере теплоснабжения по реконструкции и модернизации существующих объектов котельных, на территории муниципального района Починковский на 2020-2024 годы (01.01.2020-31.12.2024)</v>
      </c>
      <c r="G973" s="948"/>
      <c r="H973" s="948"/>
      <c r="I973" s="1009"/>
      <c r="J973" s="1009"/>
      <c r="K973" s="1010"/>
      <c r="L973" s="1010"/>
      <c r="M973" s="1010"/>
      <c r="N973" s="1011"/>
      <c r="O973" s="1011"/>
      <c r="P973" s="1011"/>
      <c r="Q973" s="1011"/>
      <c r="R973" s="1011"/>
      <c r="S973" s="1011"/>
      <c r="T973" s="1011"/>
      <c r="U973" s="1011"/>
      <c r="V973" s="1011"/>
      <c r="W973" s="1011"/>
      <c r="X973" s="1011"/>
      <c r="Y973" s="1011"/>
      <c r="Z973" s="1011"/>
      <c r="AA973" s="1011"/>
      <c r="AB973" s="1011"/>
      <c r="AC973" s="1011"/>
      <c r="AD973" s="1011"/>
      <c r="AE973" s="1012"/>
      <c r="AF973" s="1010"/>
      <c r="AG973" s="1010"/>
      <c r="AH973" s="1010"/>
      <c r="AI973" s="1010"/>
      <c r="AJ973" s="1010"/>
      <c r="AK973" s="1010"/>
      <c r="AL973" s="1763"/>
      <c r="AM973" s="1609"/>
      <c r="AN973" s="1609"/>
      <c r="AO973" s="1609"/>
      <c r="AP973" s="1609"/>
      <c r="AQ973" s="1609"/>
      <c r="AR973" s="1609"/>
      <c r="AS973" s="1609"/>
      <c r="AT973" s="1609"/>
      <c r="AU973" s="1609"/>
      <c r="AV973" s="1609"/>
      <c r="AW973" s="1609"/>
      <c r="AX973" s="1609"/>
      <c r="AY973" s="1609"/>
      <c r="AZ973" s="1609"/>
      <c r="BA973" s="1609"/>
      <c r="BB973" s="1609"/>
      <c r="BC973" s="1609"/>
      <c r="BD973" s="1609"/>
      <c r="BE973" s="1609"/>
      <c r="BF973" s="1609"/>
    </row>
    <row r="974" spans="1:58" ht="0.75" customHeight="1">
      <c r="A974" s="990" t="s">
        <v>1042</v>
      </c>
      <c r="D974" s="984"/>
      <c r="E974" s="994"/>
      <c r="F974" s="4006">
        <v>2020</v>
      </c>
      <c r="G974" s="4003"/>
      <c r="H974" s="4010" t="s">
        <v>460</v>
      </c>
      <c r="I974" s="4011"/>
      <c r="J974" s="4002"/>
      <c r="K974" s="4002"/>
      <c r="L974" s="4004"/>
      <c r="M974" s="3857"/>
      <c r="N974" s="1811"/>
      <c r="O974" s="1810"/>
      <c r="P974" s="1811"/>
      <c r="Q974" s="1811"/>
      <c r="R974" s="1811"/>
      <c r="S974" s="1811"/>
      <c r="T974" s="1811"/>
      <c r="U974" s="1811"/>
      <c r="V974" s="1811"/>
      <c r="W974" s="1811"/>
      <c r="X974" s="1811"/>
      <c r="Y974" s="1811"/>
      <c r="Z974" s="1811"/>
      <c r="AA974" s="1811"/>
      <c r="AB974" s="1811"/>
      <c r="AC974" s="1811"/>
      <c r="AD974" s="1811"/>
      <c r="AE974" s="1811"/>
      <c r="AF974" s="4009"/>
      <c r="AG974" s="4004"/>
      <c r="AH974" s="4004"/>
      <c r="AI974" s="4009"/>
      <c r="AJ974" s="4004"/>
      <c r="AK974" s="4004"/>
      <c r="AL974" s="1763"/>
      <c r="AM974" s="1609"/>
      <c r="AN974" s="1609"/>
      <c r="AO974" s="1609"/>
      <c r="AP974" s="1609"/>
      <c r="AQ974" s="1609"/>
      <c r="AR974" s="1609"/>
      <c r="AS974" s="1609"/>
      <c r="AT974" s="1609"/>
      <c r="AU974" s="1609"/>
      <c r="AV974" s="1609"/>
      <c r="AW974" s="1609"/>
      <c r="AX974" s="1609"/>
      <c r="AY974" s="1609"/>
      <c r="AZ974" s="1609"/>
      <c r="BA974" s="1609"/>
      <c r="BB974" s="1609"/>
      <c r="BC974" s="1609"/>
      <c r="BD974" s="1609"/>
      <c r="BE974" s="1609"/>
      <c r="BF974" s="1609"/>
    </row>
    <row r="975" spans="1:58" ht="0.75" customHeight="1">
      <c r="A975" s="990" t="s">
        <v>1042</v>
      </c>
      <c r="D975" s="984"/>
      <c r="E975" s="994"/>
      <c r="F975" s="4006"/>
      <c r="G975" s="4003"/>
      <c r="H975" s="4010"/>
      <c r="I975" s="4011"/>
      <c r="J975" s="4002"/>
      <c r="K975" s="4002"/>
      <c r="L975" s="4004"/>
      <c r="M975" s="3857"/>
      <c r="N975" s="4012"/>
      <c r="O975" s="4013"/>
      <c r="P975" s="3999"/>
      <c r="Q975" s="4002"/>
      <c r="R975" s="4002"/>
      <c r="S975" s="4002"/>
      <c r="T975" s="4002"/>
      <c r="U975" s="4002"/>
      <c r="V975" s="4002"/>
      <c r="W975" s="4002"/>
      <c r="X975" s="4002"/>
      <c r="Y975" s="4002"/>
      <c r="Z975" s="1812"/>
      <c r="AA975" s="1813"/>
      <c r="AB975" s="1813"/>
      <c r="AC975" s="1814"/>
      <c r="AD975" s="1814"/>
      <c r="AE975" s="1815"/>
      <c r="AF975" s="4009"/>
      <c r="AG975" s="4004"/>
      <c r="AH975" s="4004"/>
      <c r="AI975" s="4009"/>
      <c r="AJ975" s="4004"/>
      <c r="AK975" s="4004"/>
      <c r="AL975" s="1763"/>
      <c r="AM975" s="1609"/>
      <c r="AN975" s="1609"/>
      <c r="AO975" s="1609"/>
      <c r="AP975" s="1609"/>
      <c r="AQ975" s="1609"/>
      <c r="AR975" s="1609"/>
      <c r="AS975" s="1609"/>
      <c r="AT975" s="1609"/>
      <c r="AU975" s="1609"/>
      <c r="AV975" s="1609"/>
      <c r="AW975" s="1609"/>
      <c r="AX975" s="1609"/>
      <c r="AY975" s="1609"/>
      <c r="AZ975" s="1609"/>
      <c r="BA975" s="1609"/>
      <c r="BB975" s="1609"/>
      <c r="BC975" s="1609"/>
      <c r="BD975" s="1609"/>
      <c r="BE975" s="1609"/>
      <c r="BF975" s="1609"/>
    </row>
    <row r="976" spans="1:58" ht="0.75" customHeight="1">
      <c r="A976" s="990" t="s">
        <v>1042</v>
      </c>
      <c r="D976" s="984"/>
      <c r="E976" s="994"/>
      <c r="F976" s="4006"/>
      <c r="G976" s="4003"/>
      <c r="H976" s="4010"/>
      <c r="I976" s="4011"/>
      <c r="J976" s="4002"/>
      <c r="K976" s="4002"/>
      <c r="L976" s="4004"/>
      <c r="M976" s="3857"/>
      <c r="N976" s="4012"/>
      <c r="O976" s="4013"/>
      <c r="P976" s="4000"/>
      <c r="Q976" s="4002"/>
      <c r="R976" s="4002"/>
      <c r="S976" s="4002"/>
      <c r="T976" s="4002"/>
      <c r="U976" s="4002"/>
      <c r="V976" s="4002"/>
      <c r="W976" s="4002"/>
      <c r="X976" s="4002"/>
      <c r="Y976" s="4002"/>
      <c r="Z976" s="1816"/>
      <c r="AA976" s="1817"/>
      <c r="AB976" s="1818"/>
      <c r="AC976" s="1819"/>
      <c r="AD976" s="1818"/>
      <c r="AE976" s="1819"/>
      <c r="AF976" s="4009"/>
      <c r="AG976" s="4004"/>
      <c r="AH976" s="4004"/>
      <c r="AI976" s="4009"/>
      <c r="AJ976" s="4004"/>
      <c r="AK976" s="4004"/>
      <c r="AL976" s="1763"/>
      <c r="AM976" s="1609"/>
      <c r="AN976" s="1609"/>
      <c r="AO976" s="1609"/>
      <c r="AP976" s="1609"/>
      <c r="AQ976" s="1609"/>
      <c r="AR976" s="1609"/>
      <c r="AS976" s="1609"/>
      <c r="AT976" s="1609"/>
      <c r="AU976" s="1609"/>
      <c r="AV976" s="1609"/>
      <c r="AW976" s="1609"/>
      <c r="AX976" s="1609"/>
      <c r="AY976" s="1609"/>
      <c r="AZ976" s="1609"/>
      <c r="BA976" s="1609"/>
      <c r="BB976" s="1609"/>
      <c r="BC976" s="1609"/>
      <c r="BD976" s="1609"/>
      <c r="BE976" s="1609"/>
      <c r="BF976" s="1609"/>
    </row>
    <row r="977" spans="1:58" ht="0.75" customHeight="1">
      <c r="A977" s="990" t="s">
        <v>1042</v>
      </c>
      <c r="D977" s="984"/>
      <c r="E977" s="994"/>
      <c r="F977" s="4006"/>
      <c r="G977" s="4003"/>
      <c r="H977" s="4010"/>
      <c r="I977" s="4011"/>
      <c r="J977" s="4002"/>
      <c r="K977" s="4002"/>
      <c r="L977" s="4004"/>
      <c r="M977" s="3857"/>
      <c r="N977" s="4012"/>
      <c r="O977" s="4013"/>
      <c r="P977" s="4001"/>
      <c r="Q977" s="4002"/>
      <c r="R977" s="4002"/>
      <c r="S977" s="4002"/>
      <c r="T977" s="4002"/>
      <c r="U977" s="4002"/>
      <c r="V977" s="4002"/>
      <c r="W977" s="4002"/>
      <c r="X977" s="4002"/>
      <c r="Y977" s="4002"/>
      <c r="Z977" s="1812"/>
      <c r="AA977" s="1813"/>
      <c r="AB977" s="1820"/>
      <c r="AC977" s="1814"/>
      <c r="AD977" s="1814"/>
      <c r="AE977" s="1821"/>
      <c r="AF977" s="4009"/>
      <c r="AG977" s="4004"/>
      <c r="AH977" s="4004"/>
      <c r="AI977" s="4009"/>
      <c r="AJ977" s="4004"/>
      <c r="AK977" s="4004"/>
      <c r="AL977" s="1763"/>
      <c r="AM977" s="1609"/>
      <c r="AN977" s="1609"/>
      <c r="AO977" s="1609"/>
      <c r="AP977" s="1609"/>
      <c r="AQ977" s="1609"/>
      <c r="AR977" s="1609"/>
      <c r="AS977" s="1609"/>
      <c r="AT977" s="1609"/>
      <c r="AU977" s="1609"/>
      <c r="AV977" s="1609"/>
      <c r="AW977" s="1609"/>
      <c r="AX977" s="1609"/>
      <c r="AY977" s="1609"/>
      <c r="AZ977" s="1609"/>
      <c r="BA977" s="1609"/>
      <c r="BB977" s="1609"/>
      <c r="BC977" s="1609"/>
      <c r="BD977" s="1609"/>
      <c r="BE977" s="1609"/>
      <c r="BF977" s="1609"/>
    </row>
    <row r="978" spans="1:58" ht="0.75" customHeight="1">
      <c r="A978" s="990" t="s">
        <v>1042</v>
      </c>
      <c r="D978" s="984"/>
      <c r="E978" s="994"/>
      <c r="F978" s="4006"/>
      <c r="G978" s="4003"/>
      <c r="H978" s="4010"/>
      <c r="I978" s="4011"/>
      <c r="J978" s="4002"/>
      <c r="K978" s="4002"/>
      <c r="L978" s="4004"/>
      <c r="M978" s="3857"/>
      <c r="N978" s="1813"/>
      <c r="O978" s="1813"/>
      <c r="P978" s="1820"/>
      <c r="Q978" s="1813"/>
      <c r="R978" s="1813"/>
      <c r="S978" s="1813"/>
      <c r="T978" s="1813"/>
      <c r="U978" s="1813"/>
      <c r="V978" s="1813"/>
      <c r="W978" s="1813"/>
      <c r="X978" s="1813"/>
      <c r="Y978" s="1813"/>
      <c r="Z978" s="1813"/>
      <c r="AA978" s="1813"/>
      <c r="AB978" s="1813"/>
      <c r="AC978" s="1813"/>
      <c r="AD978" s="1813"/>
      <c r="AE978" s="1822"/>
      <c r="AF978" s="4009"/>
      <c r="AG978" s="4004"/>
      <c r="AH978" s="4004"/>
      <c r="AI978" s="4009"/>
      <c r="AJ978" s="4004"/>
      <c r="AK978" s="4004"/>
      <c r="AL978" s="1763"/>
      <c r="AM978" s="1609"/>
      <c r="AN978" s="1609"/>
      <c r="AO978" s="1609"/>
      <c r="AP978" s="1609"/>
      <c r="AQ978" s="1609"/>
      <c r="AR978" s="1609"/>
      <c r="AS978" s="1609"/>
      <c r="AT978" s="1609"/>
      <c r="AU978" s="1609"/>
      <c r="AV978" s="1609"/>
      <c r="AW978" s="1609"/>
      <c r="AX978" s="1609"/>
      <c r="AY978" s="1609"/>
      <c r="AZ978" s="1609"/>
      <c r="BA978" s="1609"/>
      <c r="BB978" s="1609"/>
      <c r="BC978" s="1609"/>
      <c r="BD978" s="1609"/>
      <c r="BE978" s="1609"/>
      <c r="BF978" s="1609"/>
    </row>
    <row r="979" spans="1:58" ht="11.25" customHeight="1">
      <c r="A979" s="990" t="s">
        <v>1042</v>
      </c>
      <c r="D979" s="984"/>
      <c r="E979" s="994"/>
      <c r="F979" s="4007"/>
      <c r="G979" s="3992" t="s">
        <v>90</v>
      </c>
      <c r="H979" s="4003" t="s">
        <v>161</v>
      </c>
      <c r="I979" s="4015"/>
      <c r="J979" s="4016"/>
      <c r="K979" s="4017" t="s">
        <v>1193</v>
      </c>
      <c r="L979" s="3741" t="s">
        <v>6</v>
      </c>
      <c r="M979" s="3742"/>
      <c r="N979" s="1761"/>
      <c r="O979" s="1001" t="s">
        <v>460</v>
      </c>
      <c r="P979" s="1002"/>
      <c r="Q979" s="1002"/>
      <c r="R979" s="1002"/>
      <c r="S979" s="1002"/>
      <c r="T979" s="1002"/>
      <c r="U979" s="1002"/>
      <c r="V979" s="1002"/>
      <c r="W979" s="1002"/>
      <c r="X979" s="1002"/>
      <c r="Y979" s="1002"/>
      <c r="Z979" s="1002"/>
      <c r="AA979" s="1002"/>
      <c r="AB979" s="1002"/>
      <c r="AC979" s="1002"/>
      <c r="AD979" s="1002"/>
      <c r="AE979" s="1002"/>
      <c r="AF979" s="4018">
        <v>2021</v>
      </c>
      <c r="AG979" s="4019" t="s">
        <v>1096</v>
      </c>
      <c r="AH979" s="4019" t="s">
        <v>1082</v>
      </c>
      <c r="AI979" s="4018">
        <v>2021</v>
      </c>
      <c r="AJ979" s="4019" t="s">
        <v>1096</v>
      </c>
      <c r="AK979" s="4019" t="s">
        <v>1082</v>
      </c>
      <c r="AL979" s="1763"/>
      <c r="AM979" s="1609"/>
      <c r="AN979" s="1609"/>
      <c r="AO979" s="1609"/>
      <c r="AP979" s="1609"/>
      <c r="AQ979" s="1609"/>
      <c r="AR979" s="1609"/>
      <c r="AS979" s="1609"/>
      <c r="AT979" s="1609"/>
      <c r="AU979" s="1609"/>
      <c r="AV979" s="1609"/>
      <c r="AW979" s="1609"/>
      <c r="AX979" s="1609"/>
      <c r="AY979" s="1609"/>
      <c r="AZ979" s="1609"/>
      <c r="BA979" s="1609"/>
      <c r="BB979" s="1609"/>
      <c r="BC979" s="1609"/>
      <c r="BD979" s="1609"/>
      <c r="BE979" s="1609"/>
      <c r="BF979" s="1609"/>
    </row>
    <row r="980" spans="1:58" ht="11.25" customHeight="1">
      <c r="A980" s="990" t="s">
        <v>1042</v>
      </c>
      <c r="D980" s="984"/>
      <c r="E980" s="994"/>
      <c r="F980" s="4007"/>
      <c r="G980" s="4014"/>
      <c r="H980" s="4003" t="s">
        <v>460</v>
      </c>
      <c r="I980" s="4015"/>
      <c r="J980" s="4016"/>
      <c r="K980" s="4017"/>
      <c r="L980" s="3741"/>
      <c r="M980" s="3742"/>
      <c r="N980" s="4020"/>
      <c r="O980" s="4021">
        <v>1</v>
      </c>
      <c r="P980" s="4022" t="s">
        <v>52</v>
      </c>
      <c r="Q980" s="4016" t="s">
        <v>1194</v>
      </c>
      <c r="R980" s="4025" t="s">
        <v>1084</v>
      </c>
      <c r="S980" s="4025" t="s">
        <v>1175</v>
      </c>
      <c r="T980" s="4025" t="s">
        <v>1195</v>
      </c>
      <c r="U980" s="4025" t="s">
        <v>1196</v>
      </c>
      <c r="V980" s="4025" t="s">
        <v>1197</v>
      </c>
      <c r="W980" s="4025" t="s">
        <v>1198</v>
      </c>
      <c r="X980" s="4025" t="s">
        <v>1199</v>
      </c>
      <c r="Y980" s="4025" t="s">
        <v>1091</v>
      </c>
      <c r="Z980" s="999"/>
      <c r="AA980" s="1000"/>
      <c r="AB980" s="1000"/>
      <c r="AC980" s="1004"/>
      <c r="AD980" s="1004"/>
      <c r="AE980" s="1005"/>
      <c r="AF980" s="4018"/>
      <c r="AG980" s="4019"/>
      <c r="AH980" s="4019"/>
      <c r="AI980" s="4018"/>
      <c r="AJ980" s="4019"/>
      <c r="AK980" s="4019"/>
      <c r="AL980" s="1763"/>
      <c r="AM980" s="1609"/>
      <c r="AN980" s="1609"/>
      <c r="AO980" s="1609"/>
      <c r="AP980" s="1609"/>
      <c r="AQ980" s="1609"/>
      <c r="AR980" s="1609"/>
      <c r="AS980" s="1609"/>
      <c r="AT980" s="1609"/>
      <c r="AU980" s="1609"/>
      <c r="AV980" s="1609"/>
      <c r="AW980" s="1609"/>
      <c r="AX980" s="1609"/>
      <c r="AY980" s="1609"/>
      <c r="AZ980" s="1609"/>
      <c r="BA980" s="1609"/>
      <c r="BB980" s="1609"/>
      <c r="BC980" s="1609"/>
      <c r="BD980" s="1609"/>
      <c r="BE980" s="1609"/>
      <c r="BF980" s="1609"/>
    </row>
    <row r="981" spans="1:58" ht="11.25" customHeight="1">
      <c r="A981" s="990" t="s">
        <v>1042</v>
      </c>
      <c r="D981" s="984"/>
      <c r="E981" s="994"/>
      <c r="F981" s="4007"/>
      <c r="G981" s="4014"/>
      <c r="H981" s="4003" t="s">
        <v>460</v>
      </c>
      <c r="I981" s="4015"/>
      <c r="J981" s="4016"/>
      <c r="K981" s="4017"/>
      <c r="L981" s="3741"/>
      <c r="M981" s="3742"/>
      <c r="N981" s="4020"/>
      <c r="O981" s="4021"/>
      <c r="P981" s="4023"/>
      <c r="Q981" s="4016"/>
      <c r="R981" s="3975"/>
      <c r="S981" s="4025"/>
      <c r="T981" s="3975"/>
      <c r="U981" s="3975"/>
      <c r="V981" s="3975"/>
      <c r="W981" s="3975"/>
      <c r="X981" s="3975"/>
      <c r="Y981" s="3975"/>
      <c r="Z981" s="1614"/>
      <c r="AA981" s="1581">
        <v>1</v>
      </c>
      <c r="AB981" s="1003" t="s">
        <v>1092</v>
      </c>
      <c r="AC981" s="993">
        <v>4216.67</v>
      </c>
      <c r="AD981" s="1003" t="str">
        <f>AB981</f>
        <v xml:space="preserve">  Прибыль направляемая на инвестиции</v>
      </c>
      <c r="AE981" s="993">
        <v>0</v>
      </c>
      <c r="AF981" s="4018"/>
      <c r="AG981" s="4019"/>
      <c r="AH981" s="4019"/>
      <c r="AI981" s="4018"/>
      <c r="AJ981" s="4019"/>
      <c r="AK981" s="4019"/>
      <c r="AL981" s="1763"/>
      <c r="AM981" s="1609"/>
      <c r="AN981" s="1609"/>
      <c r="AO981" s="1609"/>
      <c r="AP981" s="1609"/>
      <c r="AQ981" s="1609"/>
      <c r="AR981" s="1609"/>
      <c r="AS981" s="1609"/>
      <c r="AT981" s="1609"/>
      <c r="AU981" s="1609"/>
      <c r="AV981" s="1609"/>
      <c r="AW981" s="1609"/>
      <c r="AX981" s="1609"/>
      <c r="AY981" s="1609"/>
      <c r="AZ981" s="1609"/>
      <c r="BA981" s="1609"/>
      <c r="BB981" s="1609"/>
      <c r="BC981" s="1609"/>
      <c r="BD981" s="1609"/>
      <c r="BE981" s="1609"/>
      <c r="BF981" s="1609"/>
    </row>
    <row r="982" spans="1:58" ht="11.25" customHeight="1">
      <c r="A982" s="990" t="s">
        <v>1042</v>
      </c>
      <c r="D982" s="984"/>
      <c r="E982" s="994"/>
      <c r="F982" s="4007"/>
      <c r="G982" s="4014"/>
      <c r="H982" s="4003" t="s">
        <v>460</v>
      </c>
      <c r="I982" s="4015"/>
      <c r="J982" s="4016"/>
      <c r="K982" s="4017"/>
      <c r="L982" s="3741"/>
      <c r="M982" s="3742"/>
      <c r="N982" s="4020"/>
      <c r="O982" s="4021"/>
      <c r="P982" s="4024"/>
      <c r="Q982" s="4016"/>
      <c r="R982" s="3975"/>
      <c r="S982" s="4025"/>
      <c r="T982" s="3975"/>
      <c r="U982" s="3975"/>
      <c r="V982" s="3975"/>
      <c r="W982" s="3975"/>
      <c r="X982" s="3975"/>
      <c r="Y982" s="3975"/>
      <c r="Z982" s="999"/>
      <c r="AA982" s="1000"/>
      <c r="AB982" s="1065" t="s">
        <v>1093</v>
      </c>
      <c r="AC982" s="1004"/>
      <c r="AD982" s="1004"/>
      <c r="AE982" s="1006"/>
      <c r="AF982" s="4018"/>
      <c r="AG982" s="4019"/>
      <c r="AH982" s="4019"/>
      <c r="AI982" s="4018"/>
      <c r="AJ982" s="4019"/>
      <c r="AK982" s="4019"/>
      <c r="AL982" s="1763"/>
      <c r="AM982" s="1609"/>
      <c r="AN982" s="1609"/>
      <c r="AO982" s="1609"/>
      <c r="AP982" s="1609"/>
      <c r="AQ982" s="1609"/>
      <c r="AR982" s="1609"/>
      <c r="AS982" s="1609"/>
      <c r="AT982" s="1609"/>
      <c r="AU982" s="1609"/>
      <c r="AV982" s="1609"/>
      <c r="AW982" s="1609"/>
      <c r="AX982" s="1609"/>
      <c r="AY982" s="1609"/>
      <c r="AZ982" s="1609"/>
      <c r="BA982" s="1609"/>
      <c r="BB982" s="1609"/>
      <c r="BC982" s="1609"/>
      <c r="BD982" s="1609"/>
      <c r="BE982" s="1609"/>
      <c r="BF982" s="1609"/>
    </row>
    <row r="983" spans="1:58" ht="11.25" customHeight="1">
      <c r="A983" s="990" t="s">
        <v>1042</v>
      </c>
      <c r="D983" s="984"/>
      <c r="E983" s="994"/>
      <c r="F983" s="4007"/>
      <c r="G983" s="4014"/>
      <c r="H983" s="4003" t="s">
        <v>460</v>
      </c>
      <c r="I983" s="4015"/>
      <c r="J983" s="4016"/>
      <c r="K983" s="4017"/>
      <c r="L983" s="3741"/>
      <c r="M983" s="3742"/>
      <c r="N983" s="999"/>
      <c r="O983" s="1000"/>
      <c r="P983" s="992" t="s">
        <v>1094</v>
      </c>
      <c r="Q983" s="1000"/>
      <c r="R983" s="1000"/>
      <c r="S983" s="1000"/>
      <c r="T983" s="1000"/>
      <c r="U983" s="1000"/>
      <c r="V983" s="1000"/>
      <c r="W983" s="1000"/>
      <c r="X983" s="1000"/>
      <c r="Y983" s="1000"/>
      <c r="Z983" s="1000"/>
      <c r="AA983" s="1000"/>
      <c r="AB983" s="1000"/>
      <c r="AC983" s="1000"/>
      <c r="AD983" s="1000"/>
      <c r="AE983" s="1007"/>
      <c r="AF983" s="4018"/>
      <c r="AG983" s="4019"/>
      <c r="AH983" s="4019"/>
      <c r="AI983" s="4018"/>
      <c r="AJ983" s="4019"/>
      <c r="AK983" s="4019"/>
      <c r="AL983" s="1763"/>
      <c r="AM983" s="1609"/>
      <c r="AN983" s="1609"/>
      <c r="AO983" s="1609"/>
      <c r="AP983" s="1609"/>
      <c r="AQ983" s="1609"/>
      <c r="AR983" s="1609"/>
      <c r="AS983" s="1609"/>
      <c r="AT983" s="1609"/>
      <c r="AU983" s="1609"/>
      <c r="AV983" s="1609"/>
      <c r="AW983" s="1609"/>
      <c r="AX983" s="1609"/>
      <c r="AY983" s="1609"/>
      <c r="AZ983" s="1609"/>
      <c r="BA983" s="1609"/>
      <c r="BB983" s="1609"/>
      <c r="BC983" s="1609"/>
      <c r="BD983" s="1609"/>
      <c r="BE983" s="1609"/>
      <c r="BF983" s="1609"/>
    </row>
    <row r="984" spans="1:58" ht="12" customHeight="1">
      <c r="A984" s="990" t="s">
        <v>1042</v>
      </c>
      <c r="D984" s="984"/>
      <c r="E984" s="994"/>
      <c r="F984" s="4008"/>
      <c r="G984" s="1014"/>
      <c r="H984" s="1014"/>
      <c r="I984" s="4005" t="s">
        <v>1100</v>
      </c>
      <c r="J984" s="4005"/>
      <c r="K984" s="4005"/>
      <c r="L984" s="997"/>
      <c r="M984" s="997"/>
      <c r="N984" s="998"/>
      <c r="O984" s="998"/>
      <c r="P984" s="998"/>
      <c r="Q984" s="998"/>
      <c r="R984" s="998"/>
      <c r="S984" s="998"/>
      <c r="T984" s="998"/>
      <c r="U984" s="998"/>
      <c r="V984" s="998"/>
      <c r="W984" s="998"/>
      <c r="X984" s="998"/>
      <c r="Y984" s="998"/>
      <c r="Z984" s="998"/>
      <c r="AA984" s="998"/>
      <c r="AB984" s="998"/>
      <c r="AC984" s="998"/>
      <c r="AD984" s="998"/>
      <c r="AE984" s="998"/>
      <c r="AF984" s="998"/>
      <c r="AG984" s="997"/>
      <c r="AH984" s="997"/>
      <c r="AI984" s="998"/>
      <c r="AJ984" s="997"/>
      <c r="AK984" s="998"/>
      <c r="AL984" s="1763"/>
      <c r="AM984" s="1609"/>
      <c r="AN984" s="1609"/>
      <c r="AO984" s="1609"/>
      <c r="AP984" s="1609"/>
      <c r="AQ984" s="1609"/>
      <c r="AR984" s="1609"/>
      <c r="AS984" s="1609"/>
      <c r="AT984" s="1609"/>
      <c r="AU984" s="1609"/>
      <c r="AV984" s="1609"/>
      <c r="AW984" s="1609"/>
      <c r="AX984" s="1609"/>
      <c r="AY984" s="1609"/>
      <c r="AZ984" s="1609"/>
      <c r="BA984" s="1609"/>
      <c r="BB984" s="1609"/>
      <c r="BC984" s="1609"/>
      <c r="BD984" s="1609"/>
      <c r="BE984" s="1609"/>
      <c r="BF984" s="1609"/>
    </row>
    <row r="985" spans="1:58" ht="0.75" customHeight="1">
      <c r="A985" s="990" t="s">
        <v>1042</v>
      </c>
      <c r="D985" s="984"/>
      <c r="E985" s="994"/>
      <c r="F985" s="4006">
        <v>2021</v>
      </c>
      <c r="G985" s="4003"/>
      <c r="H985" s="4010" t="s">
        <v>460</v>
      </c>
      <c r="I985" s="4011"/>
      <c r="J985" s="4002"/>
      <c r="K985" s="4002"/>
      <c r="L985" s="4004"/>
      <c r="M985" s="3857"/>
      <c r="N985" s="1811"/>
      <c r="O985" s="1810"/>
      <c r="P985" s="1811"/>
      <c r="Q985" s="1811"/>
      <c r="R985" s="1811"/>
      <c r="S985" s="1811"/>
      <c r="T985" s="1811"/>
      <c r="U985" s="1811"/>
      <c r="V985" s="1811"/>
      <c r="W985" s="1811"/>
      <c r="X985" s="1811"/>
      <c r="Y985" s="1811"/>
      <c r="Z985" s="1811"/>
      <c r="AA985" s="1811"/>
      <c r="AB985" s="1811"/>
      <c r="AC985" s="1811"/>
      <c r="AD985" s="1811"/>
      <c r="AE985" s="1811"/>
      <c r="AF985" s="4009"/>
      <c r="AG985" s="4004"/>
      <c r="AH985" s="4004"/>
      <c r="AI985" s="4009"/>
      <c r="AJ985" s="4004"/>
      <c r="AK985" s="4004"/>
      <c r="AL985" s="1763"/>
      <c r="AM985" s="1609"/>
      <c r="AN985" s="1609"/>
      <c r="AO985" s="1609"/>
      <c r="AP985" s="1609"/>
      <c r="AQ985" s="1609"/>
      <c r="AR985" s="1609"/>
      <c r="AS985" s="1609"/>
      <c r="AT985" s="1609"/>
      <c r="AU985" s="1609"/>
      <c r="AV985" s="1609"/>
      <c r="AW985" s="1609"/>
      <c r="AX985" s="1609"/>
      <c r="AY985" s="1609"/>
      <c r="AZ985" s="1609"/>
      <c r="BA985" s="1609"/>
      <c r="BB985" s="1609"/>
      <c r="BC985" s="1609"/>
      <c r="BD985" s="1609"/>
      <c r="BE985" s="1609"/>
      <c r="BF985" s="1609"/>
    </row>
    <row r="986" spans="1:58" ht="0.75" customHeight="1">
      <c r="A986" s="990" t="s">
        <v>1042</v>
      </c>
      <c r="D986" s="984"/>
      <c r="E986" s="994"/>
      <c r="F986" s="4006"/>
      <c r="G986" s="4003"/>
      <c r="H986" s="4010"/>
      <c r="I986" s="4011"/>
      <c r="J986" s="4002"/>
      <c r="K986" s="4002"/>
      <c r="L986" s="4004"/>
      <c r="M986" s="3857"/>
      <c r="N986" s="4012"/>
      <c r="O986" s="4013"/>
      <c r="P986" s="3999"/>
      <c r="Q986" s="4002"/>
      <c r="R986" s="4002"/>
      <c r="S986" s="4002"/>
      <c r="T986" s="4002"/>
      <c r="U986" s="4002"/>
      <c r="V986" s="4002"/>
      <c r="W986" s="4002"/>
      <c r="X986" s="4002"/>
      <c r="Y986" s="4002"/>
      <c r="Z986" s="1812"/>
      <c r="AA986" s="1813"/>
      <c r="AB986" s="1813"/>
      <c r="AC986" s="1814"/>
      <c r="AD986" s="1814"/>
      <c r="AE986" s="1815"/>
      <c r="AF986" s="4009"/>
      <c r="AG986" s="4004"/>
      <c r="AH986" s="4004"/>
      <c r="AI986" s="4009"/>
      <c r="AJ986" s="4004"/>
      <c r="AK986" s="4004"/>
      <c r="AL986" s="1763"/>
      <c r="AM986" s="1609"/>
      <c r="AN986" s="1609"/>
      <c r="AO986" s="1609"/>
      <c r="AP986" s="1609"/>
      <c r="AQ986" s="1609"/>
      <c r="AR986" s="1609"/>
      <c r="AS986" s="1609"/>
      <c r="AT986" s="1609"/>
      <c r="AU986" s="1609"/>
      <c r="AV986" s="1609"/>
      <c r="AW986" s="1609"/>
      <c r="AX986" s="1609"/>
      <c r="AY986" s="1609"/>
      <c r="AZ986" s="1609"/>
      <c r="BA986" s="1609"/>
      <c r="BB986" s="1609"/>
      <c r="BC986" s="1609"/>
      <c r="BD986" s="1609"/>
      <c r="BE986" s="1609"/>
      <c r="BF986" s="1609"/>
    </row>
    <row r="987" spans="1:58" ht="0.75" customHeight="1">
      <c r="A987" s="990" t="s">
        <v>1042</v>
      </c>
      <c r="D987" s="984"/>
      <c r="E987" s="994"/>
      <c r="F987" s="4006"/>
      <c r="G987" s="4003"/>
      <c r="H987" s="4010"/>
      <c r="I987" s="4011"/>
      <c r="J987" s="4002"/>
      <c r="K987" s="4002"/>
      <c r="L987" s="4004"/>
      <c r="M987" s="3857"/>
      <c r="N987" s="4012"/>
      <c r="O987" s="4013"/>
      <c r="P987" s="4000"/>
      <c r="Q987" s="4002"/>
      <c r="R987" s="4002"/>
      <c r="S987" s="4002"/>
      <c r="T987" s="4002"/>
      <c r="U987" s="4002"/>
      <c r="V987" s="4002"/>
      <c r="W987" s="4002"/>
      <c r="X987" s="4002"/>
      <c r="Y987" s="4002"/>
      <c r="Z987" s="1816"/>
      <c r="AA987" s="1817"/>
      <c r="AB987" s="1818"/>
      <c r="AC987" s="1819"/>
      <c r="AD987" s="1818"/>
      <c r="AE987" s="1819"/>
      <c r="AF987" s="4009"/>
      <c r="AG987" s="4004"/>
      <c r="AH987" s="4004"/>
      <c r="AI987" s="4009"/>
      <c r="AJ987" s="4004"/>
      <c r="AK987" s="4004"/>
      <c r="AL987" s="1763"/>
      <c r="AM987" s="1609"/>
      <c r="AN987" s="1609"/>
      <c r="AO987" s="1609"/>
      <c r="AP987" s="1609"/>
      <c r="AQ987" s="1609"/>
      <c r="AR987" s="1609"/>
      <c r="AS987" s="1609"/>
      <c r="AT987" s="1609"/>
      <c r="AU987" s="1609"/>
      <c r="AV987" s="1609"/>
      <c r="AW987" s="1609"/>
      <c r="AX987" s="1609"/>
      <c r="AY987" s="1609"/>
      <c r="AZ987" s="1609"/>
      <c r="BA987" s="1609"/>
      <c r="BB987" s="1609"/>
      <c r="BC987" s="1609"/>
      <c r="BD987" s="1609"/>
      <c r="BE987" s="1609"/>
      <c r="BF987" s="1609"/>
    </row>
    <row r="988" spans="1:58" ht="0.75" customHeight="1">
      <c r="A988" s="990" t="s">
        <v>1042</v>
      </c>
      <c r="D988" s="984"/>
      <c r="E988" s="994"/>
      <c r="F988" s="4006"/>
      <c r="G988" s="4003"/>
      <c r="H988" s="4010"/>
      <c r="I988" s="4011"/>
      <c r="J988" s="4002"/>
      <c r="K988" s="4002"/>
      <c r="L988" s="4004"/>
      <c r="M988" s="3857"/>
      <c r="N988" s="4012"/>
      <c r="O988" s="4013"/>
      <c r="P988" s="4001"/>
      <c r="Q988" s="4002"/>
      <c r="R988" s="4002"/>
      <c r="S988" s="4002"/>
      <c r="T988" s="4002"/>
      <c r="U988" s="4002"/>
      <c r="V988" s="4002"/>
      <c r="W988" s="4002"/>
      <c r="X988" s="4002"/>
      <c r="Y988" s="4002"/>
      <c r="Z988" s="1812"/>
      <c r="AA988" s="1813"/>
      <c r="AB988" s="1820"/>
      <c r="AC988" s="1814"/>
      <c r="AD988" s="1814"/>
      <c r="AE988" s="1821"/>
      <c r="AF988" s="4009"/>
      <c r="AG988" s="4004"/>
      <c r="AH988" s="4004"/>
      <c r="AI988" s="4009"/>
      <c r="AJ988" s="4004"/>
      <c r="AK988" s="4004"/>
      <c r="AL988" s="1763"/>
      <c r="AM988" s="1609"/>
      <c r="AN988" s="1609"/>
      <c r="AO988" s="1609"/>
      <c r="AP988" s="1609"/>
      <c r="AQ988" s="1609"/>
      <c r="AR988" s="1609"/>
      <c r="AS988" s="1609"/>
      <c r="AT988" s="1609"/>
      <c r="AU988" s="1609"/>
      <c r="AV988" s="1609"/>
      <c r="AW988" s="1609"/>
      <c r="AX988" s="1609"/>
      <c r="AY988" s="1609"/>
      <c r="AZ988" s="1609"/>
      <c r="BA988" s="1609"/>
      <c r="BB988" s="1609"/>
      <c r="BC988" s="1609"/>
      <c r="BD988" s="1609"/>
      <c r="BE988" s="1609"/>
      <c r="BF988" s="1609"/>
    </row>
    <row r="989" spans="1:58" ht="0.75" customHeight="1">
      <c r="A989" s="990" t="s">
        <v>1042</v>
      </c>
      <c r="D989" s="984"/>
      <c r="E989" s="994"/>
      <c r="F989" s="4006"/>
      <c r="G989" s="4003"/>
      <c r="H989" s="4010"/>
      <c r="I989" s="4011"/>
      <c r="J989" s="4002"/>
      <c r="K989" s="4002"/>
      <c r="L989" s="4004"/>
      <c r="M989" s="3857"/>
      <c r="N989" s="1813"/>
      <c r="O989" s="1813"/>
      <c r="P989" s="1820"/>
      <c r="Q989" s="1813"/>
      <c r="R989" s="1813"/>
      <c r="S989" s="1813"/>
      <c r="T989" s="1813"/>
      <c r="U989" s="1813"/>
      <c r="V989" s="1813"/>
      <c r="W989" s="1813"/>
      <c r="X989" s="1813"/>
      <c r="Y989" s="1813"/>
      <c r="Z989" s="1813"/>
      <c r="AA989" s="1813"/>
      <c r="AB989" s="1813"/>
      <c r="AC989" s="1813"/>
      <c r="AD989" s="1813"/>
      <c r="AE989" s="1822"/>
      <c r="AF989" s="4009"/>
      <c r="AG989" s="4004"/>
      <c r="AH989" s="4004"/>
      <c r="AI989" s="4009"/>
      <c r="AJ989" s="4004"/>
      <c r="AK989" s="4004"/>
      <c r="AL989" s="1763"/>
      <c r="AM989" s="1609"/>
      <c r="AN989" s="1609"/>
      <c r="AO989" s="1609"/>
      <c r="AP989" s="1609"/>
      <c r="AQ989" s="1609"/>
      <c r="AR989" s="1609"/>
      <c r="AS989" s="1609"/>
      <c r="AT989" s="1609"/>
      <c r="AU989" s="1609"/>
      <c r="AV989" s="1609"/>
      <c r="AW989" s="1609"/>
      <c r="AX989" s="1609"/>
      <c r="AY989" s="1609"/>
      <c r="AZ989" s="1609"/>
      <c r="BA989" s="1609"/>
      <c r="BB989" s="1609"/>
      <c r="BC989" s="1609"/>
      <c r="BD989" s="1609"/>
      <c r="BE989" s="1609"/>
      <c r="BF989" s="1609"/>
    </row>
    <row r="990" spans="1:58" ht="11.25" customHeight="1">
      <c r="A990" s="990" t="s">
        <v>1042</v>
      </c>
      <c r="D990" s="984"/>
      <c r="E990" s="994"/>
      <c r="F990" s="4007"/>
      <c r="G990" s="3992" t="s">
        <v>90</v>
      </c>
      <c r="H990" s="4003" t="s">
        <v>161</v>
      </c>
      <c r="I990" s="4015"/>
      <c r="J990" s="4016"/>
      <c r="K990" s="4017" t="s">
        <v>1193</v>
      </c>
      <c r="L990" s="3741" t="s">
        <v>6</v>
      </c>
      <c r="M990" s="3742"/>
      <c r="N990" s="1761"/>
      <c r="O990" s="1001" t="s">
        <v>460</v>
      </c>
      <c r="P990" s="1002"/>
      <c r="Q990" s="1002"/>
      <c r="R990" s="1002"/>
      <c r="S990" s="1002"/>
      <c r="T990" s="1002"/>
      <c r="U990" s="1002"/>
      <c r="V990" s="1002"/>
      <c r="W990" s="1002"/>
      <c r="X990" s="1002"/>
      <c r="Y990" s="1002"/>
      <c r="Z990" s="1002"/>
      <c r="AA990" s="1002"/>
      <c r="AB990" s="1002"/>
      <c r="AC990" s="1002"/>
      <c r="AD990" s="1002"/>
      <c r="AE990" s="1002"/>
      <c r="AF990" s="4018">
        <v>2021</v>
      </c>
      <c r="AG990" s="4019" t="s">
        <v>1096</v>
      </c>
      <c r="AH990" s="4019" t="s">
        <v>1082</v>
      </c>
      <c r="AI990" s="4018">
        <v>2021</v>
      </c>
      <c r="AJ990" s="4019" t="s">
        <v>1096</v>
      </c>
      <c r="AK990" s="4019" t="s">
        <v>1082</v>
      </c>
      <c r="AL990" s="1763"/>
      <c r="AM990" s="1609"/>
      <c r="AN990" s="1609"/>
      <c r="AO990" s="1609"/>
      <c r="AP990" s="1609"/>
      <c r="AQ990" s="1609"/>
      <c r="AR990" s="1609"/>
      <c r="AS990" s="1609"/>
      <c r="AT990" s="1609"/>
      <c r="AU990" s="1609"/>
      <c r="AV990" s="1609"/>
      <c r="AW990" s="1609"/>
      <c r="AX990" s="1609"/>
      <c r="AY990" s="1609"/>
      <c r="AZ990" s="1609"/>
      <c r="BA990" s="1609"/>
      <c r="BB990" s="1609"/>
      <c r="BC990" s="1609"/>
      <c r="BD990" s="1609"/>
      <c r="BE990" s="1609"/>
      <c r="BF990" s="1609"/>
    </row>
    <row r="991" spans="1:58" ht="11.25" customHeight="1">
      <c r="A991" s="990" t="s">
        <v>1042</v>
      </c>
      <c r="D991" s="984"/>
      <c r="E991" s="994"/>
      <c r="F991" s="4007"/>
      <c r="G991" s="4014"/>
      <c r="H991" s="4003" t="s">
        <v>460</v>
      </c>
      <c r="I991" s="4015"/>
      <c r="J991" s="4016"/>
      <c r="K991" s="4017"/>
      <c r="L991" s="3741"/>
      <c r="M991" s="3742"/>
      <c r="N991" s="4020"/>
      <c r="O991" s="4021">
        <v>1</v>
      </c>
      <c r="P991" s="4022" t="s">
        <v>52</v>
      </c>
      <c r="Q991" s="4016" t="s">
        <v>1194</v>
      </c>
      <c r="R991" s="4025" t="s">
        <v>1084</v>
      </c>
      <c r="S991" s="4025" t="s">
        <v>1175</v>
      </c>
      <c r="T991" s="4025" t="s">
        <v>1195</v>
      </c>
      <c r="U991" s="4025" t="s">
        <v>1196</v>
      </c>
      <c r="V991" s="4025" t="s">
        <v>1197</v>
      </c>
      <c r="W991" s="4025" t="s">
        <v>1198</v>
      </c>
      <c r="X991" s="4025" t="s">
        <v>1199</v>
      </c>
      <c r="Y991" s="4025" t="s">
        <v>1091</v>
      </c>
      <c r="Z991" s="999"/>
      <c r="AA991" s="1000"/>
      <c r="AB991" s="1000"/>
      <c r="AC991" s="1004"/>
      <c r="AD991" s="1004"/>
      <c r="AE991" s="1005"/>
      <c r="AF991" s="4018"/>
      <c r="AG991" s="4019"/>
      <c r="AH991" s="4019"/>
      <c r="AI991" s="4018"/>
      <c r="AJ991" s="4019"/>
      <c r="AK991" s="4019"/>
      <c r="AL991" s="1763"/>
      <c r="AM991" s="1609"/>
      <c r="AN991" s="1609"/>
      <c r="AO991" s="1609"/>
      <c r="AP991" s="1609"/>
      <c r="AQ991" s="1609"/>
      <c r="AR991" s="1609"/>
      <c r="AS991" s="1609"/>
      <c r="AT991" s="1609"/>
      <c r="AU991" s="1609"/>
      <c r="AV991" s="1609"/>
      <c r="AW991" s="1609"/>
      <c r="AX991" s="1609"/>
      <c r="AY991" s="1609"/>
      <c r="AZ991" s="1609"/>
      <c r="BA991" s="1609"/>
      <c r="BB991" s="1609"/>
      <c r="BC991" s="1609"/>
      <c r="BD991" s="1609"/>
      <c r="BE991" s="1609"/>
      <c r="BF991" s="1609"/>
    </row>
    <row r="992" spans="1:58" ht="11.25" customHeight="1">
      <c r="A992" s="990" t="s">
        <v>1042</v>
      </c>
      <c r="D992" s="984"/>
      <c r="E992" s="994"/>
      <c r="F992" s="4007"/>
      <c r="G992" s="4014"/>
      <c r="H992" s="4003" t="s">
        <v>460</v>
      </c>
      <c r="I992" s="4015"/>
      <c r="J992" s="4016"/>
      <c r="K992" s="4017"/>
      <c r="L992" s="3741"/>
      <c r="M992" s="3742"/>
      <c r="N992" s="4020"/>
      <c r="O992" s="4021"/>
      <c r="P992" s="4023"/>
      <c r="Q992" s="4016"/>
      <c r="R992" s="3975"/>
      <c r="S992" s="4025"/>
      <c r="T992" s="3975"/>
      <c r="U992" s="3975"/>
      <c r="V992" s="3975"/>
      <c r="W992" s="3975"/>
      <c r="X992" s="3975"/>
      <c r="Y992" s="3975"/>
      <c r="Z992" s="1614"/>
      <c r="AA992" s="1581">
        <v>1</v>
      </c>
      <c r="AB992" s="1003" t="s">
        <v>1092</v>
      </c>
      <c r="AC992" s="993">
        <v>4216.67</v>
      </c>
      <c r="AD992" s="1003" t="str">
        <f>AB992</f>
        <v xml:space="preserve">  Прибыль направляемая на инвестиции</v>
      </c>
      <c r="AE992" s="993">
        <v>26323.7</v>
      </c>
      <c r="AF992" s="4018"/>
      <c r="AG992" s="4019"/>
      <c r="AH992" s="4019"/>
      <c r="AI992" s="4018"/>
      <c r="AJ992" s="4019"/>
      <c r="AK992" s="4019"/>
      <c r="AL992" s="1763"/>
      <c r="AM992" s="1609"/>
      <c r="AN992" s="1609"/>
      <c r="AO992" s="1609"/>
      <c r="AP992" s="1609"/>
      <c r="AQ992" s="1609"/>
      <c r="AR992" s="1609"/>
      <c r="AS992" s="1609"/>
      <c r="AT992" s="1609"/>
      <c r="AU992" s="1609"/>
      <c r="AV992" s="1609"/>
      <c r="AW992" s="1609"/>
      <c r="AX992" s="1609"/>
      <c r="AY992" s="1609"/>
      <c r="AZ992" s="1609"/>
      <c r="BA992" s="1609"/>
      <c r="BB992" s="1609"/>
      <c r="BC992" s="1609"/>
      <c r="BD992" s="1609"/>
      <c r="BE992" s="1609"/>
      <c r="BF992" s="1609"/>
    </row>
    <row r="993" spans="1:58" ht="11.25" customHeight="1">
      <c r="A993" s="990" t="s">
        <v>1042</v>
      </c>
      <c r="D993" s="984"/>
      <c r="E993" s="994"/>
      <c r="F993" s="4007"/>
      <c r="G993" s="4014"/>
      <c r="H993" s="4003" t="s">
        <v>460</v>
      </c>
      <c r="I993" s="4015"/>
      <c r="J993" s="4016"/>
      <c r="K993" s="4017"/>
      <c r="L993" s="3741"/>
      <c r="M993" s="3742"/>
      <c r="N993" s="4020"/>
      <c r="O993" s="4021"/>
      <c r="P993" s="4024"/>
      <c r="Q993" s="4016"/>
      <c r="R993" s="3975"/>
      <c r="S993" s="4025"/>
      <c r="T993" s="3975"/>
      <c r="U993" s="3975"/>
      <c r="V993" s="3975"/>
      <c r="W993" s="3975"/>
      <c r="X993" s="3975"/>
      <c r="Y993" s="3975"/>
      <c r="Z993" s="999"/>
      <c r="AA993" s="1000"/>
      <c r="AB993" s="1065" t="s">
        <v>1093</v>
      </c>
      <c r="AC993" s="1004"/>
      <c r="AD993" s="1004"/>
      <c r="AE993" s="1006"/>
      <c r="AF993" s="4018"/>
      <c r="AG993" s="4019"/>
      <c r="AH993" s="4019"/>
      <c r="AI993" s="4018"/>
      <c r="AJ993" s="4019"/>
      <c r="AK993" s="4019"/>
      <c r="AL993" s="1763"/>
      <c r="AM993" s="1609"/>
      <c r="AN993" s="1609"/>
      <c r="AO993" s="1609"/>
      <c r="AP993" s="1609"/>
      <c r="AQ993" s="1609"/>
      <c r="AR993" s="1609"/>
      <c r="AS993" s="1609"/>
      <c r="AT993" s="1609"/>
      <c r="AU993" s="1609"/>
      <c r="AV993" s="1609"/>
      <c r="AW993" s="1609"/>
      <c r="AX993" s="1609"/>
      <c r="AY993" s="1609"/>
      <c r="AZ993" s="1609"/>
      <c r="BA993" s="1609"/>
      <c r="BB993" s="1609"/>
      <c r="BC993" s="1609"/>
      <c r="BD993" s="1609"/>
      <c r="BE993" s="1609"/>
      <c r="BF993" s="1609"/>
    </row>
    <row r="994" spans="1:58" ht="11.25" customHeight="1">
      <c r="A994" s="990" t="s">
        <v>1042</v>
      </c>
      <c r="D994" s="984"/>
      <c r="E994" s="994"/>
      <c r="F994" s="4007"/>
      <c r="G994" s="4014"/>
      <c r="H994" s="4003" t="s">
        <v>460</v>
      </c>
      <c r="I994" s="4015"/>
      <c r="J994" s="4016"/>
      <c r="K994" s="4017"/>
      <c r="L994" s="3741"/>
      <c r="M994" s="3742"/>
      <c r="N994" s="999"/>
      <c r="O994" s="1000"/>
      <c r="P994" s="992" t="s">
        <v>1094</v>
      </c>
      <c r="Q994" s="1000"/>
      <c r="R994" s="1000"/>
      <c r="S994" s="1000"/>
      <c r="T994" s="1000"/>
      <c r="U994" s="1000"/>
      <c r="V994" s="1000"/>
      <c r="W994" s="1000"/>
      <c r="X994" s="1000"/>
      <c r="Y994" s="1000"/>
      <c r="Z994" s="1000"/>
      <c r="AA994" s="1000"/>
      <c r="AB994" s="1000"/>
      <c r="AC994" s="1000"/>
      <c r="AD994" s="1000"/>
      <c r="AE994" s="1007"/>
      <c r="AF994" s="4018"/>
      <c r="AG994" s="4019"/>
      <c r="AH994" s="4019"/>
      <c r="AI994" s="4018"/>
      <c r="AJ994" s="4019"/>
      <c r="AK994" s="4019"/>
      <c r="AL994" s="1763"/>
      <c r="AM994" s="1609"/>
      <c r="AN994" s="1609"/>
      <c r="AO994" s="1609"/>
      <c r="AP994" s="1609"/>
      <c r="AQ994" s="1609"/>
      <c r="AR994" s="1609"/>
      <c r="AS994" s="1609"/>
      <c r="AT994" s="1609"/>
      <c r="AU994" s="1609"/>
      <c r="AV994" s="1609"/>
      <c r="AW994" s="1609"/>
      <c r="AX994" s="1609"/>
      <c r="AY994" s="1609"/>
      <c r="AZ994" s="1609"/>
      <c r="BA994" s="1609"/>
      <c r="BB994" s="1609"/>
      <c r="BC994" s="1609"/>
      <c r="BD994" s="1609"/>
      <c r="BE994" s="1609"/>
      <c r="BF994" s="1609"/>
    </row>
    <row r="995" spans="1:58" ht="12" customHeight="1">
      <c r="A995" s="990" t="s">
        <v>1042</v>
      </c>
      <c r="D995" s="984"/>
      <c r="E995" s="994"/>
      <c r="F995" s="4008"/>
      <c r="G995" s="1014"/>
      <c r="H995" s="1014"/>
      <c r="I995" s="4005" t="s">
        <v>1100</v>
      </c>
      <c r="J995" s="4005"/>
      <c r="K995" s="4005"/>
      <c r="L995" s="997"/>
      <c r="M995" s="997"/>
      <c r="N995" s="998"/>
      <c r="O995" s="998"/>
      <c r="P995" s="998"/>
      <c r="Q995" s="998"/>
      <c r="R995" s="998"/>
      <c r="S995" s="998"/>
      <c r="T995" s="998"/>
      <c r="U995" s="998"/>
      <c r="V995" s="998"/>
      <c r="W995" s="998"/>
      <c r="X995" s="998"/>
      <c r="Y995" s="998"/>
      <c r="Z995" s="998"/>
      <c r="AA995" s="998"/>
      <c r="AB995" s="998"/>
      <c r="AC995" s="998"/>
      <c r="AD995" s="998"/>
      <c r="AE995" s="998"/>
      <c r="AF995" s="998"/>
      <c r="AG995" s="997"/>
      <c r="AH995" s="997"/>
      <c r="AI995" s="998"/>
      <c r="AJ995" s="997"/>
      <c r="AK995" s="998"/>
      <c r="AL995" s="1763"/>
      <c r="AM995" s="1609"/>
      <c r="AN995" s="1609"/>
      <c r="AO995" s="1609"/>
      <c r="AP995" s="1609"/>
      <c r="AQ995" s="1609"/>
      <c r="AR995" s="1609"/>
      <c r="AS995" s="1609"/>
      <c r="AT995" s="1609"/>
      <c r="AU995" s="1609"/>
      <c r="AV995" s="1609"/>
      <c r="AW995" s="1609"/>
      <c r="AX995" s="1609"/>
      <c r="AY995" s="1609"/>
      <c r="AZ995" s="1609"/>
      <c r="BA995" s="1609"/>
      <c r="BB995" s="1609"/>
      <c r="BC995" s="1609"/>
      <c r="BD995" s="1609"/>
      <c r="BE995" s="1609"/>
      <c r="BF995" s="1609"/>
    </row>
    <row r="996" spans="1:58" ht="0.75" customHeight="1">
      <c r="A996" s="990" t="s">
        <v>1042</v>
      </c>
      <c r="D996" s="984"/>
      <c r="E996" s="994"/>
      <c r="F996" s="4006">
        <v>2022</v>
      </c>
      <c r="G996" s="4003"/>
      <c r="H996" s="4010" t="s">
        <v>460</v>
      </c>
      <c r="I996" s="4011"/>
      <c r="J996" s="4002"/>
      <c r="K996" s="4002"/>
      <c r="L996" s="4004"/>
      <c r="M996" s="3857"/>
      <c r="N996" s="1811"/>
      <c r="O996" s="1810"/>
      <c r="P996" s="1811"/>
      <c r="Q996" s="1811"/>
      <c r="R996" s="1811"/>
      <c r="S996" s="1811"/>
      <c r="T996" s="1811"/>
      <c r="U996" s="1811"/>
      <c r="V996" s="1811"/>
      <c r="W996" s="1811"/>
      <c r="X996" s="1811"/>
      <c r="Y996" s="1811"/>
      <c r="Z996" s="1811"/>
      <c r="AA996" s="1811"/>
      <c r="AB996" s="1811"/>
      <c r="AC996" s="1811"/>
      <c r="AD996" s="1811"/>
      <c r="AE996" s="1811"/>
      <c r="AF996" s="4009"/>
      <c r="AG996" s="4004"/>
      <c r="AH996" s="4004"/>
      <c r="AI996" s="4009"/>
      <c r="AJ996" s="4004"/>
      <c r="AK996" s="4004"/>
      <c r="AL996" s="1763"/>
      <c r="AM996" s="1609"/>
      <c r="AN996" s="1609"/>
      <c r="AO996" s="1609"/>
      <c r="AP996" s="1609"/>
      <c r="AQ996" s="1609"/>
      <c r="AR996" s="1609"/>
      <c r="AS996" s="1609"/>
      <c r="AT996" s="1609"/>
      <c r="AU996" s="1609"/>
      <c r="AV996" s="1609"/>
      <c r="AW996" s="1609"/>
      <c r="AX996" s="1609"/>
      <c r="AY996" s="1609"/>
      <c r="AZ996" s="1609"/>
      <c r="BA996" s="1609"/>
      <c r="BB996" s="1609"/>
      <c r="BC996" s="1609"/>
      <c r="BD996" s="1609"/>
      <c r="BE996" s="1609"/>
      <c r="BF996" s="1609"/>
    </row>
    <row r="997" spans="1:58" ht="0.75" customHeight="1">
      <c r="A997" s="990" t="s">
        <v>1042</v>
      </c>
      <c r="D997" s="984"/>
      <c r="E997" s="994"/>
      <c r="F997" s="4006"/>
      <c r="G997" s="4003"/>
      <c r="H997" s="4010"/>
      <c r="I997" s="4011"/>
      <c r="J997" s="4002"/>
      <c r="K997" s="4002"/>
      <c r="L997" s="4004"/>
      <c r="M997" s="3857"/>
      <c r="N997" s="4012"/>
      <c r="O997" s="4013"/>
      <c r="P997" s="3999"/>
      <c r="Q997" s="4002"/>
      <c r="R997" s="4002"/>
      <c r="S997" s="4002"/>
      <c r="T997" s="4002"/>
      <c r="U997" s="4002"/>
      <c r="V997" s="4002"/>
      <c r="W997" s="4002"/>
      <c r="X997" s="4002"/>
      <c r="Y997" s="4002"/>
      <c r="Z997" s="1812"/>
      <c r="AA997" s="1813"/>
      <c r="AB997" s="1813"/>
      <c r="AC997" s="1814"/>
      <c r="AD997" s="1814"/>
      <c r="AE997" s="1815"/>
      <c r="AF997" s="4009"/>
      <c r="AG997" s="4004"/>
      <c r="AH997" s="4004"/>
      <c r="AI997" s="4009"/>
      <c r="AJ997" s="4004"/>
      <c r="AK997" s="4004"/>
      <c r="AL997" s="1763"/>
      <c r="AM997" s="1609"/>
      <c r="AN997" s="1609"/>
      <c r="AO997" s="1609"/>
      <c r="AP997" s="1609"/>
      <c r="AQ997" s="1609"/>
      <c r="AR997" s="1609"/>
      <c r="AS997" s="1609"/>
      <c r="AT997" s="1609"/>
      <c r="AU997" s="1609"/>
      <c r="AV997" s="1609"/>
      <c r="AW997" s="1609"/>
      <c r="AX997" s="1609"/>
      <c r="AY997" s="1609"/>
      <c r="AZ997" s="1609"/>
      <c r="BA997" s="1609"/>
      <c r="BB997" s="1609"/>
      <c r="BC997" s="1609"/>
      <c r="BD997" s="1609"/>
      <c r="BE997" s="1609"/>
      <c r="BF997" s="1609"/>
    </row>
    <row r="998" spans="1:58" ht="0.75" customHeight="1">
      <c r="A998" s="990" t="s">
        <v>1042</v>
      </c>
      <c r="D998" s="984"/>
      <c r="E998" s="994"/>
      <c r="F998" s="4006"/>
      <c r="G998" s="4003"/>
      <c r="H998" s="4010"/>
      <c r="I998" s="4011"/>
      <c r="J998" s="4002"/>
      <c r="K998" s="4002"/>
      <c r="L998" s="4004"/>
      <c r="M998" s="3857"/>
      <c r="N998" s="4012"/>
      <c r="O998" s="4013"/>
      <c r="P998" s="4000"/>
      <c r="Q998" s="4002"/>
      <c r="R998" s="4002"/>
      <c r="S998" s="4002"/>
      <c r="T998" s="4002"/>
      <c r="U998" s="4002"/>
      <c r="V998" s="4002"/>
      <c r="W998" s="4002"/>
      <c r="X998" s="4002"/>
      <c r="Y998" s="4002"/>
      <c r="Z998" s="1816"/>
      <c r="AA998" s="1817"/>
      <c r="AB998" s="1818"/>
      <c r="AC998" s="1819"/>
      <c r="AD998" s="1818"/>
      <c r="AE998" s="1819"/>
      <c r="AF998" s="4009"/>
      <c r="AG998" s="4004"/>
      <c r="AH998" s="4004"/>
      <c r="AI998" s="4009"/>
      <c r="AJ998" s="4004"/>
      <c r="AK998" s="4004"/>
      <c r="AL998" s="1763"/>
      <c r="AM998" s="1609"/>
      <c r="AN998" s="1609"/>
      <c r="AO998" s="1609"/>
      <c r="AP998" s="1609"/>
      <c r="AQ998" s="1609"/>
      <c r="AR998" s="1609"/>
      <c r="AS998" s="1609"/>
      <c r="AT998" s="1609"/>
      <c r="AU998" s="1609"/>
      <c r="AV998" s="1609"/>
      <c r="AW998" s="1609"/>
      <c r="AX998" s="1609"/>
      <c r="AY998" s="1609"/>
      <c r="AZ998" s="1609"/>
      <c r="BA998" s="1609"/>
      <c r="BB998" s="1609"/>
      <c r="BC998" s="1609"/>
      <c r="BD998" s="1609"/>
      <c r="BE998" s="1609"/>
      <c r="BF998" s="1609"/>
    </row>
    <row r="999" spans="1:58" ht="0.75" customHeight="1">
      <c r="A999" s="990" t="s">
        <v>1042</v>
      </c>
      <c r="D999" s="984"/>
      <c r="E999" s="994"/>
      <c r="F999" s="4006"/>
      <c r="G999" s="4003"/>
      <c r="H999" s="4010"/>
      <c r="I999" s="4011"/>
      <c r="J999" s="4002"/>
      <c r="K999" s="4002"/>
      <c r="L999" s="4004"/>
      <c r="M999" s="3857"/>
      <c r="N999" s="4012"/>
      <c r="O999" s="4013"/>
      <c r="P999" s="4001"/>
      <c r="Q999" s="4002"/>
      <c r="R999" s="4002"/>
      <c r="S999" s="4002"/>
      <c r="T999" s="4002"/>
      <c r="U999" s="4002"/>
      <c r="V999" s="4002"/>
      <c r="W999" s="4002"/>
      <c r="X999" s="4002"/>
      <c r="Y999" s="4002"/>
      <c r="Z999" s="1812"/>
      <c r="AA999" s="1813"/>
      <c r="AB999" s="1820"/>
      <c r="AC999" s="1814"/>
      <c r="AD999" s="1814"/>
      <c r="AE999" s="1821"/>
      <c r="AF999" s="4009"/>
      <c r="AG999" s="4004"/>
      <c r="AH999" s="4004"/>
      <c r="AI999" s="4009"/>
      <c r="AJ999" s="4004"/>
      <c r="AK999" s="4004"/>
      <c r="AL999" s="1763"/>
      <c r="AM999" s="1609"/>
      <c r="AN999" s="1609"/>
      <c r="AO999" s="1609"/>
      <c r="AP999" s="1609"/>
      <c r="AQ999" s="1609"/>
      <c r="AR999" s="1609"/>
      <c r="AS999" s="1609"/>
      <c r="AT999" s="1609"/>
      <c r="AU999" s="1609"/>
      <c r="AV999" s="1609"/>
      <c r="AW999" s="1609"/>
      <c r="AX999" s="1609"/>
      <c r="AY999" s="1609"/>
      <c r="AZ999" s="1609"/>
      <c r="BA999" s="1609"/>
      <c r="BB999" s="1609"/>
      <c r="BC999" s="1609"/>
      <c r="BD999" s="1609"/>
      <c r="BE999" s="1609"/>
      <c r="BF999" s="1609"/>
    </row>
    <row r="1000" spans="1:58" ht="0.75" customHeight="1">
      <c r="A1000" s="990" t="s">
        <v>1042</v>
      </c>
      <c r="D1000" s="984"/>
      <c r="E1000" s="994"/>
      <c r="F1000" s="4006"/>
      <c r="G1000" s="4003"/>
      <c r="H1000" s="4010"/>
      <c r="I1000" s="4011"/>
      <c r="J1000" s="4002"/>
      <c r="K1000" s="4002"/>
      <c r="L1000" s="4004"/>
      <c r="M1000" s="3857"/>
      <c r="N1000" s="1813"/>
      <c r="O1000" s="1813"/>
      <c r="P1000" s="1820"/>
      <c r="Q1000" s="1813"/>
      <c r="R1000" s="1813"/>
      <c r="S1000" s="1813"/>
      <c r="T1000" s="1813"/>
      <c r="U1000" s="1813"/>
      <c r="V1000" s="1813"/>
      <c r="W1000" s="1813"/>
      <c r="X1000" s="1813"/>
      <c r="Y1000" s="1813"/>
      <c r="Z1000" s="1813"/>
      <c r="AA1000" s="1813"/>
      <c r="AB1000" s="1813"/>
      <c r="AC1000" s="1813"/>
      <c r="AD1000" s="1813"/>
      <c r="AE1000" s="1822"/>
      <c r="AF1000" s="4009"/>
      <c r="AG1000" s="4004"/>
      <c r="AH1000" s="4004"/>
      <c r="AI1000" s="4009"/>
      <c r="AJ1000" s="4004"/>
      <c r="AK1000" s="4004"/>
      <c r="AL1000" s="1763"/>
      <c r="AM1000" s="1609"/>
      <c r="AN1000" s="1609"/>
      <c r="AO1000" s="1609"/>
      <c r="AP1000" s="1609"/>
      <c r="AQ1000" s="1609"/>
      <c r="AR1000" s="1609"/>
      <c r="AS1000" s="1609"/>
      <c r="AT1000" s="1609"/>
      <c r="AU1000" s="1609"/>
      <c r="AV1000" s="1609"/>
      <c r="AW1000" s="1609"/>
      <c r="AX1000" s="1609"/>
      <c r="AY1000" s="1609"/>
      <c r="AZ1000" s="1609"/>
      <c r="BA1000" s="1609"/>
      <c r="BB1000" s="1609"/>
      <c r="BC1000" s="1609"/>
      <c r="BD1000" s="1609"/>
      <c r="BE1000" s="1609"/>
      <c r="BF1000" s="1609"/>
    </row>
    <row r="1001" spans="1:58" ht="11.25" customHeight="1">
      <c r="A1001" s="990" t="s">
        <v>1042</v>
      </c>
      <c r="D1001" s="984"/>
      <c r="E1001" s="994"/>
      <c r="F1001" s="4007"/>
      <c r="G1001" s="3992" t="s">
        <v>90</v>
      </c>
      <c r="H1001" s="4003" t="s">
        <v>161</v>
      </c>
      <c r="I1001" s="4015"/>
      <c r="J1001" s="4016"/>
      <c r="K1001" s="4017" t="s">
        <v>1193</v>
      </c>
      <c r="L1001" s="3741" t="s">
        <v>6</v>
      </c>
      <c r="M1001" s="3742"/>
      <c r="N1001" s="1761"/>
      <c r="O1001" s="1001" t="s">
        <v>460</v>
      </c>
      <c r="P1001" s="1002"/>
      <c r="Q1001" s="1002"/>
      <c r="R1001" s="1002"/>
      <c r="S1001" s="1002"/>
      <c r="T1001" s="1002"/>
      <c r="U1001" s="1002"/>
      <c r="V1001" s="1002"/>
      <c r="W1001" s="1002"/>
      <c r="X1001" s="1002"/>
      <c r="Y1001" s="1002"/>
      <c r="Z1001" s="1002"/>
      <c r="AA1001" s="1002"/>
      <c r="AB1001" s="1002"/>
      <c r="AC1001" s="1002"/>
      <c r="AD1001" s="1002"/>
      <c r="AE1001" s="1002"/>
      <c r="AF1001" s="4018">
        <v>2021</v>
      </c>
      <c r="AG1001" s="4019" t="s">
        <v>1096</v>
      </c>
      <c r="AH1001" s="4019" t="s">
        <v>1082</v>
      </c>
      <c r="AI1001" s="4018">
        <v>2021</v>
      </c>
      <c r="AJ1001" s="4019" t="s">
        <v>1096</v>
      </c>
      <c r="AK1001" s="4019" t="s">
        <v>1082</v>
      </c>
      <c r="AL1001" s="1763"/>
      <c r="AM1001" s="1609"/>
      <c r="AN1001" s="1609"/>
      <c r="AO1001" s="1609"/>
      <c r="AP1001" s="1609"/>
      <c r="AQ1001" s="1609"/>
      <c r="AR1001" s="1609"/>
      <c r="AS1001" s="1609"/>
      <c r="AT1001" s="1609"/>
      <c r="AU1001" s="1609"/>
      <c r="AV1001" s="1609"/>
      <c r="AW1001" s="1609"/>
      <c r="AX1001" s="1609"/>
      <c r="AY1001" s="1609"/>
      <c r="AZ1001" s="1609"/>
      <c r="BA1001" s="1609"/>
      <c r="BB1001" s="1609"/>
      <c r="BC1001" s="1609"/>
      <c r="BD1001" s="1609"/>
      <c r="BE1001" s="1609"/>
      <c r="BF1001" s="1609"/>
    </row>
    <row r="1002" spans="1:58" ht="11.25" customHeight="1">
      <c r="A1002" s="990" t="s">
        <v>1042</v>
      </c>
      <c r="D1002" s="984"/>
      <c r="E1002" s="994"/>
      <c r="F1002" s="4007"/>
      <c r="G1002" s="4014"/>
      <c r="H1002" s="4003" t="s">
        <v>460</v>
      </c>
      <c r="I1002" s="4015"/>
      <c r="J1002" s="4016"/>
      <c r="K1002" s="4017"/>
      <c r="L1002" s="3741"/>
      <c r="M1002" s="3742"/>
      <c r="N1002" s="4020"/>
      <c r="O1002" s="4021">
        <v>1</v>
      </c>
      <c r="P1002" s="4022" t="s">
        <v>52</v>
      </c>
      <c r="Q1002" s="4016" t="s">
        <v>1194</v>
      </c>
      <c r="R1002" s="4025" t="s">
        <v>1084</v>
      </c>
      <c r="S1002" s="4025" t="s">
        <v>1175</v>
      </c>
      <c r="T1002" s="4025" t="s">
        <v>1195</v>
      </c>
      <c r="U1002" s="4025" t="s">
        <v>1196</v>
      </c>
      <c r="V1002" s="4025" t="s">
        <v>1197</v>
      </c>
      <c r="W1002" s="4025" t="s">
        <v>1198</v>
      </c>
      <c r="X1002" s="4025" t="s">
        <v>1199</v>
      </c>
      <c r="Y1002" s="4025" t="s">
        <v>1091</v>
      </c>
      <c r="Z1002" s="999"/>
      <c r="AA1002" s="1000"/>
      <c r="AB1002" s="1000"/>
      <c r="AC1002" s="1004"/>
      <c r="AD1002" s="1004"/>
      <c r="AE1002" s="1005"/>
      <c r="AF1002" s="4018"/>
      <c r="AG1002" s="4019"/>
      <c r="AH1002" s="4019"/>
      <c r="AI1002" s="4018"/>
      <c r="AJ1002" s="4019"/>
      <c r="AK1002" s="4019"/>
      <c r="AL1002" s="1763"/>
      <c r="AM1002" s="1609"/>
      <c r="AN1002" s="1609"/>
      <c r="AO1002" s="1609"/>
      <c r="AP1002" s="1609"/>
      <c r="AQ1002" s="1609"/>
      <c r="AR1002" s="1609"/>
      <c r="AS1002" s="1609"/>
      <c r="AT1002" s="1609"/>
      <c r="AU1002" s="1609"/>
      <c r="AV1002" s="1609"/>
      <c r="AW1002" s="1609"/>
      <c r="AX1002" s="1609"/>
      <c r="AY1002" s="1609"/>
      <c r="AZ1002" s="1609"/>
      <c r="BA1002" s="1609"/>
      <c r="BB1002" s="1609"/>
      <c r="BC1002" s="1609"/>
      <c r="BD1002" s="1609"/>
      <c r="BE1002" s="1609"/>
      <c r="BF1002" s="1609"/>
    </row>
    <row r="1003" spans="1:58" ht="11.25" customHeight="1">
      <c r="A1003" s="990" t="s">
        <v>1042</v>
      </c>
      <c r="D1003" s="984"/>
      <c r="E1003" s="994"/>
      <c r="F1003" s="4007"/>
      <c r="G1003" s="4014"/>
      <c r="H1003" s="4003" t="s">
        <v>460</v>
      </c>
      <c r="I1003" s="4015"/>
      <c r="J1003" s="4016"/>
      <c r="K1003" s="4017"/>
      <c r="L1003" s="3741"/>
      <c r="M1003" s="3742"/>
      <c r="N1003" s="4020"/>
      <c r="O1003" s="4021"/>
      <c r="P1003" s="4023"/>
      <c r="Q1003" s="4016"/>
      <c r="R1003" s="3975"/>
      <c r="S1003" s="4025"/>
      <c r="T1003" s="3975"/>
      <c r="U1003" s="3975"/>
      <c r="V1003" s="3975"/>
      <c r="W1003" s="3975"/>
      <c r="X1003" s="3975"/>
      <c r="Y1003" s="3975"/>
      <c r="Z1003" s="1614"/>
      <c r="AA1003" s="1581">
        <v>1</v>
      </c>
      <c r="AB1003" s="1003" t="s">
        <v>1102</v>
      </c>
      <c r="AC1003" s="993">
        <v>2976.47</v>
      </c>
      <c r="AD1003" s="1003" t="str">
        <f>AB1003</f>
        <v xml:space="preserve">      Амортизационные отчисления с выделением результатов переоценки основных средств и нематериальных активов</v>
      </c>
      <c r="AE1003" s="993">
        <v>0</v>
      </c>
      <c r="AF1003" s="4018"/>
      <c r="AG1003" s="4019"/>
      <c r="AH1003" s="4019"/>
      <c r="AI1003" s="4018"/>
      <c r="AJ1003" s="4019"/>
      <c r="AK1003" s="4019"/>
      <c r="AL1003" s="1763"/>
      <c r="AM1003" s="1609"/>
      <c r="AN1003" s="1609"/>
      <c r="AO1003" s="1609"/>
      <c r="AP1003" s="1609"/>
      <c r="AQ1003" s="1609"/>
      <c r="AR1003" s="1609"/>
      <c r="AS1003" s="1609"/>
      <c r="AT1003" s="1609"/>
      <c r="AU1003" s="1609"/>
      <c r="AV1003" s="1609"/>
      <c r="AW1003" s="1609"/>
      <c r="AX1003" s="1609"/>
      <c r="AY1003" s="1609"/>
      <c r="AZ1003" s="1609"/>
      <c r="BA1003" s="1609"/>
      <c r="BB1003" s="1609"/>
      <c r="BC1003" s="1609"/>
      <c r="BD1003" s="1609"/>
      <c r="BE1003" s="1609"/>
      <c r="BF1003" s="1609"/>
    </row>
    <row r="1004" spans="1:58" ht="11.25" customHeight="1">
      <c r="A1004" s="990" t="s">
        <v>1042</v>
      </c>
      <c r="D1004" s="984"/>
      <c r="E1004" s="994"/>
      <c r="F1004" s="4014"/>
      <c r="G1004" s="4014"/>
      <c r="H1004" s="4014"/>
      <c r="I1004" s="4014"/>
      <c r="J1004" s="4014"/>
      <c r="K1004" s="4014"/>
      <c r="L1004" s="4014"/>
      <c r="M1004" s="4014"/>
      <c r="N1004" s="4014"/>
      <c r="O1004" s="4014"/>
      <c r="P1004" s="4014"/>
      <c r="Q1004" s="4014"/>
      <c r="R1004" s="4014"/>
      <c r="S1004" s="4014"/>
      <c r="T1004" s="4014"/>
      <c r="U1004" s="4014"/>
      <c r="V1004" s="4014"/>
      <c r="W1004" s="4014"/>
      <c r="X1004" s="4014"/>
      <c r="Y1004" s="4014"/>
      <c r="Z1004" s="587" t="s">
        <v>90</v>
      </c>
      <c r="AA1004" s="1601" t="s">
        <v>89</v>
      </c>
      <c r="AB1004" s="1003" t="s">
        <v>1092</v>
      </c>
      <c r="AC1004" s="993">
        <v>1240.2</v>
      </c>
      <c r="AD1004" s="1003" t="str">
        <f>AB1004</f>
        <v xml:space="preserve">  Прибыль направляемая на инвестиции</v>
      </c>
      <c r="AE1004" s="993">
        <v>0</v>
      </c>
      <c r="AF1004" s="4026"/>
      <c r="AG1004" s="4027"/>
      <c r="AH1004" s="4027"/>
      <c r="AI1004" s="4026"/>
      <c r="AJ1004" s="4027"/>
      <c r="AK1004" s="4028"/>
      <c r="AL1004" s="1763"/>
      <c r="AM1004" s="1609"/>
      <c r="AN1004" s="1609"/>
      <c r="AO1004" s="1609"/>
      <c r="AP1004" s="1609"/>
      <c r="AQ1004" s="1609"/>
      <c r="AR1004" s="1609"/>
      <c r="AS1004" s="1609"/>
      <c r="AT1004" s="1609"/>
      <c r="AU1004" s="1609"/>
      <c r="AV1004" s="1609"/>
      <c r="AW1004" s="1609"/>
      <c r="AX1004" s="1609"/>
      <c r="AY1004" s="1609"/>
      <c r="AZ1004" s="1609"/>
      <c r="BA1004" s="1609"/>
      <c r="BB1004" s="1609"/>
      <c r="BC1004" s="1609"/>
      <c r="BD1004" s="1609"/>
      <c r="BE1004" s="1609"/>
      <c r="BF1004" s="1609"/>
    </row>
    <row r="1005" spans="1:58" ht="11.25" customHeight="1">
      <c r="A1005" s="990" t="s">
        <v>1042</v>
      </c>
      <c r="D1005" s="984"/>
      <c r="E1005" s="994"/>
      <c r="F1005" s="4007"/>
      <c r="G1005" s="4014"/>
      <c r="H1005" s="4003" t="s">
        <v>460</v>
      </c>
      <c r="I1005" s="4015"/>
      <c r="J1005" s="4016"/>
      <c r="K1005" s="4017"/>
      <c r="L1005" s="3741"/>
      <c r="M1005" s="3742"/>
      <c r="N1005" s="4020"/>
      <c r="O1005" s="4021"/>
      <c r="P1005" s="4024"/>
      <c r="Q1005" s="4016"/>
      <c r="R1005" s="3975"/>
      <c r="S1005" s="4025"/>
      <c r="T1005" s="3975"/>
      <c r="U1005" s="3975"/>
      <c r="V1005" s="3975"/>
      <c r="W1005" s="3975"/>
      <c r="X1005" s="3975"/>
      <c r="Y1005" s="3975"/>
      <c r="Z1005" s="999"/>
      <c r="AA1005" s="1000"/>
      <c r="AB1005" s="1065" t="s">
        <v>1093</v>
      </c>
      <c r="AC1005" s="1004"/>
      <c r="AD1005" s="1004"/>
      <c r="AE1005" s="1006"/>
      <c r="AF1005" s="4018"/>
      <c r="AG1005" s="4019"/>
      <c r="AH1005" s="4019"/>
      <c r="AI1005" s="4018"/>
      <c r="AJ1005" s="4019"/>
      <c r="AK1005" s="4019"/>
      <c r="AL1005" s="1763"/>
      <c r="AM1005" s="1609"/>
      <c r="AN1005" s="1609"/>
      <c r="AO1005" s="1609"/>
      <c r="AP1005" s="1609"/>
      <c r="AQ1005" s="1609"/>
      <c r="AR1005" s="1609"/>
      <c r="AS1005" s="1609"/>
      <c r="AT1005" s="1609"/>
      <c r="AU1005" s="1609"/>
      <c r="AV1005" s="1609"/>
      <c r="AW1005" s="1609"/>
      <c r="AX1005" s="1609"/>
      <c r="AY1005" s="1609"/>
      <c r="AZ1005" s="1609"/>
      <c r="BA1005" s="1609"/>
      <c r="BB1005" s="1609"/>
      <c r="BC1005" s="1609"/>
      <c r="BD1005" s="1609"/>
      <c r="BE1005" s="1609"/>
      <c r="BF1005" s="1609"/>
    </row>
    <row r="1006" spans="1:58" ht="11.25" customHeight="1">
      <c r="A1006" s="990" t="s">
        <v>1042</v>
      </c>
      <c r="D1006" s="984"/>
      <c r="E1006" s="994"/>
      <c r="F1006" s="4007"/>
      <c r="G1006" s="4014"/>
      <c r="H1006" s="4003" t="s">
        <v>460</v>
      </c>
      <c r="I1006" s="4015"/>
      <c r="J1006" s="4016"/>
      <c r="K1006" s="4017"/>
      <c r="L1006" s="3741"/>
      <c r="M1006" s="3742"/>
      <c r="N1006" s="999"/>
      <c r="O1006" s="1000"/>
      <c r="P1006" s="992" t="s">
        <v>1094</v>
      </c>
      <c r="Q1006" s="1000"/>
      <c r="R1006" s="1000"/>
      <c r="S1006" s="1000"/>
      <c r="T1006" s="1000"/>
      <c r="U1006" s="1000"/>
      <c r="V1006" s="1000"/>
      <c r="W1006" s="1000"/>
      <c r="X1006" s="1000"/>
      <c r="Y1006" s="1000"/>
      <c r="Z1006" s="1000"/>
      <c r="AA1006" s="1000"/>
      <c r="AB1006" s="1000"/>
      <c r="AC1006" s="1000"/>
      <c r="AD1006" s="1000"/>
      <c r="AE1006" s="1007"/>
      <c r="AF1006" s="4018"/>
      <c r="AG1006" s="4019"/>
      <c r="AH1006" s="4019"/>
      <c r="AI1006" s="4018"/>
      <c r="AJ1006" s="4019"/>
      <c r="AK1006" s="4019"/>
      <c r="AL1006" s="1763"/>
      <c r="AM1006" s="1609"/>
      <c r="AN1006" s="1609"/>
      <c r="AO1006" s="1609"/>
      <c r="AP1006" s="1609"/>
      <c r="AQ1006" s="1609"/>
      <c r="AR1006" s="1609"/>
      <c r="AS1006" s="1609"/>
      <c r="AT1006" s="1609"/>
      <c r="AU1006" s="1609"/>
      <c r="AV1006" s="1609"/>
      <c r="AW1006" s="1609"/>
      <c r="AX1006" s="1609"/>
      <c r="AY1006" s="1609"/>
      <c r="AZ1006" s="1609"/>
      <c r="BA1006" s="1609"/>
      <c r="BB1006" s="1609"/>
      <c r="BC1006" s="1609"/>
      <c r="BD1006" s="1609"/>
      <c r="BE1006" s="1609"/>
      <c r="BF1006" s="1609"/>
    </row>
    <row r="1007" spans="1:58" ht="12" customHeight="1">
      <c r="A1007" s="990" t="s">
        <v>1042</v>
      </c>
      <c r="D1007" s="984"/>
      <c r="E1007" s="994"/>
      <c r="F1007" s="4008"/>
      <c r="G1007" s="1014"/>
      <c r="H1007" s="1014"/>
      <c r="I1007" s="4005" t="s">
        <v>1100</v>
      </c>
      <c r="J1007" s="4005"/>
      <c r="K1007" s="4005"/>
      <c r="L1007" s="997"/>
      <c r="M1007" s="997"/>
      <c r="N1007" s="998"/>
      <c r="O1007" s="998"/>
      <c r="P1007" s="998"/>
      <c r="Q1007" s="998"/>
      <c r="R1007" s="998"/>
      <c r="S1007" s="998"/>
      <c r="T1007" s="998"/>
      <c r="U1007" s="998"/>
      <c r="V1007" s="998"/>
      <c r="W1007" s="998"/>
      <c r="X1007" s="998"/>
      <c r="Y1007" s="998"/>
      <c r="Z1007" s="998"/>
      <c r="AA1007" s="998"/>
      <c r="AB1007" s="998"/>
      <c r="AC1007" s="998"/>
      <c r="AD1007" s="998"/>
      <c r="AE1007" s="998"/>
      <c r="AF1007" s="998"/>
      <c r="AG1007" s="997"/>
      <c r="AH1007" s="997"/>
      <c r="AI1007" s="998"/>
      <c r="AJ1007" s="997"/>
      <c r="AK1007" s="998"/>
      <c r="AL1007" s="1763"/>
      <c r="AM1007" s="1609"/>
      <c r="AN1007" s="1609"/>
      <c r="AO1007" s="1609"/>
      <c r="AP1007" s="1609"/>
      <c r="AQ1007" s="1609"/>
      <c r="AR1007" s="1609"/>
      <c r="AS1007" s="1609"/>
      <c r="AT1007" s="1609"/>
      <c r="AU1007" s="1609"/>
      <c r="AV1007" s="1609"/>
      <c r="AW1007" s="1609"/>
      <c r="AX1007" s="1609"/>
      <c r="AY1007" s="1609"/>
      <c r="AZ1007" s="1609"/>
      <c r="BA1007" s="1609"/>
      <c r="BB1007" s="1609"/>
      <c r="BC1007" s="1609"/>
      <c r="BD1007" s="1609"/>
      <c r="BE1007" s="1609"/>
      <c r="BF1007" s="1609"/>
    </row>
    <row r="1008" spans="1:58" ht="0.75" customHeight="1">
      <c r="A1008" s="990" t="s">
        <v>1042</v>
      </c>
      <c r="D1008" s="984"/>
      <c r="E1008" s="994"/>
      <c r="F1008" s="4006">
        <v>2023</v>
      </c>
      <c r="G1008" s="4003"/>
      <c r="H1008" s="4010" t="s">
        <v>460</v>
      </c>
      <c r="I1008" s="4011"/>
      <c r="J1008" s="4002"/>
      <c r="K1008" s="4002"/>
      <c r="L1008" s="4004"/>
      <c r="M1008" s="3857"/>
      <c r="N1008" s="1811"/>
      <c r="O1008" s="1810"/>
      <c r="P1008" s="1811"/>
      <c r="Q1008" s="1811"/>
      <c r="R1008" s="1811"/>
      <c r="S1008" s="1811"/>
      <c r="T1008" s="1811"/>
      <c r="U1008" s="1811"/>
      <c r="V1008" s="1811"/>
      <c r="W1008" s="1811"/>
      <c r="X1008" s="1811"/>
      <c r="Y1008" s="1811"/>
      <c r="Z1008" s="1811"/>
      <c r="AA1008" s="1811"/>
      <c r="AB1008" s="1811"/>
      <c r="AC1008" s="1811"/>
      <c r="AD1008" s="1811"/>
      <c r="AE1008" s="1811"/>
      <c r="AF1008" s="4009"/>
      <c r="AG1008" s="4004"/>
      <c r="AH1008" s="4004"/>
      <c r="AI1008" s="4009"/>
      <c r="AJ1008" s="4004"/>
      <c r="AK1008" s="4004"/>
      <c r="AL1008" s="1763"/>
      <c r="AM1008" s="1609"/>
      <c r="AN1008" s="1609"/>
      <c r="AO1008" s="1609"/>
      <c r="AP1008" s="1609"/>
      <c r="AQ1008" s="1609"/>
      <c r="AR1008" s="1609"/>
      <c r="AS1008" s="1609"/>
      <c r="AT1008" s="1609"/>
      <c r="AU1008" s="1609"/>
      <c r="AV1008" s="1609"/>
      <c r="AW1008" s="1609"/>
      <c r="AX1008" s="1609"/>
      <c r="AY1008" s="1609"/>
      <c r="AZ1008" s="1609"/>
      <c r="BA1008" s="1609"/>
      <c r="BB1008" s="1609"/>
      <c r="BC1008" s="1609"/>
      <c r="BD1008" s="1609"/>
      <c r="BE1008" s="1609"/>
      <c r="BF1008" s="1609"/>
    </row>
    <row r="1009" spans="1:58" ht="0.75" customHeight="1">
      <c r="A1009" s="990" t="s">
        <v>1042</v>
      </c>
      <c r="D1009" s="984"/>
      <c r="E1009" s="994"/>
      <c r="F1009" s="4006"/>
      <c r="G1009" s="4003"/>
      <c r="H1009" s="4010"/>
      <c r="I1009" s="4011"/>
      <c r="J1009" s="4002"/>
      <c r="K1009" s="4002"/>
      <c r="L1009" s="4004"/>
      <c r="M1009" s="3857"/>
      <c r="N1009" s="4012"/>
      <c r="O1009" s="4013"/>
      <c r="P1009" s="3999"/>
      <c r="Q1009" s="4002"/>
      <c r="R1009" s="4002"/>
      <c r="S1009" s="4002"/>
      <c r="T1009" s="4002"/>
      <c r="U1009" s="4002"/>
      <c r="V1009" s="4002"/>
      <c r="W1009" s="4002"/>
      <c r="X1009" s="4002"/>
      <c r="Y1009" s="4002"/>
      <c r="Z1009" s="1812"/>
      <c r="AA1009" s="1813"/>
      <c r="AB1009" s="1813"/>
      <c r="AC1009" s="1814"/>
      <c r="AD1009" s="1814"/>
      <c r="AE1009" s="1815"/>
      <c r="AF1009" s="4009"/>
      <c r="AG1009" s="4004"/>
      <c r="AH1009" s="4004"/>
      <c r="AI1009" s="4009"/>
      <c r="AJ1009" s="4004"/>
      <c r="AK1009" s="4004"/>
      <c r="AL1009" s="1763"/>
      <c r="AM1009" s="1609"/>
      <c r="AN1009" s="1609"/>
      <c r="AO1009" s="1609"/>
      <c r="AP1009" s="1609"/>
      <c r="AQ1009" s="1609"/>
      <c r="AR1009" s="1609"/>
      <c r="AS1009" s="1609"/>
      <c r="AT1009" s="1609"/>
      <c r="AU1009" s="1609"/>
      <c r="AV1009" s="1609"/>
      <c r="AW1009" s="1609"/>
      <c r="AX1009" s="1609"/>
      <c r="AY1009" s="1609"/>
      <c r="AZ1009" s="1609"/>
      <c r="BA1009" s="1609"/>
      <c r="BB1009" s="1609"/>
      <c r="BC1009" s="1609"/>
      <c r="BD1009" s="1609"/>
      <c r="BE1009" s="1609"/>
      <c r="BF1009" s="1609"/>
    </row>
    <row r="1010" spans="1:58" ht="0.75" customHeight="1">
      <c r="A1010" s="990" t="s">
        <v>1042</v>
      </c>
      <c r="D1010" s="984"/>
      <c r="E1010" s="994"/>
      <c r="F1010" s="4006"/>
      <c r="G1010" s="4003"/>
      <c r="H1010" s="4010"/>
      <c r="I1010" s="4011"/>
      <c r="J1010" s="4002"/>
      <c r="K1010" s="4002"/>
      <c r="L1010" s="4004"/>
      <c r="M1010" s="3857"/>
      <c r="N1010" s="4012"/>
      <c r="O1010" s="4013"/>
      <c r="P1010" s="4000"/>
      <c r="Q1010" s="4002"/>
      <c r="R1010" s="4002"/>
      <c r="S1010" s="4002"/>
      <c r="T1010" s="4002"/>
      <c r="U1010" s="4002"/>
      <c r="V1010" s="4002"/>
      <c r="W1010" s="4002"/>
      <c r="X1010" s="4002"/>
      <c r="Y1010" s="4002"/>
      <c r="Z1010" s="1816"/>
      <c r="AA1010" s="1817"/>
      <c r="AB1010" s="1818"/>
      <c r="AC1010" s="1819"/>
      <c r="AD1010" s="1818"/>
      <c r="AE1010" s="1819"/>
      <c r="AF1010" s="4009"/>
      <c r="AG1010" s="4004"/>
      <c r="AH1010" s="4004"/>
      <c r="AI1010" s="4009"/>
      <c r="AJ1010" s="4004"/>
      <c r="AK1010" s="4004"/>
      <c r="AL1010" s="1763"/>
      <c r="AM1010" s="1609"/>
      <c r="AN1010" s="1609"/>
      <c r="AO1010" s="1609"/>
      <c r="AP1010" s="1609"/>
      <c r="AQ1010" s="1609"/>
      <c r="AR1010" s="1609"/>
      <c r="AS1010" s="1609"/>
      <c r="AT1010" s="1609"/>
      <c r="AU1010" s="1609"/>
      <c r="AV1010" s="1609"/>
      <c r="AW1010" s="1609"/>
      <c r="AX1010" s="1609"/>
      <c r="AY1010" s="1609"/>
      <c r="AZ1010" s="1609"/>
      <c r="BA1010" s="1609"/>
      <c r="BB1010" s="1609"/>
      <c r="BC1010" s="1609"/>
      <c r="BD1010" s="1609"/>
      <c r="BE1010" s="1609"/>
      <c r="BF1010" s="1609"/>
    </row>
    <row r="1011" spans="1:58" ht="0.75" customHeight="1">
      <c r="A1011" s="990" t="s">
        <v>1042</v>
      </c>
      <c r="D1011" s="984"/>
      <c r="E1011" s="994"/>
      <c r="F1011" s="4006"/>
      <c r="G1011" s="4003"/>
      <c r="H1011" s="4010"/>
      <c r="I1011" s="4011"/>
      <c r="J1011" s="4002"/>
      <c r="K1011" s="4002"/>
      <c r="L1011" s="4004"/>
      <c r="M1011" s="3857"/>
      <c r="N1011" s="4012"/>
      <c r="O1011" s="4013"/>
      <c r="P1011" s="4001"/>
      <c r="Q1011" s="4002"/>
      <c r="R1011" s="4002"/>
      <c r="S1011" s="4002"/>
      <c r="T1011" s="4002"/>
      <c r="U1011" s="4002"/>
      <c r="V1011" s="4002"/>
      <c r="W1011" s="4002"/>
      <c r="X1011" s="4002"/>
      <c r="Y1011" s="4002"/>
      <c r="Z1011" s="1812"/>
      <c r="AA1011" s="1813"/>
      <c r="AB1011" s="1820"/>
      <c r="AC1011" s="1814"/>
      <c r="AD1011" s="1814"/>
      <c r="AE1011" s="1821"/>
      <c r="AF1011" s="4009"/>
      <c r="AG1011" s="4004"/>
      <c r="AH1011" s="4004"/>
      <c r="AI1011" s="4009"/>
      <c r="AJ1011" s="4004"/>
      <c r="AK1011" s="4004"/>
      <c r="AL1011" s="1763"/>
      <c r="AM1011" s="1609"/>
      <c r="AN1011" s="1609"/>
      <c r="AO1011" s="1609"/>
      <c r="AP1011" s="1609"/>
      <c r="AQ1011" s="1609"/>
      <c r="AR1011" s="1609"/>
      <c r="AS1011" s="1609"/>
      <c r="AT1011" s="1609"/>
      <c r="AU1011" s="1609"/>
      <c r="AV1011" s="1609"/>
      <c r="AW1011" s="1609"/>
      <c r="AX1011" s="1609"/>
      <c r="AY1011" s="1609"/>
      <c r="AZ1011" s="1609"/>
      <c r="BA1011" s="1609"/>
      <c r="BB1011" s="1609"/>
      <c r="BC1011" s="1609"/>
      <c r="BD1011" s="1609"/>
      <c r="BE1011" s="1609"/>
      <c r="BF1011" s="1609"/>
    </row>
    <row r="1012" spans="1:58" ht="0.75" customHeight="1">
      <c r="A1012" s="990" t="s">
        <v>1042</v>
      </c>
      <c r="D1012" s="984"/>
      <c r="E1012" s="994"/>
      <c r="F1012" s="4006"/>
      <c r="G1012" s="4003"/>
      <c r="H1012" s="4010"/>
      <c r="I1012" s="4011"/>
      <c r="J1012" s="4002"/>
      <c r="K1012" s="4002"/>
      <c r="L1012" s="4004"/>
      <c r="M1012" s="3857"/>
      <c r="N1012" s="1813"/>
      <c r="O1012" s="1813"/>
      <c r="P1012" s="1820"/>
      <c r="Q1012" s="1813"/>
      <c r="R1012" s="1813"/>
      <c r="S1012" s="1813"/>
      <c r="T1012" s="1813"/>
      <c r="U1012" s="1813"/>
      <c r="V1012" s="1813"/>
      <c r="W1012" s="1813"/>
      <c r="X1012" s="1813"/>
      <c r="Y1012" s="1813"/>
      <c r="Z1012" s="1813"/>
      <c r="AA1012" s="1813"/>
      <c r="AB1012" s="1813"/>
      <c r="AC1012" s="1813"/>
      <c r="AD1012" s="1813"/>
      <c r="AE1012" s="1822"/>
      <c r="AF1012" s="4009"/>
      <c r="AG1012" s="4004"/>
      <c r="AH1012" s="4004"/>
      <c r="AI1012" s="4009"/>
      <c r="AJ1012" s="4004"/>
      <c r="AK1012" s="4004"/>
      <c r="AL1012" s="1763"/>
      <c r="AM1012" s="1609"/>
      <c r="AN1012" s="1609"/>
      <c r="AO1012" s="1609"/>
      <c r="AP1012" s="1609"/>
      <c r="AQ1012" s="1609"/>
      <c r="AR1012" s="1609"/>
      <c r="AS1012" s="1609"/>
      <c r="AT1012" s="1609"/>
      <c r="AU1012" s="1609"/>
      <c r="AV1012" s="1609"/>
      <c r="AW1012" s="1609"/>
      <c r="AX1012" s="1609"/>
      <c r="AY1012" s="1609"/>
      <c r="AZ1012" s="1609"/>
      <c r="BA1012" s="1609"/>
      <c r="BB1012" s="1609"/>
      <c r="BC1012" s="1609"/>
      <c r="BD1012" s="1609"/>
      <c r="BE1012" s="1609"/>
      <c r="BF1012" s="1609"/>
    </row>
    <row r="1013" spans="1:58" ht="11.25" customHeight="1">
      <c r="A1013" s="990" t="s">
        <v>1042</v>
      </c>
      <c r="D1013" s="984"/>
      <c r="E1013" s="994"/>
      <c r="F1013" s="4007"/>
      <c r="G1013" s="3992" t="s">
        <v>90</v>
      </c>
      <c r="H1013" s="4003" t="s">
        <v>161</v>
      </c>
      <c r="I1013" s="4015"/>
      <c r="J1013" s="4016"/>
      <c r="K1013" s="4017" t="s">
        <v>1193</v>
      </c>
      <c r="L1013" s="3741" t="s">
        <v>6</v>
      </c>
      <c r="M1013" s="3742"/>
      <c r="N1013" s="1761"/>
      <c r="O1013" s="1001" t="s">
        <v>460</v>
      </c>
      <c r="P1013" s="1002"/>
      <c r="Q1013" s="1002"/>
      <c r="R1013" s="1002"/>
      <c r="S1013" s="1002"/>
      <c r="T1013" s="1002"/>
      <c r="U1013" s="1002"/>
      <c r="V1013" s="1002"/>
      <c r="W1013" s="1002"/>
      <c r="X1013" s="1002"/>
      <c r="Y1013" s="1002"/>
      <c r="Z1013" s="1002"/>
      <c r="AA1013" s="1002"/>
      <c r="AB1013" s="1002"/>
      <c r="AC1013" s="1002"/>
      <c r="AD1013" s="1002"/>
      <c r="AE1013" s="1002"/>
      <c r="AF1013" s="4018">
        <v>2021</v>
      </c>
      <c r="AG1013" s="4019" t="s">
        <v>1096</v>
      </c>
      <c r="AH1013" s="4019" t="s">
        <v>1082</v>
      </c>
      <c r="AI1013" s="4018">
        <v>2021</v>
      </c>
      <c r="AJ1013" s="4019" t="s">
        <v>1096</v>
      </c>
      <c r="AK1013" s="4019" t="s">
        <v>1082</v>
      </c>
      <c r="AL1013" s="1763"/>
      <c r="AM1013" s="1609"/>
      <c r="AN1013" s="1609"/>
      <c r="AO1013" s="1609"/>
      <c r="AP1013" s="1609"/>
      <c r="AQ1013" s="1609"/>
      <c r="AR1013" s="1609"/>
      <c r="AS1013" s="1609"/>
      <c r="AT1013" s="1609"/>
      <c r="AU1013" s="1609"/>
      <c r="AV1013" s="1609"/>
      <c r="AW1013" s="1609"/>
      <c r="AX1013" s="1609"/>
      <c r="AY1013" s="1609"/>
      <c r="AZ1013" s="1609"/>
      <c r="BA1013" s="1609"/>
      <c r="BB1013" s="1609"/>
      <c r="BC1013" s="1609"/>
      <c r="BD1013" s="1609"/>
      <c r="BE1013" s="1609"/>
      <c r="BF1013" s="1609"/>
    </row>
    <row r="1014" spans="1:58" ht="11.25" customHeight="1">
      <c r="A1014" s="990" t="s">
        <v>1042</v>
      </c>
      <c r="D1014" s="984"/>
      <c r="E1014" s="994"/>
      <c r="F1014" s="4007"/>
      <c r="G1014" s="4014"/>
      <c r="H1014" s="4003" t="s">
        <v>460</v>
      </c>
      <c r="I1014" s="4015"/>
      <c r="J1014" s="4016"/>
      <c r="K1014" s="4017"/>
      <c r="L1014" s="3741"/>
      <c r="M1014" s="3742"/>
      <c r="N1014" s="4020"/>
      <c r="O1014" s="4021">
        <v>1</v>
      </c>
      <c r="P1014" s="4022" t="s">
        <v>52</v>
      </c>
      <c r="Q1014" s="4016" t="s">
        <v>1194</v>
      </c>
      <c r="R1014" s="4025" t="s">
        <v>1084</v>
      </c>
      <c r="S1014" s="4025" t="s">
        <v>1175</v>
      </c>
      <c r="T1014" s="4025" t="s">
        <v>1195</v>
      </c>
      <c r="U1014" s="4025" t="s">
        <v>1196</v>
      </c>
      <c r="V1014" s="4025" t="s">
        <v>1197</v>
      </c>
      <c r="W1014" s="4025" t="s">
        <v>1198</v>
      </c>
      <c r="X1014" s="4025" t="s">
        <v>1199</v>
      </c>
      <c r="Y1014" s="4025" t="s">
        <v>1091</v>
      </c>
      <c r="Z1014" s="999"/>
      <c r="AA1014" s="1000"/>
      <c r="AB1014" s="1000"/>
      <c r="AC1014" s="1004"/>
      <c r="AD1014" s="1004"/>
      <c r="AE1014" s="1005"/>
      <c r="AF1014" s="4018"/>
      <c r="AG1014" s="4019"/>
      <c r="AH1014" s="4019"/>
      <c r="AI1014" s="4018"/>
      <c r="AJ1014" s="4019"/>
      <c r="AK1014" s="4019"/>
      <c r="AL1014" s="1763"/>
      <c r="AM1014" s="1609"/>
      <c r="AN1014" s="1609"/>
      <c r="AO1014" s="1609"/>
      <c r="AP1014" s="1609"/>
      <c r="AQ1014" s="1609"/>
      <c r="AR1014" s="1609"/>
      <c r="AS1014" s="1609"/>
      <c r="AT1014" s="1609"/>
      <c r="AU1014" s="1609"/>
      <c r="AV1014" s="1609"/>
      <c r="AW1014" s="1609"/>
      <c r="AX1014" s="1609"/>
      <c r="AY1014" s="1609"/>
      <c r="AZ1014" s="1609"/>
      <c r="BA1014" s="1609"/>
      <c r="BB1014" s="1609"/>
      <c r="BC1014" s="1609"/>
      <c r="BD1014" s="1609"/>
      <c r="BE1014" s="1609"/>
      <c r="BF1014" s="1609"/>
    </row>
    <row r="1015" spans="1:58" ht="11.25" customHeight="1">
      <c r="A1015" s="990" t="s">
        <v>1042</v>
      </c>
      <c r="D1015" s="984"/>
      <c r="E1015" s="994"/>
      <c r="F1015" s="4007"/>
      <c r="G1015" s="4014"/>
      <c r="H1015" s="4003" t="s">
        <v>460</v>
      </c>
      <c r="I1015" s="4015"/>
      <c r="J1015" s="4016"/>
      <c r="K1015" s="4017"/>
      <c r="L1015" s="3741"/>
      <c r="M1015" s="3742"/>
      <c r="N1015" s="4020"/>
      <c r="O1015" s="4021"/>
      <c r="P1015" s="4023"/>
      <c r="Q1015" s="4016"/>
      <c r="R1015" s="3975"/>
      <c r="S1015" s="4025"/>
      <c r="T1015" s="3975"/>
      <c r="U1015" s="3975"/>
      <c r="V1015" s="3975"/>
      <c r="W1015" s="3975"/>
      <c r="X1015" s="3975"/>
      <c r="Y1015" s="3975"/>
      <c r="Z1015" s="1614"/>
      <c r="AA1015" s="1581">
        <v>1</v>
      </c>
      <c r="AB1015" s="1003" t="s">
        <v>1102</v>
      </c>
      <c r="AC1015" s="993">
        <v>2632.37</v>
      </c>
      <c r="AD1015" s="1003" t="str">
        <f>AB1015</f>
        <v xml:space="preserve">      Амортизационные отчисления с выделением результатов переоценки основных средств и нематериальных активов</v>
      </c>
      <c r="AE1015" s="993">
        <v>0</v>
      </c>
      <c r="AF1015" s="4018"/>
      <c r="AG1015" s="4019"/>
      <c r="AH1015" s="4019"/>
      <c r="AI1015" s="4018"/>
      <c r="AJ1015" s="4019"/>
      <c r="AK1015" s="4019"/>
      <c r="AL1015" s="1763"/>
      <c r="AM1015" s="1609"/>
      <c r="AN1015" s="1609"/>
      <c r="AO1015" s="1609"/>
      <c r="AP1015" s="1609"/>
      <c r="AQ1015" s="1609"/>
      <c r="AR1015" s="1609"/>
      <c r="AS1015" s="1609"/>
      <c r="AT1015" s="1609"/>
      <c r="AU1015" s="1609"/>
      <c r="AV1015" s="1609"/>
      <c r="AW1015" s="1609"/>
      <c r="AX1015" s="1609"/>
      <c r="AY1015" s="1609"/>
      <c r="AZ1015" s="1609"/>
      <c r="BA1015" s="1609"/>
      <c r="BB1015" s="1609"/>
      <c r="BC1015" s="1609"/>
      <c r="BD1015" s="1609"/>
      <c r="BE1015" s="1609"/>
      <c r="BF1015" s="1609"/>
    </row>
    <row r="1016" spans="1:58" ht="11.25" customHeight="1">
      <c r="A1016" s="990" t="s">
        <v>1042</v>
      </c>
      <c r="D1016" s="984"/>
      <c r="E1016" s="994"/>
      <c r="F1016" s="4014"/>
      <c r="G1016" s="4014"/>
      <c r="H1016" s="4014"/>
      <c r="I1016" s="4014"/>
      <c r="J1016" s="4014"/>
      <c r="K1016" s="4014"/>
      <c r="L1016" s="4014"/>
      <c r="M1016" s="4014"/>
      <c r="N1016" s="4014"/>
      <c r="O1016" s="4014"/>
      <c r="P1016" s="4014"/>
      <c r="Q1016" s="4014"/>
      <c r="R1016" s="4014"/>
      <c r="S1016" s="4014"/>
      <c r="T1016" s="4014"/>
      <c r="U1016" s="4014"/>
      <c r="V1016" s="4014"/>
      <c r="W1016" s="4014"/>
      <c r="X1016" s="4014"/>
      <c r="Y1016" s="4014"/>
      <c r="Z1016" s="587" t="s">
        <v>90</v>
      </c>
      <c r="AA1016" s="1601" t="s">
        <v>89</v>
      </c>
      <c r="AB1016" s="1003" t="s">
        <v>1092</v>
      </c>
      <c r="AC1016" s="993">
        <v>4204.4799999999996</v>
      </c>
      <c r="AD1016" s="1003" t="str">
        <f>AB1016</f>
        <v xml:space="preserve">  Прибыль направляемая на инвестиции</v>
      </c>
      <c r="AE1016" s="993">
        <v>0</v>
      </c>
      <c r="AF1016" s="4026"/>
      <c r="AG1016" s="4027"/>
      <c r="AH1016" s="4027"/>
      <c r="AI1016" s="4026"/>
      <c r="AJ1016" s="4027"/>
      <c r="AK1016" s="4028"/>
      <c r="AL1016" s="1763"/>
      <c r="AM1016" s="1609"/>
      <c r="AN1016" s="1609"/>
      <c r="AO1016" s="1609"/>
      <c r="AP1016" s="1609"/>
      <c r="AQ1016" s="1609"/>
      <c r="AR1016" s="1609"/>
      <c r="AS1016" s="1609"/>
      <c r="AT1016" s="1609"/>
      <c r="AU1016" s="1609"/>
      <c r="AV1016" s="1609"/>
      <c r="AW1016" s="1609"/>
      <c r="AX1016" s="1609"/>
      <c r="AY1016" s="1609"/>
      <c r="AZ1016" s="1609"/>
      <c r="BA1016" s="1609"/>
      <c r="BB1016" s="1609"/>
      <c r="BC1016" s="1609"/>
      <c r="BD1016" s="1609"/>
      <c r="BE1016" s="1609"/>
      <c r="BF1016" s="1609"/>
    </row>
    <row r="1017" spans="1:58" ht="11.25" customHeight="1">
      <c r="A1017" s="990" t="s">
        <v>1042</v>
      </c>
      <c r="D1017" s="984"/>
      <c r="E1017" s="994"/>
      <c r="F1017" s="4007"/>
      <c r="G1017" s="4014"/>
      <c r="H1017" s="4003" t="s">
        <v>460</v>
      </c>
      <c r="I1017" s="4015"/>
      <c r="J1017" s="4016"/>
      <c r="K1017" s="4017"/>
      <c r="L1017" s="3741"/>
      <c r="M1017" s="3742"/>
      <c r="N1017" s="4020"/>
      <c r="O1017" s="4021"/>
      <c r="P1017" s="4024"/>
      <c r="Q1017" s="4016"/>
      <c r="R1017" s="3975"/>
      <c r="S1017" s="4025"/>
      <c r="T1017" s="3975"/>
      <c r="U1017" s="3975"/>
      <c r="V1017" s="3975"/>
      <c r="W1017" s="3975"/>
      <c r="X1017" s="3975"/>
      <c r="Y1017" s="3975"/>
      <c r="Z1017" s="999"/>
      <c r="AA1017" s="1000"/>
      <c r="AB1017" s="1065" t="s">
        <v>1093</v>
      </c>
      <c r="AC1017" s="1004"/>
      <c r="AD1017" s="1004"/>
      <c r="AE1017" s="1006"/>
      <c r="AF1017" s="4018"/>
      <c r="AG1017" s="4019"/>
      <c r="AH1017" s="4019"/>
      <c r="AI1017" s="4018"/>
      <c r="AJ1017" s="4019"/>
      <c r="AK1017" s="4019"/>
      <c r="AL1017" s="1763"/>
      <c r="AM1017" s="1609"/>
      <c r="AN1017" s="1609"/>
      <c r="AO1017" s="1609"/>
      <c r="AP1017" s="1609"/>
      <c r="AQ1017" s="1609"/>
      <c r="AR1017" s="1609"/>
      <c r="AS1017" s="1609"/>
      <c r="AT1017" s="1609"/>
      <c r="AU1017" s="1609"/>
      <c r="AV1017" s="1609"/>
      <c r="AW1017" s="1609"/>
      <c r="AX1017" s="1609"/>
      <c r="AY1017" s="1609"/>
      <c r="AZ1017" s="1609"/>
      <c r="BA1017" s="1609"/>
      <c r="BB1017" s="1609"/>
      <c r="BC1017" s="1609"/>
      <c r="BD1017" s="1609"/>
      <c r="BE1017" s="1609"/>
      <c r="BF1017" s="1609"/>
    </row>
    <row r="1018" spans="1:58" ht="11.25" customHeight="1">
      <c r="A1018" s="990" t="s">
        <v>1042</v>
      </c>
      <c r="D1018" s="984"/>
      <c r="E1018" s="994"/>
      <c r="F1018" s="4007"/>
      <c r="G1018" s="4014"/>
      <c r="H1018" s="4003" t="s">
        <v>460</v>
      </c>
      <c r="I1018" s="4015"/>
      <c r="J1018" s="4016"/>
      <c r="K1018" s="4017"/>
      <c r="L1018" s="3741"/>
      <c r="M1018" s="3742"/>
      <c r="N1018" s="999"/>
      <c r="O1018" s="1000"/>
      <c r="P1018" s="992" t="s">
        <v>1094</v>
      </c>
      <c r="Q1018" s="1000"/>
      <c r="R1018" s="1000"/>
      <c r="S1018" s="1000"/>
      <c r="T1018" s="1000"/>
      <c r="U1018" s="1000"/>
      <c r="V1018" s="1000"/>
      <c r="W1018" s="1000"/>
      <c r="X1018" s="1000"/>
      <c r="Y1018" s="1000"/>
      <c r="Z1018" s="1000"/>
      <c r="AA1018" s="1000"/>
      <c r="AB1018" s="1000"/>
      <c r="AC1018" s="1000"/>
      <c r="AD1018" s="1000"/>
      <c r="AE1018" s="1007"/>
      <c r="AF1018" s="4018"/>
      <c r="AG1018" s="4019"/>
      <c r="AH1018" s="4019"/>
      <c r="AI1018" s="4018"/>
      <c r="AJ1018" s="4019"/>
      <c r="AK1018" s="4019"/>
      <c r="AL1018" s="1763"/>
      <c r="AM1018" s="1609"/>
      <c r="AN1018" s="1609"/>
      <c r="AO1018" s="1609"/>
      <c r="AP1018" s="1609"/>
      <c r="AQ1018" s="1609"/>
      <c r="AR1018" s="1609"/>
      <c r="AS1018" s="1609"/>
      <c r="AT1018" s="1609"/>
      <c r="AU1018" s="1609"/>
      <c r="AV1018" s="1609"/>
      <c r="AW1018" s="1609"/>
      <c r="AX1018" s="1609"/>
      <c r="AY1018" s="1609"/>
      <c r="AZ1018" s="1609"/>
      <c r="BA1018" s="1609"/>
      <c r="BB1018" s="1609"/>
      <c r="BC1018" s="1609"/>
      <c r="BD1018" s="1609"/>
      <c r="BE1018" s="1609"/>
      <c r="BF1018" s="1609"/>
    </row>
    <row r="1019" spans="1:58" ht="12" customHeight="1">
      <c r="A1019" s="990" t="s">
        <v>1042</v>
      </c>
      <c r="D1019" s="984"/>
      <c r="E1019" s="994"/>
      <c r="F1019" s="4008"/>
      <c r="G1019" s="1014"/>
      <c r="H1019" s="1014"/>
      <c r="I1019" s="4005" t="s">
        <v>1100</v>
      </c>
      <c r="J1019" s="4005"/>
      <c r="K1019" s="4005"/>
      <c r="L1019" s="997"/>
      <c r="M1019" s="997"/>
      <c r="N1019" s="998"/>
      <c r="O1019" s="998"/>
      <c r="P1019" s="998"/>
      <c r="Q1019" s="998"/>
      <c r="R1019" s="998"/>
      <c r="S1019" s="998"/>
      <c r="T1019" s="998"/>
      <c r="U1019" s="998"/>
      <c r="V1019" s="998"/>
      <c r="W1019" s="998"/>
      <c r="X1019" s="998"/>
      <c r="Y1019" s="998"/>
      <c r="Z1019" s="998"/>
      <c r="AA1019" s="998"/>
      <c r="AB1019" s="998"/>
      <c r="AC1019" s="998"/>
      <c r="AD1019" s="998"/>
      <c r="AE1019" s="998"/>
      <c r="AF1019" s="998"/>
      <c r="AG1019" s="997"/>
      <c r="AH1019" s="997"/>
      <c r="AI1019" s="998"/>
      <c r="AJ1019" s="997"/>
      <c r="AK1019" s="998"/>
      <c r="AL1019" s="1763"/>
      <c r="AM1019" s="1609"/>
      <c r="AN1019" s="1609"/>
      <c r="AO1019" s="1609"/>
      <c r="AP1019" s="1609"/>
      <c r="AQ1019" s="1609"/>
      <c r="AR1019" s="1609"/>
      <c r="AS1019" s="1609"/>
      <c r="AT1019" s="1609"/>
      <c r="AU1019" s="1609"/>
      <c r="AV1019" s="1609"/>
      <c r="AW1019" s="1609"/>
      <c r="AX1019" s="1609"/>
      <c r="AY1019" s="1609"/>
      <c r="AZ1019" s="1609"/>
      <c r="BA1019" s="1609"/>
      <c r="BB1019" s="1609"/>
      <c r="BC1019" s="1609"/>
      <c r="BD1019" s="1609"/>
      <c r="BE1019" s="1609"/>
      <c r="BF1019" s="1609"/>
    </row>
    <row r="1020" spans="1:58" ht="0.75" customHeight="1">
      <c r="A1020" s="990" t="s">
        <v>1042</v>
      </c>
      <c r="D1020" s="984"/>
      <c r="E1020" s="994"/>
      <c r="F1020" s="4006">
        <v>2024</v>
      </c>
      <c r="G1020" s="4003"/>
      <c r="H1020" s="4010" t="s">
        <v>460</v>
      </c>
      <c r="I1020" s="4011"/>
      <c r="J1020" s="4002"/>
      <c r="K1020" s="4002"/>
      <c r="L1020" s="4004"/>
      <c r="M1020" s="3857"/>
      <c r="N1020" s="1811"/>
      <c r="O1020" s="1810"/>
      <c r="P1020" s="1811"/>
      <c r="Q1020" s="1811"/>
      <c r="R1020" s="1811"/>
      <c r="S1020" s="1811"/>
      <c r="T1020" s="1811"/>
      <c r="U1020" s="1811"/>
      <c r="V1020" s="1811"/>
      <c r="W1020" s="1811"/>
      <c r="X1020" s="1811"/>
      <c r="Y1020" s="1811"/>
      <c r="Z1020" s="1811"/>
      <c r="AA1020" s="1811"/>
      <c r="AB1020" s="1811"/>
      <c r="AC1020" s="1811"/>
      <c r="AD1020" s="1811"/>
      <c r="AE1020" s="1811"/>
      <c r="AF1020" s="4009"/>
      <c r="AG1020" s="4004"/>
      <c r="AH1020" s="4004"/>
      <c r="AI1020" s="4009"/>
      <c r="AJ1020" s="4004"/>
      <c r="AK1020" s="4004"/>
      <c r="AL1020" s="1763"/>
      <c r="AM1020" s="1609"/>
      <c r="AN1020" s="1609"/>
      <c r="AO1020" s="1609"/>
      <c r="AP1020" s="1609"/>
      <c r="AQ1020" s="1609"/>
      <c r="AR1020" s="1609"/>
      <c r="AS1020" s="1609"/>
      <c r="AT1020" s="1609"/>
      <c r="AU1020" s="1609"/>
      <c r="AV1020" s="1609"/>
      <c r="AW1020" s="1609"/>
      <c r="AX1020" s="1609"/>
      <c r="AY1020" s="1609"/>
      <c r="AZ1020" s="1609"/>
      <c r="BA1020" s="1609"/>
      <c r="BB1020" s="1609"/>
      <c r="BC1020" s="1609"/>
      <c r="BD1020" s="1609"/>
      <c r="BE1020" s="1609"/>
      <c r="BF1020" s="1609"/>
    </row>
    <row r="1021" spans="1:58" ht="0.75" customHeight="1">
      <c r="A1021" s="990" t="s">
        <v>1042</v>
      </c>
      <c r="D1021" s="984"/>
      <c r="E1021" s="994"/>
      <c r="F1021" s="4006"/>
      <c r="G1021" s="4003"/>
      <c r="H1021" s="4010"/>
      <c r="I1021" s="4011"/>
      <c r="J1021" s="4002"/>
      <c r="K1021" s="4002"/>
      <c r="L1021" s="4004"/>
      <c r="M1021" s="3857"/>
      <c r="N1021" s="4012"/>
      <c r="O1021" s="4013"/>
      <c r="P1021" s="3999"/>
      <c r="Q1021" s="4002"/>
      <c r="R1021" s="4002"/>
      <c r="S1021" s="4002"/>
      <c r="T1021" s="4002"/>
      <c r="U1021" s="4002"/>
      <c r="V1021" s="4002"/>
      <c r="W1021" s="4002"/>
      <c r="X1021" s="4002"/>
      <c r="Y1021" s="4002"/>
      <c r="Z1021" s="1812"/>
      <c r="AA1021" s="1813"/>
      <c r="AB1021" s="1813"/>
      <c r="AC1021" s="1814"/>
      <c r="AD1021" s="1814"/>
      <c r="AE1021" s="1815"/>
      <c r="AF1021" s="4009"/>
      <c r="AG1021" s="4004"/>
      <c r="AH1021" s="4004"/>
      <c r="AI1021" s="4009"/>
      <c r="AJ1021" s="4004"/>
      <c r="AK1021" s="4004"/>
      <c r="AL1021" s="1763"/>
      <c r="AM1021" s="1609"/>
      <c r="AN1021" s="1609"/>
      <c r="AO1021" s="1609"/>
      <c r="AP1021" s="1609"/>
      <c r="AQ1021" s="1609"/>
      <c r="AR1021" s="1609"/>
      <c r="AS1021" s="1609"/>
      <c r="AT1021" s="1609"/>
      <c r="AU1021" s="1609"/>
      <c r="AV1021" s="1609"/>
      <c r="AW1021" s="1609"/>
      <c r="AX1021" s="1609"/>
      <c r="AY1021" s="1609"/>
      <c r="AZ1021" s="1609"/>
      <c r="BA1021" s="1609"/>
      <c r="BB1021" s="1609"/>
      <c r="BC1021" s="1609"/>
      <c r="BD1021" s="1609"/>
      <c r="BE1021" s="1609"/>
      <c r="BF1021" s="1609"/>
    </row>
    <row r="1022" spans="1:58" ht="0.75" customHeight="1">
      <c r="A1022" s="990" t="s">
        <v>1042</v>
      </c>
      <c r="D1022" s="984"/>
      <c r="E1022" s="994"/>
      <c r="F1022" s="4006"/>
      <c r="G1022" s="4003"/>
      <c r="H1022" s="4010"/>
      <c r="I1022" s="4011"/>
      <c r="J1022" s="4002"/>
      <c r="K1022" s="4002"/>
      <c r="L1022" s="4004"/>
      <c r="M1022" s="3857"/>
      <c r="N1022" s="4012"/>
      <c r="O1022" s="4013"/>
      <c r="P1022" s="4000"/>
      <c r="Q1022" s="4002"/>
      <c r="R1022" s="4002"/>
      <c r="S1022" s="4002"/>
      <c r="T1022" s="4002"/>
      <c r="U1022" s="4002"/>
      <c r="V1022" s="4002"/>
      <c r="W1022" s="4002"/>
      <c r="X1022" s="4002"/>
      <c r="Y1022" s="4002"/>
      <c r="Z1022" s="1816"/>
      <c r="AA1022" s="1817"/>
      <c r="AB1022" s="1818"/>
      <c r="AC1022" s="1819"/>
      <c r="AD1022" s="1818"/>
      <c r="AE1022" s="1819"/>
      <c r="AF1022" s="4009"/>
      <c r="AG1022" s="4004"/>
      <c r="AH1022" s="4004"/>
      <c r="AI1022" s="4009"/>
      <c r="AJ1022" s="4004"/>
      <c r="AK1022" s="4004"/>
      <c r="AL1022" s="1763"/>
      <c r="AM1022" s="1609"/>
      <c r="AN1022" s="1609"/>
      <c r="AO1022" s="1609"/>
      <c r="AP1022" s="1609"/>
      <c r="AQ1022" s="1609"/>
      <c r="AR1022" s="1609"/>
      <c r="AS1022" s="1609"/>
      <c r="AT1022" s="1609"/>
      <c r="AU1022" s="1609"/>
      <c r="AV1022" s="1609"/>
      <c r="AW1022" s="1609"/>
      <c r="AX1022" s="1609"/>
      <c r="AY1022" s="1609"/>
      <c r="AZ1022" s="1609"/>
      <c r="BA1022" s="1609"/>
      <c r="BB1022" s="1609"/>
      <c r="BC1022" s="1609"/>
      <c r="BD1022" s="1609"/>
      <c r="BE1022" s="1609"/>
      <c r="BF1022" s="1609"/>
    </row>
    <row r="1023" spans="1:58" ht="0.75" customHeight="1">
      <c r="A1023" s="990" t="s">
        <v>1042</v>
      </c>
      <c r="D1023" s="984"/>
      <c r="E1023" s="994"/>
      <c r="F1023" s="4006"/>
      <c r="G1023" s="4003"/>
      <c r="H1023" s="4010"/>
      <c r="I1023" s="4011"/>
      <c r="J1023" s="4002"/>
      <c r="K1023" s="4002"/>
      <c r="L1023" s="4004"/>
      <c r="M1023" s="3857"/>
      <c r="N1023" s="4012"/>
      <c r="O1023" s="4013"/>
      <c r="P1023" s="4001"/>
      <c r="Q1023" s="4002"/>
      <c r="R1023" s="4002"/>
      <c r="S1023" s="4002"/>
      <c r="T1023" s="4002"/>
      <c r="U1023" s="4002"/>
      <c r="V1023" s="4002"/>
      <c r="W1023" s="4002"/>
      <c r="X1023" s="4002"/>
      <c r="Y1023" s="4002"/>
      <c r="Z1023" s="1812"/>
      <c r="AA1023" s="1813"/>
      <c r="AB1023" s="1820"/>
      <c r="AC1023" s="1814"/>
      <c r="AD1023" s="1814"/>
      <c r="AE1023" s="1821"/>
      <c r="AF1023" s="4009"/>
      <c r="AG1023" s="4004"/>
      <c r="AH1023" s="4004"/>
      <c r="AI1023" s="4009"/>
      <c r="AJ1023" s="4004"/>
      <c r="AK1023" s="4004"/>
      <c r="AL1023" s="1763"/>
      <c r="AM1023" s="1609"/>
      <c r="AN1023" s="1609"/>
      <c r="AO1023" s="1609"/>
      <c r="AP1023" s="1609"/>
      <c r="AQ1023" s="1609"/>
      <c r="AR1023" s="1609"/>
      <c r="AS1023" s="1609"/>
      <c r="AT1023" s="1609"/>
      <c r="AU1023" s="1609"/>
      <c r="AV1023" s="1609"/>
      <c r="AW1023" s="1609"/>
      <c r="AX1023" s="1609"/>
      <c r="AY1023" s="1609"/>
      <c r="AZ1023" s="1609"/>
      <c r="BA1023" s="1609"/>
      <c r="BB1023" s="1609"/>
      <c r="BC1023" s="1609"/>
      <c r="BD1023" s="1609"/>
      <c r="BE1023" s="1609"/>
      <c r="BF1023" s="1609"/>
    </row>
    <row r="1024" spans="1:58" ht="0.75" customHeight="1">
      <c r="A1024" s="990" t="s">
        <v>1042</v>
      </c>
      <c r="D1024" s="984"/>
      <c r="E1024" s="994"/>
      <c r="F1024" s="4006"/>
      <c r="G1024" s="4003"/>
      <c r="H1024" s="4010"/>
      <c r="I1024" s="4011"/>
      <c r="J1024" s="4002"/>
      <c r="K1024" s="4002"/>
      <c r="L1024" s="4004"/>
      <c r="M1024" s="3857"/>
      <c r="N1024" s="1813"/>
      <c r="O1024" s="1813"/>
      <c r="P1024" s="1820"/>
      <c r="Q1024" s="1813"/>
      <c r="R1024" s="1813"/>
      <c r="S1024" s="1813"/>
      <c r="T1024" s="1813"/>
      <c r="U1024" s="1813"/>
      <c r="V1024" s="1813"/>
      <c r="W1024" s="1813"/>
      <c r="X1024" s="1813"/>
      <c r="Y1024" s="1813"/>
      <c r="Z1024" s="1813"/>
      <c r="AA1024" s="1813"/>
      <c r="AB1024" s="1813"/>
      <c r="AC1024" s="1813"/>
      <c r="AD1024" s="1813"/>
      <c r="AE1024" s="1822"/>
      <c r="AF1024" s="4009"/>
      <c r="AG1024" s="4004"/>
      <c r="AH1024" s="4004"/>
      <c r="AI1024" s="4009"/>
      <c r="AJ1024" s="4004"/>
      <c r="AK1024" s="4004"/>
      <c r="AL1024" s="1763"/>
      <c r="AM1024" s="1609"/>
      <c r="AN1024" s="1609"/>
      <c r="AO1024" s="1609"/>
      <c r="AP1024" s="1609"/>
      <c r="AQ1024" s="1609"/>
      <c r="AR1024" s="1609"/>
      <c r="AS1024" s="1609"/>
      <c r="AT1024" s="1609"/>
      <c r="AU1024" s="1609"/>
      <c r="AV1024" s="1609"/>
      <c r="AW1024" s="1609"/>
      <c r="AX1024" s="1609"/>
      <c r="AY1024" s="1609"/>
      <c r="AZ1024" s="1609"/>
      <c r="BA1024" s="1609"/>
      <c r="BB1024" s="1609"/>
      <c r="BC1024" s="1609"/>
      <c r="BD1024" s="1609"/>
      <c r="BE1024" s="1609"/>
      <c r="BF1024" s="1609"/>
    </row>
    <row r="1025" spans="1:58" ht="11.25" customHeight="1">
      <c r="A1025" s="990" t="s">
        <v>1042</v>
      </c>
      <c r="D1025" s="984"/>
      <c r="E1025" s="994"/>
      <c r="F1025" s="4007"/>
      <c r="G1025" s="3992" t="s">
        <v>90</v>
      </c>
      <c r="H1025" s="4003" t="s">
        <v>161</v>
      </c>
      <c r="I1025" s="4015"/>
      <c r="J1025" s="4016"/>
      <c r="K1025" s="4017" t="s">
        <v>1193</v>
      </c>
      <c r="L1025" s="3741" t="s">
        <v>6</v>
      </c>
      <c r="M1025" s="3742"/>
      <c r="N1025" s="1761"/>
      <c r="O1025" s="1001" t="s">
        <v>460</v>
      </c>
      <c r="P1025" s="1002"/>
      <c r="Q1025" s="1002"/>
      <c r="R1025" s="1002"/>
      <c r="S1025" s="1002"/>
      <c r="T1025" s="1002"/>
      <c r="U1025" s="1002"/>
      <c r="V1025" s="1002"/>
      <c r="W1025" s="1002"/>
      <c r="X1025" s="1002"/>
      <c r="Y1025" s="1002"/>
      <c r="Z1025" s="1002"/>
      <c r="AA1025" s="1002"/>
      <c r="AB1025" s="1002"/>
      <c r="AC1025" s="1002"/>
      <c r="AD1025" s="1002"/>
      <c r="AE1025" s="1002"/>
      <c r="AF1025" s="4018">
        <v>2021</v>
      </c>
      <c r="AG1025" s="4019" t="s">
        <v>1096</v>
      </c>
      <c r="AH1025" s="4019" t="s">
        <v>1082</v>
      </c>
      <c r="AI1025" s="4018">
        <v>2021</v>
      </c>
      <c r="AJ1025" s="4019" t="s">
        <v>1096</v>
      </c>
      <c r="AK1025" s="4019" t="s">
        <v>1082</v>
      </c>
      <c r="AL1025" s="1763"/>
      <c r="AM1025" s="1609"/>
      <c r="AN1025" s="1609"/>
      <c r="AO1025" s="1609"/>
      <c r="AP1025" s="1609"/>
      <c r="AQ1025" s="1609"/>
      <c r="AR1025" s="1609"/>
      <c r="AS1025" s="1609"/>
      <c r="AT1025" s="1609"/>
      <c r="AU1025" s="1609"/>
      <c r="AV1025" s="1609"/>
      <c r="AW1025" s="1609"/>
      <c r="AX1025" s="1609"/>
      <c r="AY1025" s="1609"/>
      <c r="AZ1025" s="1609"/>
      <c r="BA1025" s="1609"/>
      <c r="BB1025" s="1609"/>
      <c r="BC1025" s="1609"/>
      <c r="BD1025" s="1609"/>
      <c r="BE1025" s="1609"/>
      <c r="BF1025" s="1609"/>
    </row>
    <row r="1026" spans="1:58" ht="11.25" customHeight="1">
      <c r="A1026" s="990" t="s">
        <v>1042</v>
      </c>
      <c r="D1026" s="984"/>
      <c r="E1026" s="994"/>
      <c r="F1026" s="4007"/>
      <c r="G1026" s="4014"/>
      <c r="H1026" s="4003" t="s">
        <v>460</v>
      </c>
      <c r="I1026" s="4015"/>
      <c r="J1026" s="4016"/>
      <c r="K1026" s="4017"/>
      <c r="L1026" s="3741"/>
      <c r="M1026" s="3742"/>
      <c r="N1026" s="4020"/>
      <c r="O1026" s="4021">
        <v>1</v>
      </c>
      <c r="P1026" s="4022" t="s">
        <v>52</v>
      </c>
      <c r="Q1026" s="4016" t="s">
        <v>1194</v>
      </c>
      <c r="R1026" s="4025" t="s">
        <v>1084</v>
      </c>
      <c r="S1026" s="4025" t="s">
        <v>1175</v>
      </c>
      <c r="T1026" s="4025" t="s">
        <v>1195</v>
      </c>
      <c r="U1026" s="4025" t="s">
        <v>1196</v>
      </c>
      <c r="V1026" s="4025" t="s">
        <v>1197</v>
      </c>
      <c r="W1026" s="4025" t="s">
        <v>1198</v>
      </c>
      <c r="X1026" s="4025" t="s">
        <v>1199</v>
      </c>
      <c r="Y1026" s="4025" t="s">
        <v>1091</v>
      </c>
      <c r="Z1026" s="999"/>
      <c r="AA1026" s="1000"/>
      <c r="AB1026" s="1000"/>
      <c r="AC1026" s="1004"/>
      <c r="AD1026" s="1004"/>
      <c r="AE1026" s="1005"/>
      <c r="AF1026" s="4018"/>
      <c r="AG1026" s="4019"/>
      <c r="AH1026" s="4019"/>
      <c r="AI1026" s="4018"/>
      <c r="AJ1026" s="4019"/>
      <c r="AK1026" s="4019"/>
      <c r="AL1026" s="1763"/>
      <c r="AM1026" s="1609"/>
      <c r="AN1026" s="1609"/>
      <c r="AO1026" s="1609"/>
      <c r="AP1026" s="1609"/>
      <c r="AQ1026" s="1609"/>
      <c r="AR1026" s="1609"/>
      <c r="AS1026" s="1609"/>
      <c r="AT1026" s="1609"/>
      <c r="AU1026" s="1609"/>
      <c r="AV1026" s="1609"/>
      <c r="AW1026" s="1609"/>
      <c r="AX1026" s="1609"/>
      <c r="AY1026" s="1609"/>
      <c r="AZ1026" s="1609"/>
      <c r="BA1026" s="1609"/>
      <c r="BB1026" s="1609"/>
      <c r="BC1026" s="1609"/>
      <c r="BD1026" s="1609"/>
      <c r="BE1026" s="1609"/>
      <c r="BF1026" s="1609"/>
    </row>
    <row r="1027" spans="1:58" ht="11.25" customHeight="1">
      <c r="A1027" s="990" t="s">
        <v>1042</v>
      </c>
      <c r="D1027" s="984"/>
      <c r="E1027" s="994"/>
      <c r="F1027" s="4007"/>
      <c r="G1027" s="4014"/>
      <c r="H1027" s="4003" t="s">
        <v>460</v>
      </c>
      <c r="I1027" s="4015"/>
      <c r="J1027" s="4016"/>
      <c r="K1027" s="4017"/>
      <c r="L1027" s="3741"/>
      <c r="M1027" s="3742"/>
      <c r="N1027" s="4020"/>
      <c r="O1027" s="4021"/>
      <c r="P1027" s="4023"/>
      <c r="Q1027" s="4016"/>
      <c r="R1027" s="3975"/>
      <c r="S1027" s="4025"/>
      <c r="T1027" s="3975"/>
      <c r="U1027" s="3975"/>
      <c r="V1027" s="3975"/>
      <c r="W1027" s="3975"/>
      <c r="X1027" s="3975"/>
      <c r="Y1027" s="3975"/>
      <c r="Z1027" s="1614"/>
      <c r="AA1027" s="1581">
        <v>1</v>
      </c>
      <c r="AB1027" s="1003" t="s">
        <v>1102</v>
      </c>
      <c r="AC1027" s="993">
        <v>2632.37</v>
      </c>
      <c r="AD1027" s="1003" t="str">
        <f>AB1027</f>
        <v xml:space="preserve">      Амортизационные отчисления с выделением результатов переоценки основных средств и нематериальных активов</v>
      </c>
      <c r="AE1027" s="993">
        <v>0</v>
      </c>
      <c r="AF1027" s="4018"/>
      <c r="AG1027" s="4019"/>
      <c r="AH1027" s="4019"/>
      <c r="AI1027" s="4018"/>
      <c r="AJ1027" s="4019"/>
      <c r="AK1027" s="4019"/>
      <c r="AL1027" s="1763"/>
      <c r="AM1027" s="1609"/>
      <c r="AN1027" s="1609"/>
      <c r="AO1027" s="1609"/>
      <c r="AP1027" s="1609"/>
      <c r="AQ1027" s="1609"/>
      <c r="AR1027" s="1609"/>
      <c r="AS1027" s="1609"/>
      <c r="AT1027" s="1609"/>
      <c r="AU1027" s="1609"/>
      <c r="AV1027" s="1609"/>
      <c r="AW1027" s="1609"/>
      <c r="AX1027" s="1609"/>
      <c r="AY1027" s="1609"/>
      <c r="AZ1027" s="1609"/>
      <c r="BA1027" s="1609"/>
      <c r="BB1027" s="1609"/>
      <c r="BC1027" s="1609"/>
      <c r="BD1027" s="1609"/>
      <c r="BE1027" s="1609"/>
      <c r="BF1027" s="1609"/>
    </row>
    <row r="1028" spans="1:58" ht="11.25" customHeight="1">
      <c r="A1028" s="990" t="s">
        <v>1042</v>
      </c>
      <c r="D1028" s="984"/>
      <c r="E1028" s="994"/>
      <c r="F1028" s="4014"/>
      <c r="G1028" s="4014"/>
      <c r="H1028" s="4014"/>
      <c r="I1028" s="4014"/>
      <c r="J1028" s="4014"/>
      <c r="K1028" s="4014"/>
      <c r="L1028" s="4014"/>
      <c r="M1028" s="4014"/>
      <c r="N1028" s="4014"/>
      <c r="O1028" s="4014"/>
      <c r="P1028" s="4014"/>
      <c r="Q1028" s="4014"/>
      <c r="R1028" s="4014"/>
      <c r="S1028" s="4014"/>
      <c r="T1028" s="4014"/>
      <c r="U1028" s="4014"/>
      <c r="V1028" s="4014"/>
      <c r="W1028" s="4014"/>
      <c r="X1028" s="4014"/>
      <c r="Y1028" s="4014"/>
      <c r="Z1028" s="587" t="s">
        <v>90</v>
      </c>
      <c r="AA1028" s="1601" t="s">
        <v>89</v>
      </c>
      <c r="AB1028" s="1003" t="s">
        <v>1092</v>
      </c>
      <c r="AC1028" s="993">
        <v>4204.4799999999996</v>
      </c>
      <c r="AD1028" s="1003" t="str">
        <f>AB1028</f>
        <v xml:space="preserve">  Прибыль направляемая на инвестиции</v>
      </c>
      <c r="AE1028" s="993">
        <v>0</v>
      </c>
      <c r="AF1028" s="4026"/>
      <c r="AG1028" s="4027"/>
      <c r="AH1028" s="4027"/>
      <c r="AI1028" s="4026"/>
      <c r="AJ1028" s="4027"/>
      <c r="AK1028" s="4028"/>
      <c r="AL1028" s="1763"/>
      <c r="AM1028" s="1609"/>
      <c r="AN1028" s="1609"/>
      <c r="AO1028" s="1609"/>
      <c r="AP1028" s="1609"/>
      <c r="AQ1028" s="1609"/>
      <c r="AR1028" s="1609"/>
      <c r="AS1028" s="1609"/>
      <c r="AT1028" s="1609"/>
      <c r="AU1028" s="1609"/>
      <c r="AV1028" s="1609"/>
      <c r="AW1028" s="1609"/>
      <c r="AX1028" s="1609"/>
      <c r="AY1028" s="1609"/>
      <c r="AZ1028" s="1609"/>
      <c r="BA1028" s="1609"/>
      <c r="BB1028" s="1609"/>
      <c r="BC1028" s="1609"/>
      <c r="BD1028" s="1609"/>
      <c r="BE1028" s="1609"/>
      <c r="BF1028" s="1609"/>
    </row>
    <row r="1029" spans="1:58" ht="11.25" customHeight="1">
      <c r="A1029" s="990" t="s">
        <v>1042</v>
      </c>
      <c r="D1029" s="984"/>
      <c r="E1029" s="994"/>
      <c r="F1029" s="4007"/>
      <c r="G1029" s="4014"/>
      <c r="H1029" s="4003" t="s">
        <v>460</v>
      </c>
      <c r="I1029" s="4015"/>
      <c r="J1029" s="4016"/>
      <c r="K1029" s="4017"/>
      <c r="L1029" s="3741"/>
      <c r="M1029" s="3742"/>
      <c r="N1029" s="4020"/>
      <c r="O1029" s="4021"/>
      <c r="P1029" s="4024"/>
      <c r="Q1029" s="4016"/>
      <c r="R1029" s="3975"/>
      <c r="S1029" s="4025"/>
      <c r="T1029" s="3975"/>
      <c r="U1029" s="3975"/>
      <c r="V1029" s="3975"/>
      <c r="W1029" s="3975"/>
      <c r="X1029" s="3975"/>
      <c r="Y1029" s="3975"/>
      <c r="Z1029" s="999"/>
      <c r="AA1029" s="1000"/>
      <c r="AB1029" s="1065" t="s">
        <v>1093</v>
      </c>
      <c r="AC1029" s="1004"/>
      <c r="AD1029" s="1004"/>
      <c r="AE1029" s="1006"/>
      <c r="AF1029" s="4018"/>
      <c r="AG1029" s="4019"/>
      <c r="AH1029" s="4019"/>
      <c r="AI1029" s="4018"/>
      <c r="AJ1029" s="4019"/>
      <c r="AK1029" s="4019"/>
      <c r="AL1029" s="1763"/>
      <c r="AM1029" s="1609"/>
      <c r="AN1029" s="1609"/>
      <c r="AO1029" s="1609"/>
      <c r="AP1029" s="1609"/>
      <c r="AQ1029" s="1609"/>
      <c r="AR1029" s="1609"/>
      <c r="AS1029" s="1609"/>
      <c r="AT1029" s="1609"/>
      <c r="AU1029" s="1609"/>
      <c r="AV1029" s="1609"/>
      <c r="AW1029" s="1609"/>
      <c r="AX1029" s="1609"/>
      <c r="AY1029" s="1609"/>
      <c r="AZ1029" s="1609"/>
      <c r="BA1029" s="1609"/>
      <c r="BB1029" s="1609"/>
      <c r="BC1029" s="1609"/>
      <c r="BD1029" s="1609"/>
      <c r="BE1029" s="1609"/>
      <c r="BF1029" s="1609"/>
    </row>
    <row r="1030" spans="1:58" ht="11.25" customHeight="1">
      <c r="A1030" s="990" t="s">
        <v>1042</v>
      </c>
      <c r="D1030" s="984"/>
      <c r="E1030" s="994"/>
      <c r="F1030" s="4007"/>
      <c r="G1030" s="4014"/>
      <c r="H1030" s="4003" t="s">
        <v>460</v>
      </c>
      <c r="I1030" s="4015"/>
      <c r="J1030" s="4016"/>
      <c r="K1030" s="4017"/>
      <c r="L1030" s="3741"/>
      <c r="M1030" s="3742"/>
      <c r="N1030" s="999"/>
      <c r="O1030" s="1000"/>
      <c r="P1030" s="992" t="s">
        <v>1094</v>
      </c>
      <c r="Q1030" s="1000"/>
      <c r="R1030" s="1000"/>
      <c r="S1030" s="1000"/>
      <c r="T1030" s="1000"/>
      <c r="U1030" s="1000"/>
      <c r="V1030" s="1000"/>
      <c r="W1030" s="1000"/>
      <c r="X1030" s="1000"/>
      <c r="Y1030" s="1000"/>
      <c r="Z1030" s="1000"/>
      <c r="AA1030" s="1000"/>
      <c r="AB1030" s="1000"/>
      <c r="AC1030" s="1000"/>
      <c r="AD1030" s="1000"/>
      <c r="AE1030" s="1007"/>
      <c r="AF1030" s="4018"/>
      <c r="AG1030" s="4019"/>
      <c r="AH1030" s="4019"/>
      <c r="AI1030" s="4018"/>
      <c r="AJ1030" s="4019"/>
      <c r="AK1030" s="4019"/>
      <c r="AL1030" s="1763"/>
      <c r="AM1030" s="1609"/>
      <c r="AN1030" s="1609"/>
      <c r="AO1030" s="1609"/>
      <c r="AP1030" s="1609"/>
      <c r="AQ1030" s="1609"/>
      <c r="AR1030" s="1609"/>
      <c r="AS1030" s="1609"/>
      <c r="AT1030" s="1609"/>
      <c r="AU1030" s="1609"/>
      <c r="AV1030" s="1609"/>
      <c r="AW1030" s="1609"/>
      <c r="AX1030" s="1609"/>
      <c r="AY1030" s="1609"/>
      <c r="AZ1030" s="1609"/>
      <c r="BA1030" s="1609"/>
      <c r="BB1030" s="1609"/>
      <c r="BC1030" s="1609"/>
      <c r="BD1030" s="1609"/>
      <c r="BE1030" s="1609"/>
      <c r="BF1030" s="1609"/>
    </row>
    <row r="1031" spans="1:58" ht="12" customHeight="1">
      <c r="A1031" s="990" t="s">
        <v>1042</v>
      </c>
      <c r="D1031" s="984"/>
      <c r="E1031" s="994"/>
      <c r="F1031" s="4008"/>
      <c r="G1031" s="1014"/>
      <c r="H1031" s="1014"/>
      <c r="I1031" s="4005" t="s">
        <v>1100</v>
      </c>
      <c r="J1031" s="4005"/>
      <c r="K1031" s="4005"/>
      <c r="L1031" s="997"/>
      <c r="M1031" s="997"/>
      <c r="N1031" s="998"/>
      <c r="O1031" s="998"/>
      <c r="P1031" s="998"/>
      <c r="Q1031" s="998"/>
      <c r="R1031" s="998"/>
      <c r="S1031" s="998"/>
      <c r="T1031" s="998"/>
      <c r="U1031" s="998"/>
      <c r="V1031" s="998"/>
      <c r="W1031" s="998"/>
      <c r="X1031" s="998"/>
      <c r="Y1031" s="998"/>
      <c r="Z1031" s="998"/>
      <c r="AA1031" s="998"/>
      <c r="AB1031" s="998"/>
      <c r="AC1031" s="998"/>
      <c r="AD1031" s="998"/>
      <c r="AE1031" s="998"/>
      <c r="AF1031" s="998"/>
      <c r="AG1031" s="997"/>
      <c r="AH1031" s="997"/>
      <c r="AI1031" s="998"/>
      <c r="AJ1031" s="997"/>
      <c r="AK1031" s="998"/>
      <c r="AL1031" s="1763"/>
      <c r="AM1031" s="1609"/>
      <c r="AN1031" s="1609"/>
      <c r="AO1031" s="1609"/>
      <c r="AP1031" s="1609"/>
      <c r="AQ1031" s="1609"/>
      <c r="AR1031" s="1609"/>
      <c r="AS1031" s="1609"/>
      <c r="AT1031" s="1609"/>
      <c r="AU1031" s="1609"/>
      <c r="AV1031" s="1609"/>
      <c r="AW1031" s="1609"/>
      <c r="AX1031" s="1609"/>
      <c r="AY1031" s="1609"/>
      <c r="AZ1031" s="1609"/>
      <c r="BA1031" s="1609"/>
      <c r="BB1031" s="1609"/>
      <c r="BC1031" s="1609"/>
      <c r="BD1031" s="1609"/>
      <c r="BE1031" s="1609"/>
      <c r="BF1031" s="1609"/>
    </row>
    <row r="1032" spans="1:58" ht="21" customHeight="1">
      <c r="A1032" s="991" t="s">
        <v>1049</v>
      </c>
      <c r="D1032" s="984"/>
      <c r="E1032" s="994" t="s">
        <v>9</v>
      </c>
      <c r="F1032" s="947" t="str">
        <f>INDEX(IP_MAIN_LIST_NAME_IP,MATCH(A1032,IP_MAIN_LIST_IP_ID,0))&amp;" ("&amp;INDEX(IP_MAIN_START_DATE,MATCH(A1032,IP_MAIN_LIST_IP_ID,0))&amp;"-"&amp;INDEX(IP_MAIN_END_DATE,MATCH(A1032,IP_MAIN_LIST_IP_ID,0))&amp;")"</f>
        <v>Инвестиционная программа № 62 от 27.10.2023 ООО "Смоленскрегионтеплоэнерго" в сфере теплоснабжения по реконструкции существующих объектов котельных, на территории муниципального района Сычевский на 2024-2026 годы (01.01.2024-31.12.2026)</v>
      </c>
      <c r="G1032" s="948"/>
      <c r="H1032" s="948"/>
      <c r="I1032" s="1009"/>
      <c r="J1032" s="1009"/>
      <c r="K1032" s="1010"/>
      <c r="L1032" s="1010"/>
      <c r="M1032" s="1010"/>
      <c r="N1032" s="1011"/>
      <c r="O1032" s="1011"/>
      <c r="P1032" s="1011"/>
      <c r="Q1032" s="1011"/>
      <c r="R1032" s="1011"/>
      <c r="S1032" s="1011"/>
      <c r="T1032" s="1011"/>
      <c r="U1032" s="1011"/>
      <c r="V1032" s="1011"/>
      <c r="W1032" s="1011"/>
      <c r="X1032" s="1011"/>
      <c r="Y1032" s="1011"/>
      <c r="Z1032" s="1011"/>
      <c r="AA1032" s="1011"/>
      <c r="AB1032" s="1011"/>
      <c r="AC1032" s="1011"/>
      <c r="AD1032" s="1011"/>
      <c r="AE1032" s="1012"/>
      <c r="AF1032" s="1010"/>
      <c r="AG1032" s="1010"/>
      <c r="AH1032" s="1010"/>
      <c r="AI1032" s="1010"/>
      <c r="AJ1032" s="1010"/>
      <c r="AK1032" s="1010"/>
      <c r="AL1032" s="1763"/>
      <c r="AM1032" s="1609"/>
      <c r="AN1032" s="1609"/>
      <c r="AO1032" s="1609"/>
      <c r="AP1032" s="1609"/>
      <c r="AQ1032" s="1609"/>
      <c r="AR1032" s="1609"/>
      <c r="AS1032" s="1609"/>
      <c r="AT1032" s="1609"/>
      <c r="AU1032" s="1609"/>
      <c r="AV1032" s="1609"/>
      <c r="AW1032" s="1609"/>
      <c r="AX1032" s="1609"/>
      <c r="AY1032" s="1609"/>
      <c r="AZ1032" s="1609"/>
      <c r="BA1032" s="1609"/>
      <c r="BB1032" s="1609"/>
      <c r="BC1032" s="1609"/>
      <c r="BD1032" s="1609"/>
      <c r="BE1032" s="1609"/>
      <c r="BF1032" s="1609"/>
    </row>
    <row r="1033" spans="1:58" ht="0.75" customHeight="1">
      <c r="A1033" s="990" t="s">
        <v>1049</v>
      </c>
      <c r="D1033" s="984"/>
      <c r="E1033" s="994"/>
      <c r="F1033" s="4006">
        <v>2024</v>
      </c>
      <c r="G1033" s="4003"/>
      <c r="H1033" s="4010" t="s">
        <v>460</v>
      </c>
      <c r="I1033" s="4011"/>
      <c r="J1033" s="4002"/>
      <c r="K1033" s="4002"/>
      <c r="L1033" s="4004"/>
      <c r="M1033" s="3857"/>
      <c r="N1033" s="1811"/>
      <c r="O1033" s="1810"/>
      <c r="P1033" s="1811"/>
      <c r="Q1033" s="1811"/>
      <c r="R1033" s="1811"/>
      <c r="S1033" s="1811"/>
      <c r="T1033" s="1811"/>
      <c r="U1033" s="1811"/>
      <c r="V1033" s="1811"/>
      <c r="W1033" s="1811"/>
      <c r="X1033" s="1811"/>
      <c r="Y1033" s="1811"/>
      <c r="Z1033" s="1811"/>
      <c r="AA1033" s="1811"/>
      <c r="AB1033" s="1811"/>
      <c r="AC1033" s="1811"/>
      <c r="AD1033" s="1811"/>
      <c r="AE1033" s="1811"/>
      <c r="AF1033" s="4009"/>
      <c r="AG1033" s="4004"/>
      <c r="AH1033" s="4004"/>
      <c r="AI1033" s="4009"/>
      <c r="AJ1033" s="4004"/>
      <c r="AK1033" s="4004"/>
      <c r="AL1033" s="1763"/>
      <c r="AM1033" s="1609"/>
      <c r="AN1033" s="1609"/>
      <c r="AO1033" s="1609"/>
      <c r="AP1033" s="1609"/>
      <c r="AQ1033" s="1609"/>
      <c r="AR1033" s="1609"/>
      <c r="AS1033" s="1609"/>
      <c r="AT1033" s="1609"/>
      <c r="AU1033" s="1609"/>
      <c r="AV1033" s="1609"/>
      <c r="AW1033" s="1609"/>
      <c r="AX1033" s="1609"/>
      <c r="AY1033" s="1609"/>
      <c r="AZ1033" s="1609"/>
      <c r="BA1033" s="1609"/>
      <c r="BB1033" s="1609"/>
      <c r="BC1033" s="1609"/>
      <c r="BD1033" s="1609"/>
      <c r="BE1033" s="1609"/>
      <c r="BF1033" s="1609"/>
    </row>
    <row r="1034" spans="1:58" ht="0.75" customHeight="1">
      <c r="A1034" s="990" t="s">
        <v>1049</v>
      </c>
      <c r="D1034" s="984"/>
      <c r="E1034" s="994"/>
      <c r="F1034" s="4006"/>
      <c r="G1034" s="4003"/>
      <c r="H1034" s="4010"/>
      <c r="I1034" s="4011"/>
      <c r="J1034" s="4002"/>
      <c r="K1034" s="4002"/>
      <c r="L1034" s="4004"/>
      <c r="M1034" s="3857"/>
      <c r="N1034" s="4012"/>
      <c r="O1034" s="4013"/>
      <c r="P1034" s="3999"/>
      <c r="Q1034" s="4002"/>
      <c r="R1034" s="4002"/>
      <c r="S1034" s="4002"/>
      <c r="T1034" s="4002"/>
      <c r="U1034" s="4002"/>
      <c r="V1034" s="4002"/>
      <c r="W1034" s="4002"/>
      <c r="X1034" s="4002"/>
      <c r="Y1034" s="4002"/>
      <c r="Z1034" s="1812"/>
      <c r="AA1034" s="1813"/>
      <c r="AB1034" s="1813"/>
      <c r="AC1034" s="1814"/>
      <c r="AD1034" s="1814"/>
      <c r="AE1034" s="1815"/>
      <c r="AF1034" s="4009"/>
      <c r="AG1034" s="4004"/>
      <c r="AH1034" s="4004"/>
      <c r="AI1034" s="4009"/>
      <c r="AJ1034" s="4004"/>
      <c r="AK1034" s="4004"/>
      <c r="AL1034" s="1763"/>
      <c r="AM1034" s="1609"/>
      <c r="AN1034" s="1609"/>
      <c r="AO1034" s="1609"/>
      <c r="AP1034" s="1609"/>
      <c r="AQ1034" s="1609"/>
      <c r="AR1034" s="1609"/>
      <c r="AS1034" s="1609"/>
      <c r="AT1034" s="1609"/>
      <c r="AU1034" s="1609"/>
      <c r="AV1034" s="1609"/>
      <c r="AW1034" s="1609"/>
      <c r="AX1034" s="1609"/>
      <c r="AY1034" s="1609"/>
      <c r="AZ1034" s="1609"/>
      <c r="BA1034" s="1609"/>
      <c r="BB1034" s="1609"/>
      <c r="BC1034" s="1609"/>
      <c r="BD1034" s="1609"/>
      <c r="BE1034" s="1609"/>
      <c r="BF1034" s="1609"/>
    </row>
    <row r="1035" spans="1:58" ht="0.75" customHeight="1">
      <c r="A1035" s="990" t="s">
        <v>1049</v>
      </c>
      <c r="D1035" s="984"/>
      <c r="E1035" s="994"/>
      <c r="F1035" s="4006"/>
      <c r="G1035" s="4003"/>
      <c r="H1035" s="4010"/>
      <c r="I1035" s="4011"/>
      <c r="J1035" s="4002"/>
      <c r="K1035" s="4002"/>
      <c r="L1035" s="4004"/>
      <c r="M1035" s="3857"/>
      <c r="N1035" s="4012"/>
      <c r="O1035" s="4013"/>
      <c r="P1035" s="4000"/>
      <c r="Q1035" s="4002"/>
      <c r="R1035" s="4002"/>
      <c r="S1035" s="4002"/>
      <c r="T1035" s="4002"/>
      <c r="U1035" s="4002"/>
      <c r="V1035" s="4002"/>
      <c r="W1035" s="4002"/>
      <c r="X1035" s="4002"/>
      <c r="Y1035" s="4002"/>
      <c r="Z1035" s="1816"/>
      <c r="AA1035" s="1817"/>
      <c r="AB1035" s="1818"/>
      <c r="AC1035" s="1819"/>
      <c r="AD1035" s="1818"/>
      <c r="AE1035" s="1819"/>
      <c r="AF1035" s="4009"/>
      <c r="AG1035" s="4004"/>
      <c r="AH1035" s="4004"/>
      <c r="AI1035" s="4009"/>
      <c r="AJ1035" s="4004"/>
      <c r="AK1035" s="4004"/>
      <c r="AL1035" s="1763"/>
      <c r="AM1035" s="1609"/>
      <c r="AN1035" s="1609"/>
      <c r="AO1035" s="1609"/>
      <c r="AP1035" s="1609"/>
      <c r="AQ1035" s="1609"/>
      <c r="AR1035" s="1609"/>
      <c r="AS1035" s="1609"/>
      <c r="AT1035" s="1609"/>
      <c r="AU1035" s="1609"/>
      <c r="AV1035" s="1609"/>
      <c r="AW1035" s="1609"/>
      <c r="AX1035" s="1609"/>
      <c r="AY1035" s="1609"/>
      <c r="AZ1035" s="1609"/>
      <c r="BA1035" s="1609"/>
      <c r="BB1035" s="1609"/>
      <c r="BC1035" s="1609"/>
      <c r="BD1035" s="1609"/>
      <c r="BE1035" s="1609"/>
      <c r="BF1035" s="1609"/>
    </row>
    <row r="1036" spans="1:58" ht="0.75" customHeight="1">
      <c r="A1036" s="990" t="s">
        <v>1049</v>
      </c>
      <c r="D1036" s="984"/>
      <c r="E1036" s="994"/>
      <c r="F1036" s="4006"/>
      <c r="G1036" s="4003"/>
      <c r="H1036" s="4010"/>
      <c r="I1036" s="4011"/>
      <c r="J1036" s="4002"/>
      <c r="K1036" s="4002"/>
      <c r="L1036" s="4004"/>
      <c r="M1036" s="3857"/>
      <c r="N1036" s="4012"/>
      <c r="O1036" s="4013"/>
      <c r="P1036" s="4001"/>
      <c r="Q1036" s="4002"/>
      <c r="R1036" s="4002"/>
      <c r="S1036" s="4002"/>
      <c r="T1036" s="4002"/>
      <c r="U1036" s="4002"/>
      <c r="V1036" s="4002"/>
      <c r="W1036" s="4002"/>
      <c r="X1036" s="4002"/>
      <c r="Y1036" s="4002"/>
      <c r="Z1036" s="1812"/>
      <c r="AA1036" s="1813"/>
      <c r="AB1036" s="1820"/>
      <c r="AC1036" s="1814"/>
      <c r="AD1036" s="1814"/>
      <c r="AE1036" s="1821"/>
      <c r="AF1036" s="4009"/>
      <c r="AG1036" s="4004"/>
      <c r="AH1036" s="4004"/>
      <c r="AI1036" s="4009"/>
      <c r="AJ1036" s="4004"/>
      <c r="AK1036" s="4004"/>
      <c r="AL1036" s="1763"/>
      <c r="AM1036" s="1609"/>
      <c r="AN1036" s="1609"/>
      <c r="AO1036" s="1609"/>
      <c r="AP1036" s="1609"/>
      <c r="AQ1036" s="1609"/>
      <c r="AR1036" s="1609"/>
      <c r="AS1036" s="1609"/>
      <c r="AT1036" s="1609"/>
      <c r="AU1036" s="1609"/>
      <c r="AV1036" s="1609"/>
      <c r="AW1036" s="1609"/>
      <c r="AX1036" s="1609"/>
      <c r="AY1036" s="1609"/>
      <c r="AZ1036" s="1609"/>
      <c r="BA1036" s="1609"/>
      <c r="BB1036" s="1609"/>
      <c r="BC1036" s="1609"/>
      <c r="BD1036" s="1609"/>
      <c r="BE1036" s="1609"/>
      <c r="BF1036" s="1609"/>
    </row>
    <row r="1037" spans="1:58" ht="0.75" customHeight="1">
      <c r="A1037" s="990" t="s">
        <v>1049</v>
      </c>
      <c r="D1037" s="984"/>
      <c r="E1037" s="994"/>
      <c r="F1037" s="4006"/>
      <c r="G1037" s="4003"/>
      <c r="H1037" s="4010"/>
      <c r="I1037" s="4011"/>
      <c r="J1037" s="4002"/>
      <c r="K1037" s="4002"/>
      <c r="L1037" s="4004"/>
      <c r="M1037" s="3857"/>
      <c r="N1037" s="1813"/>
      <c r="O1037" s="1813"/>
      <c r="P1037" s="1820"/>
      <c r="Q1037" s="1813"/>
      <c r="R1037" s="1813"/>
      <c r="S1037" s="1813"/>
      <c r="T1037" s="1813"/>
      <c r="U1037" s="1813"/>
      <c r="V1037" s="1813"/>
      <c r="W1037" s="1813"/>
      <c r="X1037" s="1813"/>
      <c r="Y1037" s="1813"/>
      <c r="Z1037" s="1813"/>
      <c r="AA1037" s="1813"/>
      <c r="AB1037" s="1813"/>
      <c r="AC1037" s="1813"/>
      <c r="AD1037" s="1813"/>
      <c r="AE1037" s="1822"/>
      <c r="AF1037" s="4009"/>
      <c r="AG1037" s="4004"/>
      <c r="AH1037" s="4004"/>
      <c r="AI1037" s="4009"/>
      <c r="AJ1037" s="4004"/>
      <c r="AK1037" s="4004"/>
      <c r="AL1037" s="1763"/>
      <c r="AM1037" s="1609"/>
      <c r="AN1037" s="1609"/>
      <c r="AO1037" s="1609"/>
      <c r="AP1037" s="1609"/>
      <c r="AQ1037" s="1609"/>
      <c r="AR1037" s="1609"/>
      <c r="AS1037" s="1609"/>
      <c r="AT1037" s="1609"/>
      <c r="AU1037" s="1609"/>
      <c r="AV1037" s="1609"/>
      <c r="AW1037" s="1609"/>
      <c r="AX1037" s="1609"/>
      <c r="AY1037" s="1609"/>
      <c r="AZ1037" s="1609"/>
      <c r="BA1037" s="1609"/>
      <c r="BB1037" s="1609"/>
      <c r="BC1037" s="1609"/>
      <c r="BD1037" s="1609"/>
      <c r="BE1037" s="1609"/>
      <c r="BF1037" s="1609"/>
    </row>
    <row r="1038" spans="1:58" ht="11.25" customHeight="1">
      <c r="A1038" s="990" t="s">
        <v>1049</v>
      </c>
      <c r="D1038" s="984"/>
      <c r="E1038" s="994"/>
      <c r="F1038" s="4007"/>
      <c r="G1038" s="3992" t="s">
        <v>90</v>
      </c>
      <c r="H1038" s="4003" t="s">
        <v>161</v>
      </c>
      <c r="I1038" s="4015"/>
      <c r="J1038" s="4016"/>
      <c r="K1038" s="4017" t="s">
        <v>1200</v>
      </c>
      <c r="L1038" s="3741" t="s">
        <v>6</v>
      </c>
      <c r="M1038" s="3742"/>
      <c r="N1038" s="1761"/>
      <c r="O1038" s="1001" t="s">
        <v>460</v>
      </c>
      <c r="P1038" s="1002"/>
      <c r="Q1038" s="1002"/>
      <c r="R1038" s="1002"/>
      <c r="S1038" s="1002"/>
      <c r="T1038" s="1002"/>
      <c r="U1038" s="1002"/>
      <c r="V1038" s="1002"/>
      <c r="W1038" s="1002"/>
      <c r="X1038" s="1002"/>
      <c r="Y1038" s="1002"/>
      <c r="Z1038" s="1002"/>
      <c r="AA1038" s="1002"/>
      <c r="AB1038" s="1002"/>
      <c r="AC1038" s="1002"/>
      <c r="AD1038" s="1002"/>
      <c r="AE1038" s="1002"/>
      <c r="AF1038" s="4018">
        <v>2025</v>
      </c>
      <c r="AG1038" s="4019" t="s">
        <v>1096</v>
      </c>
      <c r="AH1038" s="4019" t="s">
        <v>1104</v>
      </c>
      <c r="AI1038" s="4018">
        <v>2025</v>
      </c>
      <c r="AJ1038" s="4019" t="s">
        <v>1096</v>
      </c>
      <c r="AK1038" s="4019" t="s">
        <v>1104</v>
      </c>
      <c r="AL1038" s="1763"/>
      <c r="AM1038" s="1609"/>
      <c r="AN1038" s="1609"/>
      <c r="AO1038" s="1609"/>
      <c r="AP1038" s="1609"/>
      <c r="AQ1038" s="1609"/>
      <c r="AR1038" s="1609"/>
      <c r="AS1038" s="1609"/>
      <c r="AT1038" s="1609"/>
      <c r="AU1038" s="1609"/>
      <c r="AV1038" s="1609"/>
      <c r="AW1038" s="1609"/>
      <c r="AX1038" s="1609"/>
      <c r="AY1038" s="1609"/>
      <c r="AZ1038" s="1609"/>
      <c r="BA1038" s="1609"/>
      <c r="BB1038" s="1609"/>
      <c r="BC1038" s="1609"/>
      <c r="BD1038" s="1609"/>
      <c r="BE1038" s="1609"/>
      <c r="BF1038" s="1609"/>
    </row>
    <row r="1039" spans="1:58" ht="11.25" customHeight="1">
      <c r="A1039" s="990" t="s">
        <v>1049</v>
      </c>
      <c r="D1039" s="984"/>
      <c r="E1039" s="994"/>
      <c r="F1039" s="4007"/>
      <c r="G1039" s="4014"/>
      <c r="H1039" s="4003" t="s">
        <v>460</v>
      </c>
      <c r="I1039" s="4015"/>
      <c r="J1039" s="4016"/>
      <c r="K1039" s="4017"/>
      <c r="L1039" s="3741"/>
      <c r="M1039" s="3742"/>
      <c r="N1039" s="4020"/>
      <c r="O1039" s="4021">
        <v>1</v>
      </c>
      <c r="P1039" s="4022" t="s">
        <v>52</v>
      </c>
      <c r="Q1039" s="4016" t="s">
        <v>1201</v>
      </c>
      <c r="R1039" s="4025" t="s">
        <v>1084</v>
      </c>
      <c r="S1039" s="4025" t="s">
        <v>1202</v>
      </c>
      <c r="T1039" s="4025" t="s">
        <v>1203</v>
      </c>
      <c r="U1039" s="4025" t="s">
        <v>1204</v>
      </c>
      <c r="V1039" s="4025" t="s">
        <v>1205</v>
      </c>
      <c r="W1039" s="4025" t="s">
        <v>1206</v>
      </c>
      <c r="X1039" s="4025" t="s">
        <v>1207</v>
      </c>
      <c r="Y1039" s="4025" t="s">
        <v>1208</v>
      </c>
      <c r="Z1039" s="999"/>
      <c r="AA1039" s="1000"/>
      <c r="AB1039" s="1000"/>
      <c r="AC1039" s="1004"/>
      <c r="AD1039" s="1004"/>
      <c r="AE1039" s="1005"/>
      <c r="AF1039" s="4018"/>
      <c r="AG1039" s="4019"/>
      <c r="AH1039" s="4019"/>
      <c r="AI1039" s="4018"/>
      <c r="AJ1039" s="4019"/>
      <c r="AK1039" s="4019"/>
      <c r="AL1039" s="1763"/>
      <c r="AM1039" s="1609"/>
      <c r="AN1039" s="1609"/>
      <c r="AO1039" s="1609"/>
      <c r="AP1039" s="1609"/>
      <c r="AQ1039" s="1609"/>
      <c r="AR1039" s="1609"/>
      <c r="AS1039" s="1609"/>
      <c r="AT1039" s="1609"/>
      <c r="AU1039" s="1609"/>
      <c r="AV1039" s="1609"/>
      <c r="AW1039" s="1609"/>
      <c r="AX1039" s="1609"/>
      <c r="AY1039" s="1609"/>
      <c r="AZ1039" s="1609"/>
      <c r="BA1039" s="1609"/>
      <c r="BB1039" s="1609"/>
      <c r="BC1039" s="1609"/>
      <c r="BD1039" s="1609"/>
      <c r="BE1039" s="1609"/>
      <c r="BF1039" s="1609"/>
    </row>
    <row r="1040" spans="1:58" ht="11.25" customHeight="1">
      <c r="A1040" s="990" t="s">
        <v>1049</v>
      </c>
      <c r="D1040" s="984"/>
      <c r="E1040" s="994"/>
      <c r="F1040" s="4007"/>
      <c r="G1040" s="4014"/>
      <c r="H1040" s="4003" t="s">
        <v>460</v>
      </c>
      <c r="I1040" s="4015"/>
      <c r="J1040" s="4016"/>
      <c r="K1040" s="4017"/>
      <c r="L1040" s="3741"/>
      <c r="M1040" s="3742"/>
      <c r="N1040" s="4020"/>
      <c r="O1040" s="4021"/>
      <c r="P1040" s="4023"/>
      <c r="Q1040" s="4016"/>
      <c r="R1040" s="3975"/>
      <c r="S1040" s="4025"/>
      <c r="T1040" s="3975"/>
      <c r="U1040" s="3975"/>
      <c r="V1040" s="3975"/>
      <c r="W1040" s="3975"/>
      <c r="X1040" s="3975"/>
      <c r="Y1040" s="3975"/>
      <c r="Z1040" s="1614"/>
      <c r="AA1040" s="1581">
        <v>1</v>
      </c>
      <c r="AB1040" s="1003" t="s">
        <v>1092</v>
      </c>
      <c r="AC1040" s="993">
        <v>8235.64</v>
      </c>
      <c r="AD1040" s="1003" t="str">
        <f>AB1040</f>
        <v xml:space="preserve">  Прибыль направляемая на инвестиции</v>
      </c>
      <c r="AE1040" s="993">
        <v>20.46</v>
      </c>
      <c r="AF1040" s="4018"/>
      <c r="AG1040" s="4019"/>
      <c r="AH1040" s="4019"/>
      <c r="AI1040" s="4018"/>
      <c r="AJ1040" s="4019"/>
      <c r="AK1040" s="4019"/>
      <c r="AL1040" s="1763"/>
      <c r="AM1040" s="1609"/>
      <c r="AN1040" s="1609"/>
      <c r="AO1040" s="1609"/>
      <c r="AP1040" s="1609"/>
      <c r="AQ1040" s="1609"/>
      <c r="AR1040" s="1609"/>
      <c r="AS1040" s="1609"/>
      <c r="AT1040" s="1609"/>
      <c r="AU1040" s="1609"/>
      <c r="AV1040" s="1609"/>
      <c r="AW1040" s="1609"/>
      <c r="AX1040" s="1609"/>
      <c r="AY1040" s="1609"/>
      <c r="AZ1040" s="1609"/>
      <c r="BA1040" s="1609"/>
      <c r="BB1040" s="1609"/>
      <c r="BC1040" s="1609"/>
      <c r="BD1040" s="1609"/>
      <c r="BE1040" s="1609"/>
      <c r="BF1040" s="1609"/>
    </row>
    <row r="1041" spans="1:58" ht="11.25" customHeight="1">
      <c r="A1041" s="990" t="s">
        <v>1049</v>
      </c>
      <c r="D1041" s="984"/>
      <c r="E1041" s="994"/>
      <c r="F1041" s="4007"/>
      <c r="G1041" s="4014"/>
      <c r="H1041" s="4003" t="s">
        <v>460</v>
      </c>
      <c r="I1041" s="4015"/>
      <c r="J1041" s="4016"/>
      <c r="K1041" s="4017"/>
      <c r="L1041" s="3741"/>
      <c r="M1041" s="3742"/>
      <c r="N1041" s="4020"/>
      <c r="O1041" s="4021"/>
      <c r="P1041" s="4024"/>
      <c r="Q1041" s="4016"/>
      <c r="R1041" s="3975"/>
      <c r="S1041" s="4025"/>
      <c r="T1041" s="3975"/>
      <c r="U1041" s="3975"/>
      <c r="V1041" s="3975"/>
      <c r="W1041" s="3975"/>
      <c r="X1041" s="3975"/>
      <c r="Y1041" s="3975"/>
      <c r="Z1041" s="999"/>
      <c r="AA1041" s="1000"/>
      <c r="AB1041" s="1065" t="s">
        <v>1093</v>
      </c>
      <c r="AC1041" s="1004"/>
      <c r="AD1041" s="1004"/>
      <c r="AE1041" s="1006"/>
      <c r="AF1041" s="4018"/>
      <c r="AG1041" s="4019"/>
      <c r="AH1041" s="4019"/>
      <c r="AI1041" s="4018"/>
      <c r="AJ1041" s="4019"/>
      <c r="AK1041" s="4019"/>
      <c r="AL1041" s="1763"/>
      <c r="AM1041" s="1609"/>
      <c r="AN1041" s="1609"/>
      <c r="AO1041" s="1609"/>
      <c r="AP1041" s="1609"/>
      <c r="AQ1041" s="1609"/>
      <c r="AR1041" s="1609"/>
      <c r="AS1041" s="1609"/>
      <c r="AT1041" s="1609"/>
      <c r="AU1041" s="1609"/>
      <c r="AV1041" s="1609"/>
      <c r="AW1041" s="1609"/>
      <c r="AX1041" s="1609"/>
      <c r="AY1041" s="1609"/>
      <c r="AZ1041" s="1609"/>
      <c r="BA1041" s="1609"/>
      <c r="BB1041" s="1609"/>
      <c r="BC1041" s="1609"/>
      <c r="BD1041" s="1609"/>
      <c r="BE1041" s="1609"/>
      <c r="BF1041" s="1609"/>
    </row>
    <row r="1042" spans="1:58" ht="11.25" customHeight="1">
      <c r="A1042" s="990" t="s">
        <v>1049</v>
      </c>
      <c r="D1042" s="984"/>
      <c r="E1042" s="994"/>
      <c r="F1042" s="4007"/>
      <c r="G1042" s="4014"/>
      <c r="H1042" s="4003" t="s">
        <v>460</v>
      </c>
      <c r="I1042" s="4015"/>
      <c r="J1042" s="4016"/>
      <c r="K1042" s="4017"/>
      <c r="L1042" s="3741"/>
      <c r="M1042" s="3742"/>
      <c r="N1042" s="999"/>
      <c r="O1042" s="1000"/>
      <c r="P1042" s="992" t="s">
        <v>1094</v>
      </c>
      <c r="Q1042" s="1000"/>
      <c r="R1042" s="1000"/>
      <c r="S1042" s="1000"/>
      <c r="T1042" s="1000"/>
      <c r="U1042" s="1000"/>
      <c r="V1042" s="1000"/>
      <c r="W1042" s="1000"/>
      <c r="X1042" s="1000"/>
      <c r="Y1042" s="1000"/>
      <c r="Z1042" s="1000"/>
      <c r="AA1042" s="1000"/>
      <c r="AB1042" s="1000"/>
      <c r="AC1042" s="1000"/>
      <c r="AD1042" s="1000"/>
      <c r="AE1042" s="1007"/>
      <c r="AF1042" s="4018"/>
      <c r="AG1042" s="4019"/>
      <c r="AH1042" s="4019"/>
      <c r="AI1042" s="4018"/>
      <c r="AJ1042" s="4019"/>
      <c r="AK1042" s="4019"/>
      <c r="AL1042" s="1763"/>
      <c r="AM1042" s="1609"/>
      <c r="AN1042" s="1609"/>
      <c r="AO1042" s="1609"/>
      <c r="AP1042" s="1609"/>
      <c r="AQ1042" s="1609"/>
      <c r="AR1042" s="1609"/>
      <c r="AS1042" s="1609"/>
      <c r="AT1042" s="1609"/>
      <c r="AU1042" s="1609"/>
      <c r="AV1042" s="1609"/>
      <c r="AW1042" s="1609"/>
      <c r="AX1042" s="1609"/>
      <c r="AY1042" s="1609"/>
      <c r="AZ1042" s="1609"/>
      <c r="BA1042" s="1609"/>
      <c r="BB1042" s="1609"/>
      <c r="BC1042" s="1609"/>
      <c r="BD1042" s="1609"/>
      <c r="BE1042" s="1609"/>
      <c r="BF1042" s="1609"/>
    </row>
    <row r="1043" spans="1:58" ht="12" customHeight="1">
      <c r="A1043" s="990" t="s">
        <v>1049</v>
      </c>
      <c r="D1043" s="984"/>
      <c r="E1043" s="994"/>
      <c r="F1043" s="4008"/>
      <c r="G1043" s="1014"/>
      <c r="H1043" s="1014"/>
      <c r="I1043" s="4005" t="s">
        <v>1100</v>
      </c>
      <c r="J1043" s="4005"/>
      <c r="K1043" s="4005"/>
      <c r="L1043" s="997"/>
      <c r="M1043" s="997"/>
      <c r="N1043" s="998"/>
      <c r="O1043" s="998"/>
      <c r="P1043" s="998"/>
      <c r="Q1043" s="998"/>
      <c r="R1043" s="998"/>
      <c r="S1043" s="998"/>
      <c r="T1043" s="998"/>
      <c r="U1043" s="998"/>
      <c r="V1043" s="998"/>
      <c r="W1043" s="998"/>
      <c r="X1043" s="998"/>
      <c r="Y1043" s="998"/>
      <c r="Z1043" s="998"/>
      <c r="AA1043" s="998"/>
      <c r="AB1043" s="998"/>
      <c r="AC1043" s="998"/>
      <c r="AD1043" s="998"/>
      <c r="AE1043" s="998"/>
      <c r="AF1043" s="998"/>
      <c r="AG1043" s="997"/>
      <c r="AH1043" s="997"/>
      <c r="AI1043" s="998"/>
      <c r="AJ1043" s="997"/>
      <c r="AK1043" s="998"/>
      <c r="AL1043" s="1763"/>
      <c r="AM1043" s="1609"/>
      <c r="AN1043" s="1609"/>
      <c r="AO1043" s="1609"/>
      <c r="AP1043" s="1609"/>
      <c r="AQ1043" s="1609"/>
      <c r="AR1043" s="1609"/>
      <c r="AS1043" s="1609"/>
      <c r="AT1043" s="1609"/>
      <c r="AU1043" s="1609"/>
      <c r="AV1043" s="1609"/>
      <c r="AW1043" s="1609"/>
      <c r="AX1043" s="1609"/>
      <c r="AY1043" s="1609"/>
      <c r="AZ1043" s="1609"/>
      <c r="BA1043" s="1609"/>
      <c r="BB1043" s="1609"/>
      <c r="BC1043" s="1609"/>
      <c r="BD1043" s="1609"/>
      <c r="BE1043" s="1609"/>
      <c r="BF1043" s="1609"/>
    </row>
    <row r="1044" spans="1:58" ht="0.75" customHeight="1">
      <c r="A1044" s="990" t="s">
        <v>1049</v>
      </c>
      <c r="D1044" s="984"/>
      <c r="E1044" s="994"/>
      <c r="F1044" s="4006">
        <v>2025</v>
      </c>
      <c r="G1044" s="4003"/>
      <c r="H1044" s="4010" t="s">
        <v>460</v>
      </c>
      <c r="I1044" s="4011"/>
      <c r="J1044" s="4002"/>
      <c r="K1044" s="4002"/>
      <c r="L1044" s="4004"/>
      <c r="M1044" s="3857"/>
      <c r="N1044" s="1811"/>
      <c r="O1044" s="1810"/>
      <c r="P1044" s="1811"/>
      <c r="Q1044" s="1811"/>
      <c r="R1044" s="1811"/>
      <c r="S1044" s="1811"/>
      <c r="T1044" s="1811"/>
      <c r="U1044" s="1811"/>
      <c r="V1044" s="1811"/>
      <c r="W1044" s="1811"/>
      <c r="X1044" s="1811"/>
      <c r="Y1044" s="1811"/>
      <c r="Z1044" s="1811"/>
      <c r="AA1044" s="1811"/>
      <c r="AB1044" s="1811"/>
      <c r="AC1044" s="1811"/>
      <c r="AD1044" s="1811"/>
      <c r="AE1044" s="1811"/>
      <c r="AF1044" s="4009"/>
      <c r="AG1044" s="4004"/>
      <c r="AH1044" s="4004"/>
      <c r="AI1044" s="4009"/>
      <c r="AJ1044" s="4004"/>
      <c r="AK1044" s="4004"/>
      <c r="AL1044" s="1763"/>
      <c r="AM1044" s="1609"/>
      <c r="AN1044" s="1609"/>
      <c r="AO1044" s="1609"/>
      <c r="AP1044" s="1609"/>
      <c r="AQ1044" s="1609"/>
      <c r="AR1044" s="1609"/>
      <c r="AS1044" s="1609"/>
      <c r="AT1044" s="1609"/>
      <c r="AU1044" s="1609"/>
      <c r="AV1044" s="1609"/>
      <c r="AW1044" s="1609"/>
      <c r="AX1044" s="1609"/>
      <c r="AY1044" s="1609"/>
      <c r="AZ1044" s="1609"/>
      <c r="BA1044" s="1609"/>
      <c r="BB1044" s="1609"/>
      <c r="BC1044" s="1609"/>
      <c r="BD1044" s="1609"/>
      <c r="BE1044" s="1609"/>
      <c r="BF1044" s="1609"/>
    </row>
    <row r="1045" spans="1:58" ht="0.75" customHeight="1">
      <c r="A1045" s="990" t="s">
        <v>1049</v>
      </c>
      <c r="D1045" s="984"/>
      <c r="E1045" s="994"/>
      <c r="F1045" s="4006"/>
      <c r="G1045" s="4003"/>
      <c r="H1045" s="4010"/>
      <c r="I1045" s="4011"/>
      <c r="J1045" s="4002"/>
      <c r="K1045" s="4002"/>
      <c r="L1045" s="4004"/>
      <c r="M1045" s="3857"/>
      <c r="N1045" s="4012"/>
      <c r="O1045" s="4013"/>
      <c r="P1045" s="3999"/>
      <c r="Q1045" s="4002"/>
      <c r="R1045" s="4002"/>
      <c r="S1045" s="4002"/>
      <c r="T1045" s="4002"/>
      <c r="U1045" s="4002"/>
      <c r="V1045" s="4002"/>
      <c r="W1045" s="4002"/>
      <c r="X1045" s="4002"/>
      <c r="Y1045" s="4002"/>
      <c r="Z1045" s="1812"/>
      <c r="AA1045" s="1813"/>
      <c r="AB1045" s="1813"/>
      <c r="AC1045" s="1814"/>
      <c r="AD1045" s="1814"/>
      <c r="AE1045" s="1815"/>
      <c r="AF1045" s="4009"/>
      <c r="AG1045" s="4004"/>
      <c r="AH1045" s="4004"/>
      <c r="AI1045" s="4009"/>
      <c r="AJ1045" s="4004"/>
      <c r="AK1045" s="4004"/>
      <c r="AL1045" s="1763"/>
      <c r="AM1045" s="1609"/>
      <c r="AN1045" s="1609"/>
      <c r="AO1045" s="1609"/>
      <c r="AP1045" s="1609"/>
      <c r="AQ1045" s="1609"/>
      <c r="AR1045" s="1609"/>
      <c r="AS1045" s="1609"/>
      <c r="AT1045" s="1609"/>
      <c r="AU1045" s="1609"/>
      <c r="AV1045" s="1609"/>
      <c r="AW1045" s="1609"/>
      <c r="AX1045" s="1609"/>
      <c r="AY1045" s="1609"/>
      <c r="AZ1045" s="1609"/>
      <c r="BA1045" s="1609"/>
      <c r="BB1045" s="1609"/>
      <c r="BC1045" s="1609"/>
      <c r="BD1045" s="1609"/>
      <c r="BE1045" s="1609"/>
      <c r="BF1045" s="1609"/>
    </row>
    <row r="1046" spans="1:58" ht="0.75" customHeight="1">
      <c r="A1046" s="990" t="s">
        <v>1049</v>
      </c>
      <c r="D1046" s="984"/>
      <c r="E1046" s="994"/>
      <c r="F1046" s="4006"/>
      <c r="G1046" s="4003"/>
      <c r="H1046" s="4010"/>
      <c r="I1046" s="4011"/>
      <c r="J1046" s="4002"/>
      <c r="K1046" s="4002"/>
      <c r="L1046" s="4004"/>
      <c r="M1046" s="3857"/>
      <c r="N1046" s="4012"/>
      <c r="O1046" s="4013"/>
      <c r="P1046" s="4000"/>
      <c r="Q1046" s="4002"/>
      <c r="R1046" s="4002"/>
      <c r="S1046" s="4002"/>
      <c r="T1046" s="4002"/>
      <c r="U1046" s="4002"/>
      <c r="V1046" s="4002"/>
      <c r="W1046" s="4002"/>
      <c r="X1046" s="4002"/>
      <c r="Y1046" s="4002"/>
      <c r="Z1046" s="1816"/>
      <c r="AA1046" s="1817"/>
      <c r="AB1046" s="1818"/>
      <c r="AC1046" s="1819"/>
      <c r="AD1046" s="1818"/>
      <c r="AE1046" s="1819"/>
      <c r="AF1046" s="4009"/>
      <c r="AG1046" s="4004"/>
      <c r="AH1046" s="4004"/>
      <c r="AI1046" s="4009"/>
      <c r="AJ1046" s="4004"/>
      <c r="AK1046" s="4004"/>
      <c r="AL1046" s="1763"/>
      <c r="AM1046" s="1609"/>
      <c r="AN1046" s="1609"/>
      <c r="AO1046" s="1609"/>
      <c r="AP1046" s="1609"/>
      <c r="AQ1046" s="1609"/>
      <c r="AR1046" s="1609"/>
      <c r="AS1046" s="1609"/>
      <c r="AT1046" s="1609"/>
      <c r="AU1046" s="1609"/>
      <c r="AV1046" s="1609"/>
      <c r="AW1046" s="1609"/>
      <c r="AX1046" s="1609"/>
      <c r="AY1046" s="1609"/>
      <c r="AZ1046" s="1609"/>
      <c r="BA1046" s="1609"/>
      <c r="BB1046" s="1609"/>
      <c r="BC1046" s="1609"/>
      <c r="BD1046" s="1609"/>
      <c r="BE1046" s="1609"/>
      <c r="BF1046" s="1609"/>
    </row>
    <row r="1047" spans="1:58" ht="0.75" customHeight="1">
      <c r="A1047" s="990" t="s">
        <v>1049</v>
      </c>
      <c r="D1047" s="984"/>
      <c r="E1047" s="994"/>
      <c r="F1047" s="4006"/>
      <c r="G1047" s="4003"/>
      <c r="H1047" s="4010"/>
      <c r="I1047" s="4011"/>
      <c r="J1047" s="4002"/>
      <c r="K1047" s="4002"/>
      <c r="L1047" s="4004"/>
      <c r="M1047" s="3857"/>
      <c r="N1047" s="4012"/>
      <c r="O1047" s="4013"/>
      <c r="P1047" s="4001"/>
      <c r="Q1047" s="4002"/>
      <c r="R1047" s="4002"/>
      <c r="S1047" s="4002"/>
      <c r="T1047" s="4002"/>
      <c r="U1047" s="4002"/>
      <c r="V1047" s="4002"/>
      <c r="W1047" s="4002"/>
      <c r="X1047" s="4002"/>
      <c r="Y1047" s="4002"/>
      <c r="Z1047" s="1812"/>
      <c r="AA1047" s="1813"/>
      <c r="AB1047" s="1820"/>
      <c r="AC1047" s="1814"/>
      <c r="AD1047" s="1814"/>
      <c r="AE1047" s="1821"/>
      <c r="AF1047" s="4009"/>
      <c r="AG1047" s="4004"/>
      <c r="AH1047" s="4004"/>
      <c r="AI1047" s="4009"/>
      <c r="AJ1047" s="4004"/>
      <c r="AK1047" s="4004"/>
      <c r="AL1047" s="1763"/>
      <c r="AM1047" s="1609"/>
      <c r="AN1047" s="1609"/>
      <c r="AO1047" s="1609"/>
      <c r="AP1047" s="1609"/>
      <c r="AQ1047" s="1609"/>
      <c r="AR1047" s="1609"/>
      <c r="AS1047" s="1609"/>
      <c r="AT1047" s="1609"/>
      <c r="AU1047" s="1609"/>
      <c r="AV1047" s="1609"/>
      <c r="AW1047" s="1609"/>
      <c r="AX1047" s="1609"/>
      <c r="AY1047" s="1609"/>
      <c r="AZ1047" s="1609"/>
      <c r="BA1047" s="1609"/>
      <c r="BB1047" s="1609"/>
      <c r="BC1047" s="1609"/>
      <c r="BD1047" s="1609"/>
      <c r="BE1047" s="1609"/>
      <c r="BF1047" s="1609"/>
    </row>
    <row r="1048" spans="1:58" ht="0.75" customHeight="1">
      <c r="A1048" s="990" t="s">
        <v>1049</v>
      </c>
      <c r="D1048" s="984"/>
      <c r="E1048" s="994"/>
      <c r="F1048" s="4006"/>
      <c r="G1048" s="4003"/>
      <c r="H1048" s="4010"/>
      <c r="I1048" s="4011"/>
      <c r="J1048" s="4002"/>
      <c r="K1048" s="4002"/>
      <c r="L1048" s="4004"/>
      <c r="M1048" s="3857"/>
      <c r="N1048" s="1813"/>
      <c r="O1048" s="1813"/>
      <c r="P1048" s="1820"/>
      <c r="Q1048" s="1813"/>
      <c r="R1048" s="1813"/>
      <c r="S1048" s="1813"/>
      <c r="T1048" s="1813"/>
      <c r="U1048" s="1813"/>
      <c r="V1048" s="1813"/>
      <c r="W1048" s="1813"/>
      <c r="X1048" s="1813"/>
      <c r="Y1048" s="1813"/>
      <c r="Z1048" s="1813"/>
      <c r="AA1048" s="1813"/>
      <c r="AB1048" s="1813"/>
      <c r="AC1048" s="1813"/>
      <c r="AD1048" s="1813"/>
      <c r="AE1048" s="1822"/>
      <c r="AF1048" s="4009"/>
      <c r="AG1048" s="4004"/>
      <c r="AH1048" s="4004"/>
      <c r="AI1048" s="4009"/>
      <c r="AJ1048" s="4004"/>
      <c r="AK1048" s="4004"/>
      <c r="AL1048" s="1763"/>
      <c r="AM1048" s="1609"/>
      <c r="AN1048" s="1609"/>
      <c r="AO1048" s="1609"/>
      <c r="AP1048" s="1609"/>
      <c r="AQ1048" s="1609"/>
      <c r="AR1048" s="1609"/>
      <c r="AS1048" s="1609"/>
      <c r="AT1048" s="1609"/>
      <c r="AU1048" s="1609"/>
      <c r="AV1048" s="1609"/>
      <c r="AW1048" s="1609"/>
      <c r="AX1048" s="1609"/>
      <c r="AY1048" s="1609"/>
      <c r="AZ1048" s="1609"/>
      <c r="BA1048" s="1609"/>
      <c r="BB1048" s="1609"/>
      <c r="BC1048" s="1609"/>
      <c r="BD1048" s="1609"/>
      <c r="BE1048" s="1609"/>
      <c r="BF1048" s="1609"/>
    </row>
    <row r="1049" spans="1:58" ht="11.25" customHeight="1">
      <c r="A1049" s="990" t="s">
        <v>1049</v>
      </c>
      <c r="D1049" s="984"/>
      <c r="E1049" s="994"/>
      <c r="F1049" s="4007"/>
      <c r="G1049" s="3992" t="s">
        <v>90</v>
      </c>
      <c r="H1049" s="4003" t="s">
        <v>161</v>
      </c>
      <c r="I1049" s="4015"/>
      <c r="J1049" s="4016"/>
      <c r="K1049" s="4017" t="s">
        <v>1200</v>
      </c>
      <c r="L1049" s="3741" t="s">
        <v>6</v>
      </c>
      <c r="M1049" s="3742"/>
      <c r="N1049" s="1761"/>
      <c r="O1049" s="1001" t="s">
        <v>460</v>
      </c>
      <c r="P1049" s="1002"/>
      <c r="Q1049" s="1002"/>
      <c r="R1049" s="1002"/>
      <c r="S1049" s="1002"/>
      <c r="T1049" s="1002"/>
      <c r="U1049" s="1002"/>
      <c r="V1049" s="1002"/>
      <c r="W1049" s="1002"/>
      <c r="X1049" s="1002"/>
      <c r="Y1049" s="1002"/>
      <c r="Z1049" s="1002"/>
      <c r="AA1049" s="1002"/>
      <c r="AB1049" s="1002"/>
      <c r="AC1049" s="1002"/>
      <c r="AD1049" s="1002"/>
      <c r="AE1049" s="1002"/>
      <c r="AF1049" s="4018">
        <v>2025</v>
      </c>
      <c r="AG1049" s="4019" t="s">
        <v>1096</v>
      </c>
      <c r="AH1049" s="4019" t="s">
        <v>1104</v>
      </c>
      <c r="AI1049" s="4018">
        <v>2025</v>
      </c>
      <c r="AJ1049" s="4019" t="s">
        <v>1096</v>
      </c>
      <c r="AK1049" s="4019" t="s">
        <v>1104</v>
      </c>
      <c r="AL1049" s="1763"/>
      <c r="AM1049" s="1609"/>
      <c r="AN1049" s="1609"/>
      <c r="AO1049" s="1609"/>
      <c r="AP1049" s="1609"/>
      <c r="AQ1049" s="1609"/>
      <c r="AR1049" s="1609"/>
      <c r="AS1049" s="1609"/>
      <c r="AT1049" s="1609"/>
      <c r="AU1049" s="1609"/>
      <c r="AV1049" s="1609"/>
      <c r="AW1049" s="1609"/>
      <c r="AX1049" s="1609"/>
      <c r="AY1049" s="1609"/>
      <c r="AZ1049" s="1609"/>
      <c r="BA1049" s="1609"/>
      <c r="BB1049" s="1609"/>
      <c r="BC1049" s="1609"/>
      <c r="BD1049" s="1609"/>
      <c r="BE1049" s="1609"/>
      <c r="BF1049" s="1609"/>
    </row>
    <row r="1050" spans="1:58" ht="11.25" customHeight="1">
      <c r="A1050" s="990" t="s">
        <v>1049</v>
      </c>
      <c r="D1050" s="984"/>
      <c r="E1050" s="994"/>
      <c r="F1050" s="4007"/>
      <c r="G1050" s="4014"/>
      <c r="H1050" s="4003" t="s">
        <v>460</v>
      </c>
      <c r="I1050" s="4015"/>
      <c r="J1050" s="4016"/>
      <c r="K1050" s="4017"/>
      <c r="L1050" s="3741"/>
      <c r="M1050" s="3742"/>
      <c r="N1050" s="4020"/>
      <c r="O1050" s="4021">
        <v>1</v>
      </c>
      <c r="P1050" s="4022" t="s">
        <v>52</v>
      </c>
      <c r="Q1050" s="4016" t="s">
        <v>1201</v>
      </c>
      <c r="R1050" s="4025" t="s">
        <v>1084</v>
      </c>
      <c r="S1050" s="4025" t="s">
        <v>1202</v>
      </c>
      <c r="T1050" s="4025" t="s">
        <v>1203</v>
      </c>
      <c r="U1050" s="4025" t="s">
        <v>1204</v>
      </c>
      <c r="V1050" s="4025" t="s">
        <v>1205</v>
      </c>
      <c r="W1050" s="4025" t="s">
        <v>1206</v>
      </c>
      <c r="X1050" s="4025" t="s">
        <v>1207</v>
      </c>
      <c r="Y1050" s="4025" t="s">
        <v>1208</v>
      </c>
      <c r="Z1050" s="999"/>
      <c r="AA1050" s="1000"/>
      <c r="AB1050" s="1000"/>
      <c r="AC1050" s="1004"/>
      <c r="AD1050" s="1004"/>
      <c r="AE1050" s="1005"/>
      <c r="AF1050" s="4018"/>
      <c r="AG1050" s="4019"/>
      <c r="AH1050" s="4019"/>
      <c r="AI1050" s="4018"/>
      <c r="AJ1050" s="4019"/>
      <c r="AK1050" s="4019"/>
      <c r="AL1050" s="1763"/>
      <c r="AM1050" s="1609"/>
      <c r="AN1050" s="1609"/>
      <c r="AO1050" s="1609"/>
      <c r="AP1050" s="1609"/>
      <c r="AQ1050" s="1609"/>
      <c r="AR1050" s="1609"/>
      <c r="AS1050" s="1609"/>
      <c r="AT1050" s="1609"/>
      <c r="AU1050" s="1609"/>
      <c r="AV1050" s="1609"/>
      <c r="AW1050" s="1609"/>
      <c r="AX1050" s="1609"/>
      <c r="AY1050" s="1609"/>
      <c r="AZ1050" s="1609"/>
      <c r="BA1050" s="1609"/>
      <c r="BB1050" s="1609"/>
      <c r="BC1050" s="1609"/>
      <c r="BD1050" s="1609"/>
      <c r="BE1050" s="1609"/>
      <c r="BF1050" s="1609"/>
    </row>
    <row r="1051" spans="1:58" ht="11.25" customHeight="1">
      <c r="A1051" s="990" t="s">
        <v>1049</v>
      </c>
      <c r="D1051" s="984"/>
      <c r="E1051" s="994"/>
      <c r="F1051" s="4007"/>
      <c r="G1051" s="4014"/>
      <c r="H1051" s="4003" t="s">
        <v>460</v>
      </c>
      <c r="I1051" s="4015"/>
      <c r="J1051" s="4016"/>
      <c r="K1051" s="4017"/>
      <c r="L1051" s="3741"/>
      <c r="M1051" s="3742"/>
      <c r="N1051" s="4020"/>
      <c r="O1051" s="4021"/>
      <c r="P1051" s="4023"/>
      <c r="Q1051" s="4016"/>
      <c r="R1051" s="3975"/>
      <c r="S1051" s="4025"/>
      <c r="T1051" s="3975"/>
      <c r="U1051" s="3975"/>
      <c r="V1051" s="3975"/>
      <c r="W1051" s="3975"/>
      <c r="X1051" s="3975"/>
      <c r="Y1051" s="3975"/>
      <c r="Z1051" s="1614"/>
      <c r="AA1051" s="1581">
        <v>1</v>
      </c>
      <c r="AB1051" s="1003" t="s">
        <v>1092</v>
      </c>
      <c r="AC1051" s="993">
        <v>8235.67</v>
      </c>
      <c r="AD1051" s="1003" t="str">
        <f>AB1051</f>
        <v xml:space="preserve">  Прибыль направляемая на инвестиции</v>
      </c>
      <c r="AE1051" s="993">
        <v>0</v>
      </c>
      <c r="AF1051" s="4018"/>
      <c r="AG1051" s="4019"/>
      <c r="AH1051" s="4019"/>
      <c r="AI1051" s="4018"/>
      <c r="AJ1051" s="4019"/>
      <c r="AK1051" s="4019"/>
      <c r="AL1051" s="1763"/>
      <c r="AM1051" s="1609"/>
      <c r="AN1051" s="1609"/>
      <c r="AO1051" s="1609"/>
      <c r="AP1051" s="1609"/>
      <c r="AQ1051" s="1609"/>
      <c r="AR1051" s="1609"/>
      <c r="AS1051" s="1609"/>
      <c r="AT1051" s="1609"/>
      <c r="AU1051" s="1609"/>
      <c r="AV1051" s="1609"/>
      <c r="AW1051" s="1609"/>
      <c r="AX1051" s="1609"/>
      <c r="AY1051" s="1609"/>
      <c r="AZ1051" s="1609"/>
      <c r="BA1051" s="1609"/>
      <c r="BB1051" s="1609"/>
      <c r="BC1051" s="1609"/>
      <c r="BD1051" s="1609"/>
      <c r="BE1051" s="1609"/>
      <c r="BF1051" s="1609"/>
    </row>
    <row r="1052" spans="1:58" ht="11.25" customHeight="1">
      <c r="A1052" s="990" t="s">
        <v>1049</v>
      </c>
      <c r="D1052" s="984"/>
      <c r="E1052" s="994"/>
      <c r="F1052" s="4007"/>
      <c r="G1052" s="4014"/>
      <c r="H1052" s="4003" t="s">
        <v>460</v>
      </c>
      <c r="I1052" s="4015"/>
      <c r="J1052" s="4016"/>
      <c r="K1052" s="4017"/>
      <c r="L1052" s="3741"/>
      <c r="M1052" s="3742"/>
      <c r="N1052" s="4020"/>
      <c r="O1052" s="4021"/>
      <c r="P1052" s="4024"/>
      <c r="Q1052" s="4016"/>
      <c r="R1052" s="3975"/>
      <c r="S1052" s="4025"/>
      <c r="T1052" s="3975"/>
      <c r="U1052" s="3975"/>
      <c r="V1052" s="3975"/>
      <c r="W1052" s="3975"/>
      <c r="X1052" s="3975"/>
      <c r="Y1052" s="3975"/>
      <c r="Z1052" s="999"/>
      <c r="AA1052" s="1000"/>
      <c r="AB1052" s="1065" t="s">
        <v>1093</v>
      </c>
      <c r="AC1052" s="1004"/>
      <c r="AD1052" s="1004"/>
      <c r="AE1052" s="1006"/>
      <c r="AF1052" s="4018"/>
      <c r="AG1052" s="4019"/>
      <c r="AH1052" s="4019"/>
      <c r="AI1052" s="4018"/>
      <c r="AJ1052" s="4019"/>
      <c r="AK1052" s="4019"/>
      <c r="AL1052" s="1763"/>
      <c r="AM1052" s="1609"/>
      <c r="AN1052" s="1609"/>
      <c r="AO1052" s="1609"/>
      <c r="AP1052" s="1609"/>
      <c r="AQ1052" s="1609"/>
      <c r="AR1052" s="1609"/>
      <c r="AS1052" s="1609"/>
      <c r="AT1052" s="1609"/>
      <c r="AU1052" s="1609"/>
      <c r="AV1052" s="1609"/>
      <c r="AW1052" s="1609"/>
      <c r="AX1052" s="1609"/>
      <c r="AY1052" s="1609"/>
      <c r="AZ1052" s="1609"/>
      <c r="BA1052" s="1609"/>
      <c r="BB1052" s="1609"/>
      <c r="BC1052" s="1609"/>
      <c r="BD1052" s="1609"/>
      <c r="BE1052" s="1609"/>
      <c r="BF1052" s="1609"/>
    </row>
    <row r="1053" spans="1:58" ht="11.25" customHeight="1">
      <c r="A1053" s="990" t="s">
        <v>1049</v>
      </c>
      <c r="D1053" s="984"/>
      <c r="E1053" s="994"/>
      <c r="F1053" s="4007"/>
      <c r="G1053" s="4014"/>
      <c r="H1053" s="4003" t="s">
        <v>460</v>
      </c>
      <c r="I1053" s="4015"/>
      <c r="J1053" s="4016"/>
      <c r="K1053" s="4017"/>
      <c r="L1053" s="3741"/>
      <c r="M1053" s="3742"/>
      <c r="N1053" s="999"/>
      <c r="O1053" s="1000"/>
      <c r="P1053" s="992" t="s">
        <v>1094</v>
      </c>
      <c r="Q1053" s="1000"/>
      <c r="R1053" s="1000"/>
      <c r="S1053" s="1000"/>
      <c r="T1053" s="1000"/>
      <c r="U1053" s="1000"/>
      <c r="V1053" s="1000"/>
      <c r="W1053" s="1000"/>
      <c r="X1053" s="1000"/>
      <c r="Y1053" s="1000"/>
      <c r="Z1053" s="1000"/>
      <c r="AA1053" s="1000"/>
      <c r="AB1053" s="1000"/>
      <c r="AC1053" s="1000"/>
      <c r="AD1053" s="1000"/>
      <c r="AE1053" s="1007"/>
      <c r="AF1053" s="4018"/>
      <c r="AG1053" s="4019"/>
      <c r="AH1053" s="4019"/>
      <c r="AI1053" s="4018"/>
      <c r="AJ1053" s="4019"/>
      <c r="AK1053" s="4019"/>
      <c r="AL1053" s="1763"/>
      <c r="AM1053" s="1609"/>
      <c r="AN1053" s="1609"/>
      <c r="AO1053" s="1609"/>
      <c r="AP1053" s="1609"/>
      <c r="AQ1053" s="1609"/>
      <c r="AR1053" s="1609"/>
      <c r="AS1053" s="1609"/>
      <c r="AT1053" s="1609"/>
      <c r="AU1053" s="1609"/>
      <c r="AV1053" s="1609"/>
      <c r="AW1053" s="1609"/>
      <c r="AX1053" s="1609"/>
      <c r="AY1053" s="1609"/>
      <c r="AZ1053" s="1609"/>
      <c r="BA1053" s="1609"/>
      <c r="BB1053" s="1609"/>
      <c r="BC1053" s="1609"/>
      <c r="BD1053" s="1609"/>
      <c r="BE1053" s="1609"/>
      <c r="BF1053" s="1609"/>
    </row>
    <row r="1054" spans="1:58" ht="12" customHeight="1">
      <c r="A1054" s="990" t="s">
        <v>1049</v>
      </c>
      <c r="D1054" s="984"/>
      <c r="E1054" s="994"/>
      <c r="F1054" s="4008"/>
      <c r="G1054" s="1014"/>
      <c r="H1054" s="1014"/>
      <c r="I1054" s="4005" t="s">
        <v>1100</v>
      </c>
      <c r="J1054" s="4005"/>
      <c r="K1054" s="4005"/>
      <c r="L1054" s="997"/>
      <c r="M1054" s="997"/>
      <c r="N1054" s="998"/>
      <c r="O1054" s="998"/>
      <c r="P1054" s="998"/>
      <c r="Q1054" s="998"/>
      <c r="R1054" s="998"/>
      <c r="S1054" s="998"/>
      <c r="T1054" s="998"/>
      <c r="U1054" s="998"/>
      <c r="V1054" s="998"/>
      <c r="W1054" s="998"/>
      <c r="X1054" s="998"/>
      <c r="Y1054" s="998"/>
      <c r="Z1054" s="998"/>
      <c r="AA1054" s="998"/>
      <c r="AB1054" s="998"/>
      <c r="AC1054" s="998"/>
      <c r="AD1054" s="998"/>
      <c r="AE1054" s="998"/>
      <c r="AF1054" s="998"/>
      <c r="AG1054" s="997"/>
      <c r="AH1054" s="997"/>
      <c r="AI1054" s="998"/>
      <c r="AJ1054" s="997"/>
      <c r="AK1054" s="998"/>
      <c r="AL1054" s="1763"/>
      <c r="AM1054" s="1609"/>
      <c r="AN1054" s="1609"/>
      <c r="AO1054" s="1609"/>
      <c r="AP1054" s="1609"/>
      <c r="AQ1054" s="1609"/>
      <c r="AR1054" s="1609"/>
      <c r="AS1054" s="1609"/>
      <c r="AT1054" s="1609"/>
      <c r="AU1054" s="1609"/>
      <c r="AV1054" s="1609"/>
      <c r="AW1054" s="1609"/>
      <c r="AX1054" s="1609"/>
      <c r="AY1054" s="1609"/>
      <c r="AZ1054" s="1609"/>
      <c r="BA1054" s="1609"/>
      <c r="BB1054" s="1609"/>
      <c r="BC1054" s="1609"/>
      <c r="BD1054" s="1609"/>
      <c r="BE1054" s="1609"/>
      <c r="BF1054" s="1609"/>
    </row>
    <row r="1055" spans="1:58" ht="0.75" customHeight="1">
      <c r="A1055" s="990" t="s">
        <v>1049</v>
      </c>
      <c r="D1055" s="984"/>
      <c r="E1055" s="994"/>
      <c r="F1055" s="4006">
        <v>2026</v>
      </c>
      <c r="G1055" s="4003"/>
      <c r="H1055" s="4010" t="s">
        <v>460</v>
      </c>
      <c r="I1055" s="4011"/>
      <c r="J1055" s="4002"/>
      <c r="K1055" s="4002"/>
      <c r="L1055" s="4004"/>
      <c r="M1055" s="3857"/>
      <c r="N1055" s="1811"/>
      <c r="O1055" s="1810"/>
      <c r="P1055" s="1811"/>
      <c r="Q1055" s="1811"/>
      <c r="R1055" s="1811"/>
      <c r="S1055" s="1811"/>
      <c r="T1055" s="1811"/>
      <c r="U1055" s="1811"/>
      <c r="V1055" s="1811"/>
      <c r="W1055" s="1811"/>
      <c r="X1055" s="1811"/>
      <c r="Y1055" s="1811"/>
      <c r="Z1055" s="1811"/>
      <c r="AA1055" s="1811"/>
      <c r="AB1055" s="1811"/>
      <c r="AC1055" s="1811"/>
      <c r="AD1055" s="1811"/>
      <c r="AE1055" s="1811"/>
      <c r="AF1055" s="4009"/>
      <c r="AG1055" s="4004"/>
      <c r="AH1055" s="4004"/>
      <c r="AI1055" s="4009"/>
      <c r="AJ1055" s="4004"/>
      <c r="AK1055" s="4004"/>
      <c r="AL1055" s="1763"/>
      <c r="AM1055" s="1609"/>
      <c r="AN1055" s="1609"/>
      <c r="AO1055" s="1609"/>
      <c r="AP1055" s="1609"/>
      <c r="AQ1055" s="1609"/>
      <c r="AR1055" s="1609"/>
      <c r="AS1055" s="1609"/>
      <c r="AT1055" s="1609"/>
      <c r="AU1055" s="1609"/>
      <c r="AV1055" s="1609"/>
      <c r="AW1055" s="1609"/>
      <c r="AX1055" s="1609"/>
      <c r="AY1055" s="1609"/>
      <c r="AZ1055" s="1609"/>
      <c r="BA1055" s="1609"/>
      <c r="BB1055" s="1609"/>
      <c r="BC1055" s="1609"/>
      <c r="BD1055" s="1609"/>
      <c r="BE1055" s="1609"/>
      <c r="BF1055" s="1609"/>
    </row>
    <row r="1056" spans="1:58" ht="0.75" customHeight="1">
      <c r="A1056" s="990" t="s">
        <v>1049</v>
      </c>
      <c r="D1056" s="984"/>
      <c r="E1056" s="994"/>
      <c r="F1056" s="4006"/>
      <c r="G1056" s="4003"/>
      <c r="H1056" s="4010"/>
      <c r="I1056" s="4011"/>
      <c r="J1056" s="4002"/>
      <c r="K1056" s="4002"/>
      <c r="L1056" s="4004"/>
      <c r="M1056" s="3857"/>
      <c r="N1056" s="4012"/>
      <c r="O1056" s="4013"/>
      <c r="P1056" s="3999"/>
      <c r="Q1056" s="4002"/>
      <c r="R1056" s="4002"/>
      <c r="S1056" s="4002"/>
      <c r="T1056" s="4002"/>
      <c r="U1056" s="4002"/>
      <c r="V1056" s="4002"/>
      <c r="W1056" s="4002"/>
      <c r="X1056" s="4002"/>
      <c r="Y1056" s="4002"/>
      <c r="Z1056" s="1812"/>
      <c r="AA1056" s="1813"/>
      <c r="AB1056" s="1813"/>
      <c r="AC1056" s="1814"/>
      <c r="AD1056" s="1814"/>
      <c r="AE1056" s="1815"/>
      <c r="AF1056" s="4009"/>
      <c r="AG1056" s="4004"/>
      <c r="AH1056" s="4004"/>
      <c r="AI1056" s="4009"/>
      <c r="AJ1056" s="4004"/>
      <c r="AK1056" s="4004"/>
      <c r="AL1056" s="1763"/>
      <c r="AM1056" s="1609"/>
      <c r="AN1056" s="1609"/>
      <c r="AO1056" s="1609"/>
      <c r="AP1056" s="1609"/>
      <c r="AQ1056" s="1609"/>
      <c r="AR1056" s="1609"/>
      <c r="AS1056" s="1609"/>
      <c r="AT1056" s="1609"/>
      <c r="AU1056" s="1609"/>
      <c r="AV1056" s="1609"/>
      <c r="AW1056" s="1609"/>
      <c r="AX1056" s="1609"/>
      <c r="AY1056" s="1609"/>
      <c r="AZ1056" s="1609"/>
      <c r="BA1056" s="1609"/>
      <c r="BB1056" s="1609"/>
      <c r="BC1056" s="1609"/>
      <c r="BD1056" s="1609"/>
      <c r="BE1056" s="1609"/>
      <c r="BF1056" s="1609"/>
    </row>
    <row r="1057" spans="1:59" ht="0.75" customHeight="1">
      <c r="A1057" s="990" t="s">
        <v>1049</v>
      </c>
      <c r="D1057" s="984"/>
      <c r="E1057" s="994"/>
      <c r="F1057" s="4006"/>
      <c r="G1057" s="4003"/>
      <c r="H1057" s="4010"/>
      <c r="I1057" s="4011"/>
      <c r="J1057" s="4002"/>
      <c r="K1057" s="4002"/>
      <c r="L1057" s="4004"/>
      <c r="M1057" s="3857"/>
      <c r="N1057" s="4012"/>
      <c r="O1057" s="4013"/>
      <c r="P1057" s="4000"/>
      <c r="Q1057" s="4002"/>
      <c r="R1057" s="4002"/>
      <c r="S1057" s="4002"/>
      <c r="T1057" s="4002"/>
      <c r="U1057" s="4002"/>
      <c r="V1057" s="4002"/>
      <c r="W1057" s="4002"/>
      <c r="X1057" s="4002"/>
      <c r="Y1057" s="4002"/>
      <c r="Z1057" s="1816"/>
      <c r="AA1057" s="1817"/>
      <c r="AB1057" s="1818"/>
      <c r="AC1057" s="1819"/>
      <c r="AD1057" s="1818"/>
      <c r="AE1057" s="1819"/>
      <c r="AF1057" s="4009"/>
      <c r="AG1057" s="4004"/>
      <c r="AH1057" s="4004"/>
      <c r="AI1057" s="4009"/>
      <c r="AJ1057" s="4004"/>
      <c r="AK1057" s="4004"/>
      <c r="AL1057" s="1763"/>
      <c r="AM1057" s="1609"/>
      <c r="AN1057" s="1609"/>
      <c r="AO1057" s="1609"/>
      <c r="AP1057" s="1609"/>
      <c r="AQ1057" s="1609"/>
      <c r="AR1057" s="1609"/>
      <c r="AS1057" s="1609"/>
      <c r="AT1057" s="1609"/>
      <c r="AU1057" s="1609"/>
      <c r="AV1057" s="1609"/>
      <c r="AW1057" s="1609"/>
      <c r="AX1057" s="1609"/>
      <c r="AY1057" s="1609"/>
      <c r="AZ1057" s="1609"/>
      <c r="BA1057" s="1609"/>
      <c r="BB1057" s="1609"/>
      <c r="BC1057" s="1609"/>
      <c r="BD1057" s="1609"/>
      <c r="BE1057" s="1609"/>
      <c r="BF1057" s="1609"/>
    </row>
    <row r="1058" spans="1:59" ht="0.75" customHeight="1">
      <c r="A1058" s="990" t="s">
        <v>1049</v>
      </c>
      <c r="D1058" s="984"/>
      <c r="E1058" s="994"/>
      <c r="F1058" s="4006"/>
      <c r="G1058" s="4003"/>
      <c r="H1058" s="4010"/>
      <c r="I1058" s="4011"/>
      <c r="J1058" s="4002"/>
      <c r="K1058" s="4002"/>
      <c r="L1058" s="4004"/>
      <c r="M1058" s="3857"/>
      <c r="N1058" s="4012"/>
      <c r="O1058" s="4013"/>
      <c r="P1058" s="4001"/>
      <c r="Q1058" s="4002"/>
      <c r="R1058" s="4002"/>
      <c r="S1058" s="4002"/>
      <c r="T1058" s="4002"/>
      <c r="U1058" s="4002"/>
      <c r="V1058" s="4002"/>
      <c r="W1058" s="4002"/>
      <c r="X1058" s="4002"/>
      <c r="Y1058" s="4002"/>
      <c r="Z1058" s="1812"/>
      <c r="AA1058" s="1813"/>
      <c r="AB1058" s="1820"/>
      <c r="AC1058" s="1814"/>
      <c r="AD1058" s="1814"/>
      <c r="AE1058" s="1821"/>
      <c r="AF1058" s="4009"/>
      <c r="AG1058" s="4004"/>
      <c r="AH1058" s="4004"/>
      <c r="AI1058" s="4009"/>
      <c r="AJ1058" s="4004"/>
      <c r="AK1058" s="4004"/>
      <c r="AL1058" s="1763"/>
      <c r="AM1058" s="1609"/>
      <c r="AN1058" s="1609"/>
      <c r="AO1058" s="1609"/>
      <c r="AP1058" s="1609"/>
      <c r="AQ1058" s="1609"/>
      <c r="AR1058" s="1609"/>
      <c r="AS1058" s="1609"/>
      <c r="AT1058" s="1609"/>
      <c r="AU1058" s="1609"/>
      <c r="AV1058" s="1609"/>
      <c r="AW1058" s="1609"/>
      <c r="AX1058" s="1609"/>
      <c r="AY1058" s="1609"/>
      <c r="AZ1058" s="1609"/>
      <c r="BA1058" s="1609"/>
      <c r="BB1058" s="1609"/>
      <c r="BC1058" s="1609"/>
      <c r="BD1058" s="1609"/>
      <c r="BE1058" s="1609"/>
      <c r="BF1058" s="1609"/>
    </row>
    <row r="1059" spans="1:59" ht="0.75" customHeight="1">
      <c r="A1059" s="990" t="s">
        <v>1049</v>
      </c>
      <c r="D1059" s="984"/>
      <c r="E1059" s="994"/>
      <c r="F1059" s="4006"/>
      <c r="G1059" s="4003"/>
      <c r="H1059" s="4010"/>
      <c r="I1059" s="4011"/>
      <c r="J1059" s="4002"/>
      <c r="K1059" s="4002"/>
      <c r="L1059" s="4004"/>
      <c r="M1059" s="3857"/>
      <c r="N1059" s="1813"/>
      <c r="O1059" s="1813"/>
      <c r="P1059" s="1820"/>
      <c r="Q1059" s="1813"/>
      <c r="R1059" s="1813"/>
      <c r="S1059" s="1813"/>
      <c r="T1059" s="1813"/>
      <c r="U1059" s="1813"/>
      <c r="V1059" s="1813"/>
      <c r="W1059" s="1813"/>
      <c r="X1059" s="1813"/>
      <c r="Y1059" s="1813"/>
      <c r="Z1059" s="1813"/>
      <c r="AA1059" s="1813"/>
      <c r="AB1059" s="1813"/>
      <c r="AC1059" s="1813"/>
      <c r="AD1059" s="1813"/>
      <c r="AE1059" s="1822"/>
      <c r="AF1059" s="4009"/>
      <c r="AG1059" s="4004"/>
      <c r="AH1059" s="4004"/>
      <c r="AI1059" s="4009"/>
      <c r="AJ1059" s="4004"/>
      <c r="AK1059" s="4004"/>
      <c r="AL1059" s="1763"/>
      <c r="AM1059" s="1609"/>
      <c r="AN1059" s="1609"/>
      <c r="AO1059" s="1609"/>
      <c r="AP1059" s="1609"/>
      <c r="AQ1059" s="1609"/>
      <c r="AR1059" s="1609"/>
      <c r="AS1059" s="1609"/>
      <c r="AT1059" s="1609"/>
      <c r="AU1059" s="1609"/>
      <c r="AV1059" s="1609"/>
      <c r="AW1059" s="1609"/>
      <c r="AX1059" s="1609"/>
      <c r="AY1059" s="1609"/>
      <c r="AZ1059" s="1609"/>
      <c r="BA1059" s="1609"/>
      <c r="BB1059" s="1609"/>
      <c r="BC1059" s="1609"/>
      <c r="BD1059" s="1609"/>
      <c r="BE1059" s="1609"/>
      <c r="BF1059" s="1609"/>
    </row>
    <row r="1060" spans="1:59" ht="11.25" customHeight="1">
      <c r="A1060" s="990" t="s">
        <v>1049</v>
      </c>
      <c r="D1060" s="984"/>
      <c r="E1060" s="994"/>
      <c r="F1060" s="4007"/>
      <c r="G1060" s="3992" t="s">
        <v>90</v>
      </c>
      <c r="H1060" s="4003" t="s">
        <v>161</v>
      </c>
      <c r="I1060" s="4015"/>
      <c r="J1060" s="4016"/>
      <c r="K1060" s="4017" t="s">
        <v>1200</v>
      </c>
      <c r="L1060" s="3741" t="s">
        <v>6</v>
      </c>
      <c r="M1060" s="3742"/>
      <c r="N1060" s="1761"/>
      <c r="O1060" s="1001" t="s">
        <v>460</v>
      </c>
      <c r="P1060" s="1002"/>
      <c r="Q1060" s="1002"/>
      <c r="R1060" s="1002"/>
      <c r="S1060" s="1002"/>
      <c r="T1060" s="1002"/>
      <c r="U1060" s="1002"/>
      <c r="V1060" s="1002"/>
      <c r="W1060" s="1002"/>
      <c r="X1060" s="1002"/>
      <c r="Y1060" s="1002"/>
      <c r="Z1060" s="1002"/>
      <c r="AA1060" s="1002"/>
      <c r="AB1060" s="1002"/>
      <c r="AC1060" s="1002"/>
      <c r="AD1060" s="1002"/>
      <c r="AE1060" s="1002"/>
      <c r="AF1060" s="4018">
        <v>2025</v>
      </c>
      <c r="AG1060" s="4019" t="s">
        <v>1096</v>
      </c>
      <c r="AH1060" s="4019" t="s">
        <v>1104</v>
      </c>
      <c r="AI1060" s="4018">
        <v>2025</v>
      </c>
      <c r="AJ1060" s="4019" t="s">
        <v>1096</v>
      </c>
      <c r="AK1060" s="4019" t="s">
        <v>1104</v>
      </c>
      <c r="AL1060" s="1763"/>
      <c r="AM1060" s="1609"/>
      <c r="AN1060" s="1609"/>
      <c r="AO1060" s="1609"/>
      <c r="AP1060" s="1609"/>
      <c r="AQ1060" s="1609"/>
      <c r="AR1060" s="1609"/>
      <c r="AS1060" s="1609"/>
      <c r="AT1060" s="1609"/>
      <c r="AU1060" s="1609"/>
      <c r="AV1060" s="1609"/>
      <c r="AW1060" s="1609"/>
      <c r="AX1060" s="1609"/>
      <c r="AY1060" s="1609"/>
      <c r="AZ1060" s="1609"/>
      <c r="BA1060" s="1609"/>
      <c r="BB1060" s="1609"/>
      <c r="BC1060" s="1609"/>
      <c r="BD1060" s="1609"/>
      <c r="BE1060" s="1609"/>
      <c r="BF1060" s="1609"/>
    </row>
    <row r="1061" spans="1:59" ht="11.25" customHeight="1">
      <c r="A1061" s="990" t="s">
        <v>1049</v>
      </c>
      <c r="D1061" s="984"/>
      <c r="E1061" s="994"/>
      <c r="F1061" s="4007"/>
      <c r="G1061" s="4014"/>
      <c r="H1061" s="4003" t="s">
        <v>460</v>
      </c>
      <c r="I1061" s="4015"/>
      <c r="J1061" s="4016"/>
      <c r="K1061" s="4017"/>
      <c r="L1061" s="3741"/>
      <c r="M1061" s="3742"/>
      <c r="N1061" s="4020"/>
      <c r="O1061" s="4021">
        <v>1</v>
      </c>
      <c r="P1061" s="4022" t="s">
        <v>52</v>
      </c>
      <c r="Q1061" s="4016" t="s">
        <v>1201</v>
      </c>
      <c r="R1061" s="4025" t="s">
        <v>1084</v>
      </c>
      <c r="S1061" s="4025" t="s">
        <v>1202</v>
      </c>
      <c r="T1061" s="4025" t="s">
        <v>1203</v>
      </c>
      <c r="U1061" s="4025" t="s">
        <v>1204</v>
      </c>
      <c r="V1061" s="4025" t="s">
        <v>1205</v>
      </c>
      <c r="W1061" s="4025" t="s">
        <v>1206</v>
      </c>
      <c r="X1061" s="4025" t="s">
        <v>1207</v>
      </c>
      <c r="Y1061" s="4025" t="s">
        <v>1208</v>
      </c>
      <c r="Z1061" s="999"/>
      <c r="AA1061" s="1000"/>
      <c r="AB1061" s="1000"/>
      <c r="AC1061" s="1004"/>
      <c r="AD1061" s="1004"/>
      <c r="AE1061" s="1005"/>
      <c r="AF1061" s="4018"/>
      <c r="AG1061" s="4019"/>
      <c r="AH1061" s="4019"/>
      <c r="AI1061" s="4018"/>
      <c r="AJ1061" s="4019"/>
      <c r="AK1061" s="4019"/>
      <c r="AL1061" s="1763"/>
      <c r="AM1061" s="1609"/>
      <c r="AN1061" s="1609"/>
      <c r="AO1061" s="1609"/>
      <c r="AP1061" s="1609"/>
      <c r="AQ1061" s="1609"/>
      <c r="AR1061" s="1609"/>
      <c r="AS1061" s="1609"/>
      <c r="AT1061" s="1609"/>
      <c r="AU1061" s="1609"/>
      <c r="AV1061" s="1609"/>
      <c r="AW1061" s="1609"/>
      <c r="AX1061" s="1609"/>
      <c r="AY1061" s="1609"/>
      <c r="AZ1061" s="1609"/>
      <c r="BA1061" s="1609"/>
      <c r="BB1061" s="1609"/>
      <c r="BC1061" s="1609"/>
      <c r="BD1061" s="1609"/>
      <c r="BE1061" s="1609"/>
      <c r="BF1061" s="1609"/>
    </row>
    <row r="1062" spans="1:59" ht="11.25" customHeight="1">
      <c r="A1062" s="990" t="s">
        <v>1049</v>
      </c>
      <c r="D1062" s="984"/>
      <c r="E1062" s="994"/>
      <c r="F1062" s="4007"/>
      <c r="G1062" s="4014"/>
      <c r="H1062" s="4003" t="s">
        <v>460</v>
      </c>
      <c r="I1062" s="4015"/>
      <c r="J1062" s="4016"/>
      <c r="K1062" s="4017"/>
      <c r="L1062" s="3741"/>
      <c r="M1062" s="3742"/>
      <c r="N1062" s="4020"/>
      <c r="O1062" s="4021"/>
      <c r="P1062" s="4023"/>
      <c r="Q1062" s="4016"/>
      <c r="R1062" s="3975"/>
      <c r="S1062" s="4025"/>
      <c r="T1062" s="3975"/>
      <c r="U1062" s="3975"/>
      <c r="V1062" s="3975"/>
      <c r="W1062" s="3975"/>
      <c r="X1062" s="3975"/>
      <c r="Y1062" s="3975"/>
      <c r="Z1062" s="1614"/>
      <c r="AA1062" s="1581">
        <v>1</v>
      </c>
      <c r="AB1062" s="1003" t="s">
        <v>1102</v>
      </c>
      <c r="AC1062" s="993">
        <v>2470.6999999999998</v>
      </c>
      <c r="AD1062" s="1003" t="str">
        <f>AB1062</f>
        <v xml:space="preserve">      Амортизационные отчисления с выделением результатов переоценки основных средств и нематериальных активов</v>
      </c>
      <c r="AE1062" s="993">
        <v>0</v>
      </c>
      <c r="AF1062" s="4018"/>
      <c r="AG1062" s="4019"/>
      <c r="AH1062" s="4019"/>
      <c r="AI1062" s="4018"/>
      <c r="AJ1062" s="4019"/>
      <c r="AK1062" s="4019"/>
      <c r="AL1062" s="1763"/>
      <c r="AM1062" s="1609"/>
      <c r="AN1062" s="1609"/>
      <c r="AO1062" s="1609"/>
      <c r="AP1062" s="1609"/>
      <c r="AQ1062" s="1609"/>
      <c r="AR1062" s="1609"/>
      <c r="AS1062" s="1609"/>
      <c r="AT1062" s="1609"/>
      <c r="AU1062" s="1609"/>
      <c r="AV1062" s="1609"/>
      <c r="AW1062" s="1609"/>
      <c r="AX1062" s="1609"/>
      <c r="AY1062" s="1609"/>
      <c r="AZ1062" s="1609"/>
      <c r="BA1062" s="1609"/>
      <c r="BB1062" s="1609"/>
      <c r="BC1062" s="1609"/>
      <c r="BD1062" s="1609"/>
      <c r="BE1062" s="1609"/>
      <c r="BF1062" s="1609"/>
    </row>
    <row r="1063" spans="1:59" ht="11.25" customHeight="1">
      <c r="A1063" s="990" t="s">
        <v>1049</v>
      </c>
      <c r="D1063" s="984"/>
      <c r="E1063" s="994"/>
      <c r="F1063" s="4014"/>
      <c r="G1063" s="4014"/>
      <c r="H1063" s="4014"/>
      <c r="I1063" s="4014"/>
      <c r="J1063" s="4014"/>
      <c r="K1063" s="4014"/>
      <c r="L1063" s="4014"/>
      <c r="M1063" s="4014"/>
      <c r="N1063" s="4014"/>
      <c r="O1063" s="4014"/>
      <c r="P1063" s="4014"/>
      <c r="Q1063" s="4014"/>
      <c r="R1063" s="4014"/>
      <c r="S1063" s="4014"/>
      <c r="T1063" s="4014"/>
      <c r="U1063" s="4014"/>
      <c r="V1063" s="4014"/>
      <c r="W1063" s="4014"/>
      <c r="X1063" s="4014"/>
      <c r="Y1063" s="4014"/>
      <c r="Z1063" s="587" t="s">
        <v>90</v>
      </c>
      <c r="AA1063" s="1601" t="s">
        <v>89</v>
      </c>
      <c r="AB1063" s="1003" t="s">
        <v>1092</v>
      </c>
      <c r="AC1063" s="993">
        <v>5764.97</v>
      </c>
      <c r="AD1063" s="1003" t="str">
        <f>AB1063</f>
        <v xml:space="preserve">  Прибыль направляемая на инвестиции</v>
      </c>
      <c r="AE1063" s="993">
        <v>0</v>
      </c>
      <c r="AF1063" s="4026"/>
      <c r="AG1063" s="4027"/>
      <c r="AH1063" s="4027"/>
      <c r="AI1063" s="4026"/>
      <c r="AJ1063" s="4027"/>
      <c r="AK1063" s="4028"/>
      <c r="AL1063" s="1763"/>
      <c r="AM1063" s="1609"/>
      <c r="AN1063" s="1609"/>
      <c r="AO1063" s="1609"/>
      <c r="AP1063" s="1609"/>
      <c r="AQ1063" s="1609"/>
      <c r="AR1063" s="1609"/>
      <c r="AS1063" s="1609"/>
      <c r="AT1063" s="1609"/>
      <c r="AU1063" s="1609"/>
      <c r="AV1063" s="1609"/>
      <c r="AW1063" s="1609"/>
      <c r="AX1063" s="1609"/>
      <c r="AY1063" s="1609"/>
      <c r="AZ1063" s="1609"/>
      <c r="BA1063" s="1609"/>
      <c r="BB1063" s="1609"/>
      <c r="BC1063" s="1609"/>
      <c r="BD1063" s="1609"/>
      <c r="BE1063" s="1609"/>
      <c r="BF1063" s="1609"/>
    </row>
    <row r="1064" spans="1:59" ht="11.25" customHeight="1">
      <c r="A1064" s="990" t="s">
        <v>1049</v>
      </c>
      <c r="D1064" s="984"/>
      <c r="E1064" s="994"/>
      <c r="F1064" s="4007"/>
      <c r="G1064" s="4014"/>
      <c r="H1064" s="4003" t="s">
        <v>460</v>
      </c>
      <c r="I1064" s="4015"/>
      <c r="J1064" s="4016"/>
      <c r="K1064" s="4017"/>
      <c r="L1064" s="3741"/>
      <c r="M1064" s="3742"/>
      <c r="N1064" s="4020"/>
      <c r="O1064" s="4021"/>
      <c r="P1064" s="4024"/>
      <c r="Q1064" s="4016"/>
      <c r="R1064" s="3975"/>
      <c r="S1064" s="4025"/>
      <c r="T1064" s="3975"/>
      <c r="U1064" s="3975"/>
      <c r="V1064" s="3975"/>
      <c r="W1064" s="3975"/>
      <c r="X1064" s="3975"/>
      <c r="Y1064" s="3975"/>
      <c r="Z1064" s="999"/>
      <c r="AA1064" s="1000"/>
      <c r="AB1064" s="1065" t="s">
        <v>1093</v>
      </c>
      <c r="AC1064" s="1004"/>
      <c r="AD1064" s="1004"/>
      <c r="AE1064" s="1006"/>
      <c r="AF1064" s="4018"/>
      <c r="AG1064" s="4019"/>
      <c r="AH1064" s="4019"/>
      <c r="AI1064" s="4018"/>
      <c r="AJ1064" s="4019"/>
      <c r="AK1064" s="4019"/>
      <c r="AL1064" s="1763"/>
      <c r="AM1064" s="1609"/>
      <c r="AN1064" s="1609"/>
      <c r="AO1064" s="1609"/>
      <c r="AP1064" s="1609"/>
      <c r="AQ1064" s="1609"/>
      <c r="AR1064" s="1609"/>
      <c r="AS1064" s="1609"/>
      <c r="AT1064" s="1609"/>
      <c r="AU1064" s="1609"/>
      <c r="AV1064" s="1609"/>
      <c r="AW1064" s="1609"/>
      <c r="AX1064" s="1609"/>
      <c r="AY1064" s="1609"/>
      <c r="AZ1064" s="1609"/>
      <c r="BA1064" s="1609"/>
      <c r="BB1064" s="1609"/>
      <c r="BC1064" s="1609"/>
      <c r="BD1064" s="1609"/>
      <c r="BE1064" s="1609"/>
      <c r="BF1064" s="1609"/>
    </row>
    <row r="1065" spans="1:59" ht="11.25" customHeight="1">
      <c r="A1065" s="990" t="s">
        <v>1049</v>
      </c>
      <c r="D1065" s="984"/>
      <c r="E1065" s="994"/>
      <c r="F1065" s="4007"/>
      <c r="G1065" s="4014"/>
      <c r="H1065" s="4003" t="s">
        <v>460</v>
      </c>
      <c r="I1065" s="4015"/>
      <c r="J1065" s="4016"/>
      <c r="K1065" s="4017"/>
      <c r="L1065" s="3741"/>
      <c r="M1065" s="3742"/>
      <c r="N1065" s="999"/>
      <c r="O1065" s="1000"/>
      <c r="P1065" s="992" t="s">
        <v>1094</v>
      </c>
      <c r="Q1065" s="1000"/>
      <c r="R1065" s="1000"/>
      <c r="S1065" s="1000"/>
      <c r="T1065" s="1000"/>
      <c r="U1065" s="1000"/>
      <c r="V1065" s="1000"/>
      <c r="W1065" s="1000"/>
      <c r="X1065" s="1000"/>
      <c r="Y1065" s="1000"/>
      <c r="Z1065" s="1000"/>
      <c r="AA1065" s="1000"/>
      <c r="AB1065" s="1000"/>
      <c r="AC1065" s="1000"/>
      <c r="AD1065" s="1000"/>
      <c r="AE1065" s="1007"/>
      <c r="AF1065" s="4018"/>
      <c r="AG1065" s="4019"/>
      <c r="AH1065" s="4019"/>
      <c r="AI1065" s="4018"/>
      <c r="AJ1065" s="4019"/>
      <c r="AK1065" s="4019"/>
      <c r="AL1065" s="1763"/>
      <c r="AM1065" s="1609"/>
      <c r="AN1065" s="1609"/>
      <c r="AO1065" s="1609"/>
      <c r="AP1065" s="1609"/>
      <c r="AQ1065" s="1609"/>
      <c r="AR1065" s="1609"/>
      <c r="AS1065" s="1609"/>
      <c r="AT1065" s="1609"/>
      <c r="AU1065" s="1609"/>
      <c r="AV1065" s="1609"/>
      <c r="AW1065" s="1609"/>
      <c r="AX1065" s="1609"/>
      <c r="AY1065" s="1609"/>
      <c r="AZ1065" s="1609"/>
      <c r="BA1065" s="1609"/>
      <c r="BB1065" s="1609"/>
      <c r="BC1065" s="1609"/>
      <c r="BD1065" s="1609"/>
      <c r="BE1065" s="1609"/>
      <c r="BF1065" s="1609"/>
    </row>
    <row r="1066" spans="1:59" ht="12" customHeight="1">
      <c r="A1066" s="990" t="s">
        <v>1049</v>
      </c>
      <c r="D1066" s="984"/>
      <c r="E1066" s="994"/>
      <c r="F1066" s="4008"/>
      <c r="G1066" s="1014"/>
      <c r="H1066" s="1014"/>
      <c r="I1066" s="4005" t="s">
        <v>1100</v>
      </c>
      <c r="J1066" s="4005"/>
      <c r="K1066" s="4005"/>
      <c r="L1066" s="997"/>
      <c r="M1066" s="997"/>
      <c r="N1066" s="998"/>
      <c r="O1066" s="998"/>
      <c r="P1066" s="998"/>
      <c r="Q1066" s="998"/>
      <c r="R1066" s="998"/>
      <c r="S1066" s="998"/>
      <c r="T1066" s="998"/>
      <c r="U1066" s="998"/>
      <c r="V1066" s="998"/>
      <c r="W1066" s="998"/>
      <c r="X1066" s="998"/>
      <c r="Y1066" s="998"/>
      <c r="Z1066" s="998"/>
      <c r="AA1066" s="998"/>
      <c r="AB1066" s="998"/>
      <c r="AC1066" s="998"/>
      <c r="AD1066" s="998"/>
      <c r="AE1066" s="998"/>
      <c r="AF1066" s="998"/>
      <c r="AG1066" s="997"/>
      <c r="AH1066" s="997"/>
      <c r="AI1066" s="998"/>
      <c r="AJ1066" s="997"/>
      <c r="AK1066" s="998"/>
      <c r="AL1066" s="1763"/>
      <c r="AM1066" s="1609"/>
      <c r="AN1066" s="1609"/>
      <c r="AO1066" s="1609"/>
      <c r="AP1066" s="1609"/>
      <c r="AQ1066" s="1609"/>
      <c r="AR1066" s="1609"/>
      <c r="AS1066" s="1609"/>
      <c r="AT1066" s="1609"/>
      <c r="AU1066" s="1609"/>
      <c r="AV1066" s="1609"/>
      <c r="AW1066" s="1609"/>
      <c r="AX1066" s="1609"/>
      <c r="AY1066" s="1609"/>
      <c r="AZ1066" s="1609"/>
      <c r="BA1066" s="1609"/>
      <c r="BB1066" s="1609"/>
      <c r="BC1066" s="1609"/>
      <c r="BD1066" s="1609"/>
      <c r="BE1066" s="1609"/>
      <c r="BF1066" s="1609"/>
    </row>
    <row r="1067" spans="1:59" ht="10.5" customHeight="1">
      <c r="E1067" s="776"/>
      <c r="F1067" s="787"/>
      <c r="G1067" s="787"/>
      <c r="H1067" s="996"/>
      <c r="I1067" s="787"/>
      <c r="J1067" s="787"/>
      <c r="K1067" s="787"/>
      <c r="L1067" s="956"/>
      <c r="M1067" s="956"/>
      <c r="N1067" s="787"/>
      <c r="O1067" s="787"/>
      <c r="P1067" s="787"/>
      <c r="Q1067" s="787"/>
      <c r="R1067" s="787"/>
      <c r="S1067" s="787"/>
      <c r="T1067" s="787"/>
      <c r="U1067" s="787"/>
      <c r="V1067" s="787"/>
      <c r="W1067" s="787"/>
      <c r="X1067" s="787"/>
      <c r="Y1067" s="787"/>
      <c r="Z1067" s="787"/>
      <c r="AA1067" s="787"/>
      <c r="AB1067" s="787"/>
      <c r="AC1067" s="787"/>
      <c r="AD1067" s="956"/>
      <c r="AE1067" s="787"/>
      <c r="AF1067" s="787"/>
      <c r="AG1067" s="787"/>
      <c r="AH1067" s="974"/>
      <c r="AI1067" s="967"/>
      <c r="AJ1067" s="787"/>
      <c r="AK1067" s="787"/>
      <c r="AL1067" s="776"/>
      <c r="AM1067" s="776"/>
      <c r="AN1067" s="776"/>
      <c r="AO1067" s="776"/>
      <c r="AP1067" s="776"/>
      <c r="AQ1067" s="776"/>
      <c r="AR1067" s="776"/>
      <c r="AS1067" s="776"/>
      <c r="AT1067" s="776"/>
      <c r="AU1067" s="776"/>
      <c r="AV1067" s="776"/>
      <c r="AW1067" s="776"/>
      <c r="AX1067" s="776"/>
      <c r="AY1067" s="776"/>
      <c r="AZ1067" s="776"/>
      <c r="BA1067" s="776"/>
      <c r="BB1067" s="776"/>
      <c r="BC1067" s="776"/>
      <c r="BD1067" s="776"/>
      <c r="BE1067" s="776"/>
      <c r="BF1067" s="776"/>
      <c r="BG1067" s="632">
        <v>10</v>
      </c>
    </row>
    <row r="1068" spans="1:59" ht="13.5" customHeight="1">
      <c r="E1068" s="776"/>
      <c r="F1068" s="783" t="s">
        <v>1209</v>
      </c>
      <c r="G1068" s="783"/>
      <c r="H1068" s="995"/>
      <c r="I1068" s="783"/>
      <c r="J1068" s="783"/>
      <c r="K1068" s="780"/>
      <c r="L1068" s="952"/>
      <c r="M1068" s="952"/>
      <c r="N1068" s="782"/>
      <c r="O1068" s="782"/>
      <c r="P1068" s="782"/>
      <c r="Q1068" s="782"/>
      <c r="R1068" s="782"/>
      <c r="S1068" s="782"/>
      <c r="T1068" s="782"/>
      <c r="U1068" s="782"/>
      <c r="V1068" s="782"/>
      <c r="W1068" s="782"/>
      <c r="X1068" s="782"/>
      <c r="Y1068" s="782"/>
      <c r="Z1068" s="780"/>
      <c r="AA1068" s="780"/>
      <c r="AB1068" s="780"/>
      <c r="AC1068" s="780"/>
      <c r="AD1068" s="952"/>
      <c r="AE1068" s="780"/>
      <c r="AF1068" s="780"/>
      <c r="AG1068" s="780"/>
      <c r="AH1068" s="971"/>
      <c r="AI1068" s="964"/>
      <c r="AJ1068" s="780"/>
      <c r="AK1068" s="780"/>
      <c r="AL1068" s="776"/>
      <c r="AM1068" s="776"/>
      <c r="AN1068" s="776"/>
      <c r="AO1068" s="776"/>
      <c r="AP1068" s="776"/>
      <c r="AQ1068" s="776"/>
      <c r="AR1068" s="776"/>
      <c r="AS1068" s="776"/>
      <c r="AT1068" s="776"/>
      <c r="AU1068" s="776"/>
      <c r="AV1068" s="776"/>
      <c r="AW1068" s="776"/>
      <c r="AX1068" s="776"/>
      <c r="AY1068" s="776"/>
      <c r="AZ1068" s="776"/>
      <c r="BA1068" s="776"/>
      <c r="BB1068" s="776"/>
      <c r="BC1068" s="776"/>
      <c r="BD1068" s="776"/>
      <c r="BE1068" s="776"/>
      <c r="BF1068" s="776"/>
      <c r="BG1068" s="632">
        <v>13</v>
      </c>
    </row>
    <row r="1069" spans="1:59" ht="10.5" customHeight="1">
      <c r="BG1069" s="632">
        <v>10</v>
      </c>
    </row>
    <row r="1070" spans="1:59" ht="10.5" customHeight="1">
      <c r="E1070" s="776"/>
      <c r="F1070" s="3994"/>
      <c r="G1070" s="3994"/>
      <c r="H1070" s="3994"/>
      <c r="I1070" s="3994"/>
      <c r="J1070" s="3994"/>
      <c r="K1070" s="780"/>
      <c r="L1070" s="952"/>
      <c r="M1070" s="952"/>
      <c r="N1070" s="782"/>
      <c r="O1070" s="782"/>
      <c r="P1070" s="782"/>
      <c r="Q1070" s="782"/>
      <c r="R1070" s="782"/>
      <c r="S1070" s="782"/>
      <c r="T1070" s="782"/>
      <c r="U1070" s="782"/>
      <c r="V1070" s="782"/>
      <c r="W1070" s="782"/>
      <c r="X1070" s="782"/>
      <c r="Y1070" s="782"/>
      <c r="Z1070" s="780"/>
      <c r="AA1070" s="780"/>
      <c r="AB1070" s="780"/>
      <c r="AC1070" s="780"/>
      <c r="AD1070" s="952"/>
      <c r="AE1070" s="780"/>
      <c r="AF1070" s="780"/>
      <c r="AG1070" s="780"/>
      <c r="AH1070" s="971"/>
      <c r="AI1070" s="964"/>
      <c r="AJ1070" s="780"/>
      <c r="AK1070" s="780"/>
      <c r="AL1070" s="776"/>
      <c r="AM1070" s="776"/>
      <c r="AN1070" s="776"/>
      <c r="AO1070" s="776"/>
      <c r="AP1070" s="776"/>
      <c r="AQ1070" s="776"/>
      <c r="AR1070" s="776"/>
      <c r="AS1070" s="776"/>
      <c r="AT1070" s="776"/>
      <c r="AU1070" s="776"/>
      <c r="AV1070" s="776"/>
      <c r="AW1070" s="776"/>
      <c r="AX1070" s="776"/>
      <c r="AY1070" s="776"/>
      <c r="AZ1070" s="776"/>
      <c r="BA1070" s="776"/>
      <c r="BB1070" s="776"/>
      <c r="BC1070" s="776"/>
      <c r="BD1070" s="776"/>
      <c r="BE1070" s="776"/>
      <c r="BF1070" s="776"/>
      <c r="BG1070" s="632">
        <v>10</v>
      </c>
    </row>
    <row r="1071" spans="1:59" ht="10.5" customHeight="1">
      <c r="E1071" s="776"/>
      <c r="F1071" s="3994"/>
      <c r="G1071" s="3994"/>
      <c r="H1071" s="3994"/>
      <c r="I1071" s="3994"/>
      <c r="J1071" s="3994"/>
      <c r="K1071" s="780"/>
      <c r="L1071" s="952"/>
      <c r="M1071" s="952"/>
      <c r="N1071" s="782"/>
      <c r="O1071" s="782"/>
      <c r="P1071" s="782"/>
      <c r="Q1071" s="782"/>
      <c r="R1071" s="782"/>
      <c r="S1071" s="782"/>
      <c r="T1071" s="782"/>
      <c r="U1071" s="782"/>
      <c r="V1071" s="782"/>
      <c r="W1071" s="782"/>
      <c r="X1071" s="782"/>
      <c r="Y1071" s="782"/>
      <c r="Z1071" s="780"/>
      <c r="AA1071" s="780"/>
      <c r="AB1071" s="780"/>
      <c r="AC1071" s="780"/>
      <c r="AD1071" s="952"/>
      <c r="AE1071" s="780"/>
      <c r="AF1071" s="780"/>
      <c r="AG1071" s="780"/>
      <c r="AH1071" s="971"/>
      <c r="AI1071" s="964"/>
      <c r="AJ1071" s="780"/>
      <c r="AK1071" s="780"/>
      <c r="AL1071" s="776"/>
      <c r="AM1071" s="776"/>
      <c r="AN1071" s="776"/>
      <c r="AO1071" s="776"/>
      <c r="AP1071" s="776"/>
      <c r="AQ1071" s="776"/>
      <c r="AR1071" s="776"/>
      <c r="AS1071" s="776"/>
      <c r="AT1071" s="776"/>
      <c r="AU1071" s="776"/>
      <c r="AV1071" s="776"/>
      <c r="AW1071" s="776"/>
      <c r="AX1071" s="776"/>
      <c r="AY1071" s="776"/>
      <c r="AZ1071" s="776"/>
      <c r="BA1071" s="776"/>
      <c r="BB1071" s="776"/>
      <c r="BC1071" s="776"/>
      <c r="BD1071" s="776"/>
      <c r="BE1071" s="776"/>
      <c r="BF1071" s="776"/>
      <c r="BG1071" s="632">
        <v>10</v>
      </c>
    </row>
    <row r="1072" spans="1:59" ht="10.5" customHeight="1">
      <c r="E1072" s="776"/>
      <c r="F1072" s="3994"/>
      <c r="G1072" s="3994"/>
      <c r="H1072" s="3994"/>
      <c r="I1072" s="3994"/>
      <c r="J1072" s="3994"/>
      <c r="K1072" s="780"/>
      <c r="L1072" s="952"/>
      <c r="M1072" s="952"/>
      <c r="N1072" s="782"/>
      <c r="O1072" s="782"/>
      <c r="P1072" s="782"/>
      <c r="Q1072" s="782"/>
      <c r="R1072" s="782"/>
      <c r="S1072" s="782"/>
      <c r="T1072" s="782"/>
      <c r="U1072" s="782"/>
      <c r="V1072" s="782"/>
      <c r="W1072" s="782"/>
      <c r="X1072" s="782"/>
      <c r="Y1072" s="782"/>
      <c r="Z1072" s="780"/>
      <c r="AA1072" s="780"/>
      <c r="AB1072" s="780"/>
      <c r="AC1072" s="780"/>
      <c r="AD1072" s="952"/>
      <c r="AE1072" s="780"/>
      <c r="AF1072" s="780"/>
      <c r="AG1072" s="780"/>
      <c r="AH1072" s="971"/>
      <c r="AI1072" s="964"/>
      <c r="AJ1072" s="780"/>
      <c r="AK1072" s="780"/>
      <c r="AL1072" s="776"/>
      <c r="AM1072" s="776"/>
      <c r="AN1072" s="776"/>
      <c r="AO1072" s="776"/>
      <c r="AP1072" s="776"/>
      <c r="AQ1072" s="776"/>
      <c r="AR1072" s="776"/>
      <c r="AS1072" s="776"/>
      <c r="AT1072" s="776"/>
      <c r="AU1072" s="776"/>
      <c r="AV1072" s="776"/>
      <c r="AW1072" s="776"/>
      <c r="AX1072" s="776"/>
      <c r="AY1072" s="776"/>
      <c r="AZ1072" s="776"/>
      <c r="BA1072" s="776"/>
      <c r="BB1072" s="776"/>
      <c r="BC1072" s="776"/>
      <c r="BD1072" s="776"/>
      <c r="BE1072" s="776"/>
      <c r="BF1072" s="776"/>
      <c r="BG1072" s="632">
        <v>10</v>
      </c>
    </row>
    <row r="1073" spans="1:59" ht="10.5" hidden="1" customHeight="1">
      <c r="A1073" s="764" t="s">
        <v>69</v>
      </c>
      <c r="B1073" s="764">
        <v>0</v>
      </c>
      <c r="C1073" s="764">
        <v>0</v>
      </c>
      <c r="D1073" s="350">
        <v>0</v>
      </c>
      <c r="E1073" s="442">
        <v>3</v>
      </c>
      <c r="F1073" s="632">
        <v>14</v>
      </c>
      <c r="G1073" s="632">
        <v>3</v>
      </c>
      <c r="H1073" s="979">
        <v>7</v>
      </c>
      <c r="I1073" s="632">
        <v>16</v>
      </c>
      <c r="J1073" s="632">
        <v>16</v>
      </c>
      <c r="K1073" s="632">
        <v>25</v>
      </c>
      <c r="L1073" s="950">
        <v>7</v>
      </c>
      <c r="M1073" s="950">
        <v>15</v>
      </c>
      <c r="N1073" s="632">
        <v>3</v>
      </c>
      <c r="O1073" s="632">
        <v>4</v>
      </c>
      <c r="P1073" s="632">
        <v>8</v>
      </c>
      <c r="Q1073" s="632">
        <v>21</v>
      </c>
      <c r="R1073" s="632">
        <v>14</v>
      </c>
      <c r="S1073" s="632">
        <v>17</v>
      </c>
      <c r="T1073" s="632">
        <v>17</v>
      </c>
      <c r="U1073" s="632">
        <v>9</v>
      </c>
      <c r="V1073" s="632">
        <v>12</v>
      </c>
      <c r="W1073" s="632">
        <v>9</v>
      </c>
      <c r="X1073" s="632">
        <v>21</v>
      </c>
      <c r="Y1073" s="632">
        <v>12</v>
      </c>
      <c r="Z1073" s="632">
        <v>3</v>
      </c>
      <c r="AA1073" s="632">
        <v>6</v>
      </c>
      <c r="AB1073" s="632">
        <v>38</v>
      </c>
      <c r="AC1073" s="632">
        <v>15</v>
      </c>
      <c r="AD1073" s="950">
        <v>0</v>
      </c>
      <c r="AE1073" s="632">
        <v>0</v>
      </c>
      <c r="AF1073" s="632">
        <v>16</v>
      </c>
      <c r="AG1073" s="632">
        <v>16</v>
      </c>
      <c r="AH1073" s="969">
        <v>16</v>
      </c>
      <c r="AI1073" s="962">
        <v>0</v>
      </c>
      <c r="AJ1073" s="632">
        <v>0</v>
      </c>
      <c r="AK1073" s="632">
        <v>0</v>
      </c>
      <c r="AL1073" s="632">
        <v>8</v>
      </c>
      <c r="AM1073" s="632">
        <v>8</v>
      </c>
      <c r="AN1073" s="632">
        <v>8</v>
      </c>
      <c r="AO1073" s="632">
        <v>8</v>
      </c>
      <c r="AP1073" s="632">
        <v>8</v>
      </c>
      <c r="AQ1073" s="632">
        <v>8</v>
      </c>
      <c r="AR1073" s="632">
        <v>8</v>
      </c>
      <c r="AS1073" s="632">
        <v>8</v>
      </c>
      <c r="AT1073" s="632">
        <v>8</v>
      </c>
      <c r="AU1073" s="632">
        <v>8</v>
      </c>
      <c r="AV1073" s="632">
        <v>8</v>
      </c>
      <c r="AW1073" s="632">
        <v>8</v>
      </c>
      <c r="AX1073" s="632">
        <v>8</v>
      </c>
      <c r="AY1073" s="632">
        <v>8</v>
      </c>
      <c r="AZ1073" s="632">
        <v>8</v>
      </c>
      <c r="BA1073" s="632">
        <v>8</v>
      </c>
      <c r="BB1073" s="632">
        <v>8</v>
      </c>
      <c r="BC1073" s="632">
        <v>8</v>
      </c>
      <c r="BD1073" s="632">
        <v>8</v>
      </c>
      <c r="BE1073" s="632">
        <v>8</v>
      </c>
      <c r="BF1073" s="632">
        <v>8</v>
      </c>
      <c r="BG1073" s="632">
        <v>10</v>
      </c>
    </row>
  </sheetData>
  <sheetProtection formatColumns="0" formatRows="0" insertRows="0" deleteColumns="0" deleteRows="0" sort="0" autoFilter="0"/>
  <mergeCells count="4856">
    <mergeCell ref="G800:G805"/>
    <mergeCell ref="H639:H644"/>
    <mergeCell ref="I639:I644"/>
    <mergeCell ref="J639:J644"/>
    <mergeCell ref="K639:K644"/>
    <mergeCell ref="L639:L644"/>
    <mergeCell ref="M639:M644"/>
    <mergeCell ref="AF639:AF644"/>
    <mergeCell ref="AG639:AG644"/>
    <mergeCell ref="AH639:AH644"/>
    <mergeCell ref="AI639:AI644"/>
    <mergeCell ref="AJ639:AJ644"/>
    <mergeCell ref="AK639:AK644"/>
    <mergeCell ref="N640:N643"/>
    <mergeCell ref="O640:O643"/>
    <mergeCell ref="P640:P643"/>
    <mergeCell ref="Q640:Q643"/>
    <mergeCell ref="R640:R643"/>
    <mergeCell ref="S640:S643"/>
    <mergeCell ref="T640:T643"/>
    <mergeCell ref="U640:U643"/>
    <mergeCell ref="V640:V643"/>
    <mergeCell ref="W640:W643"/>
    <mergeCell ref="X640:X643"/>
    <mergeCell ref="Y640:Y643"/>
    <mergeCell ref="G639:G644"/>
    <mergeCell ref="M800:M805"/>
    <mergeCell ref="AF800:AF805"/>
    <mergeCell ref="AG800:AG805"/>
    <mergeCell ref="AH800:AH805"/>
    <mergeCell ref="AI800:AI805"/>
    <mergeCell ref="AJ800:AJ805"/>
    <mergeCell ref="AK800:AK805"/>
    <mergeCell ref="N801:N804"/>
    <mergeCell ref="O801:O804"/>
    <mergeCell ref="P801:P804"/>
    <mergeCell ref="Q801:Q804"/>
    <mergeCell ref="R801:R804"/>
    <mergeCell ref="S801:S804"/>
    <mergeCell ref="T801:T804"/>
    <mergeCell ref="U801:U804"/>
    <mergeCell ref="V801:V804"/>
    <mergeCell ref="W801:W804"/>
    <mergeCell ref="X801:X804"/>
    <mergeCell ref="Y801:Y804"/>
    <mergeCell ref="G776:G781"/>
    <mergeCell ref="H788:H793"/>
    <mergeCell ref="I788:I793"/>
    <mergeCell ref="J788:J793"/>
    <mergeCell ref="K788:K793"/>
    <mergeCell ref="L788:L793"/>
    <mergeCell ref="M788:M793"/>
    <mergeCell ref="AF788:AF793"/>
    <mergeCell ref="AG788:AG793"/>
    <mergeCell ref="AH788:AH793"/>
    <mergeCell ref="AI788:AI793"/>
    <mergeCell ref="AJ788:AJ793"/>
    <mergeCell ref="AK788:AK793"/>
    <mergeCell ref="N789:N792"/>
    <mergeCell ref="O789:O792"/>
    <mergeCell ref="P789:P792"/>
    <mergeCell ref="Q789:Q792"/>
    <mergeCell ref="R789:R792"/>
    <mergeCell ref="S789:S792"/>
    <mergeCell ref="T789:T792"/>
    <mergeCell ref="U789:U792"/>
    <mergeCell ref="V789:V792"/>
    <mergeCell ref="W789:W792"/>
    <mergeCell ref="X789:X792"/>
    <mergeCell ref="Y789:Y792"/>
    <mergeCell ref="G788:G793"/>
    <mergeCell ref="M776:M781"/>
    <mergeCell ref="AF776:AF781"/>
    <mergeCell ref="AG776:AG781"/>
    <mergeCell ref="AH776:AH781"/>
    <mergeCell ref="AI776:AI781"/>
    <mergeCell ref="AJ776:AJ781"/>
    <mergeCell ref="AK776:AK781"/>
    <mergeCell ref="N777:N780"/>
    <mergeCell ref="O777:O780"/>
    <mergeCell ref="P777:P780"/>
    <mergeCell ref="Q777:Q780"/>
    <mergeCell ref="R777:R780"/>
    <mergeCell ref="S777:S780"/>
    <mergeCell ref="T777:T780"/>
    <mergeCell ref="U777:U780"/>
    <mergeCell ref="V777:V780"/>
    <mergeCell ref="W777:W780"/>
    <mergeCell ref="X777:X780"/>
    <mergeCell ref="Y777:Y780"/>
    <mergeCell ref="G753:G757"/>
    <mergeCell ref="H764:H769"/>
    <mergeCell ref="I764:I769"/>
    <mergeCell ref="J764:J769"/>
    <mergeCell ref="K764:K769"/>
    <mergeCell ref="L764:L769"/>
    <mergeCell ref="M764:M769"/>
    <mergeCell ref="AF764:AF769"/>
    <mergeCell ref="AG764:AG769"/>
    <mergeCell ref="AH764:AH769"/>
    <mergeCell ref="AI764:AI769"/>
    <mergeCell ref="AJ764:AJ769"/>
    <mergeCell ref="AK764:AK769"/>
    <mergeCell ref="N765:N768"/>
    <mergeCell ref="O765:O768"/>
    <mergeCell ref="P765:P768"/>
    <mergeCell ref="Q765:Q768"/>
    <mergeCell ref="R765:R768"/>
    <mergeCell ref="S765:S768"/>
    <mergeCell ref="T765:T768"/>
    <mergeCell ref="U765:U768"/>
    <mergeCell ref="V765:V768"/>
    <mergeCell ref="W765:W768"/>
    <mergeCell ref="X765:X768"/>
    <mergeCell ref="Y765:Y768"/>
    <mergeCell ref="G764:G769"/>
    <mergeCell ref="M753:M757"/>
    <mergeCell ref="AF753:AF757"/>
    <mergeCell ref="AG753:AG757"/>
    <mergeCell ref="AH753:AH757"/>
    <mergeCell ref="AI753:AI757"/>
    <mergeCell ref="AJ753:AJ757"/>
    <mergeCell ref="AK753:AK757"/>
    <mergeCell ref="N754:N756"/>
    <mergeCell ref="O754:O756"/>
    <mergeCell ref="P754:P756"/>
    <mergeCell ref="Q754:Q756"/>
    <mergeCell ref="R754:R756"/>
    <mergeCell ref="S754:S756"/>
    <mergeCell ref="T754:T756"/>
    <mergeCell ref="U754:U756"/>
    <mergeCell ref="V754:V756"/>
    <mergeCell ref="W754:W756"/>
    <mergeCell ref="X754:X756"/>
    <mergeCell ref="Y754:Y756"/>
    <mergeCell ref="G735:G740"/>
    <mergeCell ref="H747:H752"/>
    <mergeCell ref="I747:I752"/>
    <mergeCell ref="J747:J752"/>
    <mergeCell ref="K747:K752"/>
    <mergeCell ref="L747:L752"/>
    <mergeCell ref="M747:M752"/>
    <mergeCell ref="AF747:AF752"/>
    <mergeCell ref="AG747:AG752"/>
    <mergeCell ref="AH747:AH752"/>
    <mergeCell ref="AI747:AI752"/>
    <mergeCell ref="AJ747:AJ752"/>
    <mergeCell ref="AK747:AK752"/>
    <mergeCell ref="N748:N751"/>
    <mergeCell ref="O748:O751"/>
    <mergeCell ref="P748:P751"/>
    <mergeCell ref="Q748:Q751"/>
    <mergeCell ref="R748:R751"/>
    <mergeCell ref="S748:S751"/>
    <mergeCell ref="T748:T751"/>
    <mergeCell ref="U748:U751"/>
    <mergeCell ref="V748:V751"/>
    <mergeCell ref="W748:W751"/>
    <mergeCell ref="X748:X751"/>
    <mergeCell ref="Y748:Y751"/>
    <mergeCell ref="G747:G752"/>
    <mergeCell ref="M735:M740"/>
    <mergeCell ref="AF735:AF740"/>
    <mergeCell ref="AG735:AG740"/>
    <mergeCell ref="AH735:AH740"/>
    <mergeCell ref="AI735:AI740"/>
    <mergeCell ref="AJ735:AJ740"/>
    <mergeCell ref="AK735:AK740"/>
    <mergeCell ref="N736:N739"/>
    <mergeCell ref="O736:O739"/>
    <mergeCell ref="P736:P739"/>
    <mergeCell ref="Q736:Q739"/>
    <mergeCell ref="R736:R739"/>
    <mergeCell ref="S736:S739"/>
    <mergeCell ref="T736:T739"/>
    <mergeCell ref="U736:U739"/>
    <mergeCell ref="V736:V739"/>
    <mergeCell ref="W736:W739"/>
    <mergeCell ref="X736:X739"/>
    <mergeCell ref="Y736:Y739"/>
    <mergeCell ref="G711:G716"/>
    <mergeCell ref="H723:H728"/>
    <mergeCell ref="I723:I728"/>
    <mergeCell ref="J723:J728"/>
    <mergeCell ref="K723:K728"/>
    <mergeCell ref="L723:L728"/>
    <mergeCell ref="M723:M728"/>
    <mergeCell ref="AF723:AF728"/>
    <mergeCell ref="AG723:AG728"/>
    <mergeCell ref="AH723:AH728"/>
    <mergeCell ref="AI723:AI728"/>
    <mergeCell ref="AJ723:AJ728"/>
    <mergeCell ref="AK723:AK728"/>
    <mergeCell ref="N724:N727"/>
    <mergeCell ref="O724:O727"/>
    <mergeCell ref="P724:P727"/>
    <mergeCell ref="Q724:Q727"/>
    <mergeCell ref="R724:R727"/>
    <mergeCell ref="S724:S727"/>
    <mergeCell ref="T724:T727"/>
    <mergeCell ref="U724:U727"/>
    <mergeCell ref="V724:V727"/>
    <mergeCell ref="W724:W727"/>
    <mergeCell ref="X724:X727"/>
    <mergeCell ref="Y724:Y727"/>
    <mergeCell ref="G723:G728"/>
    <mergeCell ref="M711:M716"/>
    <mergeCell ref="AF711:AF716"/>
    <mergeCell ref="AG711:AG716"/>
    <mergeCell ref="AH711:AH716"/>
    <mergeCell ref="AI711:AI716"/>
    <mergeCell ref="AJ711:AJ716"/>
    <mergeCell ref="AK711:AK716"/>
    <mergeCell ref="N712:N715"/>
    <mergeCell ref="O712:O715"/>
    <mergeCell ref="P712:P715"/>
    <mergeCell ref="Q712:Q715"/>
    <mergeCell ref="R712:R715"/>
    <mergeCell ref="S712:S715"/>
    <mergeCell ref="T712:T715"/>
    <mergeCell ref="U712:U715"/>
    <mergeCell ref="V712:V715"/>
    <mergeCell ref="W712:W715"/>
    <mergeCell ref="X712:X715"/>
    <mergeCell ref="Y712:Y715"/>
    <mergeCell ref="Y687:Y690"/>
    <mergeCell ref="G686:G691"/>
    <mergeCell ref="H698:H703"/>
    <mergeCell ref="I698:I703"/>
    <mergeCell ref="J698:J703"/>
    <mergeCell ref="K698:K703"/>
    <mergeCell ref="L698:L703"/>
    <mergeCell ref="M698:M703"/>
    <mergeCell ref="AF698:AF703"/>
    <mergeCell ref="AG698:AG703"/>
    <mergeCell ref="AH698:AH703"/>
    <mergeCell ref="AI698:AI703"/>
    <mergeCell ref="AJ698:AJ703"/>
    <mergeCell ref="AK698:AK703"/>
    <mergeCell ref="N699:N702"/>
    <mergeCell ref="O699:O702"/>
    <mergeCell ref="P699:P702"/>
    <mergeCell ref="Q699:Q702"/>
    <mergeCell ref="R699:R702"/>
    <mergeCell ref="S699:S702"/>
    <mergeCell ref="T699:T702"/>
    <mergeCell ref="U699:U702"/>
    <mergeCell ref="V699:V702"/>
    <mergeCell ref="W699:W702"/>
    <mergeCell ref="X699:X702"/>
    <mergeCell ref="Y699:Y702"/>
    <mergeCell ref="G698:G703"/>
    <mergeCell ref="AK675:AK679"/>
    <mergeCell ref="N676:N678"/>
    <mergeCell ref="O676:O678"/>
    <mergeCell ref="P676:P678"/>
    <mergeCell ref="Q676:Q678"/>
    <mergeCell ref="R676:R678"/>
    <mergeCell ref="S676:S678"/>
    <mergeCell ref="T676:T678"/>
    <mergeCell ref="U676:U678"/>
    <mergeCell ref="V676:V678"/>
    <mergeCell ref="W676:W678"/>
    <mergeCell ref="X676:X678"/>
    <mergeCell ref="Y676:Y678"/>
    <mergeCell ref="G675:G679"/>
    <mergeCell ref="H686:H691"/>
    <mergeCell ref="I686:I691"/>
    <mergeCell ref="J686:J691"/>
    <mergeCell ref="K686:K691"/>
    <mergeCell ref="L686:L691"/>
    <mergeCell ref="M686:M691"/>
    <mergeCell ref="AF686:AF691"/>
    <mergeCell ref="AG686:AG691"/>
    <mergeCell ref="AH686:AH691"/>
    <mergeCell ref="AI686:AI691"/>
    <mergeCell ref="AJ686:AJ691"/>
    <mergeCell ref="AK686:AK691"/>
    <mergeCell ref="N687:N690"/>
    <mergeCell ref="O687:O690"/>
    <mergeCell ref="P687:P690"/>
    <mergeCell ref="Q687:Q690"/>
    <mergeCell ref="R687:R690"/>
    <mergeCell ref="S687:S690"/>
    <mergeCell ref="G967:G971"/>
    <mergeCell ref="H664:H668"/>
    <mergeCell ref="I664:I668"/>
    <mergeCell ref="J664:J668"/>
    <mergeCell ref="K664:K668"/>
    <mergeCell ref="L664:L668"/>
    <mergeCell ref="M664:M668"/>
    <mergeCell ref="AF664:AF668"/>
    <mergeCell ref="AG664:AG668"/>
    <mergeCell ref="AH664:AH668"/>
    <mergeCell ref="AI664:AI668"/>
    <mergeCell ref="AJ664:AJ668"/>
    <mergeCell ref="AK664:AK668"/>
    <mergeCell ref="N665:N667"/>
    <mergeCell ref="O665:O667"/>
    <mergeCell ref="P665:P667"/>
    <mergeCell ref="Q665:Q667"/>
    <mergeCell ref="R665:R667"/>
    <mergeCell ref="S665:S667"/>
    <mergeCell ref="T665:T667"/>
    <mergeCell ref="U665:U667"/>
    <mergeCell ref="V665:V667"/>
    <mergeCell ref="W665:W667"/>
    <mergeCell ref="X665:X667"/>
    <mergeCell ref="Y665:Y667"/>
    <mergeCell ref="G664:G668"/>
    <mergeCell ref="H675:H679"/>
    <mergeCell ref="I675:I679"/>
    <mergeCell ref="J675:J679"/>
    <mergeCell ref="K675:K679"/>
    <mergeCell ref="L675:L679"/>
    <mergeCell ref="M675:M679"/>
    <mergeCell ref="M967:M971"/>
    <mergeCell ref="AF967:AF971"/>
    <mergeCell ref="AG967:AG971"/>
    <mergeCell ref="AH967:AH971"/>
    <mergeCell ref="AI967:AI971"/>
    <mergeCell ref="AJ967:AJ971"/>
    <mergeCell ref="AK967:AK971"/>
    <mergeCell ref="N968:N970"/>
    <mergeCell ref="O968:O970"/>
    <mergeCell ref="P968:P970"/>
    <mergeCell ref="Q968:Q970"/>
    <mergeCell ref="R968:R970"/>
    <mergeCell ref="S968:S970"/>
    <mergeCell ref="T968:T970"/>
    <mergeCell ref="U968:U970"/>
    <mergeCell ref="V968:V970"/>
    <mergeCell ref="W968:W970"/>
    <mergeCell ref="X968:X970"/>
    <mergeCell ref="Y968:Y970"/>
    <mergeCell ref="G945:G949"/>
    <mergeCell ref="H956:H960"/>
    <mergeCell ref="I956:I960"/>
    <mergeCell ref="J956:J960"/>
    <mergeCell ref="K956:K960"/>
    <mergeCell ref="L956:L960"/>
    <mergeCell ref="M956:M960"/>
    <mergeCell ref="AF956:AF960"/>
    <mergeCell ref="AG956:AG960"/>
    <mergeCell ref="AH956:AH960"/>
    <mergeCell ref="AI956:AI960"/>
    <mergeCell ref="AJ956:AJ960"/>
    <mergeCell ref="AK956:AK960"/>
    <mergeCell ref="N957:N959"/>
    <mergeCell ref="O957:O959"/>
    <mergeCell ref="P957:P959"/>
    <mergeCell ref="Q957:Q959"/>
    <mergeCell ref="R957:R959"/>
    <mergeCell ref="S957:S959"/>
    <mergeCell ref="T957:T959"/>
    <mergeCell ref="U957:U959"/>
    <mergeCell ref="V957:V959"/>
    <mergeCell ref="W957:W959"/>
    <mergeCell ref="X957:X959"/>
    <mergeCell ref="Y957:Y959"/>
    <mergeCell ref="G956:G960"/>
    <mergeCell ref="M945:M949"/>
    <mergeCell ref="AF945:AF949"/>
    <mergeCell ref="AG945:AG949"/>
    <mergeCell ref="AH945:AH949"/>
    <mergeCell ref="AI945:AI949"/>
    <mergeCell ref="AJ945:AJ949"/>
    <mergeCell ref="AK945:AK949"/>
    <mergeCell ref="N946:N948"/>
    <mergeCell ref="O946:O948"/>
    <mergeCell ref="P946:P948"/>
    <mergeCell ref="Q946:Q948"/>
    <mergeCell ref="R946:R948"/>
    <mergeCell ref="S946:S948"/>
    <mergeCell ref="T946:T948"/>
    <mergeCell ref="U946:U948"/>
    <mergeCell ref="V946:V948"/>
    <mergeCell ref="W946:W948"/>
    <mergeCell ref="X946:X948"/>
    <mergeCell ref="Y946:Y948"/>
    <mergeCell ref="G923:G927"/>
    <mergeCell ref="H934:H938"/>
    <mergeCell ref="I934:I938"/>
    <mergeCell ref="J934:J938"/>
    <mergeCell ref="K934:K938"/>
    <mergeCell ref="L934:L938"/>
    <mergeCell ref="M934:M938"/>
    <mergeCell ref="AF934:AF938"/>
    <mergeCell ref="AG934:AG938"/>
    <mergeCell ref="AH934:AH938"/>
    <mergeCell ref="AI934:AI938"/>
    <mergeCell ref="AJ934:AJ938"/>
    <mergeCell ref="AK934:AK938"/>
    <mergeCell ref="N935:N937"/>
    <mergeCell ref="O935:O937"/>
    <mergeCell ref="P935:P937"/>
    <mergeCell ref="Q935:Q937"/>
    <mergeCell ref="R935:R937"/>
    <mergeCell ref="S935:S937"/>
    <mergeCell ref="T935:T937"/>
    <mergeCell ref="U935:U937"/>
    <mergeCell ref="V935:V937"/>
    <mergeCell ref="W935:W937"/>
    <mergeCell ref="X935:X937"/>
    <mergeCell ref="Y935:Y937"/>
    <mergeCell ref="G934:G938"/>
    <mergeCell ref="M923:M927"/>
    <mergeCell ref="AF923:AF927"/>
    <mergeCell ref="AG923:AG927"/>
    <mergeCell ref="AH923:AH927"/>
    <mergeCell ref="AI923:AI927"/>
    <mergeCell ref="AJ923:AJ927"/>
    <mergeCell ref="AK923:AK927"/>
    <mergeCell ref="N924:N926"/>
    <mergeCell ref="O924:O926"/>
    <mergeCell ref="P924:P926"/>
    <mergeCell ref="Q924:Q926"/>
    <mergeCell ref="R924:R926"/>
    <mergeCell ref="S924:S926"/>
    <mergeCell ref="T924:T926"/>
    <mergeCell ref="U924:U926"/>
    <mergeCell ref="V924:V926"/>
    <mergeCell ref="W924:W926"/>
    <mergeCell ref="X924:X926"/>
    <mergeCell ref="Y924:Y926"/>
    <mergeCell ref="G901:G905"/>
    <mergeCell ref="H912:H916"/>
    <mergeCell ref="I912:I916"/>
    <mergeCell ref="J912:J916"/>
    <mergeCell ref="K912:K916"/>
    <mergeCell ref="L912:L916"/>
    <mergeCell ref="M912:M916"/>
    <mergeCell ref="AF912:AF916"/>
    <mergeCell ref="AG912:AG916"/>
    <mergeCell ref="AH912:AH916"/>
    <mergeCell ref="AI912:AI916"/>
    <mergeCell ref="AJ912:AJ916"/>
    <mergeCell ref="AK912:AK916"/>
    <mergeCell ref="N913:N915"/>
    <mergeCell ref="O913:O915"/>
    <mergeCell ref="P913:P915"/>
    <mergeCell ref="Q913:Q915"/>
    <mergeCell ref="R913:R915"/>
    <mergeCell ref="S913:S915"/>
    <mergeCell ref="T913:T915"/>
    <mergeCell ref="U913:U915"/>
    <mergeCell ref="V913:V915"/>
    <mergeCell ref="W913:W915"/>
    <mergeCell ref="X913:X915"/>
    <mergeCell ref="Y913:Y915"/>
    <mergeCell ref="G912:G916"/>
    <mergeCell ref="M901:M905"/>
    <mergeCell ref="AF901:AF905"/>
    <mergeCell ref="AG901:AG905"/>
    <mergeCell ref="AH901:AH905"/>
    <mergeCell ref="AI901:AI905"/>
    <mergeCell ref="AJ901:AJ905"/>
    <mergeCell ref="AK901:AK905"/>
    <mergeCell ref="N902:N904"/>
    <mergeCell ref="O902:O904"/>
    <mergeCell ref="P902:P904"/>
    <mergeCell ref="Q902:Q904"/>
    <mergeCell ref="R902:R904"/>
    <mergeCell ref="S902:S904"/>
    <mergeCell ref="T902:T904"/>
    <mergeCell ref="U902:U904"/>
    <mergeCell ref="V902:V904"/>
    <mergeCell ref="W902:W904"/>
    <mergeCell ref="X902:X904"/>
    <mergeCell ref="Y902:Y904"/>
    <mergeCell ref="G879:G883"/>
    <mergeCell ref="H890:H894"/>
    <mergeCell ref="I890:I894"/>
    <mergeCell ref="J890:J894"/>
    <mergeCell ref="K890:K894"/>
    <mergeCell ref="L890:L894"/>
    <mergeCell ref="M890:M894"/>
    <mergeCell ref="AF890:AF894"/>
    <mergeCell ref="AG890:AG894"/>
    <mergeCell ref="AH890:AH894"/>
    <mergeCell ref="AI890:AI894"/>
    <mergeCell ref="AJ890:AJ894"/>
    <mergeCell ref="AK890:AK894"/>
    <mergeCell ref="N891:N893"/>
    <mergeCell ref="O891:O893"/>
    <mergeCell ref="P891:P893"/>
    <mergeCell ref="Q891:Q893"/>
    <mergeCell ref="R891:R893"/>
    <mergeCell ref="S891:S893"/>
    <mergeCell ref="T891:T893"/>
    <mergeCell ref="U891:U893"/>
    <mergeCell ref="V891:V893"/>
    <mergeCell ref="W891:W893"/>
    <mergeCell ref="X891:X893"/>
    <mergeCell ref="Y891:Y893"/>
    <mergeCell ref="G890:G894"/>
    <mergeCell ref="M879:M883"/>
    <mergeCell ref="AF879:AF883"/>
    <mergeCell ref="AG879:AG883"/>
    <mergeCell ref="AH879:AH883"/>
    <mergeCell ref="AI879:AI883"/>
    <mergeCell ref="AJ879:AJ883"/>
    <mergeCell ref="AK879:AK883"/>
    <mergeCell ref="N880:N882"/>
    <mergeCell ref="O880:O882"/>
    <mergeCell ref="P880:P882"/>
    <mergeCell ref="Q880:Q882"/>
    <mergeCell ref="R880:R882"/>
    <mergeCell ref="S880:S882"/>
    <mergeCell ref="T880:T882"/>
    <mergeCell ref="U880:U882"/>
    <mergeCell ref="V880:V882"/>
    <mergeCell ref="W880:W882"/>
    <mergeCell ref="X880:X882"/>
    <mergeCell ref="Y880:Y882"/>
    <mergeCell ref="G857:G861"/>
    <mergeCell ref="H868:H872"/>
    <mergeCell ref="I868:I872"/>
    <mergeCell ref="J868:J872"/>
    <mergeCell ref="K868:K872"/>
    <mergeCell ref="L868:L872"/>
    <mergeCell ref="M868:M872"/>
    <mergeCell ref="AF868:AF872"/>
    <mergeCell ref="AG868:AG872"/>
    <mergeCell ref="AH868:AH872"/>
    <mergeCell ref="AI868:AI872"/>
    <mergeCell ref="AJ868:AJ872"/>
    <mergeCell ref="AK868:AK872"/>
    <mergeCell ref="N869:N871"/>
    <mergeCell ref="O869:O871"/>
    <mergeCell ref="P869:P871"/>
    <mergeCell ref="Q869:Q871"/>
    <mergeCell ref="R869:R871"/>
    <mergeCell ref="S869:S871"/>
    <mergeCell ref="T869:T871"/>
    <mergeCell ref="U869:U871"/>
    <mergeCell ref="V869:V871"/>
    <mergeCell ref="W869:W871"/>
    <mergeCell ref="X869:X871"/>
    <mergeCell ref="Y869:Y871"/>
    <mergeCell ref="G868:G872"/>
    <mergeCell ref="M857:M861"/>
    <mergeCell ref="AF857:AF861"/>
    <mergeCell ref="AG857:AG861"/>
    <mergeCell ref="AH857:AH861"/>
    <mergeCell ref="AI857:AI861"/>
    <mergeCell ref="AJ857:AJ861"/>
    <mergeCell ref="AK857:AK861"/>
    <mergeCell ref="N858:N860"/>
    <mergeCell ref="O858:O860"/>
    <mergeCell ref="P858:P860"/>
    <mergeCell ref="Q858:Q860"/>
    <mergeCell ref="R858:R860"/>
    <mergeCell ref="S858:S860"/>
    <mergeCell ref="T858:T860"/>
    <mergeCell ref="U858:U860"/>
    <mergeCell ref="V858:V860"/>
    <mergeCell ref="W858:W860"/>
    <mergeCell ref="X858:X860"/>
    <mergeCell ref="Y858:Y860"/>
    <mergeCell ref="G835:G839"/>
    <mergeCell ref="H846:H850"/>
    <mergeCell ref="I846:I850"/>
    <mergeCell ref="J846:J850"/>
    <mergeCell ref="K846:K850"/>
    <mergeCell ref="L846:L850"/>
    <mergeCell ref="M846:M850"/>
    <mergeCell ref="AF846:AF850"/>
    <mergeCell ref="AG846:AG850"/>
    <mergeCell ref="AH846:AH850"/>
    <mergeCell ref="AI846:AI850"/>
    <mergeCell ref="AJ846:AJ850"/>
    <mergeCell ref="AK846:AK850"/>
    <mergeCell ref="N847:N849"/>
    <mergeCell ref="O847:O849"/>
    <mergeCell ref="P847:P849"/>
    <mergeCell ref="Q847:Q849"/>
    <mergeCell ref="R847:R849"/>
    <mergeCell ref="S847:S849"/>
    <mergeCell ref="T847:T849"/>
    <mergeCell ref="U847:U849"/>
    <mergeCell ref="V847:V849"/>
    <mergeCell ref="W847:W849"/>
    <mergeCell ref="X847:X849"/>
    <mergeCell ref="Y847:Y849"/>
    <mergeCell ref="G846:G850"/>
    <mergeCell ref="M835:M839"/>
    <mergeCell ref="AF835:AF839"/>
    <mergeCell ref="AG835:AG839"/>
    <mergeCell ref="AH835:AH839"/>
    <mergeCell ref="AI835:AI839"/>
    <mergeCell ref="AJ835:AJ839"/>
    <mergeCell ref="AK835:AK839"/>
    <mergeCell ref="N836:N838"/>
    <mergeCell ref="O836:O838"/>
    <mergeCell ref="P836:P838"/>
    <mergeCell ref="Q836:Q838"/>
    <mergeCell ref="R836:R838"/>
    <mergeCell ref="S836:S838"/>
    <mergeCell ref="T836:T838"/>
    <mergeCell ref="U836:U838"/>
    <mergeCell ref="V836:V838"/>
    <mergeCell ref="W836:W838"/>
    <mergeCell ref="X836:X838"/>
    <mergeCell ref="Y836:Y838"/>
    <mergeCell ref="G813:G817"/>
    <mergeCell ref="H824:H828"/>
    <mergeCell ref="I824:I828"/>
    <mergeCell ref="J824:J828"/>
    <mergeCell ref="K824:K828"/>
    <mergeCell ref="L824:L828"/>
    <mergeCell ref="M824:M828"/>
    <mergeCell ref="AF824:AF828"/>
    <mergeCell ref="AG824:AG828"/>
    <mergeCell ref="AH824:AH828"/>
    <mergeCell ref="AI824:AI828"/>
    <mergeCell ref="AJ824:AJ828"/>
    <mergeCell ref="AK824:AK828"/>
    <mergeCell ref="N825:N827"/>
    <mergeCell ref="O825:O827"/>
    <mergeCell ref="P825:P827"/>
    <mergeCell ref="Q825:Q827"/>
    <mergeCell ref="R825:R827"/>
    <mergeCell ref="S825:S827"/>
    <mergeCell ref="T825:T827"/>
    <mergeCell ref="U825:U827"/>
    <mergeCell ref="V825:V827"/>
    <mergeCell ref="W825:W827"/>
    <mergeCell ref="X825:X827"/>
    <mergeCell ref="Y825:Y827"/>
    <mergeCell ref="G824:G828"/>
    <mergeCell ref="M813:M817"/>
    <mergeCell ref="AF813:AF817"/>
    <mergeCell ref="AG813:AG817"/>
    <mergeCell ref="AH813:AH817"/>
    <mergeCell ref="AI813:AI817"/>
    <mergeCell ref="AJ813:AJ817"/>
    <mergeCell ref="AK813:AK817"/>
    <mergeCell ref="N814:N816"/>
    <mergeCell ref="O814:O816"/>
    <mergeCell ref="P814:P816"/>
    <mergeCell ref="Q814:Q816"/>
    <mergeCell ref="R814:R816"/>
    <mergeCell ref="S814:S816"/>
    <mergeCell ref="T814:T816"/>
    <mergeCell ref="U814:U816"/>
    <mergeCell ref="V814:V816"/>
    <mergeCell ref="W814:W816"/>
    <mergeCell ref="X814:X816"/>
    <mergeCell ref="Y814:Y816"/>
    <mergeCell ref="G1013:G1018"/>
    <mergeCell ref="H1025:H1030"/>
    <mergeCell ref="I1025:I1030"/>
    <mergeCell ref="J1025:J1030"/>
    <mergeCell ref="K1025:K1030"/>
    <mergeCell ref="L1025:L1030"/>
    <mergeCell ref="M1025:M1030"/>
    <mergeCell ref="AF1025:AF1030"/>
    <mergeCell ref="AG1025:AG1030"/>
    <mergeCell ref="AH1025:AH1030"/>
    <mergeCell ref="AI1025:AI1030"/>
    <mergeCell ref="AJ1025:AJ1030"/>
    <mergeCell ref="AK1025:AK1030"/>
    <mergeCell ref="N1026:N1029"/>
    <mergeCell ref="O1026:O1029"/>
    <mergeCell ref="P1026:P1029"/>
    <mergeCell ref="Q1026:Q1029"/>
    <mergeCell ref="R1026:R1029"/>
    <mergeCell ref="S1026:S1029"/>
    <mergeCell ref="T1026:T1029"/>
    <mergeCell ref="U1026:U1029"/>
    <mergeCell ref="V1026:V1029"/>
    <mergeCell ref="W1026:W1029"/>
    <mergeCell ref="X1026:X1029"/>
    <mergeCell ref="Y1026:Y1029"/>
    <mergeCell ref="G1025:G1030"/>
    <mergeCell ref="M1013:M1018"/>
    <mergeCell ref="AF1013:AF1018"/>
    <mergeCell ref="AG1013:AG1018"/>
    <mergeCell ref="AH1013:AH1018"/>
    <mergeCell ref="AI1013:AI1018"/>
    <mergeCell ref="AJ1013:AJ1018"/>
    <mergeCell ref="AK1013:AK1018"/>
    <mergeCell ref="N1014:N1017"/>
    <mergeCell ref="O1014:O1017"/>
    <mergeCell ref="P1014:P1017"/>
    <mergeCell ref="Q1014:Q1017"/>
    <mergeCell ref="R1014:R1017"/>
    <mergeCell ref="S1014:S1017"/>
    <mergeCell ref="T1014:T1017"/>
    <mergeCell ref="U1014:U1017"/>
    <mergeCell ref="V1014:V1017"/>
    <mergeCell ref="W1014:W1017"/>
    <mergeCell ref="X1014:X1017"/>
    <mergeCell ref="Y1014:Y1017"/>
    <mergeCell ref="Y991:Y993"/>
    <mergeCell ref="G990:G994"/>
    <mergeCell ref="H1001:H1006"/>
    <mergeCell ref="I1001:I1006"/>
    <mergeCell ref="J1001:J1006"/>
    <mergeCell ref="K1001:K1006"/>
    <mergeCell ref="L1001:L1006"/>
    <mergeCell ref="M1001:M1006"/>
    <mergeCell ref="AF1001:AF1006"/>
    <mergeCell ref="AG1001:AG1006"/>
    <mergeCell ref="AH1001:AH1006"/>
    <mergeCell ref="AI1001:AI1006"/>
    <mergeCell ref="AJ1001:AJ1006"/>
    <mergeCell ref="AK1001:AK1006"/>
    <mergeCell ref="N1002:N1005"/>
    <mergeCell ref="O1002:O1005"/>
    <mergeCell ref="P1002:P1005"/>
    <mergeCell ref="Q1002:Q1005"/>
    <mergeCell ref="R1002:R1005"/>
    <mergeCell ref="S1002:S1005"/>
    <mergeCell ref="T1002:T1005"/>
    <mergeCell ref="U1002:U1005"/>
    <mergeCell ref="V1002:V1005"/>
    <mergeCell ref="W1002:W1005"/>
    <mergeCell ref="X1002:X1005"/>
    <mergeCell ref="Y1002:Y1005"/>
    <mergeCell ref="G1001:G1006"/>
    <mergeCell ref="AK979:AK983"/>
    <mergeCell ref="N980:N982"/>
    <mergeCell ref="O980:O982"/>
    <mergeCell ref="P980:P982"/>
    <mergeCell ref="Q980:Q982"/>
    <mergeCell ref="R980:R982"/>
    <mergeCell ref="S980:S982"/>
    <mergeCell ref="T980:T982"/>
    <mergeCell ref="U980:U982"/>
    <mergeCell ref="V980:V982"/>
    <mergeCell ref="W980:W982"/>
    <mergeCell ref="X980:X982"/>
    <mergeCell ref="Y980:Y982"/>
    <mergeCell ref="G979:G983"/>
    <mergeCell ref="H990:H994"/>
    <mergeCell ref="I990:I994"/>
    <mergeCell ref="J990:J994"/>
    <mergeCell ref="K990:K994"/>
    <mergeCell ref="L990:L994"/>
    <mergeCell ref="M990:M994"/>
    <mergeCell ref="AF990:AF994"/>
    <mergeCell ref="AG990:AG994"/>
    <mergeCell ref="AH990:AH994"/>
    <mergeCell ref="AI990:AI994"/>
    <mergeCell ref="AJ990:AJ994"/>
    <mergeCell ref="AK990:AK994"/>
    <mergeCell ref="N991:N993"/>
    <mergeCell ref="O991:O993"/>
    <mergeCell ref="P991:P993"/>
    <mergeCell ref="Q991:Q993"/>
    <mergeCell ref="R991:R993"/>
    <mergeCell ref="S991:S993"/>
    <mergeCell ref="G1049:G1053"/>
    <mergeCell ref="H1060:H1065"/>
    <mergeCell ref="I1060:I1065"/>
    <mergeCell ref="J1060:J1065"/>
    <mergeCell ref="K1060:K1065"/>
    <mergeCell ref="L1060:L1065"/>
    <mergeCell ref="M1060:M1065"/>
    <mergeCell ref="AF1060:AF1065"/>
    <mergeCell ref="AG1060:AG1065"/>
    <mergeCell ref="AH1060:AH1065"/>
    <mergeCell ref="AI1060:AI1065"/>
    <mergeCell ref="AJ1060:AJ1065"/>
    <mergeCell ref="AK1060:AK1065"/>
    <mergeCell ref="N1061:N1064"/>
    <mergeCell ref="O1061:O1064"/>
    <mergeCell ref="P1061:P1064"/>
    <mergeCell ref="Q1061:Q1064"/>
    <mergeCell ref="R1061:R1064"/>
    <mergeCell ref="S1061:S1064"/>
    <mergeCell ref="T1061:T1064"/>
    <mergeCell ref="U1061:U1064"/>
    <mergeCell ref="V1061:V1064"/>
    <mergeCell ref="W1061:W1064"/>
    <mergeCell ref="X1061:X1064"/>
    <mergeCell ref="Y1061:Y1064"/>
    <mergeCell ref="G1060:G1065"/>
    <mergeCell ref="M1049:M1053"/>
    <mergeCell ref="AF1049:AF1053"/>
    <mergeCell ref="AG1049:AG1053"/>
    <mergeCell ref="AH1049:AH1053"/>
    <mergeCell ref="AI1049:AI1053"/>
    <mergeCell ref="AJ1049:AJ1053"/>
    <mergeCell ref="AK1049:AK1053"/>
    <mergeCell ref="N1050:N1052"/>
    <mergeCell ref="O1050:O1052"/>
    <mergeCell ref="P1050:P1052"/>
    <mergeCell ref="Q1050:Q1052"/>
    <mergeCell ref="R1050:R1052"/>
    <mergeCell ref="S1050:S1052"/>
    <mergeCell ref="T1050:T1052"/>
    <mergeCell ref="U1050:U1052"/>
    <mergeCell ref="V1050:V1052"/>
    <mergeCell ref="W1050:W1052"/>
    <mergeCell ref="X1050:X1052"/>
    <mergeCell ref="Y1050:Y1052"/>
    <mergeCell ref="G651:G656"/>
    <mergeCell ref="H1038:H1042"/>
    <mergeCell ref="I1038:I1042"/>
    <mergeCell ref="J1038:J1042"/>
    <mergeCell ref="K1038:K1042"/>
    <mergeCell ref="L1038:L1042"/>
    <mergeCell ref="M1038:M1042"/>
    <mergeCell ref="AF1038:AF1042"/>
    <mergeCell ref="AG1038:AG1042"/>
    <mergeCell ref="AH1038:AH1042"/>
    <mergeCell ref="AI1038:AI1042"/>
    <mergeCell ref="AJ1038:AJ1042"/>
    <mergeCell ref="AK1038:AK1042"/>
    <mergeCell ref="N1039:N1041"/>
    <mergeCell ref="O1039:O1041"/>
    <mergeCell ref="P1039:P1041"/>
    <mergeCell ref="Q1039:Q1041"/>
    <mergeCell ref="R1039:R1041"/>
    <mergeCell ref="S1039:S1041"/>
    <mergeCell ref="T1039:T1041"/>
    <mergeCell ref="U1039:U1041"/>
    <mergeCell ref="V1039:V1041"/>
    <mergeCell ref="W1039:W1041"/>
    <mergeCell ref="X1039:X1041"/>
    <mergeCell ref="Y1039:Y1041"/>
    <mergeCell ref="G1038:G1042"/>
    <mergeCell ref="H979:H983"/>
    <mergeCell ref="I979:I983"/>
    <mergeCell ref="J979:J983"/>
    <mergeCell ref="K979:K983"/>
    <mergeCell ref="L979:L983"/>
    <mergeCell ref="M979:M983"/>
    <mergeCell ref="M651:M656"/>
    <mergeCell ref="AF651:AF656"/>
    <mergeCell ref="AG651:AG656"/>
    <mergeCell ref="AH651:AH656"/>
    <mergeCell ref="AI651:AI656"/>
    <mergeCell ref="AJ651:AJ656"/>
    <mergeCell ref="AK651:AK656"/>
    <mergeCell ref="N652:N655"/>
    <mergeCell ref="O652:O655"/>
    <mergeCell ref="P652:P655"/>
    <mergeCell ref="Q652:Q655"/>
    <mergeCell ref="R652:R655"/>
    <mergeCell ref="S652:S655"/>
    <mergeCell ref="T652:T655"/>
    <mergeCell ref="U652:U655"/>
    <mergeCell ref="V652:V655"/>
    <mergeCell ref="W652:W655"/>
    <mergeCell ref="X652:X655"/>
    <mergeCell ref="Y652:Y655"/>
    <mergeCell ref="G622:G627"/>
    <mergeCell ref="H634:H638"/>
    <mergeCell ref="I634:I638"/>
    <mergeCell ref="J634:J638"/>
    <mergeCell ref="K634:K638"/>
    <mergeCell ref="L634:L638"/>
    <mergeCell ref="M634:M638"/>
    <mergeCell ref="AF634:AF638"/>
    <mergeCell ref="AG634:AG638"/>
    <mergeCell ref="AH634:AH638"/>
    <mergeCell ref="AI634:AI638"/>
    <mergeCell ref="AJ634:AJ638"/>
    <mergeCell ref="AK634:AK638"/>
    <mergeCell ref="N635:N637"/>
    <mergeCell ref="O635:O637"/>
    <mergeCell ref="P635:P637"/>
    <mergeCell ref="Q635:Q637"/>
    <mergeCell ref="R635:R637"/>
    <mergeCell ref="S635:S637"/>
    <mergeCell ref="T635:T637"/>
    <mergeCell ref="U635:U637"/>
    <mergeCell ref="V635:V637"/>
    <mergeCell ref="W635:W637"/>
    <mergeCell ref="X635:X637"/>
    <mergeCell ref="Y635:Y637"/>
    <mergeCell ref="G634:G638"/>
    <mergeCell ref="M622:M627"/>
    <mergeCell ref="AF622:AF627"/>
    <mergeCell ref="AG622:AG627"/>
    <mergeCell ref="AH622:AH627"/>
    <mergeCell ref="AI622:AI627"/>
    <mergeCell ref="AJ622:AJ627"/>
    <mergeCell ref="AK622:AK627"/>
    <mergeCell ref="N623:N626"/>
    <mergeCell ref="O623:O626"/>
    <mergeCell ref="P623:P626"/>
    <mergeCell ref="Q623:Q626"/>
    <mergeCell ref="R623:R626"/>
    <mergeCell ref="S623:S626"/>
    <mergeCell ref="T623:T626"/>
    <mergeCell ref="U623:U626"/>
    <mergeCell ref="V623:V626"/>
    <mergeCell ref="W623:W626"/>
    <mergeCell ref="X623:X626"/>
    <mergeCell ref="Y623:Y626"/>
    <mergeCell ref="G605:G610"/>
    <mergeCell ref="H617:H621"/>
    <mergeCell ref="I617:I621"/>
    <mergeCell ref="J617:J621"/>
    <mergeCell ref="K617:K621"/>
    <mergeCell ref="L617:L621"/>
    <mergeCell ref="M617:M621"/>
    <mergeCell ref="AF617:AF621"/>
    <mergeCell ref="AG617:AG621"/>
    <mergeCell ref="AH617:AH621"/>
    <mergeCell ref="AI617:AI621"/>
    <mergeCell ref="AJ617:AJ621"/>
    <mergeCell ref="AK617:AK621"/>
    <mergeCell ref="N618:N620"/>
    <mergeCell ref="O618:O620"/>
    <mergeCell ref="P618:P620"/>
    <mergeCell ref="Q618:Q620"/>
    <mergeCell ref="R618:R620"/>
    <mergeCell ref="S618:S620"/>
    <mergeCell ref="T618:T620"/>
    <mergeCell ref="U618:U620"/>
    <mergeCell ref="V618:V620"/>
    <mergeCell ref="W618:W620"/>
    <mergeCell ref="X618:X620"/>
    <mergeCell ref="Y618:Y620"/>
    <mergeCell ref="G617:G621"/>
    <mergeCell ref="M605:M610"/>
    <mergeCell ref="AF605:AF610"/>
    <mergeCell ref="AG605:AG610"/>
    <mergeCell ref="AH605:AH610"/>
    <mergeCell ref="AI605:AI610"/>
    <mergeCell ref="AJ605:AJ610"/>
    <mergeCell ref="AK605:AK610"/>
    <mergeCell ref="N606:N609"/>
    <mergeCell ref="O606:O609"/>
    <mergeCell ref="P606:P609"/>
    <mergeCell ref="Q606:Q609"/>
    <mergeCell ref="R606:R609"/>
    <mergeCell ref="S606:S609"/>
    <mergeCell ref="T606:T609"/>
    <mergeCell ref="U606:U609"/>
    <mergeCell ref="V606:V609"/>
    <mergeCell ref="W606:W609"/>
    <mergeCell ref="X606:X609"/>
    <mergeCell ref="Y606:Y609"/>
    <mergeCell ref="G589:G593"/>
    <mergeCell ref="H600:H604"/>
    <mergeCell ref="I600:I604"/>
    <mergeCell ref="J600:J604"/>
    <mergeCell ref="K600:K604"/>
    <mergeCell ref="L600:L604"/>
    <mergeCell ref="M600:M604"/>
    <mergeCell ref="AF600:AF604"/>
    <mergeCell ref="AG600:AG604"/>
    <mergeCell ref="AH600:AH604"/>
    <mergeCell ref="AI600:AI604"/>
    <mergeCell ref="AJ600:AJ604"/>
    <mergeCell ref="AK600:AK604"/>
    <mergeCell ref="N601:N603"/>
    <mergeCell ref="O601:O603"/>
    <mergeCell ref="P601:P603"/>
    <mergeCell ref="Q601:Q603"/>
    <mergeCell ref="R601:R603"/>
    <mergeCell ref="S601:S603"/>
    <mergeCell ref="T601:T603"/>
    <mergeCell ref="U601:U603"/>
    <mergeCell ref="V601:V603"/>
    <mergeCell ref="W601:W603"/>
    <mergeCell ref="X601:X603"/>
    <mergeCell ref="Y601:Y603"/>
    <mergeCell ref="G600:G604"/>
    <mergeCell ref="H589:H593"/>
    <mergeCell ref="I589:I593"/>
    <mergeCell ref="J589:J593"/>
    <mergeCell ref="K589:K593"/>
    <mergeCell ref="L589:L593"/>
    <mergeCell ref="M589:M593"/>
    <mergeCell ref="AF589:AF593"/>
    <mergeCell ref="AG589:AG593"/>
    <mergeCell ref="AH589:AH593"/>
    <mergeCell ref="AI589:AI593"/>
    <mergeCell ref="AJ589:AJ593"/>
    <mergeCell ref="AK589:AK593"/>
    <mergeCell ref="N590:N592"/>
    <mergeCell ref="O590:O592"/>
    <mergeCell ref="P590:P592"/>
    <mergeCell ref="Q590:Q592"/>
    <mergeCell ref="R590:R592"/>
    <mergeCell ref="S590:S592"/>
    <mergeCell ref="T590:T592"/>
    <mergeCell ref="U590:U592"/>
    <mergeCell ref="V590:V592"/>
    <mergeCell ref="W590:W592"/>
    <mergeCell ref="X590:X592"/>
    <mergeCell ref="Y590:Y592"/>
    <mergeCell ref="G579:G583"/>
    <mergeCell ref="H584:H588"/>
    <mergeCell ref="I584:I588"/>
    <mergeCell ref="J584:J588"/>
    <mergeCell ref="K584:K588"/>
    <mergeCell ref="L584:L588"/>
    <mergeCell ref="M584:M588"/>
    <mergeCell ref="AF584:AF588"/>
    <mergeCell ref="AG584:AG588"/>
    <mergeCell ref="AH584:AH588"/>
    <mergeCell ref="AI584:AI588"/>
    <mergeCell ref="AJ584:AJ588"/>
    <mergeCell ref="AK584:AK588"/>
    <mergeCell ref="N585:N587"/>
    <mergeCell ref="O585:O587"/>
    <mergeCell ref="P585:P587"/>
    <mergeCell ref="Q585:Q587"/>
    <mergeCell ref="R585:R587"/>
    <mergeCell ref="S585:S587"/>
    <mergeCell ref="T585:T587"/>
    <mergeCell ref="U585:U587"/>
    <mergeCell ref="V585:V587"/>
    <mergeCell ref="W585:W587"/>
    <mergeCell ref="X585:X587"/>
    <mergeCell ref="Y585:Y587"/>
    <mergeCell ref="G584:G588"/>
    <mergeCell ref="H579:H583"/>
    <mergeCell ref="I579:I583"/>
    <mergeCell ref="J579:J583"/>
    <mergeCell ref="K579:K583"/>
    <mergeCell ref="L579:L583"/>
    <mergeCell ref="M579:M583"/>
    <mergeCell ref="AF579:AF583"/>
    <mergeCell ref="AG579:AG583"/>
    <mergeCell ref="AH579:AH583"/>
    <mergeCell ref="AI579:AI583"/>
    <mergeCell ref="AJ579:AJ583"/>
    <mergeCell ref="AK579:AK583"/>
    <mergeCell ref="N580:N582"/>
    <mergeCell ref="O580:O582"/>
    <mergeCell ref="P580:P582"/>
    <mergeCell ref="Q580:Q582"/>
    <mergeCell ref="R580:R582"/>
    <mergeCell ref="S580:S582"/>
    <mergeCell ref="T580:T582"/>
    <mergeCell ref="U580:U582"/>
    <mergeCell ref="V580:V582"/>
    <mergeCell ref="W580:W582"/>
    <mergeCell ref="X580:X582"/>
    <mergeCell ref="Y580:Y582"/>
    <mergeCell ref="G568:G572"/>
    <mergeCell ref="H573:H578"/>
    <mergeCell ref="I573:I578"/>
    <mergeCell ref="J573:J578"/>
    <mergeCell ref="K573:K578"/>
    <mergeCell ref="L573:L578"/>
    <mergeCell ref="M573:M578"/>
    <mergeCell ref="AF573:AF578"/>
    <mergeCell ref="AG573:AG578"/>
    <mergeCell ref="AH573:AH578"/>
    <mergeCell ref="AI573:AI578"/>
    <mergeCell ref="AJ573:AJ578"/>
    <mergeCell ref="AK573:AK578"/>
    <mergeCell ref="N574:N577"/>
    <mergeCell ref="O574:O577"/>
    <mergeCell ref="P574:P577"/>
    <mergeCell ref="Q574:Q577"/>
    <mergeCell ref="R574:R577"/>
    <mergeCell ref="S574:S577"/>
    <mergeCell ref="T574:T577"/>
    <mergeCell ref="U574:U577"/>
    <mergeCell ref="V574:V577"/>
    <mergeCell ref="W574:W577"/>
    <mergeCell ref="X574:X577"/>
    <mergeCell ref="Y574:Y577"/>
    <mergeCell ref="G573:G578"/>
    <mergeCell ref="M568:M572"/>
    <mergeCell ref="AF568:AF572"/>
    <mergeCell ref="AG568:AG572"/>
    <mergeCell ref="AH568:AH572"/>
    <mergeCell ref="AI568:AI572"/>
    <mergeCell ref="AJ568:AJ572"/>
    <mergeCell ref="AK568:AK572"/>
    <mergeCell ref="N569:N571"/>
    <mergeCell ref="O569:O571"/>
    <mergeCell ref="P569:P571"/>
    <mergeCell ref="Q569:Q571"/>
    <mergeCell ref="R569:R571"/>
    <mergeCell ref="S569:S571"/>
    <mergeCell ref="T569:T571"/>
    <mergeCell ref="U569:U571"/>
    <mergeCell ref="V569:V571"/>
    <mergeCell ref="W569:W571"/>
    <mergeCell ref="X569:X571"/>
    <mergeCell ref="Y569:Y571"/>
    <mergeCell ref="G551:G556"/>
    <mergeCell ref="H557:H561"/>
    <mergeCell ref="I557:I561"/>
    <mergeCell ref="J557:J561"/>
    <mergeCell ref="K557:K561"/>
    <mergeCell ref="L557:L561"/>
    <mergeCell ref="M557:M561"/>
    <mergeCell ref="AF557:AF561"/>
    <mergeCell ref="AG557:AG561"/>
    <mergeCell ref="AH557:AH561"/>
    <mergeCell ref="AI557:AI561"/>
    <mergeCell ref="AJ557:AJ561"/>
    <mergeCell ref="AK557:AK561"/>
    <mergeCell ref="N558:N560"/>
    <mergeCell ref="O558:O560"/>
    <mergeCell ref="P558:P560"/>
    <mergeCell ref="Q558:Q560"/>
    <mergeCell ref="R558:R560"/>
    <mergeCell ref="S558:S560"/>
    <mergeCell ref="T558:T560"/>
    <mergeCell ref="U558:U560"/>
    <mergeCell ref="V558:V560"/>
    <mergeCell ref="W558:W560"/>
    <mergeCell ref="X558:X560"/>
    <mergeCell ref="Y558:Y560"/>
    <mergeCell ref="G557:G561"/>
    <mergeCell ref="H551:H556"/>
    <mergeCell ref="I551:I556"/>
    <mergeCell ref="J551:J556"/>
    <mergeCell ref="K551:K556"/>
    <mergeCell ref="L551:L556"/>
    <mergeCell ref="M551:M556"/>
    <mergeCell ref="AF551:AF556"/>
    <mergeCell ref="AG551:AG556"/>
    <mergeCell ref="AH551:AH556"/>
    <mergeCell ref="AI551:AI556"/>
    <mergeCell ref="AJ551:AJ556"/>
    <mergeCell ref="AK551:AK556"/>
    <mergeCell ref="N552:N555"/>
    <mergeCell ref="O552:O555"/>
    <mergeCell ref="P552:P555"/>
    <mergeCell ref="Q552:Q555"/>
    <mergeCell ref="R552:R555"/>
    <mergeCell ref="S552:S555"/>
    <mergeCell ref="T552:T555"/>
    <mergeCell ref="U552:U555"/>
    <mergeCell ref="V552:V555"/>
    <mergeCell ref="W552:W555"/>
    <mergeCell ref="X552:X555"/>
    <mergeCell ref="Y552:Y555"/>
    <mergeCell ref="G541:G545"/>
    <mergeCell ref="H546:H550"/>
    <mergeCell ref="I546:I550"/>
    <mergeCell ref="J546:J550"/>
    <mergeCell ref="K546:K550"/>
    <mergeCell ref="L546:L550"/>
    <mergeCell ref="M546:M550"/>
    <mergeCell ref="AF546:AF550"/>
    <mergeCell ref="AG546:AG550"/>
    <mergeCell ref="AH546:AH550"/>
    <mergeCell ref="AI546:AI550"/>
    <mergeCell ref="AJ546:AJ550"/>
    <mergeCell ref="AK546:AK550"/>
    <mergeCell ref="N547:N549"/>
    <mergeCell ref="O547:O549"/>
    <mergeCell ref="P547:P549"/>
    <mergeCell ref="Q547:Q549"/>
    <mergeCell ref="R547:R549"/>
    <mergeCell ref="S547:S549"/>
    <mergeCell ref="T547:T549"/>
    <mergeCell ref="U547:U549"/>
    <mergeCell ref="V547:V549"/>
    <mergeCell ref="W547:W549"/>
    <mergeCell ref="X547:X549"/>
    <mergeCell ref="Y547:Y549"/>
    <mergeCell ref="G546:G550"/>
    <mergeCell ref="M541:M545"/>
    <mergeCell ref="AF541:AF545"/>
    <mergeCell ref="AG541:AG545"/>
    <mergeCell ref="AH541:AH545"/>
    <mergeCell ref="AI541:AI545"/>
    <mergeCell ref="AJ541:AJ545"/>
    <mergeCell ref="AK541:AK545"/>
    <mergeCell ref="N542:N544"/>
    <mergeCell ref="O542:O544"/>
    <mergeCell ref="P542:P544"/>
    <mergeCell ref="Q542:Q544"/>
    <mergeCell ref="R542:R544"/>
    <mergeCell ref="S542:S544"/>
    <mergeCell ref="T542:T544"/>
    <mergeCell ref="U542:U544"/>
    <mergeCell ref="V542:V544"/>
    <mergeCell ref="W542:W544"/>
    <mergeCell ref="X542:X544"/>
    <mergeCell ref="Y542:Y544"/>
    <mergeCell ref="G525:G529"/>
    <mergeCell ref="H536:H540"/>
    <mergeCell ref="I536:I540"/>
    <mergeCell ref="J536:J540"/>
    <mergeCell ref="K536:K540"/>
    <mergeCell ref="L536:L540"/>
    <mergeCell ref="M536:M540"/>
    <mergeCell ref="AF536:AF540"/>
    <mergeCell ref="AG536:AG540"/>
    <mergeCell ref="AH536:AH540"/>
    <mergeCell ref="AI536:AI540"/>
    <mergeCell ref="AJ536:AJ540"/>
    <mergeCell ref="AK536:AK540"/>
    <mergeCell ref="N537:N539"/>
    <mergeCell ref="O537:O539"/>
    <mergeCell ref="P537:P539"/>
    <mergeCell ref="Q537:Q539"/>
    <mergeCell ref="R537:R539"/>
    <mergeCell ref="S537:S539"/>
    <mergeCell ref="T537:T539"/>
    <mergeCell ref="U537:U539"/>
    <mergeCell ref="V537:V539"/>
    <mergeCell ref="W537:W539"/>
    <mergeCell ref="X537:X539"/>
    <mergeCell ref="Y537:Y539"/>
    <mergeCell ref="G536:G540"/>
    <mergeCell ref="H525:H529"/>
    <mergeCell ref="I525:I529"/>
    <mergeCell ref="J525:J529"/>
    <mergeCell ref="K525:K529"/>
    <mergeCell ref="L525:L529"/>
    <mergeCell ref="M525:M529"/>
    <mergeCell ref="AF525:AF529"/>
    <mergeCell ref="AG525:AG529"/>
    <mergeCell ref="AH525:AH529"/>
    <mergeCell ref="AI525:AI529"/>
    <mergeCell ref="AJ525:AJ529"/>
    <mergeCell ref="AK525:AK529"/>
    <mergeCell ref="N526:N528"/>
    <mergeCell ref="O526:O528"/>
    <mergeCell ref="P526:P528"/>
    <mergeCell ref="Q526:Q528"/>
    <mergeCell ref="R526:R528"/>
    <mergeCell ref="S526:S528"/>
    <mergeCell ref="T526:T528"/>
    <mergeCell ref="U526:U528"/>
    <mergeCell ref="V526:V528"/>
    <mergeCell ref="W526:W528"/>
    <mergeCell ref="X526:X528"/>
    <mergeCell ref="Y526:Y528"/>
    <mergeCell ref="G515:G519"/>
    <mergeCell ref="H520:H524"/>
    <mergeCell ref="I520:I524"/>
    <mergeCell ref="J520:J524"/>
    <mergeCell ref="K520:K524"/>
    <mergeCell ref="L520:L524"/>
    <mergeCell ref="M520:M524"/>
    <mergeCell ref="AF520:AF524"/>
    <mergeCell ref="AG520:AG524"/>
    <mergeCell ref="AH520:AH524"/>
    <mergeCell ref="AI520:AI524"/>
    <mergeCell ref="AJ520:AJ524"/>
    <mergeCell ref="AK520:AK524"/>
    <mergeCell ref="N521:N523"/>
    <mergeCell ref="O521:O523"/>
    <mergeCell ref="P521:P523"/>
    <mergeCell ref="Q521:Q523"/>
    <mergeCell ref="R521:R523"/>
    <mergeCell ref="S521:S523"/>
    <mergeCell ref="T521:T523"/>
    <mergeCell ref="U521:U523"/>
    <mergeCell ref="V521:V523"/>
    <mergeCell ref="W521:W523"/>
    <mergeCell ref="X521:X523"/>
    <mergeCell ref="Y521:Y523"/>
    <mergeCell ref="G520:G524"/>
    <mergeCell ref="H515:H519"/>
    <mergeCell ref="I515:I519"/>
    <mergeCell ref="J515:J519"/>
    <mergeCell ref="K515:K519"/>
    <mergeCell ref="L515:L519"/>
    <mergeCell ref="M515:M519"/>
    <mergeCell ref="AF515:AF519"/>
    <mergeCell ref="AG515:AG519"/>
    <mergeCell ref="AH515:AH519"/>
    <mergeCell ref="AI515:AI519"/>
    <mergeCell ref="AJ515:AJ519"/>
    <mergeCell ref="AK515:AK519"/>
    <mergeCell ref="N516:N518"/>
    <mergeCell ref="O516:O518"/>
    <mergeCell ref="P516:P518"/>
    <mergeCell ref="Q516:Q518"/>
    <mergeCell ref="R516:R518"/>
    <mergeCell ref="S516:S518"/>
    <mergeCell ref="T516:T518"/>
    <mergeCell ref="U516:U518"/>
    <mergeCell ref="V516:V518"/>
    <mergeCell ref="W516:W518"/>
    <mergeCell ref="X516:X518"/>
    <mergeCell ref="Y516:Y518"/>
    <mergeCell ref="G503:G509"/>
    <mergeCell ref="H510:H514"/>
    <mergeCell ref="I510:I514"/>
    <mergeCell ref="J510:J514"/>
    <mergeCell ref="K510:K514"/>
    <mergeCell ref="L510:L514"/>
    <mergeCell ref="M510:M514"/>
    <mergeCell ref="AF510:AF514"/>
    <mergeCell ref="AG510:AG514"/>
    <mergeCell ref="AH510:AH514"/>
    <mergeCell ref="AI510:AI514"/>
    <mergeCell ref="AJ510:AJ514"/>
    <mergeCell ref="AK510:AK514"/>
    <mergeCell ref="N511:N513"/>
    <mergeCell ref="O511:O513"/>
    <mergeCell ref="P511:P513"/>
    <mergeCell ref="Q511:Q513"/>
    <mergeCell ref="R511:R513"/>
    <mergeCell ref="S511:S513"/>
    <mergeCell ref="T511:T513"/>
    <mergeCell ref="U511:U513"/>
    <mergeCell ref="V511:V513"/>
    <mergeCell ref="W511:W513"/>
    <mergeCell ref="X511:X513"/>
    <mergeCell ref="Y511:Y513"/>
    <mergeCell ref="G510:G514"/>
    <mergeCell ref="M503:M509"/>
    <mergeCell ref="AF503:AF509"/>
    <mergeCell ref="AG503:AG509"/>
    <mergeCell ref="AH503:AH509"/>
    <mergeCell ref="AI503:AI509"/>
    <mergeCell ref="AJ503:AJ509"/>
    <mergeCell ref="AK503:AK509"/>
    <mergeCell ref="N504:N508"/>
    <mergeCell ref="O504:O508"/>
    <mergeCell ref="P504:P508"/>
    <mergeCell ref="Q504:Q508"/>
    <mergeCell ref="R504:R508"/>
    <mergeCell ref="S504:S508"/>
    <mergeCell ref="T504:T508"/>
    <mergeCell ref="U504:U508"/>
    <mergeCell ref="V504:V508"/>
    <mergeCell ref="W504:W508"/>
    <mergeCell ref="X504:X508"/>
    <mergeCell ref="Y504:Y508"/>
    <mergeCell ref="G485:G491"/>
    <mergeCell ref="H492:H496"/>
    <mergeCell ref="I492:I496"/>
    <mergeCell ref="J492:J496"/>
    <mergeCell ref="K492:K496"/>
    <mergeCell ref="L492:L496"/>
    <mergeCell ref="M492:M496"/>
    <mergeCell ref="AF492:AF496"/>
    <mergeCell ref="AG492:AG496"/>
    <mergeCell ref="AH492:AH496"/>
    <mergeCell ref="AI492:AI496"/>
    <mergeCell ref="AJ492:AJ496"/>
    <mergeCell ref="AK492:AK496"/>
    <mergeCell ref="N493:N495"/>
    <mergeCell ref="O493:O495"/>
    <mergeCell ref="P493:P495"/>
    <mergeCell ref="Q493:Q495"/>
    <mergeCell ref="R493:R495"/>
    <mergeCell ref="S493:S495"/>
    <mergeCell ref="T493:T495"/>
    <mergeCell ref="U493:U495"/>
    <mergeCell ref="V493:V495"/>
    <mergeCell ref="W493:W495"/>
    <mergeCell ref="X493:X495"/>
    <mergeCell ref="Y493:Y495"/>
    <mergeCell ref="G492:G496"/>
    <mergeCell ref="H485:H491"/>
    <mergeCell ref="I485:I491"/>
    <mergeCell ref="J485:J491"/>
    <mergeCell ref="K485:K491"/>
    <mergeCell ref="L485:L491"/>
    <mergeCell ref="M485:M491"/>
    <mergeCell ref="AF485:AF491"/>
    <mergeCell ref="AG485:AG491"/>
    <mergeCell ref="AH485:AH491"/>
    <mergeCell ref="AI485:AI491"/>
    <mergeCell ref="AJ485:AJ491"/>
    <mergeCell ref="AK485:AK491"/>
    <mergeCell ref="N486:N490"/>
    <mergeCell ref="O486:O490"/>
    <mergeCell ref="P486:P490"/>
    <mergeCell ref="Q486:Q490"/>
    <mergeCell ref="R486:R490"/>
    <mergeCell ref="S486:S490"/>
    <mergeCell ref="T486:T490"/>
    <mergeCell ref="U486:U490"/>
    <mergeCell ref="V486:V490"/>
    <mergeCell ref="W486:W490"/>
    <mergeCell ref="X486:X490"/>
    <mergeCell ref="Y486:Y490"/>
    <mergeCell ref="G475:G479"/>
    <mergeCell ref="H480:H484"/>
    <mergeCell ref="I480:I484"/>
    <mergeCell ref="J480:J484"/>
    <mergeCell ref="K480:K484"/>
    <mergeCell ref="L480:L484"/>
    <mergeCell ref="M480:M484"/>
    <mergeCell ref="AF480:AF484"/>
    <mergeCell ref="AG480:AG484"/>
    <mergeCell ref="AH480:AH484"/>
    <mergeCell ref="AI480:AI484"/>
    <mergeCell ref="AJ480:AJ484"/>
    <mergeCell ref="AK480:AK484"/>
    <mergeCell ref="N481:N483"/>
    <mergeCell ref="O481:O483"/>
    <mergeCell ref="P481:P483"/>
    <mergeCell ref="Q481:Q483"/>
    <mergeCell ref="R481:R483"/>
    <mergeCell ref="S481:S483"/>
    <mergeCell ref="T481:T483"/>
    <mergeCell ref="U481:U483"/>
    <mergeCell ref="V481:V483"/>
    <mergeCell ref="W481:W483"/>
    <mergeCell ref="X481:X483"/>
    <mergeCell ref="Y481:Y483"/>
    <mergeCell ref="G480:G484"/>
    <mergeCell ref="M475:M479"/>
    <mergeCell ref="AF475:AF479"/>
    <mergeCell ref="AG475:AG479"/>
    <mergeCell ref="AH475:AH479"/>
    <mergeCell ref="AI475:AI479"/>
    <mergeCell ref="AJ475:AJ479"/>
    <mergeCell ref="AK475:AK479"/>
    <mergeCell ref="N476:N478"/>
    <mergeCell ref="O476:O478"/>
    <mergeCell ref="P476:P478"/>
    <mergeCell ref="Q476:Q478"/>
    <mergeCell ref="R476:R478"/>
    <mergeCell ref="S476:S478"/>
    <mergeCell ref="T476:T478"/>
    <mergeCell ref="U476:U478"/>
    <mergeCell ref="V476:V478"/>
    <mergeCell ref="W476:W478"/>
    <mergeCell ref="X476:X478"/>
    <mergeCell ref="Y476:Y478"/>
    <mergeCell ref="G459:G463"/>
    <mergeCell ref="H470:H474"/>
    <mergeCell ref="I470:I474"/>
    <mergeCell ref="J470:J474"/>
    <mergeCell ref="K470:K474"/>
    <mergeCell ref="L470:L474"/>
    <mergeCell ref="M470:M474"/>
    <mergeCell ref="AF470:AF474"/>
    <mergeCell ref="AG470:AG474"/>
    <mergeCell ref="AH470:AH474"/>
    <mergeCell ref="AI470:AI474"/>
    <mergeCell ref="AJ470:AJ474"/>
    <mergeCell ref="AK470:AK474"/>
    <mergeCell ref="N471:N473"/>
    <mergeCell ref="O471:O473"/>
    <mergeCell ref="P471:P473"/>
    <mergeCell ref="Q471:Q473"/>
    <mergeCell ref="R471:R473"/>
    <mergeCell ref="S471:S473"/>
    <mergeCell ref="T471:T473"/>
    <mergeCell ref="U471:U473"/>
    <mergeCell ref="V471:V473"/>
    <mergeCell ref="W471:W473"/>
    <mergeCell ref="X471:X473"/>
    <mergeCell ref="Y471:Y473"/>
    <mergeCell ref="G470:G474"/>
    <mergeCell ref="H459:H463"/>
    <mergeCell ref="I459:I463"/>
    <mergeCell ref="J459:J463"/>
    <mergeCell ref="K459:K463"/>
    <mergeCell ref="L459:L463"/>
    <mergeCell ref="M459:M463"/>
    <mergeCell ref="AF459:AF463"/>
    <mergeCell ref="AG459:AG463"/>
    <mergeCell ref="AH459:AH463"/>
    <mergeCell ref="AI459:AI463"/>
    <mergeCell ref="AJ459:AJ463"/>
    <mergeCell ref="AK459:AK463"/>
    <mergeCell ref="N460:N462"/>
    <mergeCell ref="O460:O462"/>
    <mergeCell ref="P460:P462"/>
    <mergeCell ref="Q460:Q462"/>
    <mergeCell ref="R460:R462"/>
    <mergeCell ref="S460:S462"/>
    <mergeCell ref="T460:T462"/>
    <mergeCell ref="U460:U462"/>
    <mergeCell ref="V460:V462"/>
    <mergeCell ref="W460:W462"/>
    <mergeCell ref="X460:X462"/>
    <mergeCell ref="Y460:Y462"/>
    <mergeCell ref="G447:G451"/>
    <mergeCell ref="H452:H458"/>
    <mergeCell ref="I452:I458"/>
    <mergeCell ref="J452:J458"/>
    <mergeCell ref="K452:K458"/>
    <mergeCell ref="L452:L458"/>
    <mergeCell ref="M452:M458"/>
    <mergeCell ref="AF452:AF458"/>
    <mergeCell ref="AG452:AG458"/>
    <mergeCell ref="AH452:AH458"/>
    <mergeCell ref="AI452:AI458"/>
    <mergeCell ref="AJ452:AJ458"/>
    <mergeCell ref="AK452:AK458"/>
    <mergeCell ref="N453:N457"/>
    <mergeCell ref="O453:O457"/>
    <mergeCell ref="P453:P457"/>
    <mergeCell ref="Q453:Q457"/>
    <mergeCell ref="R453:R457"/>
    <mergeCell ref="S453:S457"/>
    <mergeCell ref="T453:T457"/>
    <mergeCell ref="U453:U457"/>
    <mergeCell ref="V453:V457"/>
    <mergeCell ref="W453:W457"/>
    <mergeCell ref="X453:X457"/>
    <mergeCell ref="Y453:Y457"/>
    <mergeCell ref="G452:G458"/>
    <mergeCell ref="H447:H451"/>
    <mergeCell ref="I447:I451"/>
    <mergeCell ref="J447:J451"/>
    <mergeCell ref="K447:K451"/>
    <mergeCell ref="L447:L451"/>
    <mergeCell ref="M447:M451"/>
    <mergeCell ref="AF447:AF451"/>
    <mergeCell ref="AG447:AG451"/>
    <mergeCell ref="AH447:AH451"/>
    <mergeCell ref="AI447:AI451"/>
    <mergeCell ref="AJ447:AJ451"/>
    <mergeCell ref="AK447:AK451"/>
    <mergeCell ref="N448:N450"/>
    <mergeCell ref="O448:O450"/>
    <mergeCell ref="P448:P450"/>
    <mergeCell ref="Q448:Q450"/>
    <mergeCell ref="R448:R450"/>
    <mergeCell ref="S448:S450"/>
    <mergeCell ref="T448:T450"/>
    <mergeCell ref="U448:U450"/>
    <mergeCell ref="V448:V450"/>
    <mergeCell ref="W448:W450"/>
    <mergeCell ref="X448:X450"/>
    <mergeCell ref="Y448:Y450"/>
    <mergeCell ref="G437:G441"/>
    <mergeCell ref="H442:H446"/>
    <mergeCell ref="I442:I446"/>
    <mergeCell ref="J442:J446"/>
    <mergeCell ref="K442:K446"/>
    <mergeCell ref="L442:L446"/>
    <mergeCell ref="M442:M446"/>
    <mergeCell ref="AF442:AF446"/>
    <mergeCell ref="AG442:AG446"/>
    <mergeCell ref="AH442:AH446"/>
    <mergeCell ref="AI442:AI446"/>
    <mergeCell ref="AJ442:AJ446"/>
    <mergeCell ref="AK442:AK446"/>
    <mergeCell ref="N443:N445"/>
    <mergeCell ref="O443:O445"/>
    <mergeCell ref="P443:P445"/>
    <mergeCell ref="Q443:Q445"/>
    <mergeCell ref="R443:R445"/>
    <mergeCell ref="S443:S445"/>
    <mergeCell ref="T443:T445"/>
    <mergeCell ref="U443:U445"/>
    <mergeCell ref="V443:V445"/>
    <mergeCell ref="W443:W445"/>
    <mergeCell ref="X443:X445"/>
    <mergeCell ref="Y443:Y445"/>
    <mergeCell ref="G442:G446"/>
    <mergeCell ref="M437:M441"/>
    <mergeCell ref="AF437:AF441"/>
    <mergeCell ref="AG437:AG441"/>
    <mergeCell ref="AH437:AH441"/>
    <mergeCell ref="AI437:AI441"/>
    <mergeCell ref="AJ437:AJ441"/>
    <mergeCell ref="AK437:AK441"/>
    <mergeCell ref="N438:N440"/>
    <mergeCell ref="O438:O440"/>
    <mergeCell ref="P438:P440"/>
    <mergeCell ref="Q438:Q440"/>
    <mergeCell ref="R438:R440"/>
    <mergeCell ref="S438:S440"/>
    <mergeCell ref="T438:T440"/>
    <mergeCell ref="U438:U440"/>
    <mergeCell ref="V438:V440"/>
    <mergeCell ref="W438:W440"/>
    <mergeCell ref="X438:X440"/>
    <mergeCell ref="Y438:Y440"/>
    <mergeCell ref="G421:G425"/>
    <mergeCell ref="H426:H430"/>
    <mergeCell ref="I426:I430"/>
    <mergeCell ref="J426:J430"/>
    <mergeCell ref="K426:K430"/>
    <mergeCell ref="L426:L430"/>
    <mergeCell ref="M426:M430"/>
    <mergeCell ref="AF426:AF430"/>
    <mergeCell ref="AG426:AG430"/>
    <mergeCell ref="AH426:AH430"/>
    <mergeCell ref="AI426:AI430"/>
    <mergeCell ref="AJ426:AJ430"/>
    <mergeCell ref="AK426:AK430"/>
    <mergeCell ref="N427:N429"/>
    <mergeCell ref="O427:O429"/>
    <mergeCell ref="P427:P429"/>
    <mergeCell ref="Q427:Q429"/>
    <mergeCell ref="R427:R429"/>
    <mergeCell ref="S427:S429"/>
    <mergeCell ref="T427:T429"/>
    <mergeCell ref="U427:U429"/>
    <mergeCell ref="V427:V429"/>
    <mergeCell ref="W427:W429"/>
    <mergeCell ref="X427:X429"/>
    <mergeCell ref="Y427:Y429"/>
    <mergeCell ref="G426:G430"/>
    <mergeCell ref="H421:H425"/>
    <mergeCell ref="I421:I425"/>
    <mergeCell ref="J421:J425"/>
    <mergeCell ref="K421:K425"/>
    <mergeCell ref="L421:L425"/>
    <mergeCell ref="M421:M425"/>
    <mergeCell ref="AF421:AF425"/>
    <mergeCell ref="AG421:AG425"/>
    <mergeCell ref="AH421:AH425"/>
    <mergeCell ref="AI421:AI425"/>
    <mergeCell ref="AJ421:AJ425"/>
    <mergeCell ref="AK421:AK425"/>
    <mergeCell ref="N422:N424"/>
    <mergeCell ref="O422:O424"/>
    <mergeCell ref="P422:P424"/>
    <mergeCell ref="Q422:Q424"/>
    <mergeCell ref="R422:R424"/>
    <mergeCell ref="S422:S424"/>
    <mergeCell ref="T422:T424"/>
    <mergeCell ref="U422:U424"/>
    <mergeCell ref="V422:V424"/>
    <mergeCell ref="W422:W424"/>
    <mergeCell ref="X422:X424"/>
    <mergeCell ref="Y422:Y424"/>
    <mergeCell ref="G409:G415"/>
    <mergeCell ref="H416:H420"/>
    <mergeCell ref="I416:I420"/>
    <mergeCell ref="J416:J420"/>
    <mergeCell ref="K416:K420"/>
    <mergeCell ref="L416:L420"/>
    <mergeCell ref="M416:M420"/>
    <mergeCell ref="AF416:AF420"/>
    <mergeCell ref="AG416:AG420"/>
    <mergeCell ref="AH416:AH420"/>
    <mergeCell ref="AI416:AI420"/>
    <mergeCell ref="AJ416:AJ420"/>
    <mergeCell ref="AK416:AK420"/>
    <mergeCell ref="N417:N419"/>
    <mergeCell ref="O417:O419"/>
    <mergeCell ref="P417:P419"/>
    <mergeCell ref="Q417:Q419"/>
    <mergeCell ref="R417:R419"/>
    <mergeCell ref="S417:S419"/>
    <mergeCell ref="T417:T419"/>
    <mergeCell ref="U417:U419"/>
    <mergeCell ref="V417:V419"/>
    <mergeCell ref="W417:W419"/>
    <mergeCell ref="X417:X419"/>
    <mergeCell ref="Y417:Y419"/>
    <mergeCell ref="G416:G420"/>
    <mergeCell ref="M409:M415"/>
    <mergeCell ref="AF409:AF415"/>
    <mergeCell ref="AG409:AG415"/>
    <mergeCell ref="AH409:AH415"/>
    <mergeCell ref="AI409:AI415"/>
    <mergeCell ref="AJ409:AJ415"/>
    <mergeCell ref="AK409:AK415"/>
    <mergeCell ref="N410:N414"/>
    <mergeCell ref="O410:O414"/>
    <mergeCell ref="P410:P414"/>
    <mergeCell ref="Q410:Q414"/>
    <mergeCell ref="R410:R414"/>
    <mergeCell ref="S410:S414"/>
    <mergeCell ref="T410:T414"/>
    <mergeCell ref="U410:U414"/>
    <mergeCell ref="V410:V414"/>
    <mergeCell ref="W410:W414"/>
    <mergeCell ref="X410:X414"/>
    <mergeCell ref="Y410:Y414"/>
    <mergeCell ref="G393:G397"/>
    <mergeCell ref="H398:H402"/>
    <mergeCell ref="I398:I402"/>
    <mergeCell ref="J398:J402"/>
    <mergeCell ref="K398:K402"/>
    <mergeCell ref="L398:L402"/>
    <mergeCell ref="M398:M402"/>
    <mergeCell ref="AF398:AF402"/>
    <mergeCell ref="AG398:AG402"/>
    <mergeCell ref="AH398:AH402"/>
    <mergeCell ref="AI398:AI402"/>
    <mergeCell ref="AJ398:AJ402"/>
    <mergeCell ref="AK398:AK402"/>
    <mergeCell ref="N399:N401"/>
    <mergeCell ref="O399:O401"/>
    <mergeCell ref="P399:P401"/>
    <mergeCell ref="Q399:Q401"/>
    <mergeCell ref="R399:R401"/>
    <mergeCell ref="S399:S401"/>
    <mergeCell ref="T399:T401"/>
    <mergeCell ref="U399:U401"/>
    <mergeCell ref="V399:V401"/>
    <mergeCell ref="W399:W401"/>
    <mergeCell ref="X399:X401"/>
    <mergeCell ref="Y399:Y401"/>
    <mergeCell ref="G398:G402"/>
    <mergeCell ref="M393:M397"/>
    <mergeCell ref="AF393:AF397"/>
    <mergeCell ref="AG393:AG397"/>
    <mergeCell ref="AH393:AH397"/>
    <mergeCell ref="AI393:AI397"/>
    <mergeCell ref="AJ393:AJ397"/>
    <mergeCell ref="AK393:AK397"/>
    <mergeCell ref="N394:N396"/>
    <mergeCell ref="O394:O396"/>
    <mergeCell ref="P394:P396"/>
    <mergeCell ref="Q394:Q396"/>
    <mergeCell ref="R394:R396"/>
    <mergeCell ref="S394:S396"/>
    <mergeCell ref="T394:T396"/>
    <mergeCell ref="U394:U396"/>
    <mergeCell ref="V394:V396"/>
    <mergeCell ref="W394:W396"/>
    <mergeCell ref="X394:X396"/>
    <mergeCell ref="Y394:Y396"/>
    <mergeCell ref="G376:G380"/>
    <mergeCell ref="H388:H392"/>
    <mergeCell ref="I388:I392"/>
    <mergeCell ref="J388:J392"/>
    <mergeCell ref="K388:K392"/>
    <mergeCell ref="L388:L392"/>
    <mergeCell ref="M388:M392"/>
    <mergeCell ref="AF388:AF392"/>
    <mergeCell ref="AG388:AG392"/>
    <mergeCell ref="AH388:AH392"/>
    <mergeCell ref="AI388:AI392"/>
    <mergeCell ref="AJ388:AJ392"/>
    <mergeCell ref="AK388:AK392"/>
    <mergeCell ref="N389:N391"/>
    <mergeCell ref="O389:O391"/>
    <mergeCell ref="P389:P391"/>
    <mergeCell ref="Q389:Q391"/>
    <mergeCell ref="R389:R391"/>
    <mergeCell ref="S389:S391"/>
    <mergeCell ref="T389:T391"/>
    <mergeCell ref="U389:U391"/>
    <mergeCell ref="V389:V391"/>
    <mergeCell ref="W389:W391"/>
    <mergeCell ref="X389:X391"/>
    <mergeCell ref="Y389:Y391"/>
    <mergeCell ref="G388:G392"/>
    <mergeCell ref="M376:M380"/>
    <mergeCell ref="AF376:AF380"/>
    <mergeCell ref="AG376:AG380"/>
    <mergeCell ref="AH376:AH380"/>
    <mergeCell ref="AI376:AI380"/>
    <mergeCell ref="AJ376:AJ380"/>
    <mergeCell ref="AK376:AK380"/>
    <mergeCell ref="N377:N379"/>
    <mergeCell ref="O377:O379"/>
    <mergeCell ref="P377:P379"/>
    <mergeCell ref="Q377:Q379"/>
    <mergeCell ref="R377:R379"/>
    <mergeCell ref="S377:S379"/>
    <mergeCell ref="T377:T379"/>
    <mergeCell ref="U377:U379"/>
    <mergeCell ref="V377:V379"/>
    <mergeCell ref="W377:W379"/>
    <mergeCell ref="X377:X379"/>
    <mergeCell ref="Y377:Y379"/>
    <mergeCell ref="G359:G363"/>
    <mergeCell ref="H370:H375"/>
    <mergeCell ref="I370:I375"/>
    <mergeCell ref="J370:J375"/>
    <mergeCell ref="K370:K375"/>
    <mergeCell ref="L370:L375"/>
    <mergeCell ref="M370:M375"/>
    <mergeCell ref="AF370:AF375"/>
    <mergeCell ref="AG370:AG375"/>
    <mergeCell ref="AH370:AH375"/>
    <mergeCell ref="AI370:AI375"/>
    <mergeCell ref="AJ370:AJ375"/>
    <mergeCell ref="AK370:AK375"/>
    <mergeCell ref="N371:N374"/>
    <mergeCell ref="O371:O374"/>
    <mergeCell ref="P371:P374"/>
    <mergeCell ref="Q371:Q374"/>
    <mergeCell ref="R371:R374"/>
    <mergeCell ref="S371:S374"/>
    <mergeCell ref="T371:T374"/>
    <mergeCell ref="U371:U374"/>
    <mergeCell ref="V371:V374"/>
    <mergeCell ref="W371:W374"/>
    <mergeCell ref="X371:X374"/>
    <mergeCell ref="Y371:Y374"/>
    <mergeCell ref="G370:G375"/>
    <mergeCell ref="H359:H363"/>
    <mergeCell ref="I359:I363"/>
    <mergeCell ref="J359:J363"/>
    <mergeCell ref="K359:K363"/>
    <mergeCell ref="L359:L363"/>
    <mergeCell ref="M359:M363"/>
    <mergeCell ref="AF359:AF363"/>
    <mergeCell ref="AG359:AG363"/>
    <mergeCell ref="AH359:AH363"/>
    <mergeCell ref="AI359:AI363"/>
    <mergeCell ref="AJ359:AJ363"/>
    <mergeCell ref="AK359:AK363"/>
    <mergeCell ref="N360:N362"/>
    <mergeCell ref="O360:O362"/>
    <mergeCell ref="P360:P362"/>
    <mergeCell ref="Q360:Q362"/>
    <mergeCell ref="R360:R362"/>
    <mergeCell ref="S360:S362"/>
    <mergeCell ref="T360:T362"/>
    <mergeCell ref="U360:U362"/>
    <mergeCell ref="V360:V362"/>
    <mergeCell ref="W360:W362"/>
    <mergeCell ref="X360:X362"/>
    <mergeCell ref="Y360:Y362"/>
    <mergeCell ref="G349:G353"/>
    <mergeCell ref="H354:H358"/>
    <mergeCell ref="I354:I358"/>
    <mergeCell ref="J354:J358"/>
    <mergeCell ref="K354:K358"/>
    <mergeCell ref="L354:L358"/>
    <mergeCell ref="M354:M358"/>
    <mergeCell ref="AF354:AF358"/>
    <mergeCell ref="AG354:AG358"/>
    <mergeCell ref="AH354:AH358"/>
    <mergeCell ref="AI354:AI358"/>
    <mergeCell ref="AJ354:AJ358"/>
    <mergeCell ref="AK354:AK358"/>
    <mergeCell ref="N355:N357"/>
    <mergeCell ref="O355:O357"/>
    <mergeCell ref="P355:P357"/>
    <mergeCell ref="Q355:Q357"/>
    <mergeCell ref="R355:R357"/>
    <mergeCell ref="S355:S357"/>
    <mergeCell ref="T355:T357"/>
    <mergeCell ref="U355:U357"/>
    <mergeCell ref="V355:V357"/>
    <mergeCell ref="W355:W357"/>
    <mergeCell ref="X355:X357"/>
    <mergeCell ref="Y355:Y357"/>
    <mergeCell ref="G354:G358"/>
    <mergeCell ref="H349:H353"/>
    <mergeCell ref="I349:I353"/>
    <mergeCell ref="J349:J353"/>
    <mergeCell ref="K349:K353"/>
    <mergeCell ref="L349:L353"/>
    <mergeCell ref="M349:M353"/>
    <mergeCell ref="AF349:AF353"/>
    <mergeCell ref="AG349:AG353"/>
    <mergeCell ref="AH349:AH353"/>
    <mergeCell ref="AI349:AI353"/>
    <mergeCell ref="AJ349:AJ353"/>
    <mergeCell ref="AK349:AK353"/>
    <mergeCell ref="N350:N352"/>
    <mergeCell ref="O350:O352"/>
    <mergeCell ref="P350:P352"/>
    <mergeCell ref="Q350:Q352"/>
    <mergeCell ref="R350:R352"/>
    <mergeCell ref="S350:S352"/>
    <mergeCell ref="T350:T352"/>
    <mergeCell ref="U350:U352"/>
    <mergeCell ref="V350:V352"/>
    <mergeCell ref="W350:W352"/>
    <mergeCell ref="X350:X352"/>
    <mergeCell ref="Y350:Y352"/>
    <mergeCell ref="G338:G342"/>
    <mergeCell ref="H343:H348"/>
    <mergeCell ref="I343:I348"/>
    <mergeCell ref="J343:J348"/>
    <mergeCell ref="K343:K348"/>
    <mergeCell ref="L343:L348"/>
    <mergeCell ref="M343:M348"/>
    <mergeCell ref="AF343:AF348"/>
    <mergeCell ref="AG343:AG348"/>
    <mergeCell ref="AH343:AH348"/>
    <mergeCell ref="AI343:AI348"/>
    <mergeCell ref="AJ343:AJ348"/>
    <mergeCell ref="AK343:AK348"/>
    <mergeCell ref="N344:N347"/>
    <mergeCell ref="O344:O347"/>
    <mergeCell ref="P344:P347"/>
    <mergeCell ref="Q344:Q347"/>
    <mergeCell ref="R344:R347"/>
    <mergeCell ref="S344:S347"/>
    <mergeCell ref="T344:T347"/>
    <mergeCell ref="U344:U347"/>
    <mergeCell ref="V344:V347"/>
    <mergeCell ref="W344:W347"/>
    <mergeCell ref="X344:X347"/>
    <mergeCell ref="Y344:Y347"/>
    <mergeCell ref="G343:G348"/>
    <mergeCell ref="M338:M342"/>
    <mergeCell ref="AF338:AF342"/>
    <mergeCell ref="AG338:AG342"/>
    <mergeCell ref="AH338:AH342"/>
    <mergeCell ref="AI338:AI342"/>
    <mergeCell ref="AJ338:AJ342"/>
    <mergeCell ref="AK338:AK342"/>
    <mergeCell ref="N339:N341"/>
    <mergeCell ref="O339:O341"/>
    <mergeCell ref="P339:P341"/>
    <mergeCell ref="Q339:Q341"/>
    <mergeCell ref="R339:R341"/>
    <mergeCell ref="S339:S341"/>
    <mergeCell ref="T339:T341"/>
    <mergeCell ref="U339:U341"/>
    <mergeCell ref="V339:V341"/>
    <mergeCell ref="W339:W341"/>
    <mergeCell ref="X339:X341"/>
    <mergeCell ref="Y339:Y341"/>
    <mergeCell ref="G322:G326"/>
    <mergeCell ref="H333:H337"/>
    <mergeCell ref="I333:I337"/>
    <mergeCell ref="J333:J337"/>
    <mergeCell ref="K333:K337"/>
    <mergeCell ref="L333:L337"/>
    <mergeCell ref="M333:M337"/>
    <mergeCell ref="AF333:AF337"/>
    <mergeCell ref="AG333:AG337"/>
    <mergeCell ref="AH333:AH337"/>
    <mergeCell ref="AI333:AI337"/>
    <mergeCell ref="AJ333:AJ337"/>
    <mergeCell ref="AK333:AK337"/>
    <mergeCell ref="N334:N336"/>
    <mergeCell ref="O334:O336"/>
    <mergeCell ref="P334:P336"/>
    <mergeCell ref="Q334:Q336"/>
    <mergeCell ref="R334:R336"/>
    <mergeCell ref="S334:S336"/>
    <mergeCell ref="T334:T336"/>
    <mergeCell ref="U334:U336"/>
    <mergeCell ref="V334:V336"/>
    <mergeCell ref="W334:W336"/>
    <mergeCell ref="X334:X336"/>
    <mergeCell ref="Y334:Y336"/>
    <mergeCell ref="G333:G337"/>
    <mergeCell ref="H322:H326"/>
    <mergeCell ref="I322:I326"/>
    <mergeCell ref="J322:J326"/>
    <mergeCell ref="K322:K326"/>
    <mergeCell ref="L322:L326"/>
    <mergeCell ref="M322:M326"/>
    <mergeCell ref="AF322:AF326"/>
    <mergeCell ref="AG322:AG326"/>
    <mergeCell ref="AH322:AH326"/>
    <mergeCell ref="AI322:AI326"/>
    <mergeCell ref="AJ322:AJ326"/>
    <mergeCell ref="AK322:AK326"/>
    <mergeCell ref="N323:N325"/>
    <mergeCell ref="O323:O325"/>
    <mergeCell ref="P323:P325"/>
    <mergeCell ref="Q323:Q325"/>
    <mergeCell ref="R323:R325"/>
    <mergeCell ref="S323:S325"/>
    <mergeCell ref="T323:T325"/>
    <mergeCell ref="U323:U325"/>
    <mergeCell ref="V323:V325"/>
    <mergeCell ref="W323:W325"/>
    <mergeCell ref="X323:X325"/>
    <mergeCell ref="Y323:Y325"/>
    <mergeCell ref="G312:G316"/>
    <mergeCell ref="H317:H321"/>
    <mergeCell ref="I317:I321"/>
    <mergeCell ref="J317:J321"/>
    <mergeCell ref="K317:K321"/>
    <mergeCell ref="L317:L321"/>
    <mergeCell ref="M317:M321"/>
    <mergeCell ref="AF317:AF321"/>
    <mergeCell ref="AG317:AG321"/>
    <mergeCell ref="AH317:AH321"/>
    <mergeCell ref="AI317:AI321"/>
    <mergeCell ref="AJ317:AJ321"/>
    <mergeCell ref="AK317:AK321"/>
    <mergeCell ref="N318:N320"/>
    <mergeCell ref="O318:O320"/>
    <mergeCell ref="P318:P320"/>
    <mergeCell ref="Q318:Q320"/>
    <mergeCell ref="R318:R320"/>
    <mergeCell ref="S318:S320"/>
    <mergeCell ref="T318:T320"/>
    <mergeCell ref="U318:U320"/>
    <mergeCell ref="V318:V320"/>
    <mergeCell ref="W318:W320"/>
    <mergeCell ref="X318:X320"/>
    <mergeCell ref="Y318:Y320"/>
    <mergeCell ref="G317:G321"/>
    <mergeCell ref="H312:H316"/>
    <mergeCell ref="I312:I316"/>
    <mergeCell ref="J312:J316"/>
    <mergeCell ref="K312:K316"/>
    <mergeCell ref="L312:L316"/>
    <mergeCell ref="M312:M316"/>
    <mergeCell ref="AF312:AF316"/>
    <mergeCell ref="AG312:AG316"/>
    <mergeCell ref="AH312:AH316"/>
    <mergeCell ref="AI312:AI316"/>
    <mergeCell ref="AJ312:AJ316"/>
    <mergeCell ref="AK312:AK316"/>
    <mergeCell ref="N313:N315"/>
    <mergeCell ref="O313:O315"/>
    <mergeCell ref="P313:P315"/>
    <mergeCell ref="Q313:Q315"/>
    <mergeCell ref="R313:R315"/>
    <mergeCell ref="S313:S315"/>
    <mergeCell ref="T313:T315"/>
    <mergeCell ref="U313:U315"/>
    <mergeCell ref="V313:V315"/>
    <mergeCell ref="W313:W315"/>
    <mergeCell ref="X313:X315"/>
    <mergeCell ref="Y313:Y315"/>
    <mergeCell ref="G301:G306"/>
    <mergeCell ref="H307:H311"/>
    <mergeCell ref="I307:I311"/>
    <mergeCell ref="J307:J311"/>
    <mergeCell ref="K307:K311"/>
    <mergeCell ref="L307:L311"/>
    <mergeCell ref="M307:M311"/>
    <mergeCell ref="AF307:AF311"/>
    <mergeCell ref="AG307:AG311"/>
    <mergeCell ref="AH307:AH311"/>
    <mergeCell ref="AI307:AI311"/>
    <mergeCell ref="AJ307:AJ311"/>
    <mergeCell ref="AK307:AK311"/>
    <mergeCell ref="N308:N310"/>
    <mergeCell ref="O308:O310"/>
    <mergeCell ref="P308:P310"/>
    <mergeCell ref="Q308:Q310"/>
    <mergeCell ref="R308:R310"/>
    <mergeCell ref="S308:S310"/>
    <mergeCell ref="T308:T310"/>
    <mergeCell ref="U308:U310"/>
    <mergeCell ref="V308:V310"/>
    <mergeCell ref="W308:W310"/>
    <mergeCell ref="X308:X310"/>
    <mergeCell ref="Y308:Y310"/>
    <mergeCell ref="G307:G311"/>
    <mergeCell ref="M301:M306"/>
    <mergeCell ref="AF301:AF306"/>
    <mergeCell ref="AG301:AG306"/>
    <mergeCell ref="AH301:AH306"/>
    <mergeCell ref="AI301:AI306"/>
    <mergeCell ref="AJ301:AJ306"/>
    <mergeCell ref="AK301:AK306"/>
    <mergeCell ref="N302:N305"/>
    <mergeCell ref="O302:O305"/>
    <mergeCell ref="P302:P305"/>
    <mergeCell ref="Q302:Q305"/>
    <mergeCell ref="R302:R305"/>
    <mergeCell ref="S302:S305"/>
    <mergeCell ref="T302:T305"/>
    <mergeCell ref="U302:U305"/>
    <mergeCell ref="V302:V305"/>
    <mergeCell ref="W302:W305"/>
    <mergeCell ref="X302:X305"/>
    <mergeCell ref="Y302:Y305"/>
    <mergeCell ref="G285:G289"/>
    <mergeCell ref="H296:H300"/>
    <mergeCell ref="I296:I300"/>
    <mergeCell ref="J296:J300"/>
    <mergeCell ref="K296:K300"/>
    <mergeCell ref="L296:L300"/>
    <mergeCell ref="M296:M300"/>
    <mergeCell ref="AF296:AF300"/>
    <mergeCell ref="AG296:AG300"/>
    <mergeCell ref="AH296:AH300"/>
    <mergeCell ref="AI296:AI300"/>
    <mergeCell ref="AJ296:AJ300"/>
    <mergeCell ref="AK296:AK300"/>
    <mergeCell ref="N297:N299"/>
    <mergeCell ref="O297:O299"/>
    <mergeCell ref="P297:P299"/>
    <mergeCell ref="Q297:Q299"/>
    <mergeCell ref="R297:R299"/>
    <mergeCell ref="S297:S299"/>
    <mergeCell ref="T297:T299"/>
    <mergeCell ref="U297:U299"/>
    <mergeCell ref="V297:V299"/>
    <mergeCell ref="W297:W299"/>
    <mergeCell ref="X297:X299"/>
    <mergeCell ref="Y297:Y299"/>
    <mergeCell ref="G296:G300"/>
    <mergeCell ref="H285:H289"/>
    <mergeCell ref="I285:I289"/>
    <mergeCell ref="J285:J289"/>
    <mergeCell ref="K285:K289"/>
    <mergeCell ref="L285:L289"/>
    <mergeCell ref="M285:M289"/>
    <mergeCell ref="AF285:AF289"/>
    <mergeCell ref="AG285:AG289"/>
    <mergeCell ref="AH285:AH289"/>
    <mergeCell ref="AI285:AI289"/>
    <mergeCell ref="AJ285:AJ289"/>
    <mergeCell ref="AK285:AK289"/>
    <mergeCell ref="N286:N288"/>
    <mergeCell ref="O286:O288"/>
    <mergeCell ref="P286:P288"/>
    <mergeCell ref="Q286:Q288"/>
    <mergeCell ref="R286:R288"/>
    <mergeCell ref="S286:S288"/>
    <mergeCell ref="T286:T288"/>
    <mergeCell ref="U286:U288"/>
    <mergeCell ref="V286:V288"/>
    <mergeCell ref="W286:W288"/>
    <mergeCell ref="X286:X288"/>
    <mergeCell ref="Y286:Y288"/>
    <mergeCell ref="G275:G279"/>
    <mergeCell ref="H280:H284"/>
    <mergeCell ref="I280:I284"/>
    <mergeCell ref="J280:J284"/>
    <mergeCell ref="K280:K284"/>
    <mergeCell ref="L280:L284"/>
    <mergeCell ref="M280:M284"/>
    <mergeCell ref="AF280:AF284"/>
    <mergeCell ref="AG280:AG284"/>
    <mergeCell ref="AH280:AH284"/>
    <mergeCell ref="AI280:AI284"/>
    <mergeCell ref="AJ280:AJ284"/>
    <mergeCell ref="AK280:AK284"/>
    <mergeCell ref="N281:N283"/>
    <mergeCell ref="O281:O283"/>
    <mergeCell ref="P281:P283"/>
    <mergeCell ref="Q281:Q283"/>
    <mergeCell ref="R281:R283"/>
    <mergeCell ref="S281:S283"/>
    <mergeCell ref="T281:T283"/>
    <mergeCell ref="U281:U283"/>
    <mergeCell ref="V281:V283"/>
    <mergeCell ref="W281:W283"/>
    <mergeCell ref="X281:X283"/>
    <mergeCell ref="Y281:Y283"/>
    <mergeCell ref="G280:G284"/>
    <mergeCell ref="H275:H279"/>
    <mergeCell ref="I275:I279"/>
    <mergeCell ref="J275:J279"/>
    <mergeCell ref="K275:K279"/>
    <mergeCell ref="L275:L279"/>
    <mergeCell ref="M275:M279"/>
    <mergeCell ref="AF275:AF279"/>
    <mergeCell ref="AG275:AG279"/>
    <mergeCell ref="AH275:AH279"/>
    <mergeCell ref="AI275:AI279"/>
    <mergeCell ref="AJ275:AJ279"/>
    <mergeCell ref="AK275:AK279"/>
    <mergeCell ref="N276:N278"/>
    <mergeCell ref="O276:O278"/>
    <mergeCell ref="P276:P278"/>
    <mergeCell ref="Q276:Q278"/>
    <mergeCell ref="R276:R278"/>
    <mergeCell ref="S276:S278"/>
    <mergeCell ref="T276:T278"/>
    <mergeCell ref="U276:U278"/>
    <mergeCell ref="V276:V278"/>
    <mergeCell ref="W276:W278"/>
    <mergeCell ref="X276:X278"/>
    <mergeCell ref="Y276:Y278"/>
    <mergeCell ref="G265:G269"/>
    <mergeCell ref="H270:H274"/>
    <mergeCell ref="I270:I274"/>
    <mergeCell ref="J270:J274"/>
    <mergeCell ref="K270:K274"/>
    <mergeCell ref="L270:L274"/>
    <mergeCell ref="M270:M274"/>
    <mergeCell ref="AF270:AF274"/>
    <mergeCell ref="AG270:AG274"/>
    <mergeCell ref="AH270:AH274"/>
    <mergeCell ref="AI270:AI274"/>
    <mergeCell ref="AJ270:AJ274"/>
    <mergeCell ref="AK270:AK274"/>
    <mergeCell ref="N271:N273"/>
    <mergeCell ref="O271:O273"/>
    <mergeCell ref="P271:P273"/>
    <mergeCell ref="Q271:Q273"/>
    <mergeCell ref="R271:R273"/>
    <mergeCell ref="S271:S273"/>
    <mergeCell ref="T271:T273"/>
    <mergeCell ref="U271:U273"/>
    <mergeCell ref="V271:V273"/>
    <mergeCell ref="W271:W273"/>
    <mergeCell ref="X271:X273"/>
    <mergeCell ref="Y271:Y273"/>
    <mergeCell ref="G270:G274"/>
    <mergeCell ref="M265:M269"/>
    <mergeCell ref="AF265:AF269"/>
    <mergeCell ref="AG265:AG269"/>
    <mergeCell ref="AH265:AH269"/>
    <mergeCell ref="AI265:AI269"/>
    <mergeCell ref="AJ265:AJ269"/>
    <mergeCell ref="AK265:AK269"/>
    <mergeCell ref="N266:N268"/>
    <mergeCell ref="O266:O268"/>
    <mergeCell ref="P266:P268"/>
    <mergeCell ref="Q266:Q268"/>
    <mergeCell ref="R266:R268"/>
    <mergeCell ref="S266:S268"/>
    <mergeCell ref="T266:T268"/>
    <mergeCell ref="U266:U268"/>
    <mergeCell ref="V266:V268"/>
    <mergeCell ref="W266:W268"/>
    <mergeCell ref="X266:X268"/>
    <mergeCell ref="Y266:Y268"/>
    <mergeCell ref="G249:G253"/>
    <mergeCell ref="H260:H264"/>
    <mergeCell ref="I260:I264"/>
    <mergeCell ref="J260:J264"/>
    <mergeCell ref="K260:K264"/>
    <mergeCell ref="L260:L264"/>
    <mergeCell ref="M260:M264"/>
    <mergeCell ref="AF260:AF264"/>
    <mergeCell ref="AG260:AG264"/>
    <mergeCell ref="AH260:AH264"/>
    <mergeCell ref="AI260:AI264"/>
    <mergeCell ref="AJ260:AJ264"/>
    <mergeCell ref="AK260:AK264"/>
    <mergeCell ref="N261:N263"/>
    <mergeCell ref="O261:O263"/>
    <mergeCell ref="P261:P263"/>
    <mergeCell ref="Q261:Q263"/>
    <mergeCell ref="R261:R263"/>
    <mergeCell ref="S261:S263"/>
    <mergeCell ref="T261:T263"/>
    <mergeCell ref="U261:U263"/>
    <mergeCell ref="V261:V263"/>
    <mergeCell ref="W261:W263"/>
    <mergeCell ref="X261:X263"/>
    <mergeCell ref="Y261:Y263"/>
    <mergeCell ref="G260:G264"/>
    <mergeCell ref="H249:H253"/>
    <mergeCell ref="I249:I253"/>
    <mergeCell ref="J249:J253"/>
    <mergeCell ref="K249:K253"/>
    <mergeCell ref="L249:L253"/>
    <mergeCell ref="M249:M253"/>
    <mergeCell ref="AF249:AF253"/>
    <mergeCell ref="AG249:AG253"/>
    <mergeCell ref="AH249:AH253"/>
    <mergeCell ref="AI249:AI253"/>
    <mergeCell ref="AJ249:AJ253"/>
    <mergeCell ref="AK249:AK253"/>
    <mergeCell ref="N250:N252"/>
    <mergeCell ref="O250:O252"/>
    <mergeCell ref="P250:P252"/>
    <mergeCell ref="Q250:Q252"/>
    <mergeCell ref="R250:R252"/>
    <mergeCell ref="S250:S252"/>
    <mergeCell ref="T250:T252"/>
    <mergeCell ref="U250:U252"/>
    <mergeCell ref="V250:V252"/>
    <mergeCell ref="W250:W252"/>
    <mergeCell ref="X250:X252"/>
    <mergeCell ref="Y250:Y252"/>
    <mergeCell ref="G238:G243"/>
    <mergeCell ref="H244:H248"/>
    <mergeCell ref="I244:I248"/>
    <mergeCell ref="J244:J248"/>
    <mergeCell ref="K244:K248"/>
    <mergeCell ref="L244:L248"/>
    <mergeCell ref="M244:M248"/>
    <mergeCell ref="AF244:AF248"/>
    <mergeCell ref="AG244:AG248"/>
    <mergeCell ref="AH244:AH248"/>
    <mergeCell ref="AI244:AI248"/>
    <mergeCell ref="AJ244:AJ248"/>
    <mergeCell ref="AK244:AK248"/>
    <mergeCell ref="N245:N247"/>
    <mergeCell ref="O245:O247"/>
    <mergeCell ref="P245:P247"/>
    <mergeCell ref="Q245:Q247"/>
    <mergeCell ref="R245:R247"/>
    <mergeCell ref="S245:S247"/>
    <mergeCell ref="T245:T247"/>
    <mergeCell ref="U245:U247"/>
    <mergeCell ref="V245:V247"/>
    <mergeCell ref="W245:W247"/>
    <mergeCell ref="X245:X247"/>
    <mergeCell ref="Y245:Y247"/>
    <mergeCell ref="G244:G248"/>
    <mergeCell ref="H238:H243"/>
    <mergeCell ref="I238:I243"/>
    <mergeCell ref="J238:J243"/>
    <mergeCell ref="K238:K243"/>
    <mergeCell ref="L238:L243"/>
    <mergeCell ref="M238:M243"/>
    <mergeCell ref="AF238:AF243"/>
    <mergeCell ref="AG238:AG243"/>
    <mergeCell ref="AH238:AH243"/>
    <mergeCell ref="AI238:AI243"/>
    <mergeCell ref="AJ238:AJ243"/>
    <mergeCell ref="AK238:AK243"/>
    <mergeCell ref="N239:N242"/>
    <mergeCell ref="O239:O242"/>
    <mergeCell ref="P239:P242"/>
    <mergeCell ref="Q239:Q242"/>
    <mergeCell ref="R239:R242"/>
    <mergeCell ref="S239:S242"/>
    <mergeCell ref="T239:T242"/>
    <mergeCell ref="U239:U242"/>
    <mergeCell ref="V239:V242"/>
    <mergeCell ref="W239:W242"/>
    <mergeCell ref="X239:X242"/>
    <mergeCell ref="Y239:Y242"/>
    <mergeCell ref="G228:G232"/>
    <mergeCell ref="H233:H237"/>
    <mergeCell ref="I233:I237"/>
    <mergeCell ref="J233:J237"/>
    <mergeCell ref="K233:K237"/>
    <mergeCell ref="L233:L237"/>
    <mergeCell ref="M233:M237"/>
    <mergeCell ref="AF233:AF237"/>
    <mergeCell ref="AG233:AG237"/>
    <mergeCell ref="AH233:AH237"/>
    <mergeCell ref="AI233:AI237"/>
    <mergeCell ref="AJ233:AJ237"/>
    <mergeCell ref="AK233:AK237"/>
    <mergeCell ref="N234:N236"/>
    <mergeCell ref="O234:O236"/>
    <mergeCell ref="P234:P236"/>
    <mergeCell ref="Q234:Q236"/>
    <mergeCell ref="R234:R236"/>
    <mergeCell ref="S234:S236"/>
    <mergeCell ref="T234:T236"/>
    <mergeCell ref="U234:U236"/>
    <mergeCell ref="V234:V236"/>
    <mergeCell ref="W234:W236"/>
    <mergeCell ref="X234:X236"/>
    <mergeCell ref="Y234:Y236"/>
    <mergeCell ref="G233:G237"/>
    <mergeCell ref="M228:M232"/>
    <mergeCell ref="AF228:AF232"/>
    <mergeCell ref="AG228:AG232"/>
    <mergeCell ref="AH228:AH232"/>
    <mergeCell ref="AI228:AI232"/>
    <mergeCell ref="AJ228:AJ232"/>
    <mergeCell ref="AK228:AK232"/>
    <mergeCell ref="N229:N231"/>
    <mergeCell ref="O229:O231"/>
    <mergeCell ref="P229:P231"/>
    <mergeCell ref="Q229:Q231"/>
    <mergeCell ref="R229:R231"/>
    <mergeCell ref="S229:S231"/>
    <mergeCell ref="T229:T231"/>
    <mergeCell ref="U229:U231"/>
    <mergeCell ref="V229:V231"/>
    <mergeCell ref="W229:W231"/>
    <mergeCell ref="X229:X231"/>
    <mergeCell ref="Y229:Y231"/>
    <mergeCell ref="G212:G216"/>
    <mergeCell ref="H217:H221"/>
    <mergeCell ref="I217:I221"/>
    <mergeCell ref="J217:J221"/>
    <mergeCell ref="K217:K221"/>
    <mergeCell ref="L217:L221"/>
    <mergeCell ref="M217:M221"/>
    <mergeCell ref="AF217:AF221"/>
    <mergeCell ref="AG217:AG221"/>
    <mergeCell ref="AH217:AH221"/>
    <mergeCell ref="AI217:AI221"/>
    <mergeCell ref="AJ217:AJ221"/>
    <mergeCell ref="AK217:AK221"/>
    <mergeCell ref="N218:N220"/>
    <mergeCell ref="O218:O220"/>
    <mergeCell ref="P218:P220"/>
    <mergeCell ref="Q218:Q220"/>
    <mergeCell ref="R218:R220"/>
    <mergeCell ref="S218:S220"/>
    <mergeCell ref="T218:T220"/>
    <mergeCell ref="U218:U220"/>
    <mergeCell ref="V218:V220"/>
    <mergeCell ref="W218:W220"/>
    <mergeCell ref="X218:X220"/>
    <mergeCell ref="Y218:Y220"/>
    <mergeCell ref="G217:G221"/>
    <mergeCell ref="M212:M216"/>
    <mergeCell ref="AF212:AF216"/>
    <mergeCell ref="AG212:AG216"/>
    <mergeCell ref="AH212:AH216"/>
    <mergeCell ref="AI212:AI216"/>
    <mergeCell ref="AJ212:AJ216"/>
    <mergeCell ref="AK212:AK216"/>
    <mergeCell ref="N213:N215"/>
    <mergeCell ref="O213:O215"/>
    <mergeCell ref="P213:P215"/>
    <mergeCell ref="Q213:Q215"/>
    <mergeCell ref="R213:R215"/>
    <mergeCell ref="S213:S215"/>
    <mergeCell ref="T213:T215"/>
    <mergeCell ref="U213:U215"/>
    <mergeCell ref="V213:V215"/>
    <mergeCell ref="W213:W215"/>
    <mergeCell ref="X213:X215"/>
    <mergeCell ref="Y213:Y215"/>
    <mergeCell ref="G195:G199"/>
    <mergeCell ref="H206:H211"/>
    <mergeCell ref="I206:I211"/>
    <mergeCell ref="J206:J211"/>
    <mergeCell ref="K206:K211"/>
    <mergeCell ref="L206:L211"/>
    <mergeCell ref="M206:M211"/>
    <mergeCell ref="AF206:AF211"/>
    <mergeCell ref="AG206:AG211"/>
    <mergeCell ref="AH206:AH211"/>
    <mergeCell ref="AI206:AI211"/>
    <mergeCell ref="AJ206:AJ211"/>
    <mergeCell ref="AK206:AK211"/>
    <mergeCell ref="N207:N210"/>
    <mergeCell ref="O207:O210"/>
    <mergeCell ref="P207:P210"/>
    <mergeCell ref="Q207:Q210"/>
    <mergeCell ref="R207:R210"/>
    <mergeCell ref="S207:S210"/>
    <mergeCell ref="T207:T210"/>
    <mergeCell ref="U207:U210"/>
    <mergeCell ref="V207:V210"/>
    <mergeCell ref="W207:W210"/>
    <mergeCell ref="X207:X210"/>
    <mergeCell ref="Y207:Y210"/>
    <mergeCell ref="G206:G211"/>
    <mergeCell ref="M195:M199"/>
    <mergeCell ref="AF195:AF199"/>
    <mergeCell ref="AG195:AG199"/>
    <mergeCell ref="AH195:AH199"/>
    <mergeCell ref="AI195:AI199"/>
    <mergeCell ref="AJ195:AJ199"/>
    <mergeCell ref="AK195:AK199"/>
    <mergeCell ref="N196:N198"/>
    <mergeCell ref="O196:O198"/>
    <mergeCell ref="P196:P198"/>
    <mergeCell ref="Q196:Q198"/>
    <mergeCell ref="R196:R198"/>
    <mergeCell ref="S196:S198"/>
    <mergeCell ref="T196:T198"/>
    <mergeCell ref="U196:U198"/>
    <mergeCell ref="V196:V198"/>
    <mergeCell ref="W196:W198"/>
    <mergeCell ref="X196:X198"/>
    <mergeCell ref="Y196:Y198"/>
    <mergeCell ref="G178:G182"/>
    <mergeCell ref="H189:H194"/>
    <mergeCell ref="I189:I194"/>
    <mergeCell ref="J189:J194"/>
    <mergeCell ref="K189:K194"/>
    <mergeCell ref="L189:L194"/>
    <mergeCell ref="M189:M194"/>
    <mergeCell ref="AF189:AF194"/>
    <mergeCell ref="AG189:AG194"/>
    <mergeCell ref="AH189:AH194"/>
    <mergeCell ref="AI189:AI194"/>
    <mergeCell ref="AJ189:AJ194"/>
    <mergeCell ref="AK189:AK194"/>
    <mergeCell ref="N190:N193"/>
    <mergeCell ref="O190:O193"/>
    <mergeCell ref="P190:P193"/>
    <mergeCell ref="Q190:Q193"/>
    <mergeCell ref="R190:R193"/>
    <mergeCell ref="S190:S193"/>
    <mergeCell ref="T190:T193"/>
    <mergeCell ref="U190:U193"/>
    <mergeCell ref="V190:V193"/>
    <mergeCell ref="W190:W193"/>
    <mergeCell ref="X190:X193"/>
    <mergeCell ref="Y190:Y193"/>
    <mergeCell ref="G189:G194"/>
    <mergeCell ref="M178:M182"/>
    <mergeCell ref="AF178:AF182"/>
    <mergeCell ref="AG178:AG182"/>
    <mergeCell ref="AH178:AH182"/>
    <mergeCell ref="AI178:AI182"/>
    <mergeCell ref="AJ178:AJ182"/>
    <mergeCell ref="AK178:AK182"/>
    <mergeCell ref="N179:N181"/>
    <mergeCell ref="O179:O181"/>
    <mergeCell ref="P179:P181"/>
    <mergeCell ref="Q179:Q181"/>
    <mergeCell ref="R179:R181"/>
    <mergeCell ref="S179:S181"/>
    <mergeCell ref="T179:T181"/>
    <mergeCell ref="U179:U181"/>
    <mergeCell ref="V179:V181"/>
    <mergeCell ref="W179:W181"/>
    <mergeCell ref="X179:X181"/>
    <mergeCell ref="Y179:Y181"/>
    <mergeCell ref="G160:G164"/>
    <mergeCell ref="H172:H177"/>
    <mergeCell ref="I172:I177"/>
    <mergeCell ref="J172:J177"/>
    <mergeCell ref="K172:K177"/>
    <mergeCell ref="L172:L177"/>
    <mergeCell ref="M172:M177"/>
    <mergeCell ref="AF172:AF177"/>
    <mergeCell ref="AG172:AG177"/>
    <mergeCell ref="AH172:AH177"/>
    <mergeCell ref="AI172:AI177"/>
    <mergeCell ref="AJ172:AJ177"/>
    <mergeCell ref="AK172:AK177"/>
    <mergeCell ref="N173:N176"/>
    <mergeCell ref="O173:O176"/>
    <mergeCell ref="P173:P176"/>
    <mergeCell ref="Q173:Q176"/>
    <mergeCell ref="R173:R176"/>
    <mergeCell ref="S173:S176"/>
    <mergeCell ref="T173:T176"/>
    <mergeCell ref="U173:U176"/>
    <mergeCell ref="V173:V176"/>
    <mergeCell ref="W173:W176"/>
    <mergeCell ref="X173:X176"/>
    <mergeCell ref="Y173:Y176"/>
    <mergeCell ref="G172:G177"/>
    <mergeCell ref="M160:M164"/>
    <mergeCell ref="AF160:AF164"/>
    <mergeCell ref="AG160:AG164"/>
    <mergeCell ref="AH160:AH164"/>
    <mergeCell ref="AI160:AI164"/>
    <mergeCell ref="AJ160:AJ164"/>
    <mergeCell ref="AK160:AK164"/>
    <mergeCell ref="N161:N163"/>
    <mergeCell ref="O161:O163"/>
    <mergeCell ref="P161:P163"/>
    <mergeCell ref="Q161:Q163"/>
    <mergeCell ref="R161:R163"/>
    <mergeCell ref="S161:S163"/>
    <mergeCell ref="T161:T163"/>
    <mergeCell ref="U161:U163"/>
    <mergeCell ref="V161:V163"/>
    <mergeCell ref="W161:W163"/>
    <mergeCell ref="X161:X163"/>
    <mergeCell ref="Y161:Y163"/>
    <mergeCell ref="G138:G142"/>
    <mergeCell ref="H149:H153"/>
    <mergeCell ref="I149:I153"/>
    <mergeCell ref="J149:J153"/>
    <mergeCell ref="K149:K153"/>
    <mergeCell ref="L149:L153"/>
    <mergeCell ref="M149:M153"/>
    <mergeCell ref="AF149:AF153"/>
    <mergeCell ref="AG149:AG153"/>
    <mergeCell ref="AH149:AH153"/>
    <mergeCell ref="AI149:AI153"/>
    <mergeCell ref="AJ149:AJ153"/>
    <mergeCell ref="AK149:AK153"/>
    <mergeCell ref="N150:N152"/>
    <mergeCell ref="O150:O152"/>
    <mergeCell ref="P150:P152"/>
    <mergeCell ref="Q150:Q152"/>
    <mergeCell ref="R150:R152"/>
    <mergeCell ref="S150:S152"/>
    <mergeCell ref="T150:T152"/>
    <mergeCell ref="U150:U152"/>
    <mergeCell ref="V150:V152"/>
    <mergeCell ref="W150:W152"/>
    <mergeCell ref="X150:X152"/>
    <mergeCell ref="Y150:Y152"/>
    <mergeCell ref="G149:G153"/>
    <mergeCell ref="M138:M142"/>
    <mergeCell ref="AF138:AF142"/>
    <mergeCell ref="AG138:AG142"/>
    <mergeCell ref="AH138:AH142"/>
    <mergeCell ref="AI138:AI142"/>
    <mergeCell ref="AJ138:AJ142"/>
    <mergeCell ref="AK138:AK142"/>
    <mergeCell ref="N139:N141"/>
    <mergeCell ref="O139:O141"/>
    <mergeCell ref="P139:P141"/>
    <mergeCell ref="Q139:Q141"/>
    <mergeCell ref="R139:R141"/>
    <mergeCell ref="S139:S141"/>
    <mergeCell ref="T139:T141"/>
    <mergeCell ref="U139:U141"/>
    <mergeCell ref="V139:V141"/>
    <mergeCell ref="W139:W141"/>
    <mergeCell ref="X139:X141"/>
    <mergeCell ref="Y139:Y141"/>
    <mergeCell ref="G80:G84"/>
    <mergeCell ref="H97:H101"/>
    <mergeCell ref="I97:I101"/>
    <mergeCell ref="J97:J101"/>
    <mergeCell ref="K97:K101"/>
    <mergeCell ref="L97:L101"/>
    <mergeCell ref="M97:M101"/>
    <mergeCell ref="AF97:AF101"/>
    <mergeCell ref="AG97:AG101"/>
    <mergeCell ref="AH97:AH101"/>
    <mergeCell ref="AI97:AI101"/>
    <mergeCell ref="AJ97:AJ101"/>
    <mergeCell ref="AK97:AK101"/>
    <mergeCell ref="N98:N100"/>
    <mergeCell ref="O98:O100"/>
    <mergeCell ref="P98:P100"/>
    <mergeCell ref="Q98:Q100"/>
    <mergeCell ref="R98:R100"/>
    <mergeCell ref="S98:S100"/>
    <mergeCell ref="T98:T100"/>
    <mergeCell ref="U98:U100"/>
    <mergeCell ref="V98:V100"/>
    <mergeCell ref="W98:W100"/>
    <mergeCell ref="X98:X100"/>
    <mergeCell ref="Y98:Y100"/>
    <mergeCell ref="G97:G101"/>
    <mergeCell ref="AK114:AK118"/>
    <mergeCell ref="N115:N117"/>
    <mergeCell ref="O115:O117"/>
    <mergeCell ref="P115:P117"/>
    <mergeCell ref="Q115:Q117"/>
    <mergeCell ref="R115:R117"/>
    <mergeCell ref="S115:S117"/>
    <mergeCell ref="T115:T117"/>
    <mergeCell ref="U115:U117"/>
    <mergeCell ref="V115:V117"/>
    <mergeCell ref="W115:W117"/>
    <mergeCell ref="X115:X117"/>
    <mergeCell ref="Y115:Y117"/>
    <mergeCell ref="G114:G118"/>
    <mergeCell ref="H80:H84"/>
    <mergeCell ref="I80:I84"/>
    <mergeCell ref="J80:J84"/>
    <mergeCell ref="K80:K84"/>
    <mergeCell ref="L80:L84"/>
    <mergeCell ref="M80:M84"/>
    <mergeCell ref="AF80:AF84"/>
    <mergeCell ref="AG80:AG84"/>
    <mergeCell ref="AH80:AH84"/>
    <mergeCell ref="AI80:AI84"/>
    <mergeCell ref="AJ80:AJ84"/>
    <mergeCell ref="AK80:AK84"/>
    <mergeCell ref="N81:N83"/>
    <mergeCell ref="O81:O83"/>
    <mergeCell ref="P81:P83"/>
    <mergeCell ref="Q81:Q83"/>
    <mergeCell ref="R81:R83"/>
    <mergeCell ref="S81:S83"/>
    <mergeCell ref="G125:G130"/>
    <mergeCell ref="H108:H113"/>
    <mergeCell ref="I108:I113"/>
    <mergeCell ref="J108:J113"/>
    <mergeCell ref="K108:K113"/>
    <mergeCell ref="L108:L113"/>
    <mergeCell ref="M108:M113"/>
    <mergeCell ref="AF108:AF113"/>
    <mergeCell ref="AG108:AG113"/>
    <mergeCell ref="AH108:AH113"/>
    <mergeCell ref="AI108:AI113"/>
    <mergeCell ref="AJ108:AJ113"/>
    <mergeCell ref="AK108:AK113"/>
    <mergeCell ref="N109:N112"/>
    <mergeCell ref="O109:O112"/>
    <mergeCell ref="P109:P112"/>
    <mergeCell ref="Q109:Q112"/>
    <mergeCell ref="R109:R112"/>
    <mergeCell ref="S109:S112"/>
    <mergeCell ref="T109:T112"/>
    <mergeCell ref="U109:U112"/>
    <mergeCell ref="V109:V112"/>
    <mergeCell ref="W109:W112"/>
    <mergeCell ref="X109:X112"/>
    <mergeCell ref="Y109:Y112"/>
    <mergeCell ref="G108:G113"/>
    <mergeCell ref="H114:H118"/>
    <mergeCell ref="I114:I118"/>
    <mergeCell ref="J114:J118"/>
    <mergeCell ref="K114:K118"/>
    <mergeCell ref="L114:L118"/>
    <mergeCell ref="M114:M118"/>
    <mergeCell ref="M125:M130"/>
    <mergeCell ref="AF125:AF130"/>
    <mergeCell ref="AG125:AG130"/>
    <mergeCell ref="AH125:AH130"/>
    <mergeCell ref="AI125:AI130"/>
    <mergeCell ref="AJ125:AJ130"/>
    <mergeCell ref="AK125:AK130"/>
    <mergeCell ref="N126:N129"/>
    <mergeCell ref="O126:O129"/>
    <mergeCell ref="P126:P129"/>
    <mergeCell ref="Q126:Q129"/>
    <mergeCell ref="R126:R129"/>
    <mergeCell ref="S126:S129"/>
    <mergeCell ref="T126:T129"/>
    <mergeCell ref="U126:U129"/>
    <mergeCell ref="V126:V129"/>
    <mergeCell ref="W126:W129"/>
    <mergeCell ref="X126:X129"/>
    <mergeCell ref="Y126:Y129"/>
    <mergeCell ref="G75:G79"/>
    <mergeCell ref="H91:H96"/>
    <mergeCell ref="I91:I96"/>
    <mergeCell ref="J91:J96"/>
    <mergeCell ref="K91:K96"/>
    <mergeCell ref="L91:L96"/>
    <mergeCell ref="M91:M96"/>
    <mergeCell ref="AF91:AF96"/>
    <mergeCell ref="AG91:AG96"/>
    <mergeCell ref="AH91:AH96"/>
    <mergeCell ref="AI91:AI96"/>
    <mergeCell ref="AJ91:AJ96"/>
    <mergeCell ref="AK91:AK96"/>
    <mergeCell ref="N92:N95"/>
    <mergeCell ref="O92:O95"/>
    <mergeCell ref="P92:P95"/>
    <mergeCell ref="Q92:Q95"/>
    <mergeCell ref="R92:R95"/>
    <mergeCell ref="S92:S95"/>
    <mergeCell ref="T92:T95"/>
    <mergeCell ref="U92:U95"/>
    <mergeCell ref="V92:V95"/>
    <mergeCell ref="W92:W95"/>
    <mergeCell ref="X92:X95"/>
    <mergeCell ref="Y92:Y95"/>
    <mergeCell ref="G91:G96"/>
    <mergeCell ref="T81:T83"/>
    <mergeCell ref="U81:U83"/>
    <mergeCell ref="V81:V83"/>
    <mergeCell ref="W81:W83"/>
    <mergeCell ref="X81:X83"/>
    <mergeCell ref="Y81:Y83"/>
    <mergeCell ref="M75:M79"/>
    <mergeCell ref="AF75:AF79"/>
    <mergeCell ref="AG75:AG79"/>
    <mergeCell ref="AH75:AH79"/>
    <mergeCell ref="AI75:AI79"/>
    <mergeCell ref="AJ75:AJ79"/>
    <mergeCell ref="AK75:AK79"/>
    <mergeCell ref="N76:N78"/>
    <mergeCell ref="O76:O78"/>
    <mergeCell ref="P76:P78"/>
    <mergeCell ref="Q76:Q78"/>
    <mergeCell ref="R76:R78"/>
    <mergeCell ref="S76:S78"/>
    <mergeCell ref="T76:T78"/>
    <mergeCell ref="U76:U78"/>
    <mergeCell ref="V76:V78"/>
    <mergeCell ref="W76:W78"/>
    <mergeCell ref="X76:X78"/>
    <mergeCell ref="Y76:Y78"/>
    <mergeCell ref="G58:G62"/>
    <mergeCell ref="H69:H74"/>
    <mergeCell ref="I69:I74"/>
    <mergeCell ref="J69:J74"/>
    <mergeCell ref="K69:K74"/>
    <mergeCell ref="L69:L74"/>
    <mergeCell ref="M69:M74"/>
    <mergeCell ref="AF69:AF74"/>
    <mergeCell ref="AG69:AG74"/>
    <mergeCell ref="AH69:AH74"/>
    <mergeCell ref="AI69:AI74"/>
    <mergeCell ref="AJ69:AJ74"/>
    <mergeCell ref="AK69:AK74"/>
    <mergeCell ref="N70:N73"/>
    <mergeCell ref="O70:O73"/>
    <mergeCell ref="P70:P73"/>
    <mergeCell ref="Q70:Q73"/>
    <mergeCell ref="R70:R73"/>
    <mergeCell ref="S70:S73"/>
    <mergeCell ref="T70:T73"/>
    <mergeCell ref="U70:U73"/>
    <mergeCell ref="V70:V73"/>
    <mergeCell ref="W70:W73"/>
    <mergeCell ref="X70:X73"/>
    <mergeCell ref="Y70:Y73"/>
    <mergeCell ref="G69:G74"/>
    <mergeCell ref="J58:J62"/>
    <mergeCell ref="K58:K62"/>
    <mergeCell ref="L58:L62"/>
    <mergeCell ref="M58:M62"/>
    <mergeCell ref="AF58:AF62"/>
    <mergeCell ref="AG58:AG62"/>
    <mergeCell ref="AH58:AH62"/>
    <mergeCell ref="AI58:AI62"/>
    <mergeCell ref="AJ58:AJ62"/>
    <mergeCell ref="AK58:AK62"/>
    <mergeCell ref="N59:N61"/>
    <mergeCell ref="O59:O61"/>
    <mergeCell ref="P59:P61"/>
    <mergeCell ref="Q59:Q61"/>
    <mergeCell ref="R59:R61"/>
    <mergeCell ref="S59:S61"/>
    <mergeCell ref="T59:T61"/>
    <mergeCell ref="U59:U61"/>
    <mergeCell ref="V59:V61"/>
    <mergeCell ref="W59:W61"/>
    <mergeCell ref="X59:X61"/>
    <mergeCell ref="Y59:Y61"/>
    <mergeCell ref="S42:S44"/>
    <mergeCell ref="T42:T44"/>
    <mergeCell ref="U42:U44"/>
    <mergeCell ref="V42:V44"/>
    <mergeCell ref="W42:W44"/>
    <mergeCell ref="X42:X44"/>
    <mergeCell ref="Y42:Y44"/>
    <mergeCell ref="G41:G45"/>
    <mergeCell ref="H52:H57"/>
    <mergeCell ref="I52:I57"/>
    <mergeCell ref="J52:J57"/>
    <mergeCell ref="K52:K57"/>
    <mergeCell ref="L52:L57"/>
    <mergeCell ref="M52:M57"/>
    <mergeCell ref="AF52:AF57"/>
    <mergeCell ref="AG52:AG57"/>
    <mergeCell ref="AH52:AH57"/>
    <mergeCell ref="N53:N56"/>
    <mergeCell ref="O53:O56"/>
    <mergeCell ref="P53:P56"/>
    <mergeCell ref="Q53:Q56"/>
    <mergeCell ref="R53:R56"/>
    <mergeCell ref="S53:S56"/>
    <mergeCell ref="T53:T56"/>
    <mergeCell ref="U53:U56"/>
    <mergeCell ref="V53:V56"/>
    <mergeCell ref="W53:W56"/>
    <mergeCell ref="X53:X56"/>
    <mergeCell ref="Y53:Y56"/>
    <mergeCell ref="G52:G57"/>
    <mergeCell ref="AJ36:AJ40"/>
    <mergeCell ref="AK36:AK40"/>
    <mergeCell ref="N37:N39"/>
    <mergeCell ref="O37:O39"/>
    <mergeCell ref="P37:P39"/>
    <mergeCell ref="Q37:Q39"/>
    <mergeCell ref="R37:R39"/>
    <mergeCell ref="S37:S39"/>
    <mergeCell ref="T37:T39"/>
    <mergeCell ref="U37:U39"/>
    <mergeCell ref="V37:V39"/>
    <mergeCell ref="W37:W39"/>
    <mergeCell ref="X37:X39"/>
    <mergeCell ref="Y37:Y39"/>
    <mergeCell ref="G36:G40"/>
    <mergeCell ref="H41:H45"/>
    <mergeCell ref="I41:I45"/>
    <mergeCell ref="J41:J45"/>
    <mergeCell ref="K41:K45"/>
    <mergeCell ref="L41:L45"/>
    <mergeCell ref="M41:M45"/>
    <mergeCell ref="AF41:AF45"/>
    <mergeCell ref="AG41:AG45"/>
    <mergeCell ref="AH41:AH45"/>
    <mergeCell ref="AI41:AI45"/>
    <mergeCell ref="AJ41:AJ45"/>
    <mergeCell ref="AK41:AK45"/>
    <mergeCell ref="N42:N44"/>
    <mergeCell ref="O42:O44"/>
    <mergeCell ref="P42:P44"/>
    <mergeCell ref="Q42:Q44"/>
    <mergeCell ref="R42:R44"/>
    <mergeCell ref="G20:G24"/>
    <mergeCell ref="H25:H29"/>
    <mergeCell ref="I25:I29"/>
    <mergeCell ref="J25:J29"/>
    <mergeCell ref="K25:K29"/>
    <mergeCell ref="L25:L29"/>
    <mergeCell ref="M25:M29"/>
    <mergeCell ref="AF25:AF29"/>
    <mergeCell ref="AG25:AG29"/>
    <mergeCell ref="AH25:AH29"/>
    <mergeCell ref="AI25:AI29"/>
    <mergeCell ref="AJ25:AJ29"/>
    <mergeCell ref="AK25:AK29"/>
    <mergeCell ref="N26:N28"/>
    <mergeCell ref="O26:O28"/>
    <mergeCell ref="P26:P28"/>
    <mergeCell ref="Q26:Q28"/>
    <mergeCell ref="R26:R28"/>
    <mergeCell ref="S26:S28"/>
    <mergeCell ref="T26:T28"/>
    <mergeCell ref="U26:U28"/>
    <mergeCell ref="V26:V28"/>
    <mergeCell ref="W26:W28"/>
    <mergeCell ref="X26:X28"/>
    <mergeCell ref="Y26:Y28"/>
    <mergeCell ref="G25:G29"/>
    <mergeCell ref="L20:L24"/>
    <mergeCell ref="M20:M24"/>
    <mergeCell ref="AF20:AF24"/>
    <mergeCell ref="AG20:AG24"/>
    <mergeCell ref="AH20:AH24"/>
    <mergeCell ref="AI20:AI24"/>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 ref="P1056:P1058"/>
    <mergeCell ref="Q1056:Q1058"/>
    <mergeCell ref="R1056:R1058"/>
    <mergeCell ref="G1055:G1059"/>
    <mergeCell ref="AJ1055:AJ1059"/>
    <mergeCell ref="AK1055:AK1059"/>
    <mergeCell ref="I1066:K1066"/>
    <mergeCell ref="F1055:F1066"/>
    <mergeCell ref="AF1055:AF1059"/>
    <mergeCell ref="AG1055:AG1059"/>
    <mergeCell ref="AH1055:AH1059"/>
    <mergeCell ref="AI1055:AI1059"/>
    <mergeCell ref="S1056:S1058"/>
    <mergeCell ref="T1056:T1058"/>
    <mergeCell ref="U1056:U1058"/>
    <mergeCell ref="V1056:V1058"/>
    <mergeCell ref="W1056:W1058"/>
    <mergeCell ref="X1056:X1058"/>
    <mergeCell ref="Y1056:Y1058"/>
    <mergeCell ref="H1055:H1059"/>
    <mergeCell ref="I1055:I1059"/>
    <mergeCell ref="J1055:J1059"/>
    <mergeCell ref="K1055:K1059"/>
    <mergeCell ref="L1055:L1059"/>
    <mergeCell ref="M1055:M1059"/>
    <mergeCell ref="N1056:N1058"/>
    <mergeCell ref="O1056:O1058"/>
    <mergeCell ref="P1045:P1047"/>
    <mergeCell ref="Q1045:Q1047"/>
    <mergeCell ref="R1045:R1047"/>
    <mergeCell ref="G1044:G1048"/>
    <mergeCell ref="AJ1044:AJ1048"/>
    <mergeCell ref="AK1044:AK1048"/>
    <mergeCell ref="I1054:K1054"/>
    <mergeCell ref="F1044:F1054"/>
    <mergeCell ref="AF1044:AF1048"/>
    <mergeCell ref="AG1044:AG1048"/>
    <mergeCell ref="AH1044:AH1048"/>
    <mergeCell ref="AI1044:AI1048"/>
    <mergeCell ref="S1045:S1047"/>
    <mergeCell ref="T1045:T1047"/>
    <mergeCell ref="U1045:U1047"/>
    <mergeCell ref="V1045:V1047"/>
    <mergeCell ref="W1045:W1047"/>
    <mergeCell ref="X1045:X1047"/>
    <mergeCell ref="Y1045:Y1047"/>
    <mergeCell ref="H1044:H1048"/>
    <mergeCell ref="I1044:I1048"/>
    <mergeCell ref="J1044:J1048"/>
    <mergeCell ref="K1044:K1048"/>
    <mergeCell ref="L1044:L1048"/>
    <mergeCell ref="M1044:M1048"/>
    <mergeCell ref="N1045:N1047"/>
    <mergeCell ref="O1045:O1047"/>
    <mergeCell ref="H1049:H1053"/>
    <mergeCell ref="I1049:I1053"/>
    <mergeCell ref="J1049:J1053"/>
    <mergeCell ref="K1049:K1053"/>
    <mergeCell ref="L1049:L1053"/>
    <mergeCell ref="P1034:P1036"/>
    <mergeCell ref="Q1034:Q1036"/>
    <mergeCell ref="R1034:R1036"/>
    <mergeCell ref="G1033:G1037"/>
    <mergeCell ref="AJ1033:AJ1037"/>
    <mergeCell ref="AK1033:AK1037"/>
    <mergeCell ref="I1043:K1043"/>
    <mergeCell ref="F1033:F1043"/>
    <mergeCell ref="AF1033:AF1037"/>
    <mergeCell ref="AG1033:AG1037"/>
    <mergeCell ref="AH1033:AH1037"/>
    <mergeCell ref="AI1033:AI1037"/>
    <mergeCell ref="S1034:S1036"/>
    <mergeCell ref="T1034:T1036"/>
    <mergeCell ref="U1034:U1036"/>
    <mergeCell ref="V1034:V1036"/>
    <mergeCell ref="W1034:W1036"/>
    <mergeCell ref="X1034:X1036"/>
    <mergeCell ref="Y1034:Y1036"/>
    <mergeCell ref="H1033:H1037"/>
    <mergeCell ref="I1033:I1037"/>
    <mergeCell ref="J1033:J1037"/>
    <mergeCell ref="K1033:K1037"/>
    <mergeCell ref="L1033:L1037"/>
    <mergeCell ref="M1033:M1037"/>
    <mergeCell ref="N1034:N1036"/>
    <mergeCell ref="O1034:O1036"/>
    <mergeCell ref="P1021:P1023"/>
    <mergeCell ref="Q1021:Q1023"/>
    <mergeCell ref="R1021:R1023"/>
    <mergeCell ref="G1020:G1024"/>
    <mergeCell ref="AJ1020:AJ1024"/>
    <mergeCell ref="AK1020:AK1024"/>
    <mergeCell ref="I1031:K1031"/>
    <mergeCell ref="F1020:F1031"/>
    <mergeCell ref="AF1020:AF1024"/>
    <mergeCell ref="AG1020:AG1024"/>
    <mergeCell ref="AH1020:AH1024"/>
    <mergeCell ref="AI1020:AI1024"/>
    <mergeCell ref="S1021:S1023"/>
    <mergeCell ref="T1021:T1023"/>
    <mergeCell ref="U1021:U1023"/>
    <mergeCell ref="V1021:V1023"/>
    <mergeCell ref="W1021:W1023"/>
    <mergeCell ref="X1021:X1023"/>
    <mergeCell ref="Y1021:Y1023"/>
    <mergeCell ref="H1020:H1024"/>
    <mergeCell ref="I1020:I1024"/>
    <mergeCell ref="J1020:J1024"/>
    <mergeCell ref="K1020:K1024"/>
    <mergeCell ref="L1020:L1024"/>
    <mergeCell ref="M1020:M1024"/>
    <mergeCell ref="N1021:N1023"/>
    <mergeCell ref="O1021:O1023"/>
    <mergeCell ref="P1009:P1011"/>
    <mergeCell ref="Q1009:Q1011"/>
    <mergeCell ref="R1009:R1011"/>
    <mergeCell ref="G1008:G1012"/>
    <mergeCell ref="AJ1008:AJ1012"/>
    <mergeCell ref="AK1008:AK1012"/>
    <mergeCell ref="I1019:K1019"/>
    <mergeCell ref="F1008:F1019"/>
    <mergeCell ref="AF1008:AF1012"/>
    <mergeCell ref="AG1008:AG1012"/>
    <mergeCell ref="AH1008:AH1012"/>
    <mergeCell ref="AI1008:AI1012"/>
    <mergeCell ref="S1009:S1011"/>
    <mergeCell ref="T1009:T1011"/>
    <mergeCell ref="U1009:U1011"/>
    <mergeCell ref="V1009:V1011"/>
    <mergeCell ref="W1009:W1011"/>
    <mergeCell ref="X1009:X1011"/>
    <mergeCell ref="Y1009:Y1011"/>
    <mergeCell ref="H1008:H1012"/>
    <mergeCell ref="I1008:I1012"/>
    <mergeCell ref="J1008:J1012"/>
    <mergeCell ref="K1008:K1012"/>
    <mergeCell ref="L1008:L1012"/>
    <mergeCell ref="M1008:M1012"/>
    <mergeCell ref="N1009:N1011"/>
    <mergeCell ref="O1009:O1011"/>
    <mergeCell ref="H1013:H1018"/>
    <mergeCell ref="I1013:I1018"/>
    <mergeCell ref="J1013:J1018"/>
    <mergeCell ref="K1013:K1018"/>
    <mergeCell ref="L1013:L1018"/>
    <mergeCell ref="P997:P999"/>
    <mergeCell ref="Q997:Q999"/>
    <mergeCell ref="R997:R999"/>
    <mergeCell ref="G996:G1000"/>
    <mergeCell ref="AJ996:AJ1000"/>
    <mergeCell ref="AK996:AK1000"/>
    <mergeCell ref="I1007:K1007"/>
    <mergeCell ref="F996:F1007"/>
    <mergeCell ref="AF996:AF1000"/>
    <mergeCell ref="AG996:AG1000"/>
    <mergeCell ref="AH996:AH1000"/>
    <mergeCell ref="AI996:AI1000"/>
    <mergeCell ref="S997:S999"/>
    <mergeCell ref="T997:T999"/>
    <mergeCell ref="U997:U999"/>
    <mergeCell ref="V997:V999"/>
    <mergeCell ref="W997:W999"/>
    <mergeCell ref="X997:X999"/>
    <mergeCell ref="Y997:Y999"/>
    <mergeCell ref="H996:H1000"/>
    <mergeCell ref="I996:I1000"/>
    <mergeCell ref="J996:J1000"/>
    <mergeCell ref="K996:K1000"/>
    <mergeCell ref="L996:L1000"/>
    <mergeCell ref="M996:M1000"/>
    <mergeCell ref="N997:N999"/>
    <mergeCell ref="O997:O999"/>
    <mergeCell ref="P986:P988"/>
    <mergeCell ref="Q986:Q988"/>
    <mergeCell ref="R986:R988"/>
    <mergeCell ref="G985:G989"/>
    <mergeCell ref="AJ985:AJ989"/>
    <mergeCell ref="AK985:AK989"/>
    <mergeCell ref="I995:K995"/>
    <mergeCell ref="F985:F995"/>
    <mergeCell ref="AF985:AF989"/>
    <mergeCell ref="AG985:AG989"/>
    <mergeCell ref="AH985:AH989"/>
    <mergeCell ref="AI985:AI989"/>
    <mergeCell ref="S986:S988"/>
    <mergeCell ref="T986:T988"/>
    <mergeCell ref="U986:U988"/>
    <mergeCell ref="V986:V988"/>
    <mergeCell ref="W986:W988"/>
    <mergeCell ref="X986:X988"/>
    <mergeCell ref="Y986:Y988"/>
    <mergeCell ref="H985:H989"/>
    <mergeCell ref="I985:I989"/>
    <mergeCell ref="J985:J989"/>
    <mergeCell ref="K985:K989"/>
    <mergeCell ref="L985:L989"/>
    <mergeCell ref="M985:M989"/>
    <mergeCell ref="N986:N988"/>
    <mergeCell ref="O986:O988"/>
    <mergeCell ref="T991:T993"/>
    <mergeCell ref="U991:U993"/>
    <mergeCell ref="V991:V993"/>
    <mergeCell ref="W991:W993"/>
    <mergeCell ref="X991:X993"/>
    <mergeCell ref="P975:P977"/>
    <mergeCell ref="Q975:Q977"/>
    <mergeCell ref="R975:R977"/>
    <mergeCell ref="G974:G978"/>
    <mergeCell ref="AJ974:AJ978"/>
    <mergeCell ref="AK974:AK978"/>
    <mergeCell ref="I984:K984"/>
    <mergeCell ref="F974:F984"/>
    <mergeCell ref="AF974:AF978"/>
    <mergeCell ref="AG974:AG978"/>
    <mergeCell ref="AH974:AH978"/>
    <mergeCell ref="AI974:AI978"/>
    <mergeCell ref="S975:S977"/>
    <mergeCell ref="T975:T977"/>
    <mergeCell ref="U975:U977"/>
    <mergeCell ref="V975:V977"/>
    <mergeCell ref="W975:W977"/>
    <mergeCell ref="X975:X977"/>
    <mergeCell ref="Y975:Y977"/>
    <mergeCell ref="H974:H978"/>
    <mergeCell ref="I974:I978"/>
    <mergeCell ref="J974:J978"/>
    <mergeCell ref="K974:K978"/>
    <mergeCell ref="L974:L978"/>
    <mergeCell ref="M974:M978"/>
    <mergeCell ref="N975:N977"/>
    <mergeCell ref="O975:O977"/>
    <mergeCell ref="AF979:AF983"/>
    <mergeCell ref="AG979:AG983"/>
    <mergeCell ref="AH979:AH983"/>
    <mergeCell ref="AI979:AI983"/>
    <mergeCell ref="AJ979:AJ983"/>
    <mergeCell ref="P963:P965"/>
    <mergeCell ref="Q963:Q965"/>
    <mergeCell ref="R963:R965"/>
    <mergeCell ref="G962:G966"/>
    <mergeCell ref="AJ962:AJ966"/>
    <mergeCell ref="AK962:AK966"/>
    <mergeCell ref="I972:K972"/>
    <mergeCell ref="F962:F972"/>
    <mergeCell ref="AF962:AF966"/>
    <mergeCell ref="AG962:AG966"/>
    <mergeCell ref="AH962:AH966"/>
    <mergeCell ref="AI962:AI966"/>
    <mergeCell ref="S963:S965"/>
    <mergeCell ref="T963:T965"/>
    <mergeCell ref="U963:U965"/>
    <mergeCell ref="V963:V965"/>
    <mergeCell ref="W963:W965"/>
    <mergeCell ref="X963:X965"/>
    <mergeCell ref="Y963:Y965"/>
    <mergeCell ref="H962:H966"/>
    <mergeCell ref="I962:I966"/>
    <mergeCell ref="J962:J966"/>
    <mergeCell ref="K962:K966"/>
    <mergeCell ref="L962:L966"/>
    <mergeCell ref="M962:M966"/>
    <mergeCell ref="N963:N965"/>
    <mergeCell ref="O963:O965"/>
    <mergeCell ref="H967:H971"/>
    <mergeCell ref="I967:I971"/>
    <mergeCell ref="J967:J971"/>
    <mergeCell ref="K967:K971"/>
    <mergeCell ref="L967:L971"/>
    <mergeCell ref="P952:P954"/>
    <mergeCell ref="Q952:Q954"/>
    <mergeCell ref="R952:R954"/>
    <mergeCell ref="G951:G955"/>
    <mergeCell ref="AJ951:AJ955"/>
    <mergeCell ref="AK951:AK955"/>
    <mergeCell ref="I961:K961"/>
    <mergeCell ref="F951:F961"/>
    <mergeCell ref="AF951:AF955"/>
    <mergeCell ref="AG951:AG955"/>
    <mergeCell ref="AH951:AH955"/>
    <mergeCell ref="AI951:AI955"/>
    <mergeCell ref="S952:S954"/>
    <mergeCell ref="T952:T954"/>
    <mergeCell ref="U952:U954"/>
    <mergeCell ref="V952:V954"/>
    <mergeCell ref="W952:W954"/>
    <mergeCell ref="X952:X954"/>
    <mergeCell ref="Y952:Y954"/>
    <mergeCell ref="H951:H955"/>
    <mergeCell ref="I951:I955"/>
    <mergeCell ref="J951:J955"/>
    <mergeCell ref="K951:K955"/>
    <mergeCell ref="L951:L955"/>
    <mergeCell ref="M951:M955"/>
    <mergeCell ref="N952:N954"/>
    <mergeCell ref="O952:O954"/>
    <mergeCell ref="P941:P943"/>
    <mergeCell ref="Q941:Q943"/>
    <mergeCell ref="R941:R943"/>
    <mergeCell ref="G940:G944"/>
    <mergeCell ref="AJ940:AJ944"/>
    <mergeCell ref="AK940:AK944"/>
    <mergeCell ref="I950:K950"/>
    <mergeCell ref="F940:F950"/>
    <mergeCell ref="AF940:AF944"/>
    <mergeCell ref="AG940:AG944"/>
    <mergeCell ref="AH940:AH944"/>
    <mergeCell ref="AI940:AI944"/>
    <mergeCell ref="S941:S943"/>
    <mergeCell ref="T941:T943"/>
    <mergeCell ref="U941:U943"/>
    <mergeCell ref="V941:V943"/>
    <mergeCell ref="W941:W943"/>
    <mergeCell ref="X941:X943"/>
    <mergeCell ref="Y941:Y943"/>
    <mergeCell ref="H940:H944"/>
    <mergeCell ref="I940:I944"/>
    <mergeCell ref="J940:J944"/>
    <mergeCell ref="K940:K944"/>
    <mergeCell ref="L940:L944"/>
    <mergeCell ref="M940:M944"/>
    <mergeCell ref="N941:N943"/>
    <mergeCell ref="O941:O943"/>
    <mergeCell ref="H945:H949"/>
    <mergeCell ref="I945:I949"/>
    <mergeCell ref="J945:J949"/>
    <mergeCell ref="K945:K949"/>
    <mergeCell ref="L945:L949"/>
    <mergeCell ref="P930:P932"/>
    <mergeCell ref="Q930:Q932"/>
    <mergeCell ref="R930:R932"/>
    <mergeCell ref="G929:G933"/>
    <mergeCell ref="AJ929:AJ933"/>
    <mergeCell ref="AK929:AK933"/>
    <mergeCell ref="I939:K939"/>
    <mergeCell ref="F929:F939"/>
    <mergeCell ref="AF929:AF933"/>
    <mergeCell ref="AG929:AG933"/>
    <mergeCell ref="AH929:AH933"/>
    <mergeCell ref="AI929:AI933"/>
    <mergeCell ref="S930:S932"/>
    <mergeCell ref="T930:T932"/>
    <mergeCell ref="U930:U932"/>
    <mergeCell ref="V930:V932"/>
    <mergeCell ref="W930:W932"/>
    <mergeCell ref="X930:X932"/>
    <mergeCell ref="Y930:Y932"/>
    <mergeCell ref="H929:H933"/>
    <mergeCell ref="I929:I933"/>
    <mergeCell ref="J929:J933"/>
    <mergeCell ref="K929:K933"/>
    <mergeCell ref="L929:L933"/>
    <mergeCell ref="M929:M933"/>
    <mergeCell ref="N930:N932"/>
    <mergeCell ref="O930:O932"/>
    <mergeCell ref="P919:P921"/>
    <mergeCell ref="Q919:Q921"/>
    <mergeCell ref="R919:R921"/>
    <mergeCell ref="G918:G922"/>
    <mergeCell ref="AJ918:AJ922"/>
    <mergeCell ref="AK918:AK922"/>
    <mergeCell ref="I928:K928"/>
    <mergeCell ref="F918:F928"/>
    <mergeCell ref="AF918:AF922"/>
    <mergeCell ref="AG918:AG922"/>
    <mergeCell ref="AH918:AH922"/>
    <mergeCell ref="AI918:AI922"/>
    <mergeCell ref="S919:S921"/>
    <mergeCell ref="T919:T921"/>
    <mergeCell ref="U919:U921"/>
    <mergeCell ref="V919:V921"/>
    <mergeCell ref="W919:W921"/>
    <mergeCell ref="X919:X921"/>
    <mergeCell ref="Y919:Y921"/>
    <mergeCell ref="H918:H922"/>
    <mergeCell ref="I918:I922"/>
    <mergeCell ref="J918:J922"/>
    <mergeCell ref="K918:K922"/>
    <mergeCell ref="L918:L922"/>
    <mergeCell ref="M918:M922"/>
    <mergeCell ref="N919:N921"/>
    <mergeCell ref="O919:O921"/>
    <mergeCell ref="H923:H927"/>
    <mergeCell ref="I923:I927"/>
    <mergeCell ref="J923:J927"/>
    <mergeCell ref="K923:K927"/>
    <mergeCell ref="L923:L927"/>
    <mergeCell ref="P908:P910"/>
    <mergeCell ref="Q908:Q910"/>
    <mergeCell ref="R908:R910"/>
    <mergeCell ref="G907:G911"/>
    <mergeCell ref="AJ907:AJ911"/>
    <mergeCell ref="AK907:AK911"/>
    <mergeCell ref="I917:K917"/>
    <mergeCell ref="F907:F917"/>
    <mergeCell ref="AF907:AF911"/>
    <mergeCell ref="AG907:AG911"/>
    <mergeCell ref="AH907:AH911"/>
    <mergeCell ref="AI907:AI911"/>
    <mergeCell ref="S908:S910"/>
    <mergeCell ref="T908:T910"/>
    <mergeCell ref="U908:U910"/>
    <mergeCell ref="V908:V910"/>
    <mergeCell ref="W908:W910"/>
    <mergeCell ref="X908:X910"/>
    <mergeCell ref="Y908:Y910"/>
    <mergeCell ref="H907:H911"/>
    <mergeCell ref="I907:I911"/>
    <mergeCell ref="J907:J911"/>
    <mergeCell ref="K907:K911"/>
    <mergeCell ref="L907:L911"/>
    <mergeCell ref="M907:M911"/>
    <mergeCell ref="N908:N910"/>
    <mergeCell ref="O908:O910"/>
    <mergeCell ref="P897:P899"/>
    <mergeCell ref="Q897:Q899"/>
    <mergeCell ref="R897:R899"/>
    <mergeCell ref="G896:G900"/>
    <mergeCell ref="AJ896:AJ900"/>
    <mergeCell ref="AK896:AK900"/>
    <mergeCell ref="I906:K906"/>
    <mergeCell ref="F896:F906"/>
    <mergeCell ref="AF896:AF900"/>
    <mergeCell ref="AG896:AG900"/>
    <mergeCell ref="AH896:AH900"/>
    <mergeCell ref="AI896:AI900"/>
    <mergeCell ref="S897:S899"/>
    <mergeCell ref="T897:T899"/>
    <mergeCell ref="U897:U899"/>
    <mergeCell ref="V897:V899"/>
    <mergeCell ref="W897:W899"/>
    <mergeCell ref="X897:X899"/>
    <mergeCell ref="Y897:Y899"/>
    <mergeCell ref="H896:H900"/>
    <mergeCell ref="I896:I900"/>
    <mergeCell ref="J896:J900"/>
    <mergeCell ref="K896:K900"/>
    <mergeCell ref="L896:L900"/>
    <mergeCell ref="M896:M900"/>
    <mergeCell ref="N897:N899"/>
    <mergeCell ref="O897:O899"/>
    <mergeCell ref="H901:H905"/>
    <mergeCell ref="I901:I905"/>
    <mergeCell ref="J901:J905"/>
    <mergeCell ref="K901:K905"/>
    <mergeCell ref="L901:L905"/>
    <mergeCell ref="P886:P888"/>
    <mergeCell ref="Q886:Q888"/>
    <mergeCell ref="R886:R888"/>
    <mergeCell ref="G885:G889"/>
    <mergeCell ref="AJ885:AJ889"/>
    <mergeCell ref="AK885:AK889"/>
    <mergeCell ref="I895:K895"/>
    <mergeCell ref="F885:F895"/>
    <mergeCell ref="AF885:AF889"/>
    <mergeCell ref="AG885:AG889"/>
    <mergeCell ref="AH885:AH889"/>
    <mergeCell ref="AI885:AI889"/>
    <mergeCell ref="S886:S888"/>
    <mergeCell ref="T886:T888"/>
    <mergeCell ref="U886:U888"/>
    <mergeCell ref="V886:V888"/>
    <mergeCell ref="W886:W888"/>
    <mergeCell ref="X886:X888"/>
    <mergeCell ref="Y886:Y888"/>
    <mergeCell ref="H885:H889"/>
    <mergeCell ref="I885:I889"/>
    <mergeCell ref="J885:J889"/>
    <mergeCell ref="K885:K889"/>
    <mergeCell ref="L885:L889"/>
    <mergeCell ref="M885:M889"/>
    <mergeCell ref="N886:N888"/>
    <mergeCell ref="O886:O888"/>
    <mergeCell ref="P875:P877"/>
    <mergeCell ref="Q875:Q877"/>
    <mergeCell ref="R875:R877"/>
    <mergeCell ref="G874:G878"/>
    <mergeCell ref="AJ874:AJ878"/>
    <mergeCell ref="AK874:AK878"/>
    <mergeCell ref="I884:K884"/>
    <mergeCell ref="F874:F884"/>
    <mergeCell ref="AF874:AF878"/>
    <mergeCell ref="AG874:AG878"/>
    <mergeCell ref="AH874:AH878"/>
    <mergeCell ref="AI874:AI878"/>
    <mergeCell ref="S875:S877"/>
    <mergeCell ref="T875:T877"/>
    <mergeCell ref="U875:U877"/>
    <mergeCell ref="V875:V877"/>
    <mergeCell ref="W875:W877"/>
    <mergeCell ref="X875:X877"/>
    <mergeCell ref="Y875:Y877"/>
    <mergeCell ref="H874:H878"/>
    <mergeCell ref="I874:I878"/>
    <mergeCell ref="J874:J878"/>
    <mergeCell ref="K874:K878"/>
    <mergeCell ref="L874:L878"/>
    <mergeCell ref="M874:M878"/>
    <mergeCell ref="N875:N877"/>
    <mergeCell ref="O875:O877"/>
    <mergeCell ref="H879:H883"/>
    <mergeCell ref="I879:I883"/>
    <mergeCell ref="J879:J883"/>
    <mergeCell ref="K879:K883"/>
    <mergeCell ref="L879:L883"/>
    <mergeCell ref="P864:P866"/>
    <mergeCell ref="Q864:Q866"/>
    <mergeCell ref="R864:R866"/>
    <mergeCell ref="G863:G867"/>
    <mergeCell ref="AJ863:AJ867"/>
    <mergeCell ref="AK863:AK867"/>
    <mergeCell ref="I873:K873"/>
    <mergeCell ref="F863:F873"/>
    <mergeCell ref="AF863:AF867"/>
    <mergeCell ref="AG863:AG867"/>
    <mergeCell ref="AH863:AH867"/>
    <mergeCell ref="AI863:AI867"/>
    <mergeCell ref="S864:S866"/>
    <mergeCell ref="T864:T866"/>
    <mergeCell ref="U864:U866"/>
    <mergeCell ref="V864:V866"/>
    <mergeCell ref="W864:W866"/>
    <mergeCell ref="X864:X866"/>
    <mergeCell ref="Y864:Y866"/>
    <mergeCell ref="H863:H867"/>
    <mergeCell ref="I863:I867"/>
    <mergeCell ref="J863:J867"/>
    <mergeCell ref="K863:K867"/>
    <mergeCell ref="L863:L867"/>
    <mergeCell ref="M863:M867"/>
    <mergeCell ref="N864:N866"/>
    <mergeCell ref="O864:O866"/>
    <mergeCell ref="P853:P855"/>
    <mergeCell ref="Q853:Q855"/>
    <mergeCell ref="R853:R855"/>
    <mergeCell ref="G852:G856"/>
    <mergeCell ref="AJ852:AJ856"/>
    <mergeCell ref="AK852:AK856"/>
    <mergeCell ref="I862:K862"/>
    <mergeCell ref="F852:F862"/>
    <mergeCell ref="AF852:AF856"/>
    <mergeCell ref="AG852:AG856"/>
    <mergeCell ref="AH852:AH856"/>
    <mergeCell ref="AI852:AI856"/>
    <mergeCell ref="S853:S855"/>
    <mergeCell ref="T853:T855"/>
    <mergeCell ref="U853:U855"/>
    <mergeCell ref="V853:V855"/>
    <mergeCell ref="W853:W855"/>
    <mergeCell ref="X853:X855"/>
    <mergeCell ref="Y853:Y855"/>
    <mergeCell ref="H852:H856"/>
    <mergeCell ref="I852:I856"/>
    <mergeCell ref="J852:J856"/>
    <mergeCell ref="K852:K856"/>
    <mergeCell ref="L852:L856"/>
    <mergeCell ref="M852:M856"/>
    <mergeCell ref="N853:N855"/>
    <mergeCell ref="O853:O855"/>
    <mergeCell ref="H857:H861"/>
    <mergeCell ref="I857:I861"/>
    <mergeCell ref="J857:J861"/>
    <mergeCell ref="K857:K861"/>
    <mergeCell ref="L857:L861"/>
    <mergeCell ref="P842:P844"/>
    <mergeCell ref="Q842:Q844"/>
    <mergeCell ref="R842:R844"/>
    <mergeCell ref="G841:G845"/>
    <mergeCell ref="AJ841:AJ845"/>
    <mergeCell ref="AK841:AK845"/>
    <mergeCell ref="I851:K851"/>
    <mergeCell ref="F841:F851"/>
    <mergeCell ref="AF841:AF845"/>
    <mergeCell ref="AG841:AG845"/>
    <mergeCell ref="AH841:AH845"/>
    <mergeCell ref="AI841:AI845"/>
    <mergeCell ref="S842:S844"/>
    <mergeCell ref="T842:T844"/>
    <mergeCell ref="U842:U844"/>
    <mergeCell ref="V842:V844"/>
    <mergeCell ref="W842:W844"/>
    <mergeCell ref="X842:X844"/>
    <mergeCell ref="Y842:Y844"/>
    <mergeCell ref="H841:H845"/>
    <mergeCell ref="I841:I845"/>
    <mergeCell ref="J841:J845"/>
    <mergeCell ref="K841:K845"/>
    <mergeCell ref="L841:L845"/>
    <mergeCell ref="M841:M845"/>
    <mergeCell ref="N842:N844"/>
    <mergeCell ref="O842:O844"/>
    <mergeCell ref="P831:P833"/>
    <mergeCell ref="Q831:Q833"/>
    <mergeCell ref="R831:R833"/>
    <mergeCell ref="G830:G834"/>
    <mergeCell ref="AJ830:AJ834"/>
    <mergeCell ref="AK830:AK834"/>
    <mergeCell ref="I840:K840"/>
    <mergeCell ref="F830:F840"/>
    <mergeCell ref="AF830:AF834"/>
    <mergeCell ref="AG830:AG834"/>
    <mergeCell ref="AH830:AH834"/>
    <mergeCell ref="AI830:AI834"/>
    <mergeCell ref="S831:S833"/>
    <mergeCell ref="T831:T833"/>
    <mergeCell ref="U831:U833"/>
    <mergeCell ref="V831:V833"/>
    <mergeCell ref="W831:W833"/>
    <mergeCell ref="X831:X833"/>
    <mergeCell ref="Y831:Y833"/>
    <mergeCell ref="H830:H834"/>
    <mergeCell ref="I830:I834"/>
    <mergeCell ref="J830:J834"/>
    <mergeCell ref="K830:K834"/>
    <mergeCell ref="L830:L834"/>
    <mergeCell ref="M830:M834"/>
    <mergeCell ref="N831:N833"/>
    <mergeCell ref="O831:O833"/>
    <mergeCell ref="H835:H839"/>
    <mergeCell ref="I835:I839"/>
    <mergeCell ref="J835:J839"/>
    <mergeCell ref="K835:K839"/>
    <mergeCell ref="L835:L839"/>
    <mergeCell ref="P820:P822"/>
    <mergeCell ref="Q820:Q822"/>
    <mergeCell ref="R820:R822"/>
    <mergeCell ref="G819:G823"/>
    <mergeCell ref="AJ819:AJ823"/>
    <mergeCell ref="AK819:AK823"/>
    <mergeCell ref="I829:K829"/>
    <mergeCell ref="F819:F829"/>
    <mergeCell ref="AF819:AF823"/>
    <mergeCell ref="AG819:AG823"/>
    <mergeCell ref="AH819:AH823"/>
    <mergeCell ref="AI819:AI823"/>
    <mergeCell ref="S820:S822"/>
    <mergeCell ref="T820:T822"/>
    <mergeCell ref="U820:U822"/>
    <mergeCell ref="V820:V822"/>
    <mergeCell ref="W820:W822"/>
    <mergeCell ref="X820:X822"/>
    <mergeCell ref="Y820:Y822"/>
    <mergeCell ref="H819:H823"/>
    <mergeCell ref="I819:I823"/>
    <mergeCell ref="J819:J823"/>
    <mergeCell ref="K819:K823"/>
    <mergeCell ref="L819:L823"/>
    <mergeCell ref="M819:M823"/>
    <mergeCell ref="N820:N822"/>
    <mergeCell ref="O820:O822"/>
    <mergeCell ref="P809:P811"/>
    <mergeCell ref="Q809:Q811"/>
    <mergeCell ref="R809:R811"/>
    <mergeCell ref="G808:G812"/>
    <mergeCell ref="AJ808:AJ812"/>
    <mergeCell ref="AK808:AK812"/>
    <mergeCell ref="I818:K818"/>
    <mergeCell ref="F808:F818"/>
    <mergeCell ref="AF808:AF812"/>
    <mergeCell ref="AG808:AG812"/>
    <mergeCell ref="AH808:AH812"/>
    <mergeCell ref="AI808:AI812"/>
    <mergeCell ref="S809:S811"/>
    <mergeCell ref="T809:T811"/>
    <mergeCell ref="U809:U811"/>
    <mergeCell ref="V809:V811"/>
    <mergeCell ref="W809:W811"/>
    <mergeCell ref="X809:X811"/>
    <mergeCell ref="Y809:Y811"/>
    <mergeCell ref="H808:H812"/>
    <mergeCell ref="I808:I812"/>
    <mergeCell ref="J808:J812"/>
    <mergeCell ref="K808:K812"/>
    <mergeCell ref="L808:L812"/>
    <mergeCell ref="M808:M812"/>
    <mergeCell ref="N809:N811"/>
    <mergeCell ref="O809:O811"/>
    <mergeCell ref="H813:H817"/>
    <mergeCell ref="I813:I817"/>
    <mergeCell ref="J813:J817"/>
    <mergeCell ref="K813:K817"/>
    <mergeCell ref="L813:L817"/>
    <mergeCell ref="P796:P798"/>
    <mergeCell ref="Q796:Q798"/>
    <mergeCell ref="R796:R798"/>
    <mergeCell ref="G795:G799"/>
    <mergeCell ref="AJ795:AJ799"/>
    <mergeCell ref="AK795:AK799"/>
    <mergeCell ref="I806:K806"/>
    <mergeCell ref="F795:F806"/>
    <mergeCell ref="AF795:AF799"/>
    <mergeCell ref="AG795:AG799"/>
    <mergeCell ref="AH795:AH799"/>
    <mergeCell ref="AI795:AI799"/>
    <mergeCell ref="S796:S798"/>
    <mergeCell ref="T796:T798"/>
    <mergeCell ref="U796:U798"/>
    <mergeCell ref="V796:V798"/>
    <mergeCell ref="W796:W798"/>
    <mergeCell ref="X796:X798"/>
    <mergeCell ref="Y796:Y798"/>
    <mergeCell ref="H795:H799"/>
    <mergeCell ref="I795:I799"/>
    <mergeCell ref="J795:J799"/>
    <mergeCell ref="K795:K799"/>
    <mergeCell ref="L795:L799"/>
    <mergeCell ref="M795:M799"/>
    <mergeCell ref="N796:N798"/>
    <mergeCell ref="O796:O798"/>
    <mergeCell ref="H800:H805"/>
    <mergeCell ref="I800:I805"/>
    <mergeCell ref="J800:J805"/>
    <mergeCell ref="K800:K805"/>
    <mergeCell ref="L800:L805"/>
    <mergeCell ref="P784:P786"/>
    <mergeCell ref="Q784:Q786"/>
    <mergeCell ref="R784:R786"/>
    <mergeCell ref="G783:G787"/>
    <mergeCell ref="AJ783:AJ787"/>
    <mergeCell ref="AK783:AK787"/>
    <mergeCell ref="I794:K794"/>
    <mergeCell ref="F783:F794"/>
    <mergeCell ref="AF783:AF787"/>
    <mergeCell ref="AG783:AG787"/>
    <mergeCell ref="AH783:AH787"/>
    <mergeCell ref="AI783:AI787"/>
    <mergeCell ref="S784:S786"/>
    <mergeCell ref="T784:T786"/>
    <mergeCell ref="U784:U786"/>
    <mergeCell ref="V784:V786"/>
    <mergeCell ref="W784:W786"/>
    <mergeCell ref="X784:X786"/>
    <mergeCell ref="Y784:Y786"/>
    <mergeCell ref="H783:H787"/>
    <mergeCell ref="I783:I787"/>
    <mergeCell ref="J783:J787"/>
    <mergeCell ref="K783:K787"/>
    <mergeCell ref="L783:L787"/>
    <mergeCell ref="M783:M787"/>
    <mergeCell ref="N784:N786"/>
    <mergeCell ref="O784:O786"/>
    <mergeCell ref="P772:P774"/>
    <mergeCell ref="Q772:Q774"/>
    <mergeCell ref="R772:R774"/>
    <mergeCell ref="G771:G775"/>
    <mergeCell ref="AJ771:AJ775"/>
    <mergeCell ref="AK771:AK775"/>
    <mergeCell ref="I782:K782"/>
    <mergeCell ref="F771:F782"/>
    <mergeCell ref="AF771:AF775"/>
    <mergeCell ref="AG771:AG775"/>
    <mergeCell ref="AH771:AH775"/>
    <mergeCell ref="AI771:AI775"/>
    <mergeCell ref="S772:S774"/>
    <mergeCell ref="T772:T774"/>
    <mergeCell ref="U772:U774"/>
    <mergeCell ref="V772:V774"/>
    <mergeCell ref="W772:W774"/>
    <mergeCell ref="X772:X774"/>
    <mergeCell ref="Y772:Y774"/>
    <mergeCell ref="H771:H775"/>
    <mergeCell ref="I771:I775"/>
    <mergeCell ref="J771:J775"/>
    <mergeCell ref="K771:K775"/>
    <mergeCell ref="L771:L775"/>
    <mergeCell ref="M771:M775"/>
    <mergeCell ref="N772:N774"/>
    <mergeCell ref="O772:O774"/>
    <mergeCell ref="H776:H781"/>
    <mergeCell ref="I776:I781"/>
    <mergeCell ref="J776:J781"/>
    <mergeCell ref="K776:K781"/>
    <mergeCell ref="L776:L781"/>
    <mergeCell ref="P760:P762"/>
    <mergeCell ref="Q760:Q762"/>
    <mergeCell ref="R760:R762"/>
    <mergeCell ref="G759:G763"/>
    <mergeCell ref="AJ759:AJ763"/>
    <mergeCell ref="AK759:AK763"/>
    <mergeCell ref="I770:K770"/>
    <mergeCell ref="F759:F770"/>
    <mergeCell ref="AF759:AF763"/>
    <mergeCell ref="AG759:AG763"/>
    <mergeCell ref="AH759:AH763"/>
    <mergeCell ref="AI759:AI763"/>
    <mergeCell ref="S760:S762"/>
    <mergeCell ref="T760:T762"/>
    <mergeCell ref="U760:U762"/>
    <mergeCell ref="V760:V762"/>
    <mergeCell ref="W760:W762"/>
    <mergeCell ref="X760:X762"/>
    <mergeCell ref="Y760:Y762"/>
    <mergeCell ref="H759:H763"/>
    <mergeCell ref="I759:I763"/>
    <mergeCell ref="J759:J763"/>
    <mergeCell ref="K759:K763"/>
    <mergeCell ref="L759:L763"/>
    <mergeCell ref="M759:M763"/>
    <mergeCell ref="N760:N762"/>
    <mergeCell ref="O760:O762"/>
    <mergeCell ref="P743:P745"/>
    <mergeCell ref="Q743:Q745"/>
    <mergeCell ref="R743:R745"/>
    <mergeCell ref="G742:G746"/>
    <mergeCell ref="AJ742:AJ746"/>
    <mergeCell ref="AK742:AK746"/>
    <mergeCell ref="I758:K758"/>
    <mergeCell ref="F742:F758"/>
    <mergeCell ref="AF742:AF746"/>
    <mergeCell ref="AG742:AG746"/>
    <mergeCell ref="AH742:AH746"/>
    <mergeCell ref="AI742:AI746"/>
    <mergeCell ref="S743:S745"/>
    <mergeCell ref="T743:T745"/>
    <mergeCell ref="U743:U745"/>
    <mergeCell ref="V743:V745"/>
    <mergeCell ref="W743:W745"/>
    <mergeCell ref="X743:X745"/>
    <mergeCell ref="Y743:Y745"/>
    <mergeCell ref="H742:H746"/>
    <mergeCell ref="I742:I746"/>
    <mergeCell ref="J742:J746"/>
    <mergeCell ref="K742:K746"/>
    <mergeCell ref="L742:L746"/>
    <mergeCell ref="M742:M746"/>
    <mergeCell ref="N743:N745"/>
    <mergeCell ref="O743:O745"/>
    <mergeCell ref="H753:H757"/>
    <mergeCell ref="I753:I757"/>
    <mergeCell ref="J753:J757"/>
    <mergeCell ref="K753:K757"/>
    <mergeCell ref="L753:L757"/>
    <mergeCell ref="P731:P733"/>
    <mergeCell ref="Q731:Q733"/>
    <mergeCell ref="R731:R733"/>
    <mergeCell ref="G730:G734"/>
    <mergeCell ref="AJ730:AJ734"/>
    <mergeCell ref="AK730:AK734"/>
    <mergeCell ref="I741:K741"/>
    <mergeCell ref="F730:F741"/>
    <mergeCell ref="AF730:AF734"/>
    <mergeCell ref="AG730:AG734"/>
    <mergeCell ref="AH730:AH734"/>
    <mergeCell ref="AI730:AI734"/>
    <mergeCell ref="S731:S733"/>
    <mergeCell ref="T731:T733"/>
    <mergeCell ref="U731:U733"/>
    <mergeCell ref="V731:V733"/>
    <mergeCell ref="W731:W733"/>
    <mergeCell ref="X731:X733"/>
    <mergeCell ref="Y731:Y733"/>
    <mergeCell ref="H730:H734"/>
    <mergeCell ref="I730:I734"/>
    <mergeCell ref="J730:J734"/>
    <mergeCell ref="K730:K734"/>
    <mergeCell ref="L730:L734"/>
    <mergeCell ref="M730:M734"/>
    <mergeCell ref="N731:N733"/>
    <mergeCell ref="O731:O733"/>
    <mergeCell ref="H735:H740"/>
    <mergeCell ref="I735:I740"/>
    <mergeCell ref="J735:J740"/>
    <mergeCell ref="K735:K740"/>
    <mergeCell ref="L735:L740"/>
    <mergeCell ref="P719:P721"/>
    <mergeCell ref="Q719:Q721"/>
    <mergeCell ref="R719:R721"/>
    <mergeCell ref="G718:G722"/>
    <mergeCell ref="AJ718:AJ722"/>
    <mergeCell ref="AK718:AK722"/>
    <mergeCell ref="I729:K729"/>
    <mergeCell ref="F718:F729"/>
    <mergeCell ref="AF718:AF722"/>
    <mergeCell ref="AG718:AG722"/>
    <mergeCell ref="AH718:AH722"/>
    <mergeCell ref="AI718:AI722"/>
    <mergeCell ref="S719:S721"/>
    <mergeCell ref="T719:T721"/>
    <mergeCell ref="U719:U721"/>
    <mergeCell ref="V719:V721"/>
    <mergeCell ref="W719:W721"/>
    <mergeCell ref="X719:X721"/>
    <mergeCell ref="Y719:Y721"/>
    <mergeCell ref="H718:H722"/>
    <mergeCell ref="I718:I722"/>
    <mergeCell ref="J718:J722"/>
    <mergeCell ref="K718:K722"/>
    <mergeCell ref="L718:L722"/>
    <mergeCell ref="M718:M722"/>
    <mergeCell ref="N719:N721"/>
    <mergeCell ref="O719:O721"/>
    <mergeCell ref="P707:P709"/>
    <mergeCell ref="Q707:Q709"/>
    <mergeCell ref="R707:R709"/>
    <mergeCell ref="G706:G710"/>
    <mergeCell ref="AJ706:AJ710"/>
    <mergeCell ref="AK706:AK710"/>
    <mergeCell ref="I717:K717"/>
    <mergeCell ref="F706:F717"/>
    <mergeCell ref="AF706:AF710"/>
    <mergeCell ref="AG706:AG710"/>
    <mergeCell ref="AH706:AH710"/>
    <mergeCell ref="AI706:AI710"/>
    <mergeCell ref="S707:S709"/>
    <mergeCell ref="T707:T709"/>
    <mergeCell ref="U707:U709"/>
    <mergeCell ref="V707:V709"/>
    <mergeCell ref="W707:W709"/>
    <mergeCell ref="X707:X709"/>
    <mergeCell ref="Y707:Y709"/>
    <mergeCell ref="H706:H710"/>
    <mergeCell ref="I706:I710"/>
    <mergeCell ref="J706:J710"/>
    <mergeCell ref="K706:K710"/>
    <mergeCell ref="L706:L710"/>
    <mergeCell ref="M706:M710"/>
    <mergeCell ref="N707:N709"/>
    <mergeCell ref="O707:O709"/>
    <mergeCell ref="H711:H716"/>
    <mergeCell ref="I711:I716"/>
    <mergeCell ref="J711:J716"/>
    <mergeCell ref="K711:K716"/>
    <mergeCell ref="L711:L716"/>
    <mergeCell ref="P694:P696"/>
    <mergeCell ref="Q694:Q696"/>
    <mergeCell ref="R694:R696"/>
    <mergeCell ref="G693:G697"/>
    <mergeCell ref="AJ693:AJ697"/>
    <mergeCell ref="AK693:AK697"/>
    <mergeCell ref="I704:K704"/>
    <mergeCell ref="F693:F704"/>
    <mergeCell ref="AF693:AF697"/>
    <mergeCell ref="AG693:AG697"/>
    <mergeCell ref="AH693:AH697"/>
    <mergeCell ref="AI693:AI697"/>
    <mergeCell ref="S694:S696"/>
    <mergeCell ref="T694:T696"/>
    <mergeCell ref="U694:U696"/>
    <mergeCell ref="V694:V696"/>
    <mergeCell ref="W694:W696"/>
    <mergeCell ref="X694:X696"/>
    <mergeCell ref="Y694:Y696"/>
    <mergeCell ref="H693:H697"/>
    <mergeCell ref="I693:I697"/>
    <mergeCell ref="J693:J697"/>
    <mergeCell ref="K693:K697"/>
    <mergeCell ref="L693:L697"/>
    <mergeCell ref="M693:M697"/>
    <mergeCell ref="N694:N696"/>
    <mergeCell ref="O694:O696"/>
    <mergeCell ref="P682:P684"/>
    <mergeCell ref="Q682:Q684"/>
    <mergeCell ref="R682:R684"/>
    <mergeCell ref="G681:G685"/>
    <mergeCell ref="AJ681:AJ685"/>
    <mergeCell ref="AK681:AK685"/>
    <mergeCell ref="I692:K692"/>
    <mergeCell ref="F681:F692"/>
    <mergeCell ref="AF681:AF685"/>
    <mergeCell ref="AG681:AG685"/>
    <mergeCell ref="AH681:AH685"/>
    <mergeCell ref="AI681:AI685"/>
    <mergeCell ref="S682:S684"/>
    <mergeCell ref="T682:T684"/>
    <mergeCell ref="U682:U684"/>
    <mergeCell ref="V682:V684"/>
    <mergeCell ref="W682:W684"/>
    <mergeCell ref="X682:X684"/>
    <mergeCell ref="Y682:Y684"/>
    <mergeCell ref="H681:H685"/>
    <mergeCell ref="I681:I685"/>
    <mergeCell ref="J681:J685"/>
    <mergeCell ref="K681:K685"/>
    <mergeCell ref="L681:L685"/>
    <mergeCell ref="M681:M685"/>
    <mergeCell ref="N682:N684"/>
    <mergeCell ref="O682:O684"/>
    <mergeCell ref="T687:T690"/>
    <mergeCell ref="U687:U690"/>
    <mergeCell ref="V687:V690"/>
    <mergeCell ref="W687:W690"/>
    <mergeCell ref="X687:X690"/>
    <mergeCell ref="P671:P673"/>
    <mergeCell ref="Q671:Q673"/>
    <mergeCell ref="R671:R673"/>
    <mergeCell ref="G670:G674"/>
    <mergeCell ref="AJ670:AJ674"/>
    <mergeCell ref="AK670:AK674"/>
    <mergeCell ref="I680:K680"/>
    <mergeCell ref="F670:F680"/>
    <mergeCell ref="AF670:AF674"/>
    <mergeCell ref="AG670:AG674"/>
    <mergeCell ref="AH670:AH674"/>
    <mergeCell ref="AI670:AI674"/>
    <mergeCell ref="S671:S673"/>
    <mergeCell ref="T671:T673"/>
    <mergeCell ref="U671:U673"/>
    <mergeCell ref="V671:V673"/>
    <mergeCell ref="W671:W673"/>
    <mergeCell ref="X671:X673"/>
    <mergeCell ref="Y671:Y673"/>
    <mergeCell ref="H670:H674"/>
    <mergeCell ref="I670:I674"/>
    <mergeCell ref="J670:J674"/>
    <mergeCell ref="K670:K674"/>
    <mergeCell ref="L670:L674"/>
    <mergeCell ref="M670:M674"/>
    <mergeCell ref="N671:N673"/>
    <mergeCell ref="O671:O673"/>
    <mergeCell ref="AF675:AF679"/>
    <mergeCell ref="AG675:AG679"/>
    <mergeCell ref="AH675:AH679"/>
    <mergeCell ref="AI675:AI679"/>
    <mergeCell ref="AJ675:AJ679"/>
    <mergeCell ref="P660:P662"/>
    <mergeCell ref="Q660:Q662"/>
    <mergeCell ref="R660:R662"/>
    <mergeCell ref="G659:G663"/>
    <mergeCell ref="AJ659:AJ663"/>
    <mergeCell ref="AK659:AK663"/>
    <mergeCell ref="I669:K669"/>
    <mergeCell ref="F659:F669"/>
    <mergeCell ref="AF659:AF663"/>
    <mergeCell ref="AG659:AG663"/>
    <mergeCell ref="AH659:AH663"/>
    <mergeCell ref="AI659:AI663"/>
    <mergeCell ref="S660:S662"/>
    <mergeCell ref="T660:T662"/>
    <mergeCell ref="U660:U662"/>
    <mergeCell ref="V660:V662"/>
    <mergeCell ref="W660:W662"/>
    <mergeCell ref="X660:X662"/>
    <mergeCell ref="Y660:Y662"/>
    <mergeCell ref="H659:H663"/>
    <mergeCell ref="I659:I663"/>
    <mergeCell ref="J659:J663"/>
    <mergeCell ref="K659:K663"/>
    <mergeCell ref="L659:L663"/>
    <mergeCell ref="M659:M663"/>
    <mergeCell ref="N660:N662"/>
    <mergeCell ref="O660:O662"/>
    <mergeCell ref="P647:P649"/>
    <mergeCell ref="Q647:Q649"/>
    <mergeCell ref="R647:R649"/>
    <mergeCell ref="G646:G650"/>
    <mergeCell ref="AJ646:AJ650"/>
    <mergeCell ref="AK646:AK650"/>
    <mergeCell ref="I657:K657"/>
    <mergeCell ref="F646:F657"/>
    <mergeCell ref="AF646:AF650"/>
    <mergeCell ref="AG646:AG650"/>
    <mergeCell ref="AH646:AH650"/>
    <mergeCell ref="AI646:AI650"/>
    <mergeCell ref="S647:S649"/>
    <mergeCell ref="T647:T649"/>
    <mergeCell ref="U647:U649"/>
    <mergeCell ref="V647:V649"/>
    <mergeCell ref="W647:W649"/>
    <mergeCell ref="X647:X649"/>
    <mergeCell ref="Y647:Y649"/>
    <mergeCell ref="H646:H650"/>
    <mergeCell ref="I646:I650"/>
    <mergeCell ref="J646:J650"/>
    <mergeCell ref="K646:K650"/>
    <mergeCell ref="L646:L650"/>
    <mergeCell ref="M646:M650"/>
    <mergeCell ref="N647:N649"/>
    <mergeCell ref="O647:O649"/>
    <mergeCell ref="H651:H656"/>
    <mergeCell ref="I651:I656"/>
    <mergeCell ref="J651:J656"/>
    <mergeCell ref="K651:K656"/>
    <mergeCell ref="L651:L656"/>
    <mergeCell ref="P630:P632"/>
    <mergeCell ref="Q630:Q632"/>
    <mergeCell ref="R630:R632"/>
    <mergeCell ref="G629:G633"/>
    <mergeCell ref="AJ629:AJ633"/>
    <mergeCell ref="AK629:AK633"/>
    <mergeCell ref="I645:K645"/>
    <mergeCell ref="F629:F645"/>
    <mergeCell ref="AF629:AF633"/>
    <mergeCell ref="AG629:AG633"/>
    <mergeCell ref="AH629:AH633"/>
    <mergeCell ref="AI629:AI633"/>
    <mergeCell ref="S630:S632"/>
    <mergeCell ref="T630:T632"/>
    <mergeCell ref="U630:U632"/>
    <mergeCell ref="V630:V632"/>
    <mergeCell ref="W630:W632"/>
    <mergeCell ref="X630:X632"/>
    <mergeCell ref="Y630:Y632"/>
    <mergeCell ref="H629:H633"/>
    <mergeCell ref="I629:I633"/>
    <mergeCell ref="J629:J633"/>
    <mergeCell ref="K629:K633"/>
    <mergeCell ref="L629:L633"/>
    <mergeCell ref="M629:M633"/>
    <mergeCell ref="N630:N632"/>
    <mergeCell ref="O630:O632"/>
    <mergeCell ref="P613:P615"/>
    <mergeCell ref="Q613:Q615"/>
    <mergeCell ref="R613:R615"/>
    <mergeCell ref="G612:G616"/>
    <mergeCell ref="AJ612:AJ616"/>
    <mergeCell ref="AK612:AK616"/>
    <mergeCell ref="I628:K628"/>
    <mergeCell ref="F612:F628"/>
    <mergeCell ref="AF612:AF616"/>
    <mergeCell ref="AG612:AG616"/>
    <mergeCell ref="AH612:AH616"/>
    <mergeCell ref="AI612:AI616"/>
    <mergeCell ref="S613:S615"/>
    <mergeCell ref="T613:T615"/>
    <mergeCell ref="U613:U615"/>
    <mergeCell ref="V613:V615"/>
    <mergeCell ref="W613:W615"/>
    <mergeCell ref="X613:X615"/>
    <mergeCell ref="Y613:Y615"/>
    <mergeCell ref="H612:H616"/>
    <mergeCell ref="I612:I616"/>
    <mergeCell ref="J612:J616"/>
    <mergeCell ref="K612:K616"/>
    <mergeCell ref="L612:L616"/>
    <mergeCell ref="M612:M616"/>
    <mergeCell ref="N613:N615"/>
    <mergeCell ref="O613:O615"/>
    <mergeCell ref="H622:H627"/>
    <mergeCell ref="I622:I627"/>
    <mergeCell ref="J622:J627"/>
    <mergeCell ref="K622:K627"/>
    <mergeCell ref="L622:L627"/>
    <mergeCell ref="P596:P598"/>
    <mergeCell ref="Q596:Q598"/>
    <mergeCell ref="R596:R598"/>
    <mergeCell ref="G595:G599"/>
    <mergeCell ref="AJ595:AJ599"/>
    <mergeCell ref="AK595:AK599"/>
    <mergeCell ref="I611:K611"/>
    <mergeCell ref="F595:F611"/>
    <mergeCell ref="AF595:AF599"/>
    <mergeCell ref="AG595:AG599"/>
    <mergeCell ref="AH595:AH599"/>
    <mergeCell ref="AI595:AI599"/>
    <mergeCell ref="S596:S598"/>
    <mergeCell ref="T596:T598"/>
    <mergeCell ref="U596:U598"/>
    <mergeCell ref="V596:V598"/>
    <mergeCell ref="W596:W598"/>
    <mergeCell ref="X596:X598"/>
    <mergeCell ref="Y596:Y598"/>
    <mergeCell ref="H595:H599"/>
    <mergeCell ref="I595:I599"/>
    <mergeCell ref="J595:J599"/>
    <mergeCell ref="K595:K599"/>
    <mergeCell ref="L595:L599"/>
    <mergeCell ref="M595:M599"/>
    <mergeCell ref="N596:N598"/>
    <mergeCell ref="O596:O598"/>
    <mergeCell ref="H605:H610"/>
    <mergeCell ref="I605:I610"/>
    <mergeCell ref="J605:J610"/>
    <mergeCell ref="K605:K610"/>
    <mergeCell ref="L605:L610"/>
    <mergeCell ref="P564:P566"/>
    <mergeCell ref="Q564:Q566"/>
    <mergeCell ref="R564:R566"/>
    <mergeCell ref="G563:G567"/>
    <mergeCell ref="AJ563:AJ567"/>
    <mergeCell ref="AK563:AK567"/>
    <mergeCell ref="I594:K594"/>
    <mergeCell ref="F563:F594"/>
    <mergeCell ref="AF563:AF567"/>
    <mergeCell ref="AG563:AG567"/>
    <mergeCell ref="AH563:AH567"/>
    <mergeCell ref="AI563:AI567"/>
    <mergeCell ref="S564:S566"/>
    <mergeCell ref="T564:T566"/>
    <mergeCell ref="U564:U566"/>
    <mergeCell ref="V564:V566"/>
    <mergeCell ref="W564:W566"/>
    <mergeCell ref="X564:X566"/>
    <mergeCell ref="Y564:Y566"/>
    <mergeCell ref="H563:H567"/>
    <mergeCell ref="I563:I567"/>
    <mergeCell ref="J563:J567"/>
    <mergeCell ref="K563:K567"/>
    <mergeCell ref="L563:L567"/>
    <mergeCell ref="M563:M567"/>
    <mergeCell ref="N564:N566"/>
    <mergeCell ref="O564:O566"/>
    <mergeCell ref="H568:H572"/>
    <mergeCell ref="I568:I572"/>
    <mergeCell ref="J568:J572"/>
    <mergeCell ref="K568:K572"/>
    <mergeCell ref="L568:L572"/>
    <mergeCell ref="P532:P534"/>
    <mergeCell ref="Q532:Q534"/>
    <mergeCell ref="R532:R534"/>
    <mergeCell ref="G531:G535"/>
    <mergeCell ref="AJ531:AJ535"/>
    <mergeCell ref="AK531:AK535"/>
    <mergeCell ref="I562:K562"/>
    <mergeCell ref="F531:F562"/>
    <mergeCell ref="AF531:AF535"/>
    <mergeCell ref="AG531:AG535"/>
    <mergeCell ref="AH531:AH535"/>
    <mergeCell ref="AI531:AI535"/>
    <mergeCell ref="S532:S534"/>
    <mergeCell ref="T532:T534"/>
    <mergeCell ref="U532:U534"/>
    <mergeCell ref="V532:V534"/>
    <mergeCell ref="W532:W534"/>
    <mergeCell ref="X532:X534"/>
    <mergeCell ref="Y532:Y534"/>
    <mergeCell ref="H531:H535"/>
    <mergeCell ref="I531:I535"/>
    <mergeCell ref="J531:J535"/>
    <mergeCell ref="K531:K535"/>
    <mergeCell ref="L531:L535"/>
    <mergeCell ref="M531:M535"/>
    <mergeCell ref="N532:N534"/>
    <mergeCell ref="O532:O534"/>
    <mergeCell ref="H541:H545"/>
    <mergeCell ref="I541:I545"/>
    <mergeCell ref="J541:J545"/>
    <mergeCell ref="K541:K545"/>
    <mergeCell ref="L541:L545"/>
    <mergeCell ref="P499:P501"/>
    <mergeCell ref="Q499:Q501"/>
    <mergeCell ref="R499:R501"/>
    <mergeCell ref="G498:G502"/>
    <mergeCell ref="AJ498:AJ502"/>
    <mergeCell ref="AK498:AK502"/>
    <mergeCell ref="I530:K530"/>
    <mergeCell ref="F498:F530"/>
    <mergeCell ref="AF498:AF502"/>
    <mergeCell ref="AG498:AG502"/>
    <mergeCell ref="AH498:AH502"/>
    <mergeCell ref="AI498:AI502"/>
    <mergeCell ref="S499:S501"/>
    <mergeCell ref="T499:T501"/>
    <mergeCell ref="U499:U501"/>
    <mergeCell ref="V499:V501"/>
    <mergeCell ref="W499:W501"/>
    <mergeCell ref="X499:X501"/>
    <mergeCell ref="Y499:Y501"/>
    <mergeCell ref="H498:H502"/>
    <mergeCell ref="I498:I502"/>
    <mergeCell ref="J498:J502"/>
    <mergeCell ref="K498:K502"/>
    <mergeCell ref="L498:L502"/>
    <mergeCell ref="M498:M502"/>
    <mergeCell ref="N499:N501"/>
    <mergeCell ref="O499:O501"/>
    <mergeCell ref="H503:H509"/>
    <mergeCell ref="I503:I509"/>
    <mergeCell ref="J503:J509"/>
    <mergeCell ref="K503:K509"/>
    <mergeCell ref="L503:L509"/>
    <mergeCell ref="P466:P468"/>
    <mergeCell ref="Q466:Q468"/>
    <mergeCell ref="R466:R468"/>
    <mergeCell ref="G465:G469"/>
    <mergeCell ref="AJ465:AJ469"/>
    <mergeCell ref="AK465:AK469"/>
    <mergeCell ref="I497:K497"/>
    <mergeCell ref="F465:F497"/>
    <mergeCell ref="AF465:AF469"/>
    <mergeCell ref="AG465:AG469"/>
    <mergeCell ref="AH465:AH469"/>
    <mergeCell ref="AI465:AI469"/>
    <mergeCell ref="S466:S468"/>
    <mergeCell ref="T466:T468"/>
    <mergeCell ref="U466:U468"/>
    <mergeCell ref="V466:V468"/>
    <mergeCell ref="W466:W468"/>
    <mergeCell ref="X466:X468"/>
    <mergeCell ref="Y466:Y468"/>
    <mergeCell ref="H465:H469"/>
    <mergeCell ref="I465:I469"/>
    <mergeCell ref="J465:J469"/>
    <mergeCell ref="K465:K469"/>
    <mergeCell ref="L465:L469"/>
    <mergeCell ref="M465:M469"/>
    <mergeCell ref="N466:N468"/>
    <mergeCell ref="O466:O468"/>
    <mergeCell ref="H475:H479"/>
    <mergeCell ref="I475:I479"/>
    <mergeCell ref="J475:J479"/>
    <mergeCell ref="K475:K479"/>
    <mergeCell ref="L475:L479"/>
    <mergeCell ref="P433:P435"/>
    <mergeCell ref="Q433:Q435"/>
    <mergeCell ref="R433:R435"/>
    <mergeCell ref="G432:G436"/>
    <mergeCell ref="AJ432:AJ436"/>
    <mergeCell ref="AK432:AK436"/>
    <mergeCell ref="I464:K464"/>
    <mergeCell ref="F432:F464"/>
    <mergeCell ref="AF432:AF436"/>
    <mergeCell ref="AG432:AG436"/>
    <mergeCell ref="AH432:AH436"/>
    <mergeCell ref="AI432:AI436"/>
    <mergeCell ref="S433:S435"/>
    <mergeCell ref="T433:T435"/>
    <mergeCell ref="U433:U435"/>
    <mergeCell ref="V433:V435"/>
    <mergeCell ref="W433:W435"/>
    <mergeCell ref="X433:X435"/>
    <mergeCell ref="Y433:Y435"/>
    <mergeCell ref="H432:H436"/>
    <mergeCell ref="I432:I436"/>
    <mergeCell ref="J432:J436"/>
    <mergeCell ref="K432:K436"/>
    <mergeCell ref="L432:L436"/>
    <mergeCell ref="M432:M436"/>
    <mergeCell ref="N433:N435"/>
    <mergeCell ref="O433:O435"/>
    <mergeCell ref="H437:H441"/>
    <mergeCell ref="I437:I441"/>
    <mergeCell ref="J437:J441"/>
    <mergeCell ref="K437:K441"/>
    <mergeCell ref="L437:L441"/>
    <mergeCell ref="P405:P407"/>
    <mergeCell ref="Q405:Q407"/>
    <mergeCell ref="R405:R407"/>
    <mergeCell ref="G404:G408"/>
    <mergeCell ref="AJ404:AJ408"/>
    <mergeCell ref="AK404:AK408"/>
    <mergeCell ref="I431:K431"/>
    <mergeCell ref="F404:F431"/>
    <mergeCell ref="AF404:AF408"/>
    <mergeCell ref="AG404:AG408"/>
    <mergeCell ref="AH404:AH408"/>
    <mergeCell ref="AI404:AI408"/>
    <mergeCell ref="S405:S407"/>
    <mergeCell ref="T405:T407"/>
    <mergeCell ref="U405:U407"/>
    <mergeCell ref="V405:V407"/>
    <mergeCell ref="W405:W407"/>
    <mergeCell ref="X405:X407"/>
    <mergeCell ref="Y405:Y407"/>
    <mergeCell ref="H404:H408"/>
    <mergeCell ref="I404:I408"/>
    <mergeCell ref="J404:J408"/>
    <mergeCell ref="K404:K408"/>
    <mergeCell ref="L404:L408"/>
    <mergeCell ref="M404:M408"/>
    <mergeCell ref="N405:N407"/>
    <mergeCell ref="O405:O407"/>
    <mergeCell ref="H409:H415"/>
    <mergeCell ref="I409:I415"/>
    <mergeCell ref="J409:J415"/>
    <mergeCell ref="K409:K415"/>
    <mergeCell ref="L409:L415"/>
    <mergeCell ref="P384:P386"/>
    <mergeCell ref="Q384:Q386"/>
    <mergeCell ref="R384:R386"/>
    <mergeCell ref="G383:G387"/>
    <mergeCell ref="AJ383:AJ387"/>
    <mergeCell ref="AK383:AK387"/>
    <mergeCell ref="I403:K403"/>
    <mergeCell ref="F383:F403"/>
    <mergeCell ref="AF383:AF387"/>
    <mergeCell ref="AG383:AG387"/>
    <mergeCell ref="AH383:AH387"/>
    <mergeCell ref="AI383:AI387"/>
    <mergeCell ref="S384:S386"/>
    <mergeCell ref="T384:T386"/>
    <mergeCell ref="U384:U386"/>
    <mergeCell ref="V384:V386"/>
    <mergeCell ref="W384:W386"/>
    <mergeCell ref="X384:X386"/>
    <mergeCell ref="Y384:Y386"/>
    <mergeCell ref="H383:H387"/>
    <mergeCell ref="I383:I387"/>
    <mergeCell ref="J383:J387"/>
    <mergeCell ref="K383:K387"/>
    <mergeCell ref="L383:L387"/>
    <mergeCell ref="M383:M387"/>
    <mergeCell ref="N384:N386"/>
    <mergeCell ref="O384:O386"/>
    <mergeCell ref="H393:H397"/>
    <mergeCell ref="I393:I397"/>
    <mergeCell ref="J393:J397"/>
    <mergeCell ref="K393:K397"/>
    <mergeCell ref="L393:L397"/>
    <mergeCell ref="P366:P368"/>
    <mergeCell ref="Q366:Q368"/>
    <mergeCell ref="R366:R368"/>
    <mergeCell ref="G365:G369"/>
    <mergeCell ref="AJ365:AJ369"/>
    <mergeCell ref="AK365:AK369"/>
    <mergeCell ref="I381:K381"/>
    <mergeCell ref="F365:F381"/>
    <mergeCell ref="AF365:AF369"/>
    <mergeCell ref="AG365:AG369"/>
    <mergeCell ref="AH365:AH369"/>
    <mergeCell ref="AI365:AI369"/>
    <mergeCell ref="S366:S368"/>
    <mergeCell ref="T366:T368"/>
    <mergeCell ref="U366:U368"/>
    <mergeCell ref="V366:V368"/>
    <mergeCell ref="W366:W368"/>
    <mergeCell ref="X366:X368"/>
    <mergeCell ref="Y366:Y368"/>
    <mergeCell ref="H365:H369"/>
    <mergeCell ref="I365:I369"/>
    <mergeCell ref="J365:J369"/>
    <mergeCell ref="K365:K369"/>
    <mergeCell ref="L365:L369"/>
    <mergeCell ref="M365:M369"/>
    <mergeCell ref="N366:N368"/>
    <mergeCell ref="O366:O368"/>
    <mergeCell ref="H376:H380"/>
    <mergeCell ref="I376:I380"/>
    <mergeCell ref="J376:J380"/>
    <mergeCell ref="K376:K380"/>
    <mergeCell ref="L376:L380"/>
    <mergeCell ref="P329:P331"/>
    <mergeCell ref="Q329:Q331"/>
    <mergeCell ref="R329:R331"/>
    <mergeCell ref="G328:G332"/>
    <mergeCell ref="AJ328:AJ332"/>
    <mergeCell ref="AK328:AK332"/>
    <mergeCell ref="I364:K364"/>
    <mergeCell ref="F328:F364"/>
    <mergeCell ref="AF328:AF332"/>
    <mergeCell ref="AG328:AG332"/>
    <mergeCell ref="AH328:AH332"/>
    <mergeCell ref="AI328:AI332"/>
    <mergeCell ref="S329:S331"/>
    <mergeCell ref="T329:T331"/>
    <mergeCell ref="U329:U331"/>
    <mergeCell ref="V329:V331"/>
    <mergeCell ref="W329:W331"/>
    <mergeCell ref="X329:X331"/>
    <mergeCell ref="Y329:Y331"/>
    <mergeCell ref="H328:H332"/>
    <mergeCell ref="I328:I332"/>
    <mergeCell ref="J328:J332"/>
    <mergeCell ref="K328:K332"/>
    <mergeCell ref="L328:L332"/>
    <mergeCell ref="M328:M332"/>
    <mergeCell ref="N329:N331"/>
    <mergeCell ref="O329:O331"/>
    <mergeCell ref="H338:H342"/>
    <mergeCell ref="I338:I342"/>
    <mergeCell ref="J338:J342"/>
    <mergeCell ref="K338:K342"/>
    <mergeCell ref="L338:L342"/>
    <mergeCell ref="P292:P294"/>
    <mergeCell ref="Q292:Q294"/>
    <mergeCell ref="R292:R294"/>
    <mergeCell ref="G291:G295"/>
    <mergeCell ref="AJ291:AJ295"/>
    <mergeCell ref="AK291:AK295"/>
    <mergeCell ref="I327:K327"/>
    <mergeCell ref="F291:F327"/>
    <mergeCell ref="AF291:AF295"/>
    <mergeCell ref="AG291:AG295"/>
    <mergeCell ref="AH291:AH295"/>
    <mergeCell ref="AI291:AI295"/>
    <mergeCell ref="S292:S294"/>
    <mergeCell ref="T292:T294"/>
    <mergeCell ref="U292:U294"/>
    <mergeCell ref="V292:V294"/>
    <mergeCell ref="W292:W294"/>
    <mergeCell ref="X292:X294"/>
    <mergeCell ref="Y292:Y294"/>
    <mergeCell ref="H291:H295"/>
    <mergeCell ref="I291:I295"/>
    <mergeCell ref="J291:J295"/>
    <mergeCell ref="K291:K295"/>
    <mergeCell ref="L291:L295"/>
    <mergeCell ref="M291:M295"/>
    <mergeCell ref="N292:N294"/>
    <mergeCell ref="O292:O294"/>
    <mergeCell ref="H301:H306"/>
    <mergeCell ref="I301:I306"/>
    <mergeCell ref="J301:J306"/>
    <mergeCell ref="K301:K306"/>
    <mergeCell ref="L301:L306"/>
    <mergeCell ref="P256:P258"/>
    <mergeCell ref="Q256:Q258"/>
    <mergeCell ref="R256:R258"/>
    <mergeCell ref="G255:G259"/>
    <mergeCell ref="AJ255:AJ259"/>
    <mergeCell ref="AK255:AK259"/>
    <mergeCell ref="I290:K290"/>
    <mergeCell ref="F255:F290"/>
    <mergeCell ref="AF255:AF259"/>
    <mergeCell ref="AG255:AG259"/>
    <mergeCell ref="AH255:AH259"/>
    <mergeCell ref="AI255:AI259"/>
    <mergeCell ref="S256:S258"/>
    <mergeCell ref="T256:T258"/>
    <mergeCell ref="U256:U258"/>
    <mergeCell ref="V256:V258"/>
    <mergeCell ref="W256:W258"/>
    <mergeCell ref="X256:X258"/>
    <mergeCell ref="Y256:Y258"/>
    <mergeCell ref="H255:H259"/>
    <mergeCell ref="I255:I259"/>
    <mergeCell ref="J255:J259"/>
    <mergeCell ref="K255:K259"/>
    <mergeCell ref="L255:L259"/>
    <mergeCell ref="M255:M259"/>
    <mergeCell ref="N256:N258"/>
    <mergeCell ref="O256:O258"/>
    <mergeCell ref="H265:H269"/>
    <mergeCell ref="I265:I269"/>
    <mergeCell ref="J265:J269"/>
    <mergeCell ref="K265:K269"/>
    <mergeCell ref="L265:L269"/>
    <mergeCell ref="P224:P226"/>
    <mergeCell ref="Q224:Q226"/>
    <mergeCell ref="R224:R226"/>
    <mergeCell ref="G223:G227"/>
    <mergeCell ref="AJ223:AJ227"/>
    <mergeCell ref="AK223:AK227"/>
    <mergeCell ref="I254:K254"/>
    <mergeCell ref="F223:F254"/>
    <mergeCell ref="AF223:AF227"/>
    <mergeCell ref="AG223:AG227"/>
    <mergeCell ref="AH223:AH227"/>
    <mergeCell ref="AI223:AI227"/>
    <mergeCell ref="S224:S226"/>
    <mergeCell ref="T224:T226"/>
    <mergeCell ref="U224:U226"/>
    <mergeCell ref="V224:V226"/>
    <mergeCell ref="W224:W226"/>
    <mergeCell ref="X224:X226"/>
    <mergeCell ref="Y224:Y226"/>
    <mergeCell ref="H223:H227"/>
    <mergeCell ref="I223:I227"/>
    <mergeCell ref="J223:J227"/>
    <mergeCell ref="K223:K227"/>
    <mergeCell ref="L223:L227"/>
    <mergeCell ref="M223:M227"/>
    <mergeCell ref="N224:N226"/>
    <mergeCell ref="O224:O226"/>
    <mergeCell ref="H228:H232"/>
    <mergeCell ref="I228:I232"/>
    <mergeCell ref="J228:J232"/>
    <mergeCell ref="K228:K232"/>
    <mergeCell ref="L228:L232"/>
    <mergeCell ref="P202:P204"/>
    <mergeCell ref="Q202:Q204"/>
    <mergeCell ref="R202:R204"/>
    <mergeCell ref="G201:G205"/>
    <mergeCell ref="AJ201:AJ205"/>
    <mergeCell ref="AK201:AK205"/>
    <mergeCell ref="I222:K222"/>
    <mergeCell ref="F201:F222"/>
    <mergeCell ref="AF201:AF205"/>
    <mergeCell ref="AG201:AG205"/>
    <mergeCell ref="AH201:AH205"/>
    <mergeCell ref="AI201:AI205"/>
    <mergeCell ref="S202:S204"/>
    <mergeCell ref="T202:T204"/>
    <mergeCell ref="U202:U204"/>
    <mergeCell ref="V202:V204"/>
    <mergeCell ref="W202:W204"/>
    <mergeCell ref="X202:X204"/>
    <mergeCell ref="Y202:Y204"/>
    <mergeCell ref="H201:H205"/>
    <mergeCell ref="I201:I205"/>
    <mergeCell ref="J201:J205"/>
    <mergeCell ref="K201:K205"/>
    <mergeCell ref="L201:L205"/>
    <mergeCell ref="M201:M205"/>
    <mergeCell ref="N202:N204"/>
    <mergeCell ref="O202:O204"/>
    <mergeCell ref="H212:H216"/>
    <mergeCell ref="I212:I216"/>
    <mergeCell ref="J212:J216"/>
    <mergeCell ref="K212:K216"/>
    <mergeCell ref="L212:L216"/>
    <mergeCell ref="P185:P187"/>
    <mergeCell ref="Q185:Q187"/>
    <mergeCell ref="R185:R187"/>
    <mergeCell ref="G184:G188"/>
    <mergeCell ref="AJ184:AJ188"/>
    <mergeCell ref="AK184:AK188"/>
    <mergeCell ref="I200:K200"/>
    <mergeCell ref="F184:F200"/>
    <mergeCell ref="AF184:AF188"/>
    <mergeCell ref="AG184:AG188"/>
    <mergeCell ref="AH184:AH188"/>
    <mergeCell ref="AI184:AI188"/>
    <mergeCell ref="S185:S187"/>
    <mergeCell ref="T185:T187"/>
    <mergeCell ref="U185:U187"/>
    <mergeCell ref="V185:V187"/>
    <mergeCell ref="W185:W187"/>
    <mergeCell ref="X185:X187"/>
    <mergeCell ref="Y185:Y187"/>
    <mergeCell ref="H184:H188"/>
    <mergeCell ref="I184:I188"/>
    <mergeCell ref="J184:J188"/>
    <mergeCell ref="K184:K188"/>
    <mergeCell ref="L184:L188"/>
    <mergeCell ref="M184:M188"/>
    <mergeCell ref="N185:N187"/>
    <mergeCell ref="O185:O187"/>
    <mergeCell ref="H195:H199"/>
    <mergeCell ref="I195:I199"/>
    <mergeCell ref="J195:J199"/>
    <mergeCell ref="K195:K199"/>
    <mergeCell ref="L195:L199"/>
    <mergeCell ref="P168:P170"/>
    <mergeCell ref="Q168:Q170"/>
    <mergeCell ref="R168:R170"/>
    <mergeCell ref="G167:G171"/>
    <mergeCell ref="AJ167:AJ171"/>
    <mergeCell ref="AK167:AK171"/>
    <mergeCell ref="I183:K183"/>
    <mergeCell ref="F167:F183"/>
    <mergeCell ref="AF167:AF171"/>
    <mergeCell ref="AG167:AG171"/>
    <mergeCell ref="AH167:AH171"/>
    <mergeCell ref="AI167:AI171"/>
    <mergeCell ref="S168:S170"/>
    <mergeCell ref="T168:T170"/>
    <mergeCell ref="U168:U170"/>
    <mergeCell ref="V168:V170"/>
    <mergeCell ref="W168:W170"/>
    <mergeCell ref="X168:X170"/>
    <mergeCell ref="Y168:Y170"/>
    <mergeCell ref="H167:H171"/>
    <mergeCell ref="I167:I171"/>
    <mergeCell ref="J167:J171"/>
    <mergeCell ref="K167:K171"/>
    <mergeCell ref="L167:L171"/>
    <mergeCell ref="M167:M171"/>
    <mergeCell ref="N168:N170"/>
    <mergeCell ref="O168:O170"/>
    <mergeCell ref="H178:H182"/>
    <mergeCell ref="I178:I182"/>
    <mergeCell ref="J178:J182"/>
    <mergeCell ref="K178:K182"/>
    <mergeCell ref="L178:L182"/>
    <mergeCell ref="P156:P158"/>
    <mergeCell ref="Q156:Q158"/>
    <mergeCell ref="R156:R158"/>
    <mergeCell ref="G155:G159"/>
    <mergeCell ref="AJ155:AJ159"/>
    <mergeCell ref="AK155:AK159"/>
    <mergeCell ref="I165:K165"/>
    <mergeCell ref="F155:F165"/>
    <mergeCell ref="AF155:AF159"/>
    <mergeCell ref="AG155:AG159"/>
    <mergeCell ref="AH155:AH159"/>
    <mergeCell ref="AI155:AI159"/>
    <mergeCell ref="S156:S158"/>
    <mergeCell ref="T156:T158"/>
    <mergeCell ref="U156:U158"/>
    <mergeCell ref="V156:V158"/>
    <mergeCell ref="W156:W158"/>
    <mergeCell ref="X156:X158"/>
    <mergeCell ref="Y156:Y158"/>
    <mergeCell ref="H155:H159"/>
    <mergeCell ref="I155:I159"/>
    <mergeCell ref="J155:J159"/>
    <mergeCell ref="K155:K159"/>
    <mergeCell ref="L155:L159"/>
    <mergeCell ref="M155:M159"/>
    <mergeCell ref="N156:N158"/>
    <mergeCell ref="O156:O158"/>
    <mergeCell ref="H160:H164"/>
    <mergeCell ref="I160:I164"/>
    <mergeCell ref="J160:J164"/>
    <mergeCell ref="K160:K164"/>
    <mergeCell ref="L160:L164"/>
    <mergeCell ref="P145:P147"/>
    <mergeCell ref="Q145:Q147"/>
    <mergeCell ref="R145:R147"/>
    <mergeCell ref="G144:G148"/>
    <mergeCell ref="AJ144:AJ148"/>
    <mergeCell ref="AK144:AK148"/>
    <mergeCell ref="I154:K154"/>
    <mergeCell ref="F144:F154"/>
    <mergeCell ref="AF144:AF148"/>
    <mergeCell ref="AG144:AG148"/>
    <mergeCell ref="AH144:AH148"/>
    <mergeCell ref="AI144:AI148"/>
    <mergeCell ref="S145:S147"/>
    <mergeCell ref="T145:T147"/>
    <mergeCell ref="U145:U147"/>
    <mergeCell ref="V145:V147"/>
    <mergeCell ref="W145:W147"/>
    <mergeCell ref="X145:X147"/>
    <mergeCell ref="Y145:Y147"/>
    <mergeCell ref="H144:H148"/>
    <mergeCell ref="I144:I148"/>
    <mergeCell ref="J144:J148"/>
    <mergeCell ref="K144:K148"/>
    <mergeCell ref="L144:L148"/>
    <mergeCell ref="M144:M148"/>
    <mergeCell ref="N145:N147"/>
    <mergeCell ref="O145:O147"/>
    <mergeCell ref="P134:P136"/>
    <mergeCell ref="Q134:Q136"/>
    <mergeCell ref="R134:R136"/>
    <mergeCell ref="G133:G137"/>
    <mergeCell ref="AJ133:AJ137"/>
    <mergeCell ref="AK133:AK137"/>
    <mergeCell ref="I143:K143"/>
    <mergeCell ref="F133:F143"/>
    <mergeCell ref="AF133:AF137"/>
    <mergeCell ref="AG133:AG137"/>
    <mergeCell ref="AH133:AH137"/>
    <mergeCell ref="AI133:AI137"/>
    <mergeCell ref="S134:S136"/>
    <mergeCell ref="T134:T136"/>
    <mergeCell ref="U134:U136"/>
    <mergeCell ref="V134:V136"/>
    <mergeCell ref="W134:W136"/>
    <mergeCell ref="X134:X136"/>
    <mergeCell ref="Y134:Y136"/>
    <mergeCell ref="H133:H137"/>
    <mergeCell ref="I133:I137"/>
    <mergeCell ref="J133:J137"/>
    <mergeCell ref="K133:K137"/>
    <mergeCell ref="L133:L137"/>
    <mergeCell ref="M133:M137"/>
    <mergeCell ref="N134:N136"/>
    <mergeCell ref="O134:O136"/>
    <mergeCell ref="H138:H142"/>
    <mergeCell ref="I138:I142"/>
    <mergeCell ref="J138:J142"/>
    <mergeCell ref="K138:K142"/>
    <mergeCell ref="L138:L142"/>
    <mergeCell ref="P121:P123"/>
    <mergeCell ref="Q121:Q123"/>
    <mergeCell ref="R121:R123"/>
    <mergeCell ref="G120:G124"/>
    <mergeCell ref="AJ120:AJ124"/>
    <mergeCell ref="AK120:AK124"/>
    <mergeCell ref="I131:K131"/>
    <mergeCell ref="F120:F131"/>
    <mergeCell ref="AF120:AF124"/>
    <mergeCell ref="AG120:AG124"/>
    <mergeCell ref="AH120:AH124"/>
    <mergeCell ref="AI120:AI124"/>
    <mergeCell ref="S121:S123"/>
    <mergeCell ref="T121:T123"/>
    <mergeCell ref="U121:U123"/>
    <mergeCell ref="V121:V123"/>
    <mergeCell ref="W121:W123"/>
    <mergeCell ref="X121:X123"/>
    <mergeCell ref="Y121:Y123"/>
    <mergeCell ref="H120:H124"/>
    <mergeCell ref="I120:I124"/>
    <mergeCell ref="J120:J124"/>
    <mergeCell ref="K120:K124"/>
    <mergeCell ref="L120:L124"/>
    <mergeCell ref="M120:M124"/>
    <mergeCell ref="N121:N123"/>
    <mergeCell ref="O121:O123"/>
    <mergeCell ref="H125:H130"/>
    <mergeCell ref="I125:I130"/>
    <mergeCell ref="J125:J130"/>
    <mergeCell ref="K125:K130"/>
    <mergeCell ref="L125:L130"/>
    <mergeCell ref="P104:P106"/>
    <mergeCell ref="Q104:Q106"/>
    <mergeCell ref="R104:R106"/>
    <mergeCell ref="G103:G107"/>
    <mergeCell ref="AJ103:AJ107"/>
    <mergeCell ref="AK103:AK107"/>
    <mergeCell ref="I119:K119"/>
    <mergeCell ref="F103:F119"/>
    <mergeCell ref="AF103:AF107"/>
    <mergeCell ref="AG103:AG107"/>
    <mergeCell ref="AH103:AH107"/>
    <mergeCell ref="AI103:AI107"/>
    <mergeCell ref="S104:S106"/>
    <mergeCell ref="T104:T106"/>
    <mergeCell ref="U104:U106"/>
    <mergeCell ref="V104:V106"/>
    <mergeCell ref="W104:W106"/>
    <mergeCell ref="X104:X106"/>
    <mergeCell ref="Y104:Y106"/>
    <mergeCell ref="H103:H107"/>
    <mergeCell ref="I103:I107"/>
    <mergeCell ref="J103:J107"/>
    <mergeCell ref="K103:K107"/>
    <mergeCell ref="L103:L107"/>
    <mergeCell ref="M103:M107"/>
    <mergeCell ref="N104:N106"/>
    <mergeCell ref="O104:O106"/>
    <mergeCell ref="AF114:AF118"/>
    <mergeCell ref="AG114:AG118"/>
    <mergeCell ref="AH114:AH118"/>
    <mergeCell ref="AI114:AI118"/>
    <mergeCell ref="AJ114:AJ118"/>
    <mergeCell ref="P87:P89"/>
    <mergeCell ref="Q87:Q89"/>
    <mergeCell ref="R87:R89"/>
    <mergeCell ref="G86:G90"/>
    <mergeCell ref="AJ86:AJ90"/>
    <mergeCell ref="AK86:AK90"/>
    <mergeCell ref="I102:K102"/>
    <mergeCell ref="F86:F102"/>
    <mergeCell ref="AF86:AF90"/>
    <mergeCell ref="AG86:AG90"/>
    <mergeCell ref="AH86:AH90"/>
    <mergeCell ref="AI86:AI90"/>
    <mergeCell ref="S87:S89"/>
    <mergeCell ref="T87:T89"/>
    <mergeCell ref="U87:U89"/>
    <mergeCell ref="V87:V89"/>
    <mergeCell ref="W87:W89"/>
    <mergeCell ref="X87:X89"/>
    <mergeCell ref="Y87:Y89"/>
    <mergeCell ref="H86:H90"/>
    <mergeCell ref="I86:I90"/>
    <mergeCell ref="J86:J90"/>
    <mergeCell ref="K86:K90"/>
    <mergeCell ref="L86:L90"/>
    <mergeCell ref="M86:M90"/>
    <mergeCell ref="N87:N89"/>
    <mergeCell ref="O87:O89"/>
    <mergeCell ref="P65:P67"/>
    <mergeCell ref="Q65:Q67"/>
    <mergeCell ref="R65:R67"/>
    <mergeCell ref="G64:G68"/>
    <mergeCell ref="AJ64:AJ68"/>
    <mergeCell ref="AK64:AK68"/>
    <mergeCell ref="I85:K85"/>
    <mergeCell ref="F64:F85"/>
    <mergeCell ref="AF64:AF68"/>
    <mergeCell ref="AG64:AG68"/>
    <mergeCell ref="AH64:AH68"/>
    <mergeCell ref="AI64:AI68"/>
    <mergeCell ref="S65:S67"/>
    <mergeCell ref="T65:T67"/>
    <mergeCell ref="U65:U67"/>
    <mergeCell ref="V65:V67"/>
    <mergeCell ref="W65:W67"/>
    <mergeCell ref="X65:X67"/>
    <mergeCell ref="Y65:Y67"/>
    <mergeCell ref="H64:H68"/>
    <mergeCell ref="I64:I68"/>
    <mergeCell ref="J64:J68"/>
    <mergeCell ref="K64:K68"/>
    <mergeCell ref="L64:L68"/>
    <mergeCell ref="M64:M68"/>
    <mergeCell ref="N65:N67"/>
    <mergeCell ref="O65:O67"/>
    <mergeCell ref="H75:H79"/>
    <mergeCell ref="I75:I79"/>
    <mergeCell ref="J75:J79"/>
    <mergeCell ref="K75:K79"/>
    <mergeCell ref="L75:L79"/>
    <mergeCell ref="P48:P50"/>
    <mergeCell ref="Q48:Q50"/>
    <mergeCell ref="R48:R50"/>
    <mergeCell ref="G47:G51"/>
    <mergeCell ref="AJ47:AJ51"/>
    <mergeCell ref="AK47:AK51"/>
    <mergeCell ref="I63:K63"/>
    <mergeCell ref="F47:F63"/>
    <mergeCell ref="AF47:AF51"/>
    <mergeCell ref="AG47:AG51"/>
    <mergeCell ref="AH47:AH51"/>
    <mergeCell ref="AI47:AI51"/>
    <mergeCell ref="S48:S50"/>
    <mergeCell ref="T48:T50"/>
    <mergeCell ref="U48:U50"/>
    <mergeCell ref="V48:V50"/>
    <mergeCell ref="W48:W50"/>
    <mergeCell ref="X48:X50"/>
    <mergeCell ref="Y48:Y50"/>
    <mergeCell ref="H47:H51"/>
    <mergeCell ref="I47:I51"/>
    <mergeCell ref="J47:J51"/>
    <mergeCell ref="K47:K51"/>
    <mergeCell ref="L47:L51"/>
    <mergeCell ref="M47:M51"/>
    <mergeCell ref="N48:N50"/>
    <mergeCell ref="O48:O50"/>
    <mergeCell ref="AI52:AI57"/>
    <mergeCell ref="AJ52:AJ57"/>
    <mergeCell ref="AK52:AK57"/>
    <mergeCell ref="H58:H62"/>
    <mergeCell ref="I58:I62"/>
    <mergeCell ref="AK31:AK35"/>
    <mergeCell ref="I46:K46"/>
    <mergeCell ref="F31:F46"/>
    <mergeCell ref="AF31:AF35"/>
    <mergeCell ref="AG31:AG35"/>
    <mergeCell ref="AH31:AH35"/>
    <mergeCell ref="AI31:AI35"/>
    <mergeCell ref="S32:S34"/>
    <mergeCell ref="T32:T34"/>
    <mergeCell ref="U32:U34"/>
    <mergeCell ref="V32:V34"/>
    <mergeCell ref="W32:W34"/>
    <mergeCell ref="X32:X34"/>
    <mergeCell ref="Y32:Y34"/>
    <mergeCell ref="H31:H35"/>
    <mergeCell ref="I31:I35"/>
    <mergeCell ref="J31:J35"/>
    <mergeCell ref="K31:K35"/>
    <mergeCell ref="L31:L35"/>
    <mergeCell ref="M31:M35"/>
    <mergeCell ref="N32:N34"/>
    <mergeCell ref="O32:O34"/>
    <mergeCell ref="H36:H40"/>
    <mergeCell ref="I36:I40"/>
    <mergeCell ref="J36:J40"/>
    <mergeCell ref="K36:K40"/>
    <mergeCell ref="L36:L40"/>
    <mergeCell ref="M36:M40"/>
    <mergeCell ref="AF36:AF40"/>
    <mergeCell ref="AG36:AG40"/>
    <mergeCell ref="AH36:AH40"/>
    <mergeCell ref="AI36:AI40"/>
    <mergeCell ref="F5:K5"/>
    <mergeCell ref="P16:P18"/>
    <mergeCell ref="Q16:Q18"/>
    <mergeCell ref="R16:R18"/>
    <mergeCell ref="G15:G19"/>
    <mergeCell ref="AJ15:AJ19"/>
    <mergeCell ref="AK15:AK19"/>
    <mergeCell ref="I30:K30"/>
    <mergeCell ref="F15:F30"/>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H20:H24"/>
    <mergeCell ref="I20:I24"/>
    <mergeCell ref="J20:J24"/>
    <mergeCell ref="K20:K24"/>
    <mergeCell ref="AB9:AE10"/>
    <mergeCell ref="S11:Y11"/>
    <mergeCell ref="N10:Y10"/>
    <mergeCell ref="K9:Y9"/>
    <mergeCell ref="N11:O12"/>
    <mergeCell ref="P11:P12"/>
    <mergeCell ref="Q11:Q12"/>
    <mergeCell ref="F1072:J1072"/>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071:J1071"/>
    <mergeCell ref="F1070:J1070"/>
    <mergeCell ref="P32:P34"/>
    <mergeCell ref="Q32:Q34"/>
    <mergeCell ref="R32:R34"/>
    <mergeCell ref="G31:G35"/>
    <mergeCell ref="AJ31:AJ35"/>
  </mergeCells>
  <dataValidations count="4980">
    <dataValidation type="whole" allowBlank="1" showErrorMessage="1" errorTitle="Ошибка" error="Допускается ввод только неотрицательных целых чисел!" sqref="AI803">
      <formula1>0</formula1>
      <formula2>9.99999999999999E+23</formula2>
    </dataValidation>
    <dataValidation type="whole" allowBlank="1" showErrorMessage="1" errorTitle="Ошибка" error="Допускается ввод только неотрицательных целых чисел!" sqref="AF803">
      <formula1>0</formula1>
      <formula2>9.99999999999999E+23</formula2>
    </dataValidation>
    <dataValidation type="decimal" allowBlank="1" showErrorMessage="1" errorTitle="Ошибка" error="Допускается ввод только неотрицательных чисел!" sqref="AE803">
      <formula1>0</formula1>
      <formula2>9.99999999999999E+23</formula2>
    </dataValidation>
    <dataValidation type="decimal" allowBlank="1" showErrorMessage="1" errorTitle="Ошибка" error="Допускается ввод только неотрицательных чисел!" sqref="AC803">
      <formula1>0</formula1>
      <formula2>9.99999999999999E+23</formula2>
    </dataValidation>
    <dataValidation type="textLength" operator="lessThanOrEqual" allowBlank="1" showInputMessage="1" showErrorMessage="1" errorTitle="Ошибка" error="Допускается ввод не более 900 символов!" sqref="K8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3">
      <formula1>"a"</formula1>
    </dataValidation>
    <dataValidation type="whole" allowBlank="1" showErrorMessage="1" errorTitle="Ошибка" error="Допускается ввод только неотрицательных целых чисел!" sqref="AI791">
      <formula1>0</formula1>
      <formula2>9.99999999999999E+23</formula2>
    </dataValidation>
    <dataValidation type="whole" allowBlank="1" showErrorMessage="1" errorTitle="Ошибка" error="Допускается ввод только неотрицательных целых чисел!" sqref="AF791">
      <formula1>0</formula1>
      <formula2>9.99999999999999E+23</formula2>
    </dataValidation>
    <dataValidation type="decimal" allowBlank="1" showErrorMessage="1" errorTitle="Ошибка" error="Допускается ввод только неотрицательных чисел!" sqref="AE791">
      <formula1>0</formula1>
      <formula2>9.99999999999999E+23</formula2>
    </dataValidation>
    <dataValidation type="decimal" allowBlank="1" showErrorMessage="1" errorTitle="Ошибка" error="Допускается ввод только неотрицательных чисел!" sqref="AC791">
      <formula1>0</formula1>
      <formula2>9.99999999999999E+23</formula2>
    </dataValidation>
    <dataValidation type="textLength" operator="lessThanOrEqual" allowBlank="1" showInputMessage="1" showErrorMessage="1" errorTitle="Ошибка" error="Допускается ввод не более 900 символов!" sqref="K7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1">
      <formula1>"a"</formula1>
    </dataValidation>
    <dataValidation type="whole" allowBlank="1" showErrorMessage="1" errorTitle="Ошибка" error="Допускается ввод только неотрицательных целых чисел!" sqref="AI779">
      <formula1>0</formula1>
      <formula2>9.99999999999999E+23</formula2>
    </dataValidation>
    <dataValidation type="whole" allowBlank="1" showErrorMessage="1" errorTitle="Ошибка" error="Допускается ввод только неотрицательных целых чисел!" sqref="AF779">
      <formula1>0</formula1>
      <formula2>9.99999999999999E+23</formula2>
    </dataValidation>
    <dataValidation type="decimal" allowBlank="1" showErrorMessage="1" errorTitle="Ошибка" error="Допускается ввод только неотрицательных чисел!" sqref="AE779">
      <formula1>0</formula1>
      <formula2>9.99999999999999E+23</formula2>
    </dataValidation>
    <dataValidation type="decimal" allowBlank="1" showErrorMessage="1" errorTitle="Ошибка" error="Допускается ввод только неотрицательных чисел!" sqref="AC779">
      <formula1>0</formula1>
      <formula2>9.99999999999999E+23</formula2>
    </dataValidation>
    <dataValidation type="textLength" operator="lessThanOrEqual" allowBlank="1" showInputMessage="1" showErrorMessage="1" errorTitle="Ошибка" error="Допускается ввод не более 900 символов!" sqref="K7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9">
      <formula1>"a"</formula1>
    </dataValidation>
    <dataValidation type="whole" allowBlank="1" showErrorMessage="1" errorTitle="Ошибка" error="Допускается ввод только неотрицательных целых чисел!" sqref="AI767">
      <formula1>0</formula1>
      <formula2>9.99999999999999E+23</formula2>
    </dataValidation>
    <dataValidation type="whole" allowBlank="1" showErrorMessage="1" errorTitle="Ошибка" error="Допускается ввод только неотрицательных целых чисел!" sqref="AF767">
      <formula1>0</formula1>
      <formula2>9.99999999999999E+23</formula2>
    </dataValidation>
    <dataValidation type="decimal" allowBlank="1" showErrorMessage="1" errorTitle="Ошибка" error="Допускается ввод только неотрицательных чисел!" sqref="AE767">
      <formula1>0</formula1>
      <formula2>9.99999999999999E+23</formula2>
    </dataValidation>
    <dataValidation type="decimal" allowBlank="1" showErrorMessage="1" errorTitle="Ошибка" error="Допускается ввод только неотрицательных чисел!" sqref="AC767">
      <formula1>0</formula1>
      <formula2>9.99999999999999E+23</formula2>
    </dataValidation>
    <dataValidation type="textLength" operator="lessThanOrEqual" allowBlank="1" showInputMessage="1" showErrorMessage="1" errorTitle="Ошибка" error="Допускается ввод не более 900 символов!" sqref="K7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7">
      <formula1>"a"</formula1>
    </dataValidation>
    <dataValidation type="whole" allowBlank="1" showErrorMessage="1" errorTitle="Ошибка" error="Допускается ввод только неотрицательных целых чисел!" sqref="AI750">
      <formula1>0</formula1>
      <formula2>9.99999999999999E+23</formula2>
    </dataValidation>
    <dataValidation type="whole" allowBlank="1" showErrorMessage="1" errorTitle="Ошибка" error="Допускается ввод только неотрицательных целых чисел!" sqref="AF750">
      <formula1>0</formula1>
      <formula2>9.99999999999999E+23</formula2>
    </dataValidation>
    <dataValidation type="decimal" allowBlank="1" showErrorMessage="1" errorTitle="Ошибка" error="Допускается ввод только неотрицательных чисел!" sqref="AE750">
      <formula1>0</formula1>
      <formula2>9.99999999999999E+23</formula2>
    </dataValidation>
    <dataValidation type="decimal" allowBlank="1" showErrorMessage="1" errorTitle="Ошибка" error="Допускается ввод только неотрицательных чисел!" sqref="AC750">
      <formula1>0</formula1>
      <formula2>9.99999999999999E+23</formula2>
    </dataValidation>
    <dataValidation type="textLength" operator="lessThanOrEqual" allowBlank="1" showInputMessage="1" showErrorMessage="1" errorTitle="Ошибка" error="Допускается ввод не более 900 символов!" sqref="K7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0">
      <formula1>"a"</formula1>
    </dataValidation>
    <dataValidation type="whole" allowBlank="1" showErrorMessage="1" errorTitle="Ошибка" error="Допускается ввод только неотрицательных целых чисел!" sqref="AI738">
      <formula1>0</formula1>
      <formula2>9.99999999999999E+23</formula2>
    </dataValidation>
    <dataValidation type="whole" allowBlank="1" showErrorMessage="1" errorTitle="Ошибка" error="Допускается ввод только неотрицательных целых чисел!" sqref="AF738">
      <formula1>0</formula1>
      <formula2>9.99999999999999E+23</formula2>
    </dataValidation>
    <dataValidation type="decimal" allowBlank="1" showErrorMessage="1" errorTitle="Ошибка" error="Допускается ввод только неотрицательных чисел!" sqref="AE738">
      <formula1>0</formula1>
      <formula2>9.99999999999999E+23</formula2>
    </dataValidation>
    <dataValidation type="decimal" allowBlank="1" showErrorMessage="1" errorTitle="Ошибка" error="Допускается ввод только неотрицательных чисел!" sqref="AC738">
      <formula1>0</formula1>
      <formula2>9.99999999999999E+23</formula2>
    </dataValidation>
    <dataValidation type="textLength" operator="lessThanOrEqual" allowBlank="1" showInputMessage="1" showErrorMessage="1" errorTitle="Ошибка" error="Допускается ввод не более 900 символов!" sqref="K7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8">
      <formula1>"a"</formula1>
    </dataValidation>
    <dataValidation type="whole" allowBlank="1" showErrorMessage="1" errorTitle="Ошибка" error="Допускается ввод только неотрицательных целых чисел!" sqref="AI726">
      <formula1>0</formula1>
      <formula2>9.99999999999999E+23</formula2>
    </dataValidation>
    <dataValidation type="whole" allowBlank="1" showErrorMessage="1" errorTitle="Ошибка" error="Допускается ввод только неотрицательных целых чисел!" sqref="AF726">
      <formula1>0</formula1>
      <formula2>9.99999999999999E+23</formula2>
    </dataValidation>
    <dataValidation type="decimal" allowBlank="1" showErrorMessage="1" errorTitle="Ошибка" error="Допускается ввод только неотрицательных чисел!" sqref="AE726">
      <formula1>0</formula1>
      <formula2>9.99999999999999E+23</formula2>
    </dataValidation>
    <dataValidation type="decimal" allowBlank="1" showErrorMessage="1" errorTitle="Ошибка" error="Допускается ввод только неотрицательных чисел!" sqref="AC726">
      <formula1>0</formula1>
      <formula2>9.99999999999999E+23</formula2>
    </dataValidation>
    <dataValidation type="textLength" operator="lessThanOrEqual" allowBlank="1" showInputMessage="1" showErrorMessage="1" errorTitle="Ошибка" error="Допускается ввод не более 900 символов!" sqref="K7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6">
      <formula1>"a"</formula1>
    </dataValidation>
    <dataValidation type="whole" allowBlank="1" showErrorMessage="1" errorTitle="Ошибка" error="Допускается ввод только неотрицательных целых чисел!" sqref="AI714">
      <formula1>0</formula1>
      <formula2>9.99999999999999E+23</formula2>
    </dataValidation>
    <dataValidation type="whole" allowBlank="1" showErrorMessage="1" errorTitle="Ошибка" error="Допускается ввод только неотрицательных целых чисел!" sqref="AF714">
      <formula1>0</formula1>
      <formula2>9.99999999999999E+23</formula2>
    </dataValidation>
    <dataValidation type="decimal" allowBlank="1" showErrorMessage="1" errorTitle="Ошибка" error="Допускается ввод только неотрицательных чисел!" sqref="AE714">
      <formula1>0</formula1>
      <formula2>9.99999999999999E+23</formula2>
    </dataValidation>
    <dataValidation type="decimal" allowBlank="1" showErrorMessage="1" errorTitle="Ошибка" error="Допускается ввод только неотрицательных чисел!" sqref="AC714">
      <formula1>0</formula1>
      <formula2>9.99999999999999E+23</formula2>
    </dataValidation>
    <dataValidation type="textLength" operator="lessThanOrEqual" allowBlank="1" showInputMessage="1" showErrorMessage="1" errorTitle="Ошибка" error="Допускается ввод не более 900 символов!" sqref="K7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4">
      <formula1>"a"</formula1>
    </dataValidation>
    <dataValidation type="whole" allowBlank="1" showErrorMessage="1" errorTitle="Ошибка" error="Допускается ввод только неотрицательных целых чисел!" sqref="AI805">
      <formula1>0</formula1>
      <formula2>9.99999999999999E+23</formula2>
    </dataValidation>
    <dataValidation type="whole" allowBlank="1" showErrorMessage="1" errorTitle="Ошибка" error="Допускается ввод только неотрицательных целых чисел!" sqref="AF805">
      <formula1>0</formula1>
      <formula2>9.99999999999999E+23</formula2>
    </dataValidation>
    <dataValidation type="whole" allowBlank="1" showErrorMessage="1" errorTitle="Ошибка" error="Допускается ввод только неотрицательных целых чисел!" sqref="AI804">
      <formula1>0</formula1>
      <formula2>9.99999999999999E+23</formula2>
    </dataValidation>
    <dataValidation type="whole" allowBlank="1" showErrorMessage="1" errorTitle="Ошибка" error="Допускается ввод только неотрицательных целых чисел!" sqref="AF804">
      <formula1>0</formula1>
      <formula2>9.99999999999999E+23</formula2>
    </dataValidation>
    <dataValidation type="textLength" operator="lessThanOrEqual" allowBlank="1" showInputMessage="1" showErrorMessage="1" errorTitle="Ошибка" error="Допускается ввод не более 900 символов!" sqref="K8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4">
      <formula1>"a"</formula1>
    </dataValidation>
    <dataValidation type="whole" allowBlank="1" showErrorMessage="1" errorTitle="Ошибка" error="Допускается ввод только неотрицательных целых чисел!" sqref="AI802">
      <formula1>0</formula1>
      <formula2>9.99999999999999E+23</formula2>
    </dataValidation>
    <dataValidation type="whole" allowBlank="1" showErrorMessage="1" errorTitle="Ошибка" error="Допускается ввод только неотрицательных целых чисел!" sqref="AF802">
      <formula1>0</formula1>
      <formula2>9.99999999999999E+23</formula2>
    </dataValidation>
    <dataValidation type="decimal" allowBlank="1" showErrorMessage="1" errorTitle="Ошибка" error="Допускается ввод только неотрицательных чисел!" sqref="AE802">
      <formula1>0</formula1>
      <formula2>9.99999999999999E+23</formula2>
    </dataValidation>
    <dataValidation type="decimal" allowBlank="1" showErrorMessage="1" errorTitle="Ошибка" error="Допускается ввод только неотрицательных чисел!" sqref="AC802">
      <formula1>0</formula1>
      <formula2>9.99999999999999E+23</formula2>
    </dataValidation>
    <dataValidation type="textLength" operator="lessThanOrEqual" allowBlank="1" showInputMessage="1" showErrorMessage="1" errorTitle="Ошибка" error="Допускается ввод не более 900 символов!" sqref="K8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2">
      <formula1>"a"</formula1>
    </dataValidation>
    <dataValidation type="whole" allowBlank="1" showErrorMessage="1" errorTitle="Ошибка" error="Допускается ввод только неотрицательных целых чисел!" sqref="AI801">
      <formula1>0</formula1>
      <formula2>9.99999999999999E+23</formula2>
    </dataValidation>
    <dataValidation type="whole" allowBlank="1" showErrorMessage="1" errorTitle="Ошибка" error="Допускается ввод только неотрицательных целых чисел!" sqref="AF801">
      <formula1>0</formula1>
      <formula2>9.99999999999999E+23</formula2>
    </dataValidation>
    <dataValidation type="textLength" operator="lessThanOrEqual" allowBlank="1" showInputMessage="1" showErrorMessage="1" errorTitle="Ошибка" error="Допускается ввод не более 900 символов!" sqref="K8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1">
      <formula1>"a"</formula1>
    </dataValidation>
    <dataValidation type="whole" allowBlank="1" showErrorMessage="1" errorTitle="Ошибка" error="Допускается ввод только неотрицательных целых чисел!" sqref="AI800">
      <formula1>0</formula1>
      <formula2>9.99999999999999E+23</formula2>
    </dataValidation>
    <dataValidation type="whole" allowBlank="1" showErrorMessage="1" errorTitle="Ошибка" error="Допускается ввод только неотрицательных целых чисел!" sqref="AF800">
      <formula1>0</formula1>
      <formula2>9.99999999999999E+23</formula2>
    </dataValidation>
    <dataValidation type="textLength" operator="lessThanOrEqual" allowBlank="1" showInputMessage="1" showErrorMessage="1" errorTitle="Ошибка" error="Допускается ввод не более 900 символов!" sqref="M800">
      <formula1>900</formula1>
    </dataValidation>
    <dataValidation type="textLength" operator="lessThanOrEqual" allowBlank="1" showInputMessage="1" showErrorMessage="1" errorTitle="Ошибка" error="Допускается ввод не более 900 символов!" sqref="K8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0">
      <formula1>"a"</formula1>
    </dataValidation>
    <dataValidation type="whole" allowBlank="1" showErrorMessage="1" errorTitle="Ошибка" error="Допускается ввод только неотрицательных целых чисел!" sqref="AI793">
      <formula1>0</formula1>
      <formula2>9.99999999999999E+23</formula2>
    </dataValidation>
    <dataValidation type="whole" allowBlank="1" showErrorMessage="1" errorTitle="Ошибка" error="Допускается ввод только неотрицательных целых чисел!" sqref="AF793">
      <formula1>0</formula1>
      <formula2>9.99999999999999E+23</formula2>
    </dataValidation>
    <dataValidation type="whole" allowBlank="1" showErrorMessage="1" errorTitle="Ошибка" error="Допускается ввод только неотрицательных целых чисел!" sqref="AI792">
      <formula1>0</formula1>
      <formula2>9.99999999999999E+23</formula2>
    </dataValidation>
    <dataValidation type="whole" allowBlank="1" showErrorMessage="1" errorTitle="Ошибка" error="Допускается ввод только неотрицательных целых чисел!" sqref="AF792">
      <formula1>0</formula1>
      <formula2>9.99999999999999E+23</formula2>
    </dataValidation>
    <dataValidation type="textLength" operator="lessThanOrEqual" allowBlank="1" showInputMessage="1" showErrorMessage="1" errorTitle="Ошибка" error="Допускается ввод не более 900 символов!" sqref="K7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2">
      <formula1>"a"</formula1>
    </dataValidation>
    <dataValidation type="whole" allowBlank="1" showErrorMessage="1" errorTitle="Ошибка" error="Допускается ввод только неотрицательных целых чисел!" sqref="AI790">
      <formula1>0</formula1>
      <formula2>9.99999999999999E+23</formula2>
    </dataValidation>
    <dataValidation type="whole" allowBlank="1" showErrorMessage="1" errorTitle="Ошибка" error="Допускается ввод только неотрицательных целых чисел!" sqref="AF790">
      <formula1>0</formula1>
      <formula2>9.99999999999999E+23</formula2>
    </dataValidation>
    <dataValidation type="decimal" allowBlank="1" showErrorMessage="1" errorTitle="Ошибка" error="Допускается ввод только неотрицательных чисел!" sqref="AE790">
      <formula1>0</formula1>
      <formula2>9.99999999999999E+23</formula2>
    </dataValidation>
    <dataValidation type="decimal" allowBlank="1" showErrorMessage="1" errorTitle="Ошибка" error="Допускается ввод только неотрицательных чисел!" sqref="AC790">
      <formula1>0</formula1>
      <formula2>9.99999999999999E+23</formula2>
    </dataValidation>
    <dataValidation type="textLength" operator="lessThanOrEqual" allowBlank="1" showInputMessage="1" showErrorMessage="1" errorTitle="Ошибка" error="Допускается ввод не более 900 символов!" sqref="K7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0">
      <formula1>"a"</formula1>
    </dataValidation>
    <dataValidation type="whole" allowBlank="1" showErrorMessage="1" errorTitle="Ошибка" error="Допускается ввод только неотрицательных целых чисел!" sqref="AI789">
      <formula1>0</formula1>
      <formula2>9.99999999999999E+23</formula2>
    </dataValidation>
    <dataValidation type="whole" allowBlank="1" showErrorMessage="1" errorTitle="Ошибка" error="Допускается ввод только неотрицательных целых чисел!" sqref="AF789">
      <formula1>0</formula1>
      <formula2>9.99999999999999E+23</formula2>
    </dataValidation>
    <dataValidation type="textLength" operator="lessThanOrEqual" allowBlank="1" showInputMessage="1" showErrorMessage="1" errorTitle="Ошибка" error="Допускается ввод не более 900 символов!" sqref="K7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9">
      <formula1>"a"</formula1>
    </dataValidation>
    <dataValidation type="whole" allowBlank="1" showErrorMessage="1" errorTitle="Ошибка" error="Допускается ввод только неотрицательных целых чисел!" sqref="AI788">
      <formula1>0</formula1>
      <formula2>9.99999999999999E+23</formula2>
    </dataValidation>
    <dataValidation type="whole" allowBlank="1" showErrorMessage="1" errorTitle="Ошибка" error="Допускается ввод только неотрицательных целых чисел!" sqref="AF788">
      <formula1>0</formula1>
      <formula2>9.99999999999999E+23</formula2>
    </dataValidation>
    <dataValidation type="textLength" operator="lessThanOrEqual" allowBlank="1" showInputMessage="1" showErrorMessage="1" errorTitle="Ошибка" error="Допускается ввод не более 900 символов!" sqref="M788">
      <formula1>900</formula1>
    </dataValidation>
    <dataValidation type="textLength" operator="lessThanOrEqual" allowBlank="1" showInputMessage="1" showErrorMessage="1" errorTitle="Ошибка" error="Допускается ввод не более 900 символов!" sqref="K7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8">
      <formula1>"a"</formula1>
    </dataValidation>
    <dataValidation type="whole" allowBlank="1" showErrorMessage="1" errorTitle="Ошибка" error="Допускается ввод только неотрицательных целых чисел!" sqref="AI781">
      <formula1>0</formula1>
      <formula2>9.99999999999999E+23</formula2>
    </dataValidation>
    <dataValidation type="whole" allowBlank="1" showErrorMessage="1" errorTitle="Ошибка" error="Допускается ввод только неотрицательных целых чисел!" sqref="AF781">
      <formula1>0</formula1>
      <formula2>9.99999999999999E+23</formula2>
    </dataValidation>
    <dataValidation type="whole" allowBlank="1" showErrorMessage="1" errorTitle="Ошибка" error="Допускается ввод только неотрицательных целых чисел!" sqref="AI780">
      <formula1>0</formula1>
      <formula2>9.99999999999999E+23</formula2>
    </dataValidation>
    <dataValidation type="whole" allowBlank="1" showErrorMessage="1" errorTitle="Ошибка" error="Допускается ввод только неотрицательных целых чисел!" sqref="AF780">
      <formula1>0</formula1>
      <formula2>9.99999999999999E+23</formula2>
    </dataValidation>
    <dataValidation type="textLength" operator="lessThanOrEqual" allowBlank="1" showInputMessage="1" showErrorMessage="1" errorTitle="Ошибка" error="Допускается ввод не более 900 символов!" sqref="K7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0">
      <formula1>"a"</formula1>
    </dataValidation>
    <dataValidation type="whole" allowBlank="1" showErrorMessage="1" errorTitle="Ошибка" error="Допускается ввод только неотрицательных целых чисел!" sqref="AI778">
      <formula1>0</formula1>
      <formula2>9.99999999999999E+23</formula2>
    </dataValidation>
    <dataValidation type="whole" allowBlank="1" showErrorMessage="1" errorTitle="Ошибка" error="Допускается ввод только неотрицательных целых чисел!" sqref="AF778">
      <formula1>0</formula1>
      <formula2>9.99999999999999E+23</formula2>
    </dataValidation>
    <dataValidation type="decimal" allowBlank="1" showErrorMessage="1" errorTitle="Ошибка" error="Допускается ввод только неотрицательных чисел!" sqref="AE778">
      <formula1>0</formula1>
      <formula2>9.99999999999999E+23</formula2>
    </dataValidation>
    <dataValidation type="decimal" allowBlank="1" showErrorMessage="1" errorTitle="Ошибка" error="Допускается ввод только неотрицательных чисел!" sqref="AC778">
      <formula1>0</formula1>
      <formula2>9.99999999999999E+23</formula2>
    </dataValidation>
    <dataValidation type="textLength" operator="lessThanOrEqual" allowBlank="1" showInputMessage="1" showErrorMessage="1" errorTitle="Ошибка" error="Допускается ввод не более 900 символов!" sqref="K7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8">
      <formula1>"a"</formula1>
    </dataValidation>
    <dataValidation type="whole" allowBlank="1" showErrorMessage="1" errorTitle="Ошибка" error="Допускается ввод только неотрицательных целых чисел!" sqref="AI777">
      <formula1>0</formula1>
      <formula2>9.99999999999999E+23</formula2>
    </dataValidation>
    <dataValidation type="whole" allowBlank="1" showErrorMessage="1" errorTitle="Ошибка" error="Допускается ввод только неотрицательных целых чисел!" sqref="AF777">
      <formula1>0</formula1>
      <formula2>9.99999999999999E+23</formula2>
    </dataValidation>
    <dataValidation type="textLength" operator="lessThanOrEqual" allowBlank="1" showInputMessage="1" showErrorMessage="1" errorTitle="Ошибка" error="Допускается ввод не более 900 символов!" sqref="K7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7">
      <formula1>"a"</formula1>
    </dataValidation>
    <dataValidation type="whole" allowBlank="1" showErrorMessage="1" errorTitle="Ошибка" error="Допускается ввод только неотрицательных целых чисел!" sqref="AI776">
      <formula1>0</formula1>
      <formula2>9.99999999999999E+23</formula2>
    </dataValidation>
    <dataValidation type="whole" allowBlank="1" showErrorMessage="1" errorTitle="Ошибка" error="Допускается ввод только неотрицательных целых чисел!" sqref="AF776">
      <formula1>0</formula1>
      <formula2>9.99999999999999E+23</formula2>
    </dataValidation>
    <dataValidation type="textLength" operator="lessThanOrEqual" allowBlank="1" showInputMessage="1" showErrorMessage="1" errorTitle="Ошибка" error="Допускается ввод не более 900 символов!" sqref="M776">
      <formula1>900</formula1>
    </dataValidation>
    <dataValidation type="textLength" operator="lessThanOrEqual" allowBlank="1" showInputMessage="1" showErrorMessage="1" errorTitle="Ошибка" error="Допускается ввод не более 900 символов!" sqref="K7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6">
      <formula1>"a"</formula1>
    </dataValidation>
    <dataValidation type="whole" allowBlank="1" showErrorMessage="1" errorTitle="Ошибка" error="Допускается ввод только неотрицательных целых чисел!" sqref="AI769">
      <formula1>0</formula1>
      <formula2>9.99999999999999E+23</formula2>
    </dataValidation>
    <dataValidation type="whole" allowBlank="1" showErrorMessage="1" errorTitle="Ошибка" error="Допускается ввод только неотрицательных целых чисел!" sqref="AF769">
      <formula1>0</formula1>
      <formula2>9.99999999999999E+23</formula2>
    </dataValidation>
    <dataValidation type="whole" allowBlank="1" showErrorMessage="1" errorTitle="Ошибка" error="Допускается ввод только неотрицательных целых чисел!" sqref="AI768">
      <formula1>0</formula1>
      <formula2>9.99999999999999E+23</formula2>
    </dataValidation>
    <dataValidation type="whole" allowBlank="1" showErrorMessage="1" errorTitle="Ошибка" error="Допускается ввод только неотрицательных целых чисел!" sqref="AF768">
      <formula1>0</formula1>
      <formula2>9.99999999999999E+23</formula2>
    </dataValidation>
    <dataValidation type="textLength" operator="lessThanOrEqual" allowBlank="1" showInputMessage="1" showErrorMessage="1" errorTitle="Ошибка" error="Допускается ввод не более 900 символов!" sqref="K7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8">
      <formula1>"a"</formula1>
    </dataValidation>
    <dataValidation type="whole" allowBlank="1" showErrorMessage="1" errorTitle="Ошибка" error="Допускается ввод только неотрицательных целых чисел!" sqref="AI766">
      <formula1>0</formula1>
      <formula2>9.99999999999999E+23</formula2>
    </dataValidation>
    <dataValidation type="whole" allowBlank="1" showErrorMessage="1" errorTitle="Ошибка" error="Допускается ввод только неотрицательных целых чисел!" sqref="AF766">
      <formula1>0</formula1>
      <formula2>9.99999999999999E+23</formula2>
    </dataValidation>
    <dataValidation type="decimal" allowBlank="1" showErrorMessage="1" errorTitle="Ошибка" error="Допускается ввод только неотрицательных чисел!" sqref="AE766">
      <formula1>0</formula1>
      <formula2>9.99999999999999E+23</formula2>
    </dataValidation>
    <dataValidation type="decimal" allowBlank="1" showErrorMessage="1" errorTitle="Ошибка" error="Допускается ввод только неотрицательных чисел!" sqref="AC766">
      <formula1>0</formula1>
      <formula2>9.99999999999999E+23</formula2>
    </dataValidation>
    <dataValidation type="textLength" operator="lessThanOrEqual" allowBlank="1" showInputMessage="1" showErrorMessage="1" errorTitle="Ошибка" error="Допускается ввод не более 900 символов!" sqref="K7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6">
      <formula1>"a"</formula1>
    </dataValidation>
    <dataValidation type="whole" allowBlank="1" showErrorMessage="1" errorTitle="Ошибка" error="Допускается ввод только неотрицательных целых чисел!" sqref="AI765">
      <formula1>0</formula1>
      <formula2>9.99999999999999E+23</formula2>
    </dataValidation>
    <dataValidation type="whole" allowBlank="1" showErrorMessage="1" errorTitle="Ошибка" error="Допускается ввод только неотрицательных целых чисел!" sqref="AF765">
      <formula1>0</formula1>
      <formula2>9.99999999999999E+23</formula2>
    </dataValidation>
    <dataValidation type="textLength" operator="lessThanOrEqual" allowBlank="1" showInputMessage="1" showErrorMessage="1" errorTitle="Ошибка" error="Допускается ввод не более 900 символов!" sqref="K7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5">
      <formula1>"a"</formula1>
    </dataValidation>
    <dataValidation type="whole" allowBlank="1" showErrorMessage="1" errorTitle="Ошибка" error="Допускается ввод только неотрицательных целых чисел!" sqref="AI764">
      <formula1>0</formula1>
      <formula2>9.99999999999999E+23</formula2>
    </dataValidation>
    <dataValidation type="whole" allowBlank="1" showErrorMessage="1" errorTitle="Ошибка" error="Допускается ввод только неотрицательных целых чисел!" sqref="AF764">
      <formula1>0</formula1>
      <formula2>9.99999999999999E+23</formula2>
    </dataValidation>
    <dataValidation type="textLength" operator="lessThanOrEqual" allowBlank="1" showInputMessage="1" showErrorMessage="1" errorTitle="Ошибка" error="Допускается ввод не более 900 символов!" sqref="M764">
      <formula1>900</formula1>
    </dataValidation>
    <dataValidation type="textLength" operator="lessThanOrEqual" allowBlank="1" showInputMessage="1" showErrorMessage="1" errorTitle="Ошибка" error="Допускается ввод не более 900 символов!" sqref="K7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4">
      <formula1>"a"</formula1>
    </dataValidation>
    <dataValidation type="whole" allowBlank="1" showErrorMessage="1" errorTitle="Ошибка" error="Допускается ввод только неотрицательных целых чисел!" sqref="AI757">
      <formula1>0</formula1>
      <formula2>9.99999999999999E+23</formula2>
    </dataValidation>
    <dataValidation type="whole" allowBlank="1" showErrorMessage="1" errorTitle="Ошибка" error="Допускается ввод только неотрицательных целых чисел!" sqref="AF757">
      <formula1>0</formula1>
      <formula2>9.99999999999999E+23</formula2>
    </dataValidation>
    <dataValidation type="whole" allowBlank="1" showErrorMessage="1" errorTitle="Ошибка" error="Допускается ввод только неотрицательных целых чисел!" sqref="AI756">
      <formula1>0</formula1>
      <formula2>9.99999999999999E+23</formula2>
    </dataValidation>
    <dataValidation type="whole" allowBlank="1" showErrorMessage="1" errorTitle="Ошибка" error="Допускается ввод только неотрицательных целых чисел!" sqref="AF756">
      <formula1>0</formula1>
      <formula2>9.99999999999999E+23</formula2>
    </dataValidation>
    <dataValidation type="textLength" operator="lessThanOrEqual" allowBlank="1" showInputMessage="1" showErrorMessage="1" errorTitle="Ошибка" error="Допускается ввод не более 900 символов!" sqref="K7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6">
      <formula1>"a"</formula1>
    </dataValidation>
    <dataValidation type="whole" allowBlank="1" showErrorMessage="1" errorTitle="Ошибка" error="Допускается ввод только неотрицательных целых чисел!" sqref="AI755">
      <formula1>0</formula1>
      <formula2>9.99999999999999E+23</formula2>
    </dataValidation>
    <dataValidation type="whole" allowBlank="1" showErrorMessage="1" errorTitle="Ошибка" error="Допускается ввод только неотрицательных целых чисел!" sqref="AF755">
      <formula1>0</formula1>
      <formula2>9.99999999999999E+23</formula2>
    </dataValidation>
    <dataValidation type="decimal" allowBlank="1" showErrorMessage="1" errorTitle="Ошибка" error="Допускается ввод только неотрицательных чисел!" sqref="AE755">
      <formula1>0</formula1>
      <formula2>9.99999999999999E+23</formula2>
    </dataValidation>
    <dataValidation type="decimal" allowBlank="1" showErrorMessage="1" errorTitle="Ошибка" error="Допускается ввод только неотрицательных чисел!" sqref="AC755">
      <formula1>0</formula1>
      <formula2>9.99999999999999E+23</formula2>
    </dataValidation>
    <dataValidation type="textLength" operator="lessThanOrEqual" allowBlank="1" showInputMessage="1" showErrorMessage="1" errorTitle="Ошибка" error="Допускается ввод не более 900 символов!" sqref="K7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5">
      <formula1>"a"</formula1>
    </dataValidation>
    <dataValidation type="whole" allowBlank="1" showErrorMessage="1" errorTitle="Ошибка" error="Допускается ввод только неотрицательных целых чисел!" sqref="AI754">
      <formula1>0</formula1>
      <formula2>9.99999999999999E+23</formula2>
    </dataValidation>
    <dataValidation type="whole" allowBlank="1" showErrorMessage="1" errorTitle="Ошибка" error="Допускается ввод только неотрицательных целых чисел!" sqref="AF754">
      <formula1>0</formula1>
      <formula2>9.99999999999999E+23</formula2>
    </dataValidation>
    <dataValidation type="textLength" operator="lessThanOrEqual" allowBlank="1" showInputMessage="1" showErrorMessage="1" errorTitle="Ошибка" error="Допускается ввод не более 900 символов!" sqref="K7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4">
      <formula1>"a"</formula1>
    </dataValidation>
    <dataValidation type="whole" allowBlank="1" showErrorMessage="1" errorTitle="Ошибка" error="Допускается ввод только неотрицательных целых чисел!" sqref="AI753">
      <formula1>0</formula1>
      <formula2>9.99999999999999E+23</formula2>
    </dataValidation>
    <dataValidation type="whole" allowBlank="1" showErrorMessage="1" errorTitle="Ошибка" error="Допускается ввод только неотрицательных целых чисел!" sqref="AF753">
      <formula1>0</formula1>
      <formula2>9.99999999999999E+23</formula2>
    </dataValidation>
    <dataValidation type="textLength" operator="lessThanOrEqual" allowBlank="1" showInputMessage="1" showErrorMessage="1" errorTitle="Ошибка" error="Допускается ввод не более 900 символов!" sqref="M753">
      <formula1>900</formula1>
    </dataValidation>
    <dataValidation type="textLength" operator="lessThanOrEqual" allowBlank="1" showInputMessage="1" showErrorMessage="1" errorTitle="Ошибка" error="Допускается ввод не более 900 символов!" sqref="K7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3">
      <formula1>"a"</formula1>
    </dataValidation>
    <dataValidation type="whole" allowBlank="1" showErrorMessage="1" errorTitle="Ошибка" error="Допускается ввод только неотрицательных целых чисел!" sqref="AI752">
      <formula1>0</formula1>
      <formula2>9.99999999999999E+23</formula2>
    </dataValidation>
    <dataValidation type="whole" allowBlank="1" showErrorMessage="1" errorTitle="Ошибка" error="Допускается ввод только неотрицательных целых чисел!" sqref="AF752">
      <formula1>0</formula1>
      <formula2>9.99999999999999E+23</formula2>
    </dataValidation>
    <dataValidation type="whole" allowBlank="1" showErrorMessage="1" errorTitle="Ошибка" error="Допускается ввод только неотрицательных целых чисел!" sqref="AI751">
      <formula1>0</formula1>
      <formula2>9.99999999999999E+23</formula2>
    </dataValidation>
    <dataValidation type="whole" allowBlank="1" showErrorMessage="1" errorTitle="Ошибка" error="Допускается ввод только неотрицательных целых чисел!" sqref="AF751">
      <formula1>0</formula1>
      <formula2>9.99999999999999E+23</formula2>
    </dataValidation>
    <dataValidation type="textLength" operator="lessThanOrEqual" allowBlank="1" showInputMessage="1" showErrorMessage="1" errorTitle="Ошибка" error="Допускается ввод не более 900 символов!" sqref="K7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1">
      <formula1>"a"</formula1>
    </dataValidation>
    <dataValidation type="whole" allowBlank="1" showErrorMessage="1" errorTitle="Ошибка" error="Допускается ввод только неотрицательных целых чисел!" sqref="AI749">
      <formula1>0</formula1>
      <formula2>9.99999999999999E+23</formula2>
    </dataValidation>
    <dataValidation type="whole" allowBlank="1" showErrorMessage="1" errorTitle="Ошибка" error="Допускается ввод только неотрицательных целых чисел!" sqref="AF749">
      <formula1>0</formula1>
      <formula2>9.99999999999999E+23</formula2>
    </dataValidation>
    <dataValidation type="decimal" allowBlank="1" showErrorMessage="1" errorTitle="Ошибка" error="Допускается ввод только неотрицательных чисел!" sqref="AE749">
      <formula1>0</formula1>
      <formula2>9.99999999999999E+23</formula2>
    </dataValidation>
    <dataValidation type="decimal" allowBlank="1" showErrorMessage="1" errorTitle="Ошибка" error="Допускается ввод только неотрицательных чисел!" sqref="AC749">
      <formula1>0</formula1>
      <formula2>9.99999999999999E+23</formula2>
    </dataValidation>
    <dataValidation type="textLength" operator="lessThanOrEqual" allowBlank="1" showInputMessage="1" showErrorMessage="1" errorTitle="Ошибка" error="Допускается ввод не более 900 символов!" sqref="K7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9">
      <formula1>"a"</formula1>
    </dataValidation>
    <dataValidation type="whole" allowBlank="1" showErrorMessage="1" errorTitle="Ошибка" error="Допускается ввод только неотрицательных целых чисел!" sqref="AI748">
      <formula1>0</formula1>
      <formula2>9.99999999999999E+23</formula2>
    </dataValidation>
    <dataValidation type="whole" allowBlank="1" showErrorMessage="1" errorTitle="Ошибка" error="Допускается ввод только неотрицательных целых чисел!" sqref="AF748">
      <formula1>0</formula1>
      <formula2>9.99999999999999E+23</formula2>
    </dataValidation>
    <dataValidation type="textLength" operator="lessThanOrEqual" allowBlank="1" showInputMessage="1" showErrorMessage="1" errorTitle="Ошибка" error="Допускается ввод не более 900 символов!" sqref="K7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8">
      <formula1>"a"</formula1>
    </dataValidation>
    <dataValidation type="whole" allowBlank="1" showErrorMessage="1" errorTitle="Ошибка" error="Допускается ввод только неотрицательных целых чисел!" sqref="AI747">
      <formula1>0</formula1>
      <formula2>9.99999999999999E+23</formula2>
    </dataValidation>
    <dataValidation type="whole" allowBlank="1" showErrorMessage="1" errorTitle="Ошибка" error="Допускается ввод только неотрицательных целых чисел!" sqref="AF747">
      <formula1>0</formula1>
      <formula2>9.99999999999999E+23</formula2>
    </dataValidation>
    <dataValidation type="textLength" operator="lessThanOrEqual" allowBlank="1" showInputMessage="1" showErrorMessage="1" errorTitle="Ошибка" error="Допускается ввод не более 900 символов!" sqref="M747">
      <formula1>900</formula1>
    </dataValidation>
    <dataValidation type="textLength" operator="lessThanOrEqual" allowBlank="1" showInputMessage="1" showErrorMessage="1" errorTitle="Ошибка" error="Допускается ввод не более 900 символов!" sqref="K7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7">
      <formula1>"a"</formula1>
    </dataValidation>
    <dataValidation type="whole" allowBlank="1" showErrorMessage="1" errorTitle="Ошибка" error="Допускается ввод только неотрицательных целых чисел!" sqref="AI740">
      <formula1>0</formula1>
      <formula2>9.99999999999999E+23</formula2>
    </dataValidation>
    <dataValidation type="whole" allowBlank="1" showErrorMessage="1" errorTitle="Ошибка" error="Допускается ввод только неотрицательных целых чисел!" sqref="AF740">
      <formula1>0</formula1>
      <formula2>9.99999999999999E+23</formula2>
    </dataValidation>
    <dataValidation type="whole" allowBlank="1" showErrorMessage="1" errorTitle="Ошибка" error="Допускается ввод только неотрицательных целых чисел!" sqref="AI739">
      <formula1>0</formula1>
      <formula2>9.99999999999999E+23</formula2>
    </dataValidation>
    <dataValidation type="whole" allowBlank="1" showErrorMessage="1" errorTitle="Ошибка" error="Допускается ввод только неотрицательных целых чисел!" sqref="AF739">
      <formula1>0</formula1>
      <formula2>9.99999999999999E+23</formula2>
    </dataValidation>
    <dataValidation type="textLength" operator="lessThanOrEqual" allowBlank="1" showInputMessage="1" showErrorMessage="1" errorTitle="Ошибка" error="Допускается ввод не более 900 символов!" sqref="K7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9">
      <formula1>"a"</formula1>
    </dataValidation>
    <dataValidation type="whole" allowBlank="1" showErrorMessage="1" errorTitle="Ошибка" error="Допускается ввод только неотрицательных целых чисел!" sqref="AI737">
      <formula1>0</formula1>
      <formula2>9.99999999999999E+23</formula2>
    </dataValidation>
    <dataValidation type="whole" allowBlank="1" showErrorMessage="1" errorTitle="Ошибка" error="Допускается ввод только неотрицательных целых чисел!" sqref="AF737">
      <formula1>0</formula1>
      <formula2>9.99999999999999E+23</formula2>
    </dataValidation>
    <dataValidation type="decimal" allowBlank="1" showErrorMessage="1" errorTitle="Ошибка" error="Допускается ввод только неотрицательных чисел!" sqref="AE737">
      <formula1>0</formula1>
      <formula2>9.99999999999999E+23</formula2>
    </dataValidation>
    <dataValidation type="decimal" allowBlank="1" showErrorMessage="1" errorTitle="Ошибка" error="Допускается ввод только неотрицательных чисел!" sqref="AC737">
      <formula1>0</formula1>
      <formula2>9.99999999999999E+23</formula2>
    </dataValidation>
    <dataValidation type="textLength" operator="lessThanOrEqual" allowBlank="1" showInputMessage="1" showErrorMessage="1" errorTitle="Ошибка" error="Допускается ввод не более 900 символов!" sqref="K7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7">
      <formula1>"a"</formula1>
    </dataValidation>
    <dataValidation type="whole" allowBlank="1" showErrorMessage="1" errorTitle="Ошибка" error="Допускается ввод только неотрицательных целых чисел!" sqref="AI736">
      <formula1>0</formula1>
      <formula2>9.99999999999999E+23</formula2>
    </dataValidation>
    <dataValidation type="whole" allowBlank="1" showErrorMessage="1" errorTitle="Ошибка" error="Допускается ввод только неотрицательных целых чисел!" sqref="AF736">
      <formula1>0</formula1>
      <formula2>9.99999999999999E+23</formula2>
    </dataValidation>
    <dataValidation type="textLength" operator="lessThanOrEqual" allowBlank="1" showInputMessage="1" showErrorMessage="1" errorTitle="Ошибка" error="Допускается ввод не более 900 символов!" sqref="K7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6">
      <formula1>"a"</formula1>
    </dataValidation>
    <dataValidation type="whole" allowBlank="1" showErrorMessage="1" errorTitle="Ошибка" error="Допускается ввод только неотрицательных целых чисел!" sqref="AI735">
      <formula1>0</formula1>
      <formula2>9.99999999999999E+23</formula2>
    </dataValidation>
    <dataValidation type="whole" allowBlank="1" showErrorMessage="1" errorTitle="Ошибка" error="Допускается ввод только неотрицательных целых чисел!" sqref="AF735">
      <formula1>0</formula1>
      <formula2>9.99999999999999E+23</formula2>
    </dataValidation>
    <dataValidation type="textLength" operator="lessThanOrEqual" allowBlank="1" showInputMessage="1" showErrorMessage="1" errorTitle="Ошибка" error="Допускается ввод не более 900 символов!" sqref="M735">
      <formula1>900</formula1>
    </dataValidation>
    <dataValidation type="textLength" operator="lessThanOrEqual" allowBlank="1" showInputMessage="1" showErrorMessage="1" errorTitle="Ошибка" error="Допускается ввод не более 900 символов!" sqref="K7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5">
      <formula1>"a"</formula1>
    </dataValidation>
    <dataValidation type="whole" allowBlank="1" showErrorMessage="1" errorTitle="Ошибка" error="Допускается ввод только неотрицательных целых чисел!" sqref="AI728">
      <formula1>0</formula1>
      <formula2>9.99999999999999E+23</formula2>
    </dataValidation>
    <dataValidation type="whole" allowBlank="1" showErrorMessage="1" errorTitle="Ошибка" error="Допускается ввод только неотрицательных целых чисел!" sqref="AF728">
      <formula1>0</formula1>
      <formula2>9.99999999999999E+23</formula2>
    </dataValidation>
    <dataValidation type="whole" allowBlank="1" showErrorMessage="1" errorTitle="Ошибка" error="Допускается ввод только неотрицательных целых чисел!" sqref="AI727">
      <formula1>0</formula1>
      <formula2>9.99999999999999E+23</formula2>
    </dataValidation>
    <dataValidation type="whole" allowBlank="1" showErrorMessage="1" errorTitle="Ошибка" error="Допускается ввод только неотрицательных целых чисел!" sqref="AF727">
      <formula1>0</formula1>
      <formula2>9.99999999999999E+23</formula2>
    </dataValidation>
    <dataValidation type="textLength" operator="lessThanOrEqual" allowBlank="1" showInputMessage="1" showErrorMessage="1" errorTitle="Ошибка" error="Допускается ввод не более 900 символов!" sqref="K7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7">
      <formula1>"a"</formula1>
    </dataValidation>
    <dataValidation type="whole" allowBlank="1" showErrorMessage="1" errorTitle="Ошибка" error="Допускается ввод только неотрицательных целых чисел!" sqref="AI725">
      <formula1>0</formula1>
      <formula2>9.99999999999999E+23</formula2>
    </dataValidation>
    <dataValidation type="whole" allowBlank="1" showErrorMessage="1" errorTitle="Ошибка" error="Допускается ввод только неотрицательных целых чисел!" sqref="AF725">
      <formula1>0</formula1>
      <formula2>9.99999999999999E+23</formula2>
    </dataValidation>
    <dataValidation type="decimal" allowBlank="1" showErrorMessage="1" errorTitle="Ошибка" error="Допускается ввод только неотрицательных чисел!" sqref="AE725">
      <formula1>0</formula1>
      <formula2>9.99999999999999E+23</formula2>
    </dataValidation>
    <dataValidation type="decimal" allowBlank="1" showErrorMessage="1" errorTitle="Ошибка" error="Допускается ввод только неотрицательных чисел!" sqref="AC725">
      <formula1>0</formula1>
      <formula2>9.99999999999999E+23</formula2>
    </dataValidation>
    <dataValidation type="textLength" operator="lessThanOrEqual" allowBlank="1" showInputMessage="1" showErrorMessage="1" errorTitle="Ошибка" error="Допускается ввод не более 900 символов!" sqref="K7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5">
      <formula1>"a"</formula1>
    </dataValidation>
    <dataValidation type="whole" allowBlank="1" showErrorMessage="1" errorTitle="Ошибка" error="Допускается ввод только неотрицательных целых чисел!" sqref="AI724">
      <formula1>0</formula1>
      <formula2>9.99999999999999E+23</formula2>
    </dataValidation>
    <dataValidation type="whole" allowBlank="1" showErrorMessage="1" errorTitle="Ошибка" error="Допускается ввод только неотрицательных целых чисел!" sqref="AF724">
      <formula1>0</formula1>
      <formula2>9.99999999999999E+23</formula2>
    </dataValidation>
    <dataValidation type="textLength" operator="lessThanOrEqual" allowBlank="1" showInputMessage="1" showErrorMessage="1" errorTitle="Ошибка" error="Допускается ввод не более 900 символов!" sqref="K7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4">
      <formula1>"a"</formula1>
    </dataValidation>
    <dataValidation type="whole" allowBlank="1" showErrorMessage="1" errorTitle="Ошибка" error="Допускается ввод только неотрицательных целых чисел!" sqref="AI723">
      <formula1>0</formula1>
      <formula2>9.99999999999999E+23</formula2>
    </dataValidation>
    <dataValidation type="whole" allowBlank="1" showErrorMessage="1" errorTitle="Ошибка" error="Допускается ввод только неотрицательных целых чисел!" sqref="AF723">
      <formula1>0</formula1>
      <formula2>9.99999999999999E+23</formula2>
    </dataValidation>
    <dataValidation type="textLength" operator="lessThanOrEqual" allowBlank="1" showInputMessage="1" showErrorMessage="1" errorTitle="Ошибка" error="Допускается ввод не более 900 символов!" sqref="M723">
      <formula1>900</formula1>
    </dataValidation>
    <dataValidation type="textLength" operator="lessThanOrEqual" allowBlank="1" showInputMessage="1" showErrorMessage="1" errorTitle="Ошибка" error="Допускается ввод не более 900 символов!" sqref="K7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3">
      <formula1>"a"</formula1>
    </dataValidation>
    <dataValidation type="whole" allowBlank="1" showErrorMessage="1" errorTitle="Ошибка" error="Допускается ввод только неотрицательных целых чисел!" sqref="AI716">
      <formula1>0</formula1>
      <formula2>9.99999999999999E+23</formula2>
    </dataValidation>
    <dataValidation type="whole" allowBlank="1" showErrorMessage="1" errorTitle="Ошибка" error="Допускается ввод только неотрицательных целых чисел!" sqref="AF716">
      <formula1>0</formula1>
      <formula2>9.99999999999999E+23</formula2>
    </dataValidation>
    <dataValidation type="whole" allowBlank="1" showErrorMessage="1" errorTitle="Ошибка" error="Допускается ввод только неотрицательных целых чисел!" sqref="AI715">
      <formula1>0</formula1>
      <formula2>9.99999999999999E+23</formula2>
    </dataValidation>
    <dataValidation type="whole" allowBlank="1" showErrorMessage="1" errorTitle="Ошибка" error="Допускается ввод только неотрицательных целых чисел!" sqref="AF715">
      <formula1>0</formula1>
      <formula2>9.99999999999999E+23</formula2>
    </dataValidation>
    <dataValidation type="textLength" operator="lessThanOrEqual" allowBlank="1" showInputMessage="1" showErrorMessage="1" errorTitle="Ошибка" error="Допускается ввод не более 900 символов!" sqref="K7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5">
      <formula1>"a"</formula1>
    </dataValidation>
    <dataValidation type="whole" allowBlank="1" showErrorMessage="1" errorTitle="Ошибка" error="Допускается ввод только неотрицательных целых чисел!" sqref="AI713">
      <formula1>0</formula1>
      <formula2>9.99999999999999E+23</formula2>
    </dataValidation>
    <dataValidation type="whole" allowBlank="1" showErrorMessage="1" errorTitle="Ошибка" error="Допускается ввод только неотрицательных целых чисел!" sqref="AF713">
      <formula1>0</formula1>
      <formula2>9.99999999999999E+23</formula2>
    </dataValidation>
    <dataValidation type="decimal" allowBlank="1" showErrorMessage="1" errorTitle="Ошибка" error="Допускается ввод только неотрицательных чисел!" sqref="AE713">
      <formula1>0</formula1>
      <formula2>9.99999999999999E+23</formula2>
    </dataValidation>
    <dataValidation type="decimal" allowBlank="1" showErrorMessage="1" errorTitle="Ошибка" error="Допускается ввод только неотрицательных чисел!" sqref="AC713">
      <formula1>0</formula1>
      <formula2>9.99999999999999E+23</formula2>
    </dataValidation>
    <dataValidation type="textLength" operator="lessThanOrEqual" allowBlank="1" showInputMessage="1" showErrorMessage="1" errorTitle="Ошибка" error="Допускается ввод не более 900 символов!" sqref="K7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3">
      <formula1>"a"</formula1>
    </dataValidation>
    <dataValidation type="whole" allowBlank="1" showErrorMessage="1" errorTitle="Ошибка" error="Допускается ввод только неотрицательных целых чисел!" sqref="AI712">
      <formula1>0</formula1>
      <formula2>9.99999999999999E+23</formula2>
    </dataValidation>
    <dataValidation type="whole" allowBlank="1" showErrorMessage="1" errorTitle="Ошибка" error="Допускается ввод только неотрицательных целых чисел!" sqref="AF712">
      <formula1>0</formula1>
      <formula2>9.99999999999999E+23</formula2>
    </dataValidation>
    <dataValidation type="textLength" operator="lessThanOrEqual" allowBlank="1" showInputMessage="1" showErrorMessage="1" errorTitle="Ошибка" error="Допускается ввод не более 900 символов!" sqref="K7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2">
      <formula1>"a"</formula1>
    </dataValidation>
    <dataValidation type="whole" allowBlank="1" showErrorMessage="1" errorTitle="Ошибка" error="Допускается ввод только неотрицательных целых чисел!" sqref="AI711">
      <formula1>0</formula1>
      <formula2>9.99999999999999E+23</formula2>
    </dataValidation>
    <dataValidation type="whole" allowBlank="1" showErrorMessage="1" errorTitle="Ошибка" error="Допускается ввод только неотрицательных целых чисел!" sqref="AF711">
      <formula1>0</formula1>
      <formula2>9.99999999999999E+23</formula2>
    </dataValidation>
    <dataValidation type="textLength" operator="lessThanOrEqual" allowBlank="1" showInputMessage="1" showErrorMessage="1" errorTitle="Ошибка" error="Допускается ввод не более 900 символов!" sqref="M711">
      <formula1>900</formula1>
    </dataValidation>
    <dataValidation type="textLength" operator="lessThanOrEqual" allowBlank="1" showInputMessage="1" showErrorMessage="1" errorTitle="Ошибка" error="Допускается ввод не более 900 символов!" sqref="K7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1">
      <formula1>"a"</formula1>
    </dataValidation>
    <dataValidation type="whole" allowBlank="1" showErrorMessage="1" errorTitle="Ошибка" error="Допускается ввод только неотрицательных целых чисел!" sqref="AI701">
      <formula1>0</formula1>
      <formula2>9.99999999999999E+23</formula2>
    </dataValidation>
    <dataValidation type="whole" allowBlank="1" showErrorMessage="1" errorTitle="Ошибка" error="Допускается ввод только неотрицательных целых чисел!" sqref="AF701">
      <formula1>0</formula1>
      <formula2>9.99999999999999E+23</formula2>
    </dataValidation>
    <dataValidation type="decimal" allowBlank="1" showErrorMessage="1" errorTitle="Ошибка" error="Допускается ввод только неотрицательных чисел!" sqref="AE701">
      <formula1>0</formula1>
      <formula2>9.99999999999999E+23</formula2>
    </dataValidation>
    <dataValidation type="decimal" allowBlank="1" showErrorMessage="1" errorTitle="Ошибка" error="Допускается ввод только неотрицательных чисел!" sqref="AC701">
      <formula1>0</formula1>
      <formula2>9.99999999999999E+23</formula2>
    </dataValidation>
    <dataValidation type="textLength" operator="lessThanOrEqual" allowBlank="1" showInputMessage="1" showErrorMessage="1" errorTitle="Ошибка" error="Допускается ввод не более 900 символов!" sqref="K7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1">
      <formula1>"a"</formula1>
    </dataValidation>
    <dataValidation type="whole" allowBlank="1" showErrorMessage="1" errorTitle="Ошибка" error="Допускается ввод только неотрицательных целых чисел!" sqref="AI689">
      <formula1>0</formula1>
      <formula2>9.99999999999999E+23</formula2>
    </dataValidation>
    <dataValidation type="whole" allowBlank="1" showErrorMessage="1" errorTitle="Ошибка" error="Допускается ввод только неотрицательных целых чисел!" sqref="AF689">
      <formula1>0</formula1>
      <formula2>9.99999999999999E+23</formula2>
    </dataValidation>
    <dataValidation type="decimal" allowBlank="1" showErrorMessage="1" errorTitle="Ошибка" error="Допускается ввод только неотрицательных чисел!" sqref="AE689">
      <formula1>0</formula1>
      <formula2>9.99999999999999E+23</formula2>
    </dataValidation>
    <dataValidation type="decimal" allowBlank="1" showErrorMessage="1" errorTitle="Ошибка" error="Допускается ввод только неотрицательных чисел!" sqref="AC689">
      <formula1>0</formula1>
      <formula2>9.99999999999999E+23</formula2>
    </dataValidation>
    <dataValidation type="textLength" operator="lessThanOrEqual" allowBlank="1" showInputMessage="1" showErrorMessage="1" errorTitle="Ошибка" error="Допускается ввод не более 900 символов!" sqref="K6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9">
      <formula1>"a"</formula1>
    </dataValidation>
    <dataValidation type="whole" allowBlank="1" showErrorMessage="1" errorTitle="Ошибка" error="Допускается ввод только неотрицательных целых чисел!" sqref="AI703">
      <formula1>0</formula1>
      <formula2>9.99999999999999E+23</formula2>
    </dataValidation>
    <dataValidation type="whole" allowBlank="1" showErrorMessage="1" errorTitle="Ошибка" error="Допускается ввод только неотрицательных целых чисел!" sqref="AF703">
      <formula1>0</formula1>
      <formula2>9.99999999999999E+23</formula2>
    </dataValidation>
    <dataValidation type="whole" allowBlank="1" showErrorMessage="1" errorTitle="Ошибка" error="Допускается ввод только неотрицательных целых чисел!" sqref="AI702">
      <formula1>0</formula1>
      <formula2>9.99999999999999E+23</formula2>
    </dataValidation>
    <dataValidation type="whole" allowBlank="1" showErrorMessage="1" errorTitle="Ошибка" error="Допускается ввод только неотрицательных целых чисел!" sqref="AF702">
      <formula1>0</formula1>
      <formula2>9.99999999999999E+23</formula2>
    </dataValidation>
    <dataValidation type="textLength" operator="lessThanOrEqual" allowBlank="1" showInputMessage="1" showErrorMessage="1" errorTitle="Ошибка" error="Допускается ввод не более 900 символов!" sqref="K7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2">
      <formula1>"a"</formula1>
    </dataValidation>
    <dataValidation type="whole" allowBlank="1" showErrorMessage="1" errorTitle="Ошибка" error="Допускается ввод только неотрицательных целых чисел!" sqref="AI700">
      <formula1>0</formula1>
      <formula2>9.99999999999999E+23</formula2>
    </dataValidation>
    <dataValidation type="whole" allowBlank="1" showErrorMessage="1" errorTitle="Ошибка" error="Допускается ввод только неотрицательных целых чисел!" sqref="AF700">
      <formula1>0</formula1>
      <formula2>9.99999999999999E+23</formula2>
    </dataValidation>
    <dataValidation type="decimal" allowBlank="1" showErrorMessage="1" errorTitle="Ошибка" error="Допускается ввод только неотрицательных чисел!" sqref="AE700">
      <formula1>0</formula1>
      <formula2>9.99999999999999E+23</formula2>
    </dataValidation>
    <dataValidation type="decimal" allowBlank="1" showErrorMessage="1" errorTitle="Ошибка" error="Допускается ввод только неотрицательных чисел!" sqref="AC700">
      <formula1>0</formula1>
      <formula2>9.99999999999999E+23</formula2>
    </dataValidation>
    <dataValidation type="textLength" operator="lessThanOrEqual" allowBlank="1" showInputMessage="1" showErrorMessage="1" errorTitle="Ошибка" error="Допускается ввод не более 900 символов!" sqref="K7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0">
      <formula1>"a"</formula1>
    </dataValidation>
    <dataValidation type="whole" allowBlank="1" showErrorMessage="1" errorTitle="Ошибка" error="Допускается ввод только неотрицательных целых чисел!" sqref="AI699">
      <formula1>0</formula1>
      <formula2>9.99999999999999E+23</formula2>
    </dataValidation>
    <dataValidation type="whole" allowBlank="1" showErrorMessage="1" errorTitle="Ошибка" error="Допускается ввод только неотрицательных целых чисел!" sqref="AF699">
      <formula1>0</formula1>
      <formula2>9.99999999999999E+23</formula2>
    </dataValidation>
    <dataValidation type="textLength" operator="lessThanOrEqual" allowBlank="1" showInputMessage="1" showErrorMessage="1" errorTitle="Ошибка" error="Допускается ввод не более 900 символов!" sqref="K6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9">
      <formula1>"a"</formula1>
    </dataValidation>
    <dataValidation type="whole" allowBlank="1" showErrorMessage="1" errorTitle="Ошибка" error="Допускается ввод только неотрицательных целых чисел!" sqref="AI698">
      <formula1>0</formula1>
      <formula2>9.99999999999999E+23</formula2>
    </dataValidation>
    <dataValidation type="whole" allowBlank="1" showErrorMessage="1" errorTitle="Ошибка" error="Допускается ввод только неотрицательных целых чисел!" sqref="AF698">
      <formula1>0</formula1>
      <formula2>9.99999999999999E+23</formula2>
    </dataValidation>
    <dataValidation type="textLength" operator="lessThanOrEqual" allowBlank="1" showInputMessage="1" showErrorMessage="1" errorTitle="Ошибка" error="Допускается ввод не более 900 символов!" sqref="M698">
      <formula1>900</formula1>
    </dataValidation>
    <dataValidation type="textLength" operator="lessThanOrEqual" allowBlank="1" showInputMessage="1" showErrorMessage="1" errorTitle="Ошибка" error="Допускается ввод не более 900 символов!" sqref="K6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8">
      <formula1>"a"</formula1>
    </dataValidation>
    <dataValidation type="whole" allowBlank="1" showErrorMessage="1" errorTitle="Ошибка" error="Допускается ввод только неотрицательных целых чисел!" sqref="AI691">
      <formula1>0</formula1>
      <formula2>9.99999999999999E+23</formula2>
    </dataValidation>
    <dataValidation type="whole" allowBlank="1" showErrorMessage="1" errorTitle="Ошибка" error="Допускается ввод только неотрицательных целых чисел!" sqref="AF691">
      <formula1>0</formula1>
      <formula2>9.99999999999999E+23</formula2>
    </dataValidation>
    <dataValidation type="whole" allowBlank="1" showErrorMessage="1" errorTitle="Ошибка" error="Допускается ввод только неотрицательных целых чисел!" sqref="AI690">
      <formula1>0</formula1>
      <formula2>9.99999999999999E+23</formula2>
    </dataValidation>
    <dataValidation type="whole" allowBlank="1" showErrorMessage="1" errorTitle="Ошибка" error="Допускается ввод только неотрицательных целых чисел!" sqref="AF690">
      <formula1>0</formula1>
      <formula2>9.99999999999999E+23</formula2>
    </dataValidation>
    <dataValidation type="textLength" operator="lessThanOrEqual" allowBlank="1" showInputMessage="1" showErrorMessage="1" errorTitle="Ошибка" error="Допускается ввод не более 900 символов!" sqref="K6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0">
      <formula1>"a"</formula1>
    </dataValidation>
    <dataValidation type="whole" allowBlank="1" showErrorMessage="1" errorTitle="Ошибка" error="Допускается ввод только неотрицательных целых чисел!" sqref="AI688">
      <formula1>0</formula1>
      <formula2>9.99999999999999E+23</formula2>
    </dataValidation>
    <dataValidation type="whole" allowBlank="1" showErrorMessage="1" errorTitle="Ошибка" error="Допускается ввод только неотрицательных целых чисел!" sqref="AF688">
      <formula1>0</formula1>
      <formula2>9.99999999999999E+23</formula2>
    </dataValidation>
    <dataValidation type="decimal" allowBlank="1" showErrorMessage="1" errorTitle="Ошибка" error="Допускается ввод только неотрицательных чисел!" sqref="AE688">
      <formula1>0</formula1>
      <formula2>9.99999999999999E+23</formula2>
    </dataValidation>
    <dataValidation type="decimal" allowBlank="1" showErrorMessage="1" errorTitle="Ошибка" error="Допускается ввод только неотрицательных чисел!" sqref="AC688">
      <formula1>0</formula1>
      <formula2>9.99999999999999E+23</formula2>
    </dataValidation>
    <dataValidation type="textLength" operator="lessThanOrEqual" allowBlank="1" showInputMessage="1" showErrorMessage="1" errorTitle="Ошибка" error="Допускается ввод не более 900 символов!" sqref="K6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8">
      <formula1>"a"</formula1>
    </dataValidation>
    <dataValidation type="whole" allowBlank="1" showErrorMessage="1" errorTitle="Ошибка" error="Допускается ввод только неотрицательных целых чисел!" sqref="AI687">
      <formula1>0</formula1>
      <formula2>9.99999999999999E+23</formula2>
    </dataValidation>
    <dataValidation type="whole" allowBlank="1" showErrorMessage="1" errorTitle="Ошибка" error="Допускается ввод только неотрицательных целых чисел!" sqref="AF687">
      <formula1>0</formula1>
      <formula2>9.99999999999999E+23</formula2>
    </dataValidation>
    <dataValidation type="textLength" operator="lessThanOrEqual" allowBlank="1" showInputMessage="1" showErrorMessage="1" errorTitle="Ошибка" error="Допускается ввод не более 900 символов!" sqref="K6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7">
      <formula1>"a"</formula1>
    </dataValidation>
    <dataValidation type="whole" allowBlank="1" showErrorMessage="1" errorTitle="Ошибка" error="Допускается ввод только неотрицательных целых чисел!" sqref="AI686">
      <formula1>0</formula1>
      <formula2>9.99999999999999E+23</formula2>
    </dataValidation>
    <dataValidation type="whole" allowBlank="1" showErrorMessage="1" errorTitle="Ошибка" error="Допускается ввод только неотрицательных целых чисел!" sqref="AF686">
      <formula1>0</formula1>
      <formula2>9.99999999999999E+23</formula2>
    </dataValidation>
    <dataValidation type="textLength" operator="lessThanOrEqual" allowBlank="1" showInputMessage="1" showErrorMessage="1" errorTitle="Ошибка" error="Допускается ввод не более 900 символов!" sqref="M686">
      <formula1>900</formula1>
    </dataValidation>
    <dataValidation type="textLength" operator="lessThanOrEqual" allowBlank="1" showInputMessage="1" showErrorMessage="1" errorTitle="Ошибка" error="Допускается ввод не более 900 символов!" sqref="K6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6">
      <formula1>"a"</formula1>
    </dataValidation>
    <dataValidation type="whole" allowBlank="1" showErrorMessage="1" errorTitle="Ошибка" error="Допускается ввод только неотрицательных целых чисел!" sqref="AI679">
      <formula1>0</formula1>
      <formula2>9.99999999999999E+23</formula2>
    </dataValidation>
    <dataValidation type="whole" allowBlank="1" showErrorMessage="1" errorTitle="Ошибка" error="Допускается ввод только неотрицательных целых чисел!" sqref="AF679">
      <formula1>0</formula1>
      <formula2>9.99999999999999E+23</formula2>
    </dataValidation>
    <dataValidation type="whole" allowBlank="1" showErrorMessage="1" errorTitle="Ошибка" error="Допускается ввод только неотрицательных целых чисел!" sqref="AI678">
      <formula1>0</formula1>
      <formula2>9.99999999999999E+23</formula2>
    </dataValidation>
    <dataValidation type="whole" allowBlank="1" showErrorMessage="1" errorTitle="Ошибка" error="Допускается ввод только неотрицательных целых чисел!" sqref="AF678">
      <formula1>0</formula1>
      <formula2>9.99999999999999E+23</formula2>
    </dataValidation>
    <dataValidation type="textLength" operator="lessThanOrEqual" allowBlank="1" showInputMessage="1" showErrorMessage="1" errorTitle="Ошибка" error="Допускается ввод не более 900 символов!" sqref="K6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8">
      <formula1>"a"</formula1>
    </dataValidation>
    <dataValidation type="whole" allowBlank="1" showErrorMessage="1" errorTitle="Ошибка" error="Допускается ввод только неотрицательных целых чисел!" sqref="AI677">
      <formula1>0</formula1>
      <formula2>9.99999999999999E+23</formula2>
    </dataValidation>
    <dataValidation type="whole" allowBlank="1" showErrorMessage="1" errorTitle="Ошибка" error="Допускается ввод только неотрицательных целых чисел!" sqref="AF677">
      <formula1>0</formula1>
      <formula2>9.99999999999999E+23</formula2>
    </dataValidation>
    <dataValidation type="decimal" allowBlank="1" showErrorMessage="1" errorTitle="Ошибка" error="Допускается ввод только неотрицательных чисел!" sqref="AE677">
      <formula1>0</formula1>
      <formula2>9.99999999999999E+23</formula2>
    </dataValidation>
    <dataValidation type="decimal" allowBlank="1" showErrorMessage="1" errorTitle="Ошибка" error="Допускается ввод только неотрицательных чисел!" sqref="AC677">
      <formula1>0</formula1>
      <formula2>9.99999999999999E+23</formula2>
    </dataValidation>
    <dataValidation type="textLength" operator="lessThanOrEqual" allowBlank="1" showInputMessage="1" showErrorMessage="1" errorTitle="Ошибка" error="Допускается ввод не более 900 символов!" sqref="K6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7">
      <formula1>"a"</formula1>
    </dataValidation>
    <dataValidation type="whole" allowBlank="1" showErrorMessage="1" errorTitle="Ошибка" error="Допускается ввод только неотрицательных целых чисел!" sqref="AI676">
      <formula1>0</formula1>
      <formula2>9.99999999999999E+23</formula2>
    </dataValidation>
    <dataValidation type="whole" allowBlank="1" showErrorMessage="1" errorTitle="Ошибка" error="Допускается ввод только неотрицательных целых чисел!" sqref="AF676">
      <formula1>0</formula1>
      <formula2>9.99999999999999E+23</formula2>
    </dataValidation>
    <dataValidation type="textLength" operator="lessThanOrEqual" allowBlank="1" showInputMessage="1" showErrorMessage="1" errorTitle="Ошибка" error="Допускается ввод не более 900 символов!" sqref="K6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6">
      <formula1>"a"</formula1>
    </dataValidation>
    <dataValidation type="whole" allowBlank="1" showErrorMessage="1" errorTitle="Ошибка" error="Допускается ввод только неотрицательных целых чисел!" sqref="AI675">
      <formula1>0</formula1>
      <formula2>9.99999999999999E+23</formula2>
    </dataValidation>
    <dataValidation type="whole" allowBlank="1" showErrorMessage="1" errorTitle="Ошибка" error="Допускается ввод только неотрицательных целых чисел!" sqref="AF675">
      <formula1>0</formula1>
      <formula2>9.99999999999999E+23</formula2>
    </dataValidation>
    <dataValidation type="textLength" operator="lessThanOrEqual" allowBlank="1" showInputMessage="1" showErrorMessage="1" errorTitle="Ошибка" error="Допускается ввод не более 900 символов!" sqref="M675">
      <formula1>900</formula1>
    </dataValidation>
    <dataValidation type="textLength" operator="lessThanOrEqual" allowBlank="1" showInputMessage="1" showErrorMessage="1" errorTitle="Ошибка" error="Допускается ввод не более 900 символов!" sqref="K6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5">
      <formula1>"a"</formula1>
    </dataValidation>
    <dataValidation type="whole" allowBlank="1" showErrorMessage="1" errorTitle="Ошибка" error="Допускается ввод только неотрицательных целых чисел!" sqref="AI668">
      <formula1>0</formula1>
      <formula2>9.99999999999999E+23</formula2>
    </dataValidation>
    <dataValidation type="whole" allowBlank="1" showErrorMessage="1" errorTitle="Ошибка" error="Допускается ввод только неотрицательных целых чисел!" sqref="AF668">
      <formula1>0</formula1>
      <formula2>9.99999999999999E+23</formula2>
    </dataValidation>
    <dataValidation type="whole" allowBlank="1" showErrorMessage="1" errorTitle="Ошибка" error="Допускается ввод только неотрицательных целых чисел!" sqref="AI667">
      <formula1>0</formula1>
      <formula2>9.99999999999999E+23</formula2>
    </dataValidation>
    <dataValidation type="whole" allowBlank="1" showErrorMessage="1" errorTitle="Ошибка" error="Допускается ввод только неотрицательных целых чисел!" sqref="AF667">
      <formula1>0</formula1>
      <formula2>9.99999999999999E+23</formula2>
    </dataValidation>
    <dataValidation type="textLength" operator="lessThanOrEqual" allowBlank="1" showInputMessage="1" showErrorMessage="1" errorTitle="Ошибка" error="Допускается ввод не более 900 символов!" sqref="K6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7">
      <formula1>"a"</formula1>
    </dataValidation>
    <dataValidation type="whole" allowBlank="1" showErrorMessage="1" errorTitle="Ошибка" error="Допускается ввод только неотрицательных целых чисел!" sqref="AI666">
      <formula1>0</formula1>
      <formula2>9.99999999999999E+23</formula2>
    </dataValidation>
    <dataValidation type="whole" allowBlank="1" showErrorMessage="1" errorTitle="Ошибка" error="Допускается ввод только неотрицательных целых чисел!" sqref="AF666">
      <formula1>0</formula1>
      <formula2>9.99999999999999E+23</formula2>
    </dataValidation>
    <dataValidation type="decimal" allowBlank="1" showErrorMessage="1" errorTitle="Ошибка" error="Допускается ввод только неотрицательных чисел!" sqref="AE666">
      <formula1>0</formula1>
      <formula2>9.99999999999999E+23</formula2>
    </dataValidation>
    <dataValidation type="decimal" allowBlank="1" showErrorMessage="1" errorTitle="Ошибка" error="Допускается ввод только неотрицательных чисел!" sqref="AC666">
      <formula1>0</formula1>
      <formula2>9.99999999999999E+23</formula2>
    </dataValidation>
    <dataValidation type="textLength" operator="lessThanOrEqual" allowBlank="1" showInputMessage="1" showErrorMessage="1" errorTitle="Ошибка" error="Допускается ввод не более 900 символов!" sqref="K6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6">
      <formula1>"a"</formula1>
    </dataValidation>
    <dataValidation type="whole" allowBlank="1" showErrorMessage="1" errorTitle="Ошибка" error="Допускается ввод только неотрицательных целых чисел!" sqref="AI665">
      <formula1>0</formula1>
      <formula2>9.99999999999999E+23</formula2>
    </dataValidation>
    <dataValidation type="whole" allowBlank="1" showErrorMessage="1" errorTitle="Ошибка" error="Допускается ввод только неотрицательных целых чисел!" sqref="AF665">
      <formula1>0</formula1>
      <formula2>9.99999999999999E+23</formula2>
    </dataValidation>
    <dataValidation type="textLength" operator="lessThanOrEqual" allowBlank="1" showInputMessage="1" showErrorMessage="1" errorTitle="Ошибка" error="Допускается ввод не более 900 символов!" sqref="K6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5">
      <formula1>"a"</formula1>
    </dataValidation>
    <dataValidation type="whole" allowBlank="1" showErrorMessage="1" errorTitle="Ошибка" error="Допускается ввод только неотрицательных целых чисел!" sqref="AI664">
      <formula1>0</formula1>
      <formula2>9.99999999999999E+23</formula2>
    </dataValidation>
    <dataValidation type="whole" allowBlank="1" showErrorMessage="1" errorTitle="Ошибка" error="Допускается ввод только неотрицательных целых чисел!" sqref="AF664">
      <formula1>0</formula1>
      <formula2>9.99999999999999E+23</formula2>
    </dataValidation>
    <dataValidation type="textLength" operator="lessThanOrEqual" allowBlank="1" showInputMessage="1" showErrorMessage="1" errorTitle="Ошибка" error="Допускается ввод не более 900 символов!" sqref="M664">
      <formula1>900</formula1>
    </dataValidation>
    <dataValidation type="textLength" operator="lessThanOrEqual" allowBlank="1" showInputMessage="1" showErrorMessage="1" errorTitle="Ошибка" error="Допускается ввод не более 900 символов!" sqref="K6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4">
      <formula1>"a"</formula1>
    </dataValidation>
    <dataValidation type="whole" allowBlank="1" showErrorMessage="1" errorTitle="Ошибка" error="Допускается ввод только неотрицательных целых чисел!" sqref="AI971">
      <formula1>0</formula1>
      <formula2>9.99999999999999E+23</formula2>
    </dataValidation>
    <dataValidation type="whole" allowBlank="1" showErrorMessage="1" errorTitle="Ошибка" error="Допускается ввод только неотрицательных целых чисел!" sqref="AF971">
      <formula1>0</formula1>
      <formula2>9.99999999999999E+23</formula2>
    </dataValidation>
    <dataValidation type="whole" allowBlank="1" showErrorMessage="1" errorTitle="Ошибка" error="Допускается ввод только неотрицательных целых чисел!" sqref="AI970">
      <formula1>0</formula1>
      <formula2>9.99999999999999E+23</formula2>
    </dataValidation>
    <dataValidation type="whole" allowBlank="1" showErrorMessage="1" errorTitle="Ошибка" error="Допускается ввод только неотрицательных целых чисел!" sqref="AF970">
      <formula1>0</formula1>
      <formula2>9.99999999999999E+23</formula2>
    </dataValidation>
    <dataValidation type="textLength" operator="lessThanOrEqual" allowBlank="1" showInputMessage="1" showErrorMessage="1" errorTitle="Ошибка" error="Допускается ввод не более 900 символов!" sqref="K9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0">
      <formula1>"a"</formula1>
    </dataValidation>
    <dataValidation type="whole" allowBlank="1" showErrorMessage="1" errorTitle="Ошибка" error="Допускается ввод только неотрицательных целых чисел!" sqref="AI969">
      <formula1>0</formula1>
      <formula2>9.99999999999999E+23</formula2>
    </dataValidation>
    <dataValidation type="whole" allowBlank="1" showErrorMessage="1" errorTitle="Ошибка" error="Допускается ввод только неотрицательных целых чисел!" sqref="AF969">
      <formula1>0</formula1>
      <formula2>9.99999999999999E+23</formula2>
    </dataValidation>
    <dataValidation type="decimal" allowBlank="1" showErrorMessage="1" errorTitle="Ошибка" error="Допускается ввод только неотрицательных чисел!" sqref="AE969">
      <formula1>0</formula1>
      <formula2>9.99999999999999E+23</formula2>
    </dataValidation>
    <dataValidation type="decimal" allowBlank="1" showErrorMessage="1" errorTitle="Ошибка" error="Допускается ввод только неотрицательных чисел!" sqref="AC969">
      <formula1>0</formula1>
      <formula2>9.99999999999999E+23</formula2>
    </dataValidation>
    <dataValidation type="textLength" operator="lessThanOrEqual" allowBlank="1" showInputMessage="1" showErrorMessage="1" errorTitle="Ошибка" error="Допускается ввод не более 900 символов!" sqref="K9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9">
      <formula1>"a"</formula1>
    </dataValidation>
    <dataValidation type="whole" allowBlank="1" showErrorMessage="1" errorTitle="Ошибка" error="Допускается ввод только неотрицательных целых чисел!" sqref="AI968">
      <formula1>0</formula1>
      <formula2>9.99999999999999E+23</formula2>
    </dataValidation>
    <dataValidation type="whole" allowBlank="1" showErrorMessage="1" errorTitle="Ошибка" error="Допускается ввод только неотрицательных целых чисел!" sqref="AF968">
      <formula1>0</formula1>
      <formula2>9.99999999999999E+23</formula2>
    </dataValidation>
    <dataValidation type="textLength" operator="lessThanOrEqual" allowBlank="1" showInputMessage="1" showErrorMessage="1" errorTitle="Ошибка" error="Допускается ввод не более 900 символов!" sqref="K9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8">
      <formula1>"a"</formula1>
    </dataValidation>
    <dataValidation type="whole" allowBlank="1" showErrorMessage="1" errorTitle="Ошибка" error="Допускается ввод только неотрицательных целых чисел!" sqref="AI967">
      <formula1>0</formula1>
      <formula2>9.99999999999999E+23</formula2>
    </dataValidation>
    <dataValidation type="whole" allowBlank="1" showErrorMessage="1" errorTitle="Ошибка" error="Допускается ввод только неотрицательных целых чисел!" sqref="AF967">
      <formula1>0</formula1>
      <formula2>9.99999999999999E+23</formula2>
    </dataValidation>
    <dataValidation type="textLength" operator="lessThanOrEqual" allowBlank="1" showInputMessage="1" showErrorMessage="1" errorTitle="Ошибка" error="Допускается ввод не более 900 символов!" sqref="M967">
      <formula1>900</formula1>
    </dataValidation>
    <dataValidation type="textLength" operator="lessThanOrEqual" allowBlank="1" showInputMessage="1" showErrorMessage="1" errorTitle="Ошибка" error="Допускается ввод не более 900 символов!" sqref="K9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7">
      <formula1>"a"</formula1>
    </dataValidation>
    <dataValidation type="whole" allowBlank="1" showErrorMessage="1" errorTitle="Ошибка" error="Допускается ввод только неотрицательных целых чисел!" sqref="AI960">
      <formula1>0</formula1>
      <formula2>9.99999999999999E+23</formula2>
    </dataValidation>
    <dataValidation type="whole" allowBlank="1" showErrorMessage="1" errorTitle="Ошибка" error="Допускается ввод только неотрицательных целых чисел!" sqref="AF960">
      <formula1>0</formula1>
      <formula2>9.99999999999999E+23</formula2>
    </dataValidation>
    <dataValidation type="whole" allowBlank="1" showErrorMessage="1" errorTitle="Ошибка" error="Допускается ввод только неотрицательных целых чисел!" sqref="AI959">
      <formula1>0</formula1>
      <formula2>9.99999999999999E+23</formula2>
    </dataValidation>
    <dataValidation type="whole" allowBlank="1" showErrorMessage="1" errorTitle="Ошибка" error="Допускается ввод только неотрицательных целых чисел!" sqref="AF959">
      <formula1>0</formula1>
      <formula2>9.99999999999999E+23</formula2>
    </dataValidation>
    <dataValidation type="textLength" operator="lessThanOrEqual" allowBlank="1" showInputMessage="1" showErrorMessage="1" errorTitle="Ошибка" error="Допускается ввод не более 900 символов!" sqref="K9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9">
      <formula1>"a"</formula1>
    </dataValidation>
    <dataValidation type="whole" allowBlank="1" showErrorMessage="1" errorTitle="Ошибка" error="Допускается ввод только неотрицательных целых чисел!" sqref="AI958">
      <formula1>0</formula1>
      <formula2>9.99999999999999E+23</formula2>
    </dataValidation>
    <dataValidation type="whole" allowBlank="1" showErrorMessage="1" errorTitle="Ошибка" error="Допускается ввод только неотрицательных целых чисел!" sqref="AF958">
      <formula1>0</formula1>
      <formula2>9.99999999999999E+23</formula2>
    </dataValidation>
    <dataValidation type="decimal" allowBlank="1" showErrorMessage="1" errorTitle="Ошибка" error="Допускается ввод только неотрицательных чисел!" sqref="AE958">
      <formula1>0</formula1>
      <formula2>9.99999999999999E+23</formula2>
    </dataValidation>
    <dataValidation type="decimal" allowBlank="1" showErrorMessage="1" errorTitle="Ошибка" error="Допускается ввод только неотрицательных чисел!" sqref="AC958">
      <formula1>0</formula1>
      <formula2>9.99999999999999E+23</formula2>
    </dataValidation>
    <dataValidation type="textLength" operator="lessThanOrEqual" allowBlank="1" showInputMessage="1" showErrorMessage="1" errorTitle="Ошибка" error="Допускается ввод не более 900 символов!" sqref="K9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8">
      <formula1>"a"</formula1>
    </dataValidation>
    <dataValidation type="whole" allowBlank="1" showErrorMessage="1" errorTitle="Ошибка" error="Допускается ввод только неотрицательных целых чисел!" sqref="AI957">
      <formula1>0</formula1>
      <formula2>9.99999999999999E+23</formula2>
    </dataValidation>
    <dataValidation type="whole" allowBlank="1" showErrorMessage="1" errorTitle="Ошибка" error="Допускается ввод только неотрицательных целых чисел!" sqref="AF957">
      <formula1>0</formula1>
      <formula2>9.99999999999999E+23</formula2>
    </dataValidation>
    <dataValidation type="textLength" operator="lessThanOrEqual" allowBlank="1" showInputMessage="1" showErrorMessage="1" errorTitle="Ошибка" error="Допускается ввод не более 900 символов!" sqref="K9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7">
      <formula1>"a"</formula1>
    </dataValidation>
    <dataValidation type="whole" allowBlank="1" showErrorMessage="1" errorTitle="Ошибка" error="Допускается ввод только неотрицательных целых чисел!" sqref="AI956">
      <formula1>0</formula1>
      <formula2>9.99999999999999E+23</formula2>
    </dataValidation>
    <dataValidation type="whole" allowBlank="1" showErrorMessage="1" errorTitle="Ошибка" error="Допускается ввод только неотрицательных целых чисел!" sqref="AF956">
      <formula1>0</formula1>
      <formula2>9.99999999999999E+23</formula2>
    </dataValidation>
    <dataValidation type="textLength" operator="lessThanOrEqual" allowBlank="1" showInputMessage="1" showErrorMessage="1" errorTitle="Ошибка" error="Допускается ввод не более 900 символов!" sqref="M956">
      <formula1>900</formula1>
    </dataValidation>
    <dataValidation type="textLength" operator="lessThanOrEqual" allowBlank="1" showInputMessage="1" showErrorMessage="1" errorTitle="Ошибка" error="Допускается ввод не более 900 символов!" sqref="K9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6">
      <formula1>"a"</formula1>
    </dataValidation>
    <dataValidation type="whole" allowBlank="1" showErrorMessage="1" errorTitle="Ошибка" error="Допускается ввод только неотрицательных целых чисел!" sqref="AI949">
      <formula1>0</formula1>
      <formula2>9.99999999999999E+23</formula2>
    </dataValidation>
    <dataValidation type="whole" allowBlank="1" showErrorMessage="1" errorTitle="Ошибка" error="Допускается ввод только неотрицательных целых чисел!" sqref="AF949">
      <formula1>0</formula1>
      <formula2>9.99999999999999E+23</formula2>
    </dataValidation>
    <dataValidation type="whole" allowBlank="1" showErrorMessage="1" errorTitle="Ошибка" error="Допускается ввод только неотрицательных целых чисел!" sqref="AI948">
      <formula1>0</formula1>
      <formula2>9.99999999999999E+23</formula2>
    </dataValidation>
    <dataValidation type="whole" allowBlank="1" showErrorMessage="1" errorTitle="Ошибка" error="Допускается ввод только неотрицательных целых чисел!" sqref="AF948">
      <formula1>0</formula1>
      <formula2>9.99999999999999E+23</formula2>
    </dataValidation>
    <dataValidation type="textLength" operator="lessThanOrEqual" allowBlank="1" showInputMessage="1" showErrorMessage="1" errorTitle="Ошибка" error="Допускается ввод не более 900 символов!" sqref="K9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8">
      <formula1>"a"</formula1>
    </dataValidation>
    <dataValidation type="whole" allowBlank="1" showErrorMessage="1" errorTitle="Ошибка" error="Допускается ввод только неотрицательных целых чисел!" sqref="AI947">
      <formula1>0</formula1>
      <formula2>9.99999999999999E+23</formula2>
    </dataValidation>
    <dataValidation type="whole" allowBlank="1" showErrorMessage="1" errorTitle="Ошибка" error="Допускается ввод только неотрицательных целых чисел!" sqref="AF947">
      <formula1>0</formula1>
      <formula2>9.99999999999999E+23</formula2>
    </dataValidation>
    <dataValidation type="decimal" allowBlank="1" showErrorMessage="1" errorTitle="Ошибка" error="Допускается ввод только неотрицательных чисел!" sqref="AE947">
      <formula1>0</formula1>
      <formula2>9.99999999999999E+23</formula2>
    </dataValidation>
    <dataValidation type="decimal" allowBlank="1" showErrorMessage="1" errorTitle="Ошибка" error="Допускается ввод только неотрицательных чисел!" sqref="AC947">
      <formula1>0</formula1>
      <formula2>9.99999999999999E+23</formula2>
    </dataValidation>
    <dataValidation type="textLength" operator="lessThanOrEqual" allowBlank="1" showInputMessage="1" showErrorMessage="1" errorTitle="Ошибка" error="Допускается ввод не более 900 символов!" sqref="K9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7">
      <formula1>"a"</formula1>
    </dataValidation>
    <dataValidation type="whole" allowBlank="1" showErrorMessage="1" errorTitle="Ошибка" error="Допускается ввод только неотрицательных целых чисел!" sqref="AI946">
      <formula1>0</formula1>
      <formula2>9.99999999999999E+23</formula2>
    </dataValidation>
    <dataValidation type="whole" allowBlank="1" showErrorMessage="1" errorTitle="Ошибка" error="Допускается ввод только неотрицательных целых чисел!" sqref="AF946">
      <formula1>0</formula1>
      <formula2>9.99999999999999E+23</formula2>
    </dataValidation>
    <dataValidation type="textLength" operator="lessThanOrEqual" allowBlank="1" showInputMessage="1" showErrorMessage="1" errorTitle="Ошибка" error="Допускается ввод не более 900 символов!" sqref="K9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6">
      <formula1>"a"</formula1>
    </dataValidation>
    <dataValidation type="whole" allowBlank="1" showErrorMessage="1" errorTitle="Ошибка" error="Допускается ввод только неотрицательных целых чисел!" sqref="AI945">
      <formula1>0</formula1>
      <formula2>9.99999999999999E+23</formula2>
    </dataValidation>
    <dataValidation type="whole" allowBlank="1" showErrorMessage="1" errorTitle="Ошибка" error="Допускается ввод только неотрицательных целых чисел!" sqref="AF945">
      <formula1>0</formula1>
      <formula2>9.99999999999999E+23</formula2>
    </dataValidation>
    <dataValidation type="textLength" operator="lessThanOrEqual" allowBlank="1" showInputMessage="1" showErrorMessage="1" errorTitle="Ошибка" error="Допускается ввод не более 900 символов!" sqref="M945">
      <formula1>900</formula1>
    </dataValidation>
    <dataValidation type="textLength" operator="lessThanOrEqual" allowBlank="1" showInputMessage="1" showErrorMessage="1" errorTitle="Ошибка" error="Допускается ввод не более 900 символов!" sqref="K9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5">
      <formula1>"a"</formula1>
    </dataValidation>
    <dataValidation type="whole" allowBlank="1" showErrorMessage="1" errorTitle="Ошибка" error="Допускается ввод только неотрицательных целых чисел!" sqref="AI938">
      <formula1>0</formula1>
      <formula2>9.99999999999999E+23</formula2>
    </dataValidation>
    <dataValidation type="whole" allowBlank="1" showErrorMessage="1" errorTitle="Ошибка" error="Допускается ввод только неотрицательных целых чисел!" sqref="AF938">
      <formula1>0</formula1>
      <formula2>9.99999999999999E+23</formula2>
    </dataValidation>
    <dataValidation type="whole" allowBlank="1" showErrorMessage="1" errorTitle="Ошибка" error="Допускается ввод только неотрицательных целых чисел!" sqref="AI937">
      <formula1>0</formula1>
      <formula2>9.99999999999999E+23</formula2>
    </dataValidation>
    <dataValidation type="whole" allowBlank="1" showErrorMessage="1" errorTitle="Ошибка" error="Допускается ввод только неотрицательных целых чисел!" sqref="AF937">
      <formula1>0</formula1>
      <formula2>9.99999999999999E+23</formula2>
    </dataValidation>
    <dataValidation type="textLength" operator="lessThanOrEqual" allowBlank="1" showInputMessage="1" showErrorMessage="1" errorTitle="Ошибка" error="Допускается ввод не более 900 символов!" sqref="K9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7">
      <formula1>"a"</formula1>
    </dataValidation>
    <dataValidation type="whole" allowBlank="1" showErrorMessage="1" errorTitle="Ошибка" error="Допускается ввод только неотрицательных целых чисел!" sqref="AI936">
      <formula1>0</formula1>
      <formula2>9.99999999999999E+23</formula2>
    </dataValidation>
    <dataValidation type="whole" allowBlank="1" showErrorMessage="1" errorTitle="Ошибка" error="Допускается ввод только неотрицательных целых чисел!" sqref="AF936">
      <formula1>0</formula1>
      <formula2>9.99999999999999E+23</formula2>
    </dataValidation>
    <dataValidation type="decimal" allowBlank="1" showErrorMessage="1" errorTitle="Ошибка" error="Допускается ввод только неотрицательных чисел!" sqref="AE936">
      <formula1>0</formula1>
      <formula2>9.99999999999999E+23</formula2>
    </dataValidation>
    <dataValidation type="decimal" allowBlank="1" showErrorMessage="1" errorTitle="Ошибка" error="Допускается ввод только неотрицательных чисел!" sqref="AC936">
      <formula1>0</formula1>
      <formula2>9.99999999999999E+23</formula2>
    </dataValidation>
    <dataValidation type="textLength" operator="lessThanOrEqual" allowBlank="1" showInputMessage="1" showErrorMessage="1" errorTitle="Ошибка" error="Допускается ввод не более 900 символов!" sqref="K9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6">
      <formula1>"a"</formula1>
    </dataValidation>
    <dataValidation type="whole" allowBlank="1" showErrorMessage="1" errorTitle="Ошибка" error="Допускается ввод только неотрицательных целых чисел!" sqref="AI935">
      <formula1>0</formula1>
      <formula2>9.99999999999999E+23</formula2>
    </dataValidation>
    <dataValidation type="whole" allowBlank="1" showErrorMessage="1" errorTitle="Ошибка" error="Допускается ввод только неотрицательных целых чисел!" sqref="AF935">
      <formula1>0</formula1>
      <formula2>9.99999999999999E+23</formula2>
    </dataValidation>
    <dataValidation type="textLength" operator="lessThanOrEqual" allowBlank="1" showInputMessage="1" showErrorMessage="1" errorTitle="Ошибка" error="Допускается ввод не более 900 символов!" sqref="K9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5">
      <formula1>"a"</formula1>
    </dataValidation>
    <dataValidation type="whole" allowBlank="1" showErrorMessage="1" errorTitle="Ошибка" error="Допускается ввод только неотрицательных целых чисел!" sqref="AI934">
      <formula1>0</formula1>
      <formula2>9.99999999999999E+23</formula2>
    </dataValidation>
    <dataValidation type="whole" allowBlank="1" showErrorMessage="1" errorTitle="Ошибка" error="Допускается ввод только неотрицательных целых чисел!" sqref="AF934">
      <formula1>0</formula1>
      <formula2>9.99999999999999E+23</formula2>
    </dataValidation>
    <dataValidation type="textLength" operator="lessThanOrEqual" allowBlank="1" showInputMessage="1" showErrorMessage="1" errorTitle="Ошибка" error="Допускается ввод не более 900 символов!" sqref="M934">
      <formula1>900</formula1>
    </dataValidation>
    <dataValidation type="textLength" operator="lessThanOrEqual" allowBlank="1" showInputMessage="1" showErrorMessage="1" errorTitle="Ошибка" error="Допускается ввод не более 900 символов!" sqref="K9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4">
      <formula1>"a"</formula1>
    </dataValidation>
    <dataValidation type="whole" allowBlank="1" showErrorMessage="1" errorTitle="Ошибка" error="Допускается ввод только неотрицательных целых чисел!" sqref="AI927">
      <formula1>0</formula1>
      <formula2>9.99999999999999E+23</formula2>
    </dataValidation>
    <dataValidation type="whole" allowBlank="1" showErrorMessage="1" errorTitle="Ошибка" error="Допускается ввод только неотрицательных целых чисел!" sqref="AF927">
      <formula1>0</formula1>
      <formula2>9.99999999999999E+23</formula2>
    </dataValidation>
    <dataValidation type="whole" allowBlank="1" showErrorMessage="1" errorTitle="Ошибка" error="Допускается ввод только неотрицательных целых чисел!" sqref="AI926">
      <formula1>0</formula1>
      <formula2>9.99999999999999E+23</formula2>
    </dataValidation>
    <dataValidation type="whole" allowBlank="1" showErrorMessage="1" errorTitle="Ошибка" error="Допускается ввод только неотрицательных целых чисел!" sqref="AF926">
      <formula1>0</formula1>
      <formula2>9.99999999999999E+23</formula2>
    </dataValidation>
    <dataValidation type="textLength" operator="lessThanOrEqual" allowBlank="1" showInputMessage="1" showErrorMessage="1" errorTitle="Ошибка" error="Допускается ввод не более 900 символов!" sqref="K9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6">
      <formula1>"a"</formula1>
    </dataValidation>
    <dataValidation type="whole" allowBlank="1" showErrorMessage="1" errorTitle="Ошибка" error="Допускается ввод только неотрицательных целых чисел!" sqref="AI925">
      <formula1>0</formula1>
      <formula2>9.99999999999999E+23</formula2>
    </dataValidation>
    <dataValidation type="whole" allowBlank="1" showErrorMessage="1" errorTitle="Ошибка" error="Допускается ввод только неотрицательных целых чисел!" sqref="AF925">
      <formula1>0</formula1>
      <formula2>9.99999999999999E+23</formula2>
    </dataValidation>
    <dataValidation type="decimal" allowBlank="1" showErrorMessage="1" errorTitle="Ошибка" error="Допускается ввод только неотрицательных чисел!" sqref="AE925">
      <formula1>0</formula1>
      <formula2>9.99999999999999E+23</formula2>
    </dataValidation>
    <dataValidation type="decimal" allowBlank="1" showErrorMessage="1" errorTitle="Ошибка" error="Допускается ввод только неотрицательных чисел!" sqref="AC925">
      <formula1>0</formula1>
      <formula2>9.99999999999999E+23</formula2>
    </dataValidation>
    <dataValidation type="textLength" operator="lessThanOrEqual" allowBlank="1" showInputMessage="1" showErrorMessage="1" errorTitle="Ошибка" error="Допускается ввод не более 900 символов!" sqref="K9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5">
      <formula1>"a"</formula1>
    </dataValidation>
    <dataValidation type="whole" allowBlank="1" showErrorMessage="1" errorTitle="Ошибка" error="Допускается ввод только неотрицательных целых чисел!" sqref="AI924">
      <formula1>0</formula1>
      <formula2>9.99999999999999E+23</formula2>
    </dataValidation>
    <dataValidation type="whole" allowBlank="1" showErrorMessage="1" errorTitle="Ошибка" error="Допускается ввод только неотрицательных целых чисел!" sqref="AF924">
      <formula1>0</formula1>
      <formula2>9.99999999999999E+23</formula2>
    </dataValidation>
    <dataValidation type="textLength" operator="lessThanOrEqual" allowBlank="1" showInputMessage="1" showErrorMessage="1" errorTitle="Ошибка" error="Допускается ввод не более 900 символов!" sqref="K9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4">
      <formula1>"a"</formula1>
    </dataValidation>
    <dataValidation type="whole" allowBlank="1" showErrorMessage="1" errorTitle="Ошибка" error="Допускается ввод только неотрицательных целых чисел!" sqref="AI923">
      <formula1>0</formula1>
      <formula2>9.99999999999999E+23</formula2>
    </dataValidation>
    <dataValidation type="whole" allowBlank="1" showErrorMessage="1" errorTitle="Ошибка" error="Допускается ввод только неотрицательных целых чисел!" sqref="AF923">
      <formula1>0</formula1>
      <formula2>9.99999999999999E+23</formula2>
    </dataValidation>
    <dataValidation type="textLength" operator="lessThanOrEqual" allowBlank="1" showInputMessage="1" showErrorMessage="1" errorTitle="Ошибка" error="Допускается ввод не более 900 символов!" sqref="M923">
      <formula1>900</formula1>
    </dataValidation>
    <dataValidation type="textLength" operator="lessThanOrEqual" allowBlank="1" showInputMessage="1" showErrorMessage="1" errorTitle="Ошибка" error="Допускается ввод не более 900 символов!" sqref="K9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3">
      <formula1>"a"</formula1>
    </dataValidation>
    <dataValidation type="whole" allowBlank="1" showErrorMessage="1" errorTitle="Ошибка" error="Допускается ввод только неотрицательных целых чисел!" sqref="AI916">
      <formula1>0</formula1>
      <formula2>9.99999999999999E+23</formula2>
    </dataValidation>
    <dataValidation type="whole" allowBlank="1" showErrorMessage="1" errorTitle="Ошибка" error="Допускается ввод только неотрицательных целых чисел!" sqref="AF916">
      <formula1>0</formula1>
      <formula2>9.99999999999999E+23</formula2>
    </dataValidation>
    <dataValidation type="whole" allowBlank="1" showErrorMessage="1" errorTitle="Ошибка" error="Допускается ввод только неотрицательных целых чисел!" sqref="AI915">
      <formula1>0</formula1>
      <formula2>9.99999999999999E+23</formula2>
    </dataValidation>
    <dataValidation type="whole" allowBlank="1" showErrorMessage="1" errorTitle="Ошибка" error="Допускается ввод только неотрицательных целых чисел!" sqref="AF915">
      <formula1>0</formula1>
      <formula2>9.99999999999999E+23</formula2>
    </dataValidation>
    <dataValidation type="textLength" operator="lessThanOrEqual" allowBlank="1" showInputMessage="1" showErrorMessage="1" errorTitle="Ошибка" error="Допускается ввод не более 900 символов!" sqref="K9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5">
      <formula1>"a"</formula1>
    </dataValidation>
    <dataValidation type="whole" allowBlank="1" showErrorMessage="1" errorTitle="Ошибка" error="Допускается ввод только неотрицательных целых чисел!" sqref="AI914">
      <formula1>0</formula1>
      <formula2>9.99999999999999E+23</formula2>
    </dataValidation>
    <dataValidation type="whole" allowBlank="1" showErrorMessage="1" errorTitle="Ошибка" error="Допускается ввод только неотрицательных целых чисел!" sqref="AF914">
      <formula1>0</formula1>
      <formula2>9.99999999999999E+23</formula2>
    </dataValidation>
    <dataValidation type="decimal" allowBlank="1" showErrorMessage="1" errorTitle="Ошибка" error="Допускается ввод только неотрицательных чисел!" sqref="AE914">
      <formula1>0</formula1>
      <formula2>9.99999999999999E+23</formula2>
    </dataValidation>
    <dataValidation type="decimal" allowBlank="1" showErrorMessage="1" errorTitle="Ошибка" error="Допускается ввод только неотрицательных чисел!" sqref="AC914">
      <formula1>0</formula1>
      <formula2>9.99999999999999E+23</formula2>
    </dataValidation>
    <dataValidation type="textLength" operator="lessThanOrEqual" allowBlank="1" showInputMessage="1" showErrorMessage="1" errorTitle="Ошибка" error="Допускается ввод не более 900 символов!" sqref="K9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4">
      <formula1>"a"</formula1>
    </dataValidation>
    <dataValidation type="whole" allowBlank="1" showErrorMessage="1" errorTitle="Ошибка" error="Допускается ввод только неотрицательных целых чисел!" sqref="AI913">
      <formula1>0</formula1>
      <formula2>9.99999999999999E+23</formula2>
    </dataValidation>
    <dataValidation type="whole" allowBlank="1" showErrorMessage="1" errorTitle="Ошибка" error="Допускается ввод только неотрицательных целых чисел!" sqref="AF913">
      <formula1>0</formula1>
      <formula2>9.99999999999999E+23</formula2>
    </dataValidation>
    <dataValidation type="textLength" operator="lessThanOrEqual" allowBlank="1" showInputMessage="1" showErrorMessage="1" errorTitle="Ошибка" error="Допускается ввод не более 900 символов!" sqref="K9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3">
      <formula1>"a"</formula1>
    </dataValidation>
    <dataValidation type="whole" allowBlank="1" showErrorMessage="1" errorTitle="Ошибка" error="Допускается ввод только неотрицательных целых чисел!" sqref="AI912">
      <formula1>0</formula1>
      <formula2>9.99999999999999E+23</formula2>
    </dataValidation>
    <dataValidation type="whole" allowBlank="1" showErrorMessage="1" errorTitle="Ошибка" error="Допускается ввод только неотрицательных целых чисел!" sqref="AF912">
      <formula1>0</formula1>
      <formula2>9.99999999999999E+23</formula2>
    </dataValidation>
    <dataValidation type="textLength" operator="lessThanOrEqual" allowBlank="1" showInputMessage="1" showErrorMessage="1" errorTitle="Ошибка" error="Допускается ввод не более 900 символов!" sqref="M912">
      <formula1>900</formula1>
    </dataValidation>
    <dataValidation type="textLength" operator="lessThanOrEqual" allowBlank="1" showInputMessage="1" showErrorMessage="1" errorTitle="Ошибка" error="Допускается ввод не более 900 символов!" sqref="K9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2">
      <formula1>"a"</formula1>
    </dataValidation>
    <dataValidation type="whole" allowBlank="1" showErrorMessage="1" errorTitle="Ошибка" error="Допускается ввод только неотрицательных целых чисел!" sqref="AI905">
      <formula1>0</formula1>
      <formula2>9.99999999999999E+23</formula2>
    </dataValidation>
    <dataValidation type="whole" allowBlank="1" showErrorMessage="1" errorTitle="Ошибка" error="Допускается ввод только неотрицательных целых чисел!" sqref="AF905">
      <formula1>0</formula1>
      <formula2>9.99999999999999E+23</formula2>
    </dataValidation>
    <dataValidation type="whole" allowBlank="1" showErrorMessage="1" errorTitle="Ошибка" error="Допускается ввод только неотрицательных целых чисел!" sqref="AI904">
      <formula1>0</formula1>
      <formula2>9.99999999999999E+23</formula2>
    </dataValidation>
    <dataValidation type="whole" allowBlank="1" showErrorMessage="1" errorTitle="Ошибка" error="Допускается ввод только неотрицательных целых чисел!" sqref="AF904">
      <formula1>0</formula1>
      <formula2>9.99999999999999E+23</formula2>
    </dataValidation>
    <dataValidation type="textLength" operator="lessThanOrEqual" allowBlank="1" showInputMessage="1" showErrorMessage="1" errorTitle="Ошибка" error="Допускается ввод не более 900 символов!" sqref="K9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4">
      <formula1>"a"</formula1>
    </dataValidation>
    <dataValidation type="whole" allowBlank="1" showErrorMessage="1" errorTitle="Ошибка" error="Допускается ввод только неотрицательных целых чисел!" sqref="AI903">
      <formula1>0</formula1>
      <formula2>9.99999999999999E+23</formula2>
    </dataValidation>
    <dataValidation type="whole" allowBlank="1" showErrorMessage="1" errorTitle="Ошибка" error="Допускается ввод только неотрицательных целых чисел!" sqref="AF903">
      <formula1>0</formula1>
      <formula2>9.99999999999999E+23</formula2>
    </dataValidation>
    <dataValidation type="decimal" allowBlank="1" showErrorMessage="1" errorTitle="Ошибка" error="Допускается ввод только неотрицательных чисел!" sqref="AE903">
      <formula1>0</formula1>
      <formula2>9.99999999999999E+23</formula2>
    </dataValidation>
    <dataValidation type="decimal" allowBlank="1" showErrorMessage="1" errorTitle="Ошибка" error="Допускается ввод только неотрицательных чисел!" sqref="AC903">
      <formula1>0</formula1>
      <formula2>9.99999999999999E+23</formula2>
    </dataValidation>
    <dataValidation type="textLength" operator="lessThanOrEqual" allowBlank="1" showInputMessage="1" showErrorMessage="1" errorTitle="Ошибка" error="Допускается ввод не более 900 символов!" sqref="K9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3">
      <formula1>"a"</formula1>
    </dataValidation>
    <dataValidation type="whole" allowBlank="1" showErrorMessage="1" errorTitle="Ошибка" error="Допускается ввод только неотрицательных целых чисел!" sqref="AI902">
      <formula1>0</formula1>
      <formula2>9.99999999999999E+23</formula2>
    </dataValidation>
    <dataValidation type="whole" allowBlank="1" showErrorMessage="1" errorTitle="Ошибка" error="Допускается ввод только неотрицательных целых чисел!" sqref="AF902">
      <formula1>0</formula1>
      <formula2>9.99999999999999E+23</formula2>
    </dataValidation>
    <dataValidation type="textLength" operator="lessThanOrEqual" allowBlank="1" showInputMessage="1" showErrorMessage="1" errorTitle="Ошибка" error="Допускается ввод не более 900 символов!" sqref="K9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2">
      <formula1>"a"</formula1>
    </dataValidation>
    <dataValidation type="whole" allowBlank="1" showErrorMessage="1" errorTitle="Ошибка" error="Допускается ввод только неотрицательных целых чисел!" sqref="AI901">
      <formula1>0</formula1>
      <formula2>9.99999999999999E+23</formula2>
    </dataValidation>
    <dataValidation type="whole" allowBlank="1" showErrorMessage="1" errorTitle="Ошибка" error="Допускается ввод только неотрицательных целых чисел!" sqref="AF901">
      <formula1>0</formula1>
      <formula2>9.99999999999999E+23</formula2>
    </dataValidation>
    <dataValidation type="textLength" operator="lessThanOrEqual" allowBlank="1" showInputMessage="1" showErrorMessage="1" errorTitle="Ошибка" error="Допускается ввод не более 900 символов!" sqref="M901">
      <formula1>900</formula1>
    </dataValidation>
    <dataValidation type="textLength" operator="lessThanOrEqual" allowBlank="1" showInputMessage="1" showErrorMessage="1" errorTitle="Ошибка" error="Допускается ввод не более 900 символов!" sqref="K9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1">
      <formula1>"a"</formula1>
    </dataValidation>
    <dataValidation type="whole" allowBlank="1" showErrorMessage="1" errorTitle="Ошибка" error="Допускается ввод только неотрицательных целых чисел!" sqref="AI894">
      <formula1>0</formula1>
      <formula2>9.99999999999999E+23</formula2>
    </dataValidation>
    <dataValidation type="whole" allowBlank="1" showErrorMessage="1" errorTitle="Ошибка" error="Допускается ввод только неотрицательных целых чисел!" sqref="AF894">
      <formula1>0</formula1>
      <formula2>9.99999999999999E+23</formula2>
    </dataValidation>
    <dataValidation type="whole" allowBlank="1" showErrorMessage="1" errorTitle="Ошибка" error="Допускается ввод только неотрицательных целых чисел!" sqref="AI893">
      <formula1>0</formula1>
      <formula2>9.99999999999999E+23</formula2>
    </dataValidation>
    <dataValidation type="whole" allowBlank="1" showErrorMessage="1" errorTitle="Ошибка" error="Допускается ввод только неотрицательных целых чисел!" sqref="AF893">
      <formula1>0</formula1>
      <formula2>9.99999999999999E+23</formula2>
    </dataValidation>
    <dataValidation type="textLength" operator="lessThanOrEqual" allowBlank="1" showInputMessage="1" showErrorMessage="1" errorTitle="Ошибка" error="Допускается ввод не более 900 символов!" sqref="K8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3">
      <formula1>"a"</formula1>
    </dataValidation>
    <dataValidation type="whole" allowBlank="1" showErrorMessage="1" errorTitle="Ошибка" error="Допускается ввод только неотрицательных целых чисел!" sqref="AI892">
      <formula1>0</formula1>
      <formula2>9.99999999999999E+23</formula2>
    </dataValidation>
    <dataValidation type="whole" allowBlank="1" showErrorMessage="1" errorTitle="Ошибка" error="Допускается ввод только неотрицательных целых чисел!" sqref="AF892">
      <formula1>0</formula1>
      <formula2>9.99999999999999E+23</formula2>
    </dataValidation>
    <dataValidation type="decimal" allowBlank="1" showErrorMessage="1" errorTitle="Ошибка" error="Допускается ввод только неотрицательных чисел!" sqref="AE892">
      <formula1>0</formula1>
      <formula2>9.99999999999999E+23</formula2>
    </dataValidation>
    <dataValidation type="decimal" allowBlank="1" showErrorMessage="1" errorTitle="Ошибка" error="Допускается ввод только неотрицательных чисел!" sqref="AC892">
      <formula1>0</formula1>
      <formula2>9.99999999999999E+23</formula2>
    </dataValidation>
    <dataValidation type="textLength" operator="lessThanOrEqual" allowBlank="1" showInputMessage="1" showErrorMessage="1" errorTitle="Ошибка" error="Допускается ввод не более 900 символов!" sqref="K8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2">
      <formula1>"a"</formula1>
    </dataValidation>
    <dataValidation type="whole" allowBlank="1" showErrorMessage="1" errorTitle="Ошибка" error="Допускается ввод только неотрицательных целых чисел!" sqref="AI891">
      <formula1>0</formula1>
      <formula2>9.99999999999999E+23</formula2>
    </dataValidation>
    <dataValidation type="whole" allowBlank="1" showErrorMessage="1" errorTitle="Ошибка" error="Допускается ввод только неотрицательных целых чисел!" sqref="AF891">
      <formula1>0</formula1>
      <formula2>9.99999999999999E+23</formula2>
    </dataValidation>
    <dataValidation type="textLength" operator="lessThanOrEqual" allowBlank="1" showInputMessage="1" showErrorMessage="1" errorTitle="Ошибка" error="Допускается ввод не более 900 символов!" sqref="K8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1">
      <formula1>"a"</formula1>
    </dataValidation>
    <dataValidation type="whole" allowBlank="1" showErrorMessage="1" errorTitle="Ошибка" error="Допускается ввод только неотрицательных целых чисел!" sqref="AI890">
      <formula1>0</formula1>
      <formula2>9.99999999999999E+23</formula2>
    </dataValidation>
    <dataValidation type="whole" allowBlank="1" showErrorMessage="1" errorTitle="Ошибка" error="Допускается ввод только неотрицательных целых чисел!" sqref="AF890">
      <formula1>0</formula1>
      <formula2>9.99999999999999E+23</formula2>
    </dataValidation>
    <dataValidation type="textLength" operator="lessThanOrEqual" allowBlank="1" showInputMessage="1" showErrorMessage="1" errorTitle="Ошибка" error="Допускается ввод не более 900 символов!" sqref="M890">
      <formula1>900</formula1>
    </dataValidation>
    <dataValidation type="textLength" operator="lessThanOrEqual" allowBlank="1" showInputMessage="1" showErrorMessage="1" errorTitle="Ошибка" error="Допускается ввод не более 900 символов!" sqref="K8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0">
      <formula1>"a"</formula1>
    </dataValidation>
    <dataValidation type="whole" allowBlank="1" showErrorMessage="1" errorTitle="Ошибка" error="Допускается ввод только неотрицательных целых чисел!" sqref="AI883">
      <formula1>0</formula1>
      <formula2>9.99999999999999E+23</formula2>
    </dataValidation>
    <dataValidation type="whole" allowBlank="1" showErrorMessage="1" errorTitle="Ошибка" error="Допускается ввод только неотрицательных целых чисел!" sqref="AF883">
      <formula1>0</formula1>
      <formula2>9.99999999999999E+23</formula2>
    </dataValidation>
    <dataValidation type="whole" allowBlank="1" showErrorMessage="1" errorTitle="Ошибка" error="Допускается ввод только неотрицательных целых чисел!" sqref="AI882">
      <formula1>0</formula1>
      <formula2>9.99999999999999E+23</formula2>
    </dataValidation>
    <dataValidation type="whole" allowBlank="1" showErrorMessage="1" errorTitle="Ошибка" error="Допускается ввод только неотрицательных целых чисел!" sqref="AF882">
      <formula1>0</formula1>
      <formula2>9.99999999999999E+23</formula2>
    </dataValidation>
    <dataValidation type="textLength" operator="lessThanOrEqual" allowBlank="1" showInputMessage="1" showErrorMessage="1" errorTitle="Ошибка" error="Допускается ввод не более 900 символов!" sqref="K8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2">
      <formula1>"a"</formula1>
    </dataValidation>
    <dataValidation type="whole" allowBlank="1" showErrorMessage="1" errorTitle="Ошибка" error="Допускается ввод только неотрицательных целых чисел!" sqref="AI881">
      <formula1>0</formula1>
      <formula2>9.99999999999999E+23</formula2>
    </dataValidation>
    <dataValidation type="whole" allowBlank="1" showErrorMessage="1" errorTitle="Ошибка" error="Допускается ввод только неотрицательных целых чисел!" sqref="AF881">
      <formula1>0</formula1>
      <formula2>9.99999999999999E+23</formula2>
    </dataValidation>
    <dataValidation type="decimal" allowBlank="1" showErrorMessage="1" errorTitle="Ошибка" error="Допускается ввод только неотрицательных чисел!" sqref="AE881">
      <formula1>0</formula1>
      <formula2>9.99999999999999E+23</formula2>
    </dataValidation>
    <dataValidation type="decimal" allowBlank="1" showErrorMessage="1" errorTitle="Ошибка" error="Допускается ввод только неотрицательных чисел!" sqref="AC881">
      <formula1>0</formula1>
      <formula2>9.99999999999999E+23</formula2>
    </dataValidation>
    <dataValidation type="textLength" operator="lessThanOrEqual" allowBlank="1" showInputMessage="1" showErrorMessage="1" errorTitle="Ошибка" error="Допускается ввод не более 900 символов!" sqref="K8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1">
      <formula1>"a"</formula1>
    </dataValidation>
    <dataValidation type="whole" allowBlank="1" showErrorMessage="1" errorTitle="Ошибка" error="Допускается ввод только неотрицательных целых чисел!" sqref="AI880">
      <formula1>0</formula1>
      <formula2>9.99999999999999E+23</formula2>
    </dataValidation>
    <dataValidation type="whole" allowBlank="1" showErrorMessage="1" errorTitle="Ошибка" error="Допускается ввод только неотрицательных целых чисел!" sqref="AF880">
      <formula1>0</formula1>
      <formula2>9.99999999999999E+23</formula2>
    </dataValidation>
    <dataValidation type="textLength" operator="lessThanOrEqual" allowBlank="1" showInputMessage="1" showErrorMessage="1" errorTitle="Ошибка" error="Допускается ввод не более 900 символов!" sqref="K8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0">
      <formula1>"a"</formula1>
    </dataValidation>
    <dataValidation type="whole" allowBlank="1" showErrorMessage="1" errorTitle="Ошибка" error="Допускается ввод только неотрицательных целых чисел!" sqref="AI879">
      <formula1>0</formula1>
      <formula2>9.99999999999999E+23</formula2>
    </dataValidation>
    <dataValidation type="whole" allowBlank="1" showErrorMessage="1" errorTitle="Ошибка" error="Допускается ввод только неотрицательных целых чисел!" sqref="AF879">
      <formula1>0</formula1>
      <formula2>9.99999999999999E+23</formula2>
    </dataValidation>
    <dataValidation type="textLength" operator="lessThanOrEqual" allowBlank="1" showInputMessage="1" showErrorMessage="1" errorTitle="Ошибка" error="Допускается ввод не более 900 символов!" sqref="M879">
      <formula1>900</formula1>
    </dataValidation>
    <dataValidation type="textLength" operator="lessThanOrEqual" allowBlank="1" showInputMessage="1" showErrorMessage="1" errorTitle="Ошибка" error="Допускается ввод не более 900 символов!" sqref="K8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9">
      <formula1>"a"</formula1>
    </dataValidation>
    <dataValidation type="whole" allowBlank="1" showErrorMessage="1" errorTitle="Ошибка" error="Допускается ввод только неотрицательных целых чисел!" sqref="AI872">
      <formula1>0</formula1>
      <formula2>9.99999999999999E+23</formula2>
    </dataValidation>
    <dataValidation type="whole" allowBlank="1" showErrorMessage="1" errorTitle="Ошибка" error="Допускается ввод только неотрицательных целых чисел!" sqref="AF872">
      <formula1>0</formula1>
      <formula2>9.99999999999999E+23</formula2>
    </dataValidation>
    <dataValidation type="whole" allowBlank="1" showErrorMessage="1" errorTitle="Ошибка" error="Допускается ввод только неотрицательных целых чисел!" sqref="AI871">
      <formula1>0</formula1>
      <formula2>9.99999999999999E+23</formula2>
    </dataValidation>
    <dataValidation type="whole" allowBlank="1" showErrorMessage="1" errorTitle="Ошибка" error="Допускается ввод только неотрицательных целых чисел!" sqref="AF871">
      <formula1>0</formula1>
      <formula2>9.99999999999999E+23</formula2>
    </dataValidation>
    <dataValidation type="textLength" operator="lessThanOrEqual" allowBlank="1" showInputMessage="1" showErrorMessage="1" errorTitle="Ошибка" error="Допускается ввод не более 900 символов!" sqref="K8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1">
      <formula1>"a"</formula1>
    </dataValidation>
    <dataValidation type="whole" allowBlank="1" showErrorMessage="1" errorTitle="Ошибка" error="Допускается ввод только неотрицательных целых чисел!" sqref="AI870">
      <formula1>0</formula1>
      <formula2>9.99999999999999E+23</formula2>
    </dataValidation>
    <dataValidation type="whole" allowBlank="1" showErrorMessage="1" errorTitle="Ошибка" error="Допускается ввод только неотрицательных целых чисел!" sqref="AF870">
      <formula1>0</formula1>
      <formula2>9.99999999999999E+23</formula2>
    </dataValidation>
    <dataValidation type="decimal" allowBlank="1" showErrorMessage="1" errorTitle="Ошибка" error="Допускается ввод только неотрицательных чисел!" sqref="AE870">
      <formula1>0</formula1>
      <formula2>9.99999999999999E+23</formula2>
    </dataValidation>
    <dataValidation type="decimal" allowBlank="1" showErrorMessage="1" errorTitle="Ошибка" error="Допускается ввод только неотрицательных чисел!" sqref="AC870">
      <formula1>0</formula1>
      <formula2>9.99999999999999E+23</formula2>
    </dataValidation>
    <dataValidation type="textLength" operator="lessThanOrEqual" allowBlank="1" showInputMessage="1" showErrorMessage="1" errorTitle="Ошибка" error="Допускается ввод не более 900 символов!" sqref="K8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0">
      <formula1>"a"</formula1>
    </dataValidation>
    <dataValidation type="whole" allowBlank="1" showErrorMessage="1" errorTitle="Ошибка" error="Допускается ввод только неотрицательных целых чисел!" sqref="AI869">
      <formula1>0</formula1>
      <formula2>9.99999999999999E+23</formula2>
    </dataValidation>
    <dataValidation type="whole" allowBlank="1" showErrorMessage="1" errorTitle="Ошибка" error="Допускается ввод только неотрицательных целых чисел!" sqref="AF869">
      <formula1>0</formula1>
      <formula2>9.99999999999999E+23</formula2>
    </dataValidation>
    <dataValidation type="textLength" operator="lessThanOrEqual" allowBlank="1" showInputMessage="1" showErrorMessage="1" errorTitle="Ошибка" error="Допускается ввод не более 900 символов!" sqref="K8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9">
      <formula1>"a"</formula1>
    </dataValidation>
    <dataValidation type="whole" allowBlank="1" showErrorMessage="1" errorTitle="Ошибка" error="Допускается ввод только неотрицательных целых чисел!" sqref="AI868">
      <formula1>0</formula1>
      <formula2>9.99999999999999E+23</formula2>
    </dataValidation>
    <dataValidation type="whole" allowBlank="1" showErrorMessage="1" errorTitle="Ошибка" error="Допускается ввод только неотрицательных целых чисел!" sqref="AF868">
      <formula1>0</formula1>
      <formula2>9.99999999999999E+23</formula2>
    </dataValidation>
    <dataValidation type="textLength" operator="lessThanOrEqual" allowBlank="1" showInputMessage="1" showErrorMessage="1" errorTitle="Ошибка" error="Допускается ввод не более 900 символов!" sqref="M868">
      <formula1>900</formula1>
    </dataValidation>
    <dataValidation type="textLength" operator="lessThanOrEqual" allowBlank="1" showInputMessage="1" showErrorMessage="1" errorTitle="Ошибка" error="Допускается ввод не более 900 символов!" sqref="K8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8">
      <formula1>"a"</formula1>
    </dataValidation>
    <dataValidation type="whole" allowBlank="1" showErrorMessage="1" errorTitle="Ошибка" error="Допускается ввод только неотрицательных целых чисел!" sqref="AI861">
      <formula1>0</formula1>
      <formula2>9.99999999999999E+23</formula2>
    </dataValidation>
    <dataValidation type="whole" allowBlank="1" showErrorMessage="1" errorTitle="Ошибка" error="Допускается ввод только неотрицательных целых чисел!" sqref="AF861">
      <formula1>0</formula1>
      <formula2>9.99999999999999E+23</formula2>
    </dataValidation>
    <dataValidation type="whole" allowBlank="1" showErrorMessage="1" errorTitle="Ошибка" error="Допускается ввод только неотрицательных целых чисел!" sqref="AI860">
      <formula1>0</formula1>
      <formula2>9.99999999999999E+23</formula2>
    </dataValidation>
    <dataValidation type="whole" allowBlank="1" showErrorMessage="1" errorTitle="Ошибка" error="Допускается ввод только неотрицательных целых чисел!" sqref="AF860">
      <formula1>0</formula1>
      <formula2>9.99999999999999E+23</formula2>
    </dataValidation>
    <dataValidation type="textLength" operator="lessThanOrEqual" allowBlank="1" showInputMessage="1" showErrorMessage="1" errorTitle="Ошибка" error="Допускается ввод не более 900 символов!" sqref="K8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0">
      <formula1>"a"</formula1>
    </dataValidation>
    <dataValidation type="whole" allowBlank="1" showErrorMessage="1" errorTitle="Ошибка" error="Допускается ввод только неотрицательных целых чисел!" sqref="AI859">
      <formula1>0</formula1>
      <formula2>9.99999999999999E+23</formula2>
    </dataValidation>
    <dataValidation type="whole" allowBlank="1" showErrorMessage="1" errorTitle="Ошибка" error="Допускается ввод только неотрицательных целых чисел!" sqref="AF859">
      <formula1>0</formula1>
      <formula2>9.99999999999999E+23</formula2>
    </dataValidation>
    <dataValidation type="decimal" allowBlank="1" showErrorMessage="1" errorTitle="Ошибка" error="Допускается ввод только неотрицательных чисел!" sqref="AE859">
      <formula1>0</formula1>
      <formula2>9.99999999999999E+23</formula2>
    </dataValidation>
    <dataValidation type="decimal" allowBlank="1" showErrorMessage="1" errorTitle="Ошибка" error="Допускается ввод только неотрицательных чисел!" sqref="AC859">
      <formula1>0</formula1>
      <formula2>9.99999999999999E+23</formula2>
    </dataValidation>
    <dataValidation type="textLength" operator="lessThanOrEqual" allowBlank="1" showInputMessage="1" showErrorMessage="1" errorTitle="Ошибка" error="Допускается ввод не более 900 символов!" sqref="K8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9">
      <formula1>"a"</formula1>
    </dataValidation>
    <dataValidation type="whole" allowBlank="1" showErrorMessage="1" errorTitle="Ошибка" error="Допускается ввод только неотрицательных целых чисел!" sqref="AI858">
      <formula1>0</formula1>
      <formula2>9.99999999999999E+23</formula2>
    </dataValidation>
    <dataValidation type="whole" allowBlank="1" showErrorMessage="1" errorTitle="Ошибка" error="Допускается ввод только неотрицательных целых чисел!" sqref="AF858">
      <formula1>0</formula1>
      <formula2>9.99999999999999E+23</formula2>
    </dataValidation>
    <dataValidation type="textLength" operator="lessThanOrEqual" allowBlank="1" showInputMessage="1" showErrorMessage="1" errorTitle="Ошибка" error="Допускается ввод не более 900 символов!" sqref="K8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8">
      <formula1>"a"</formula1>
    </dataValidation>
    <dataValidation type="whole" allowBlank="1" showErrorMessage="1" errorTitle="Ошибка" error="Допускается ввод только неотрицательных целых чисел!" sqref="AI857">
      <formula1>0</formula1>
      <formula2>9.99999999999999E+23</formula2>
    </dataValidation>
    <dataValidation type="whole" allowBlank="1" showErrorMessage="1" errorTitle="Ошибка" error="Допускается ввод только неотрицательных целых чисел!" sqref="AF857">
      <formula1>0</formula1>
      <formula2>9.99999999999999E+23</formula2>
    </dataValidation>
    <dataValidation type="textLength" operator="lessThanOrEqual" allowBlank="1" showInputMessage="1" showErrorMessage="1" errorTitle="Ошибка" error="Допускается ввод не более 900 символов!" sqref="M857">
      <formula1>900</formula1>
    </dataValidation>
    <dataValidation type="textLength" operator="lessThanOrEqual" allowBlank="1" showInputMessage="1" showErrorMessage="1" errorTitle="Ошибка" error="Допускается ввод не более 900 символов!" sqref="K8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7">
      <formula1>"a"</formula1>
    </dataValidation>
    <dataValidation type="whole" allowBlank="1" showErrorMessage="1" errorTitle="Ошибка" error="Допускается ввод только неотрицательных целых чисел!" sqref="AI850">
      <formula1>0</formula1>
      <formula2>9.99999999999999E+23</formula2>
    </dataValidation>
    <dataValidation type="whole" allowBlank="1" showErrorMessage="1" errorTitle="Ошибка" error="Допускается ввод только неотрицательных целых чисел!" sqref="AF850">
      <formula1>0</formula1>
      <formula2>9.99999999999999E+23</formula2>
    </dataValidation>
    <dataValidation type="whole" allowBlank="1" showErrorMessage="1" errorTitle="Ошибка" error="Допускается ввод только неотрицательных целых чисел!" sqref="AI849">
      <formula1>0</formula1>
      <formula2>9.99999999999999E+23</formula2>
    </dataValidation>
    <dataValidation type="whole" allowBlank="1" showErrorMessage="1" errorTitle="Ошибка" error="Допускается ввод только неотрицательных целых чисел!" sqref="AF849">
      <formula1>0</formula1>
      <formula2>9.99999999999999E+23</formula2>
    </dataValidation>
    <dataValidation type="textLength" operator="lessThanOrEqual" allowBlank="1" showInputMessage="1" showErrorMessage="1" errorTitle="Ошибка" error="Допускается ввод не более 900 символов!" sqref="K8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9">
      <formula1>"a"</formula1>
    </dataValidation>
    <dataValidation type="whole" allowBlank="1" showErrorMessage="1" errorTitle="Ошибка" error="Допускается ввод только неотрицательных целых чисел!" sqref="AI848">
      <formula1>0</formula1>
      <formula2>9.99999999999999E+23</formula2>
    </dataValidation>
    <dataValidation type="whole" allowBlank="1" showErrorMessage="1" errorTitle="Ошибка" error="Допускается ввод только неотрицательных целых чисел!" sqref="AF848">
      <formula1>0</formula1>
      <formula2>9.99999999999999E+23</formula2>
    </dataValidation>
    <dataValidation type="decimal" allowBlank="1" showErrorMessage="1" errorTitle="Ошибка" error="Допускается ввод только неотрицательных чисел!" sqref="AE848">
      <formula1>0</formula1>
      <formula2>9.99999999999999E+23</formula2>
    </dataValidation>
    <dataValidation type="decimal" allowBlank="1" showErrorMessage="1" errorTitle="Ошибка" error="Допускается ввод только неотрицательных чисел!" sqref="AC848">
      <formula1>0</formula1>
      <formula2>9.99999999999999E+23</formula2>
    </dataValidation>
    <dataValidation type="textLength" operator="lessThanOrEqual" allowBlank="1" showInputMessage="1" showErrorMessage="1" errorTitle="Ошибка" error="Допускается ввод не более 900 символов!" sqref="K8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8">
      <formula1>"a"</formula1>
    </dataValidation>
    <dataValidation type="whole" allowBlank="1" showErrorMessage="1" errorTitle="Ошибка" error="Допускается ввод только неотрицательных целых чисел!" sqref="AI847">
      <formula1>0</formula1>
      <formula2>9.99999999999999E+23</formula2>
    </dataValidation>
    <dataValidation type="whole" allowBlank="1" showErrorMessage="1" errorTitle="Ошибка" error="Допускается ввод только неотрицательных целых чисел!" sqref="AF847">
      <formula1>0</formula1>
      <formula2>9.99999999999999E+23</formula2>
    </dataValidation>
    <dataValidation type="textLength" operator="lessThanOrEqual" allowBlank="1" showInputMessage="1" showErrorMessage="1" errorTitle="Ошибка" error="Допускается ввод не более 900 символов!" sqref="K8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7">
      <formula1>"a"</formula1>
    </dataValidation>
    <dataValidation type="whole" allowBlank="1" showErrorMessage="1" errorTitle="Ошибка" error="Допускается ввод только неотрицательных целых чисел!" sqref="AI846">
      <formula1>0</formula1>
      <formula2>9.99999999999999E+23</formula2>
    </dataValidation>
    <dataValidation type="whole" allowBlank="1" showErrorMessage="1" errorTitle="Ошибка" error="Допускается ввод только неотрицательных целых чисел!" sqref="AF846">
      <formula1>0</formula1>
      <formula2>9.99999999999999E+23</formula2>
    </dataValidation>
    <dataValidation type="textLength" operator="lessThanOrEqual" allowBlank="1" showInputMessage="1" showErrorMessage="1" errorTitle="Ошибка" error="Допускается ввод не более 900 символов!" sqref="M846">
      <formula1>900</formula1>
    </dataValidation>
    <dataValidation type="textLength" operator="lessThanOrEqual" allowBlank="1" showInputMessage="1" showErrorMessage="1" errorTitle="Ошибка" error="Допускается ввод не более 900 символов!" sqref="K8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6">
      <formula1>"a"</formula1>
    </dataValidation>
    <dataValidation type="whole" allowBlank="1" showErrorMessage="1" errorTitle="Ошибка" error="Допускается ввод только неотрицательных целых чисел!" sqref="AI839">
      <formula1>0</formula1>
      <formula2>9.99999999999999E+23</formula2>
    </dataValidation>
    <dataValidation type="whole" allowBlank="1" showErrorMessage="1" errorTitle="Ошибка" error="Допускается ввод только неотрицательных целых чисел!" sqref="AF839">
      <formula1>0</formula1>
      <formula2>9.99999999999999E+23</formula2>
    </dataValidation>
    <dataValidation type="whole" allowBlank="1" showErrorMessage="1" errorTitle="Ошибка" error="Допускается ввод только неотрицательных целых чисел!" sqref="AI838">
      <formula1>0</formula1>
      <formula2>9.99999999999999E+23</formula2>
    </dataValidation>
    <dataValidation type="whole" allowBlank="1" showErrorMessage="1" errorTitle="Ошибка" error="Допускается ввод только неотрицательных целых чисел!" sqref="AF838">
      <formula1>0</formula1>
      <formula2>9.99999999999999E+23</formula2>
    </dataValidation>
    <dataValidation type="textLength" operator="lessThanOrEqual" allowBlank="1" showInputMessage="1" showErrorMessage="1" errorTitle="Ошибка" error="Допускается ввод не более 900 символов!" sqref="K8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8">
      <formula1>"a"</formula1>
    </dataValidation>
    <dataValidation type="whole" allowBlank="1" showErrorMessage="1" errorTitle="Ошибка" error="Допускается ввод только неотрицательных целых чисел!" sqref="AI837">
      <formula1>0</formula1>
      <formula2>9.99999999999999E+23</formula2>
    </dataValidation>
    <dataValidation type="whole" allowBlank="1" showErrorMessage="1" errorTitle="Ошибка" error="Допускается ввод только неотрицательных целых чисел!" sqref="AF837">
      <formula1>0</formula1>
      <formula2>9.99999999999999E+23</formula2>
    </dataValidation>
    <dataValidation type="decimal" allowBlank="1" showErrorMessage="1" errorTitle="Ошибка" error="Допускается ввод только неотрицательных чисел!" sqref="AE837">
      <formula1>0</formula1>
      <formula2>9.99999999999999E+23</formula2>
    </dataValidation>
    <dataValidation type="decimal" allowBlank="1" showErrorMessage="1" errorTitle="Ошибка" error="Допускается ввод только неотрицательных чисел!" sqref="AC837">
      <formula1>0</formula1>
      <formula2>9.99999999999999E+23</formula2>
    </dataValidation>
    <dataValidation type="textLength" operator="lessThanOrEqual" allowBlank="1" showInputMessage="1" showErrorMessage="1" errorTitle="Ошибка" error="Допускается ввод не более 900 символов!" sqref="K8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7">
      <formula1>"a"</formula1>
    </dataValidation>
    <dataValidation type="whole" allowBlank="1" showErrorMessage="1" errorTitle="Ошибка" error="Допускается ввод только неотрицательных целых чисел!" sqref="AI836">
      <formula1>0</formula1>
      <formula2>9.99999999999999E+23</formula2>
    </dataValidation>
    <dataValidation type="whole" allowBlank="1" showErrorMessage="1" errorTitle="Ошибка" error="Допускается ввод только неотрицательных целых чисел!" sqref="AF836">
      <formula1>0</formula1>
      <formula2>9.99999999999999E+23</formula2>
    </dataValidation>
    <dataValidation type="textLength" operator="lessThanOrEqual" allowBlank="1" showInputMessage="1" showErrorMessage="1" errorTitle="Ошибка" error="Допускается ввод не более 900 символов!" sqref="K8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6">
      <formula1>"a"</formula1>
    </dataValidation>
    <dataValidation type="whole" allowBlank="1" showErrorMessage="1" errorTitle="Ошибка" error="Допускается ввод только неотрицательных целых чисел!" sqref="AI835">
      <formula1>0</formula1>
      <formula2>9.99999999999999E+23</formula2>
    </dataValidation>
    <dataValidation type="whole" allowBlank="1" showErrorMessage="1" errorTitle="Ошибка" error="Допускается ввод только неотрицательных целых чисел!" sqref="AF835">
      <formula1>0</formula1>
      <formula2>9.99999999999999E+23</formula2>
    </dataValidation>
    <dataValidation type="textLength" operator="lessThanOrEqual" allowBlank="1" showInputMessage="1" showErrorMessage="1" errorTitle="Ошибка" error="Допускается ввод не более 900 символов!" sqref="M835">
      <formula1>900</formula1>
    </dataValidation>
    <dataValidation type="textLength" operator="lessThanOrEqual" allowBlank="1" showInputMessage="1" showErrorMessage="1" errorTitle="Ошибка" error="Допускается ввод не более 900 символов!" sqref="K8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5">
      <formula1>"a"</formula1>
    </dataValidation>
    <dataValidation type="whole" allowBlank="1" showErrorMessage="1" errorTitle="Ошибка" error="Допускается ввод только неотрицательных целых чисел!" sqref="AI828">
      <formula1>0</formula1>
      <formula2>9.99999999999999E+23</formula2>
    </dataValidation>
    <dataValidation type="whole" allowBlank="1" showErrorMessage="1" errorTitle="Ошибка" error="Допускается ввод только неотрицательных целых чисел!" sqref="AF828">
      <formula1>0</formula1>
      <formula2>9.99999999999999E+23</formula2>
    </dataValidation>
    <dataValidation type="whole" allowBlank="1" showErrorMessage="1" errorTitle="Ошибка" error="Допускается ввод только неотрицательных целых чисел!" sqref="AI827">
      <formula1>0</formula1>
      <formula2>9.99999999999999E+23</formula2>
    </dataValidation>
    <dataValidation type="whole" allowBlank="1" showErrorMessage="1" errorTitle="Ошибка" error="Допускается ввод только неотрицательных целых чисел!" sqref="AF827">
      <formula1>0</formula1>
      <formula2>9.99999999999999E+23</formula2>
    </dataValidation>
    <dataValidation type="textLength" operator="lessThanOrEqual" allowBlank="1" showInputMessage="1" showErrorMessage="1" errorTitle="Ошибка" error="Допускается ввод не более 900 символов!" sqref="K8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7">
      <formula1>"a"</formula1>
    </dataValidation>
    <dataValidation type="whole" allowBlank="1" showErrorMessage="1" errorTitle="Ошибка" error="Допускается ввод только неотрицательных целых чисел!" sqref="AI826">
      <formula1>0</formula1>
      <formula2>9.99999999999999E+23</formula2>
    </dataValidation>
    <dataValidation type="whole" allowBlank="1" showErrorMessage="1" errorTitle="Ошибка" error="Допускается ввод только неотрицательных целых чисел!" sqref="AF826">
      <formula1>0</formula1>
      <formula2>9.99999999999999E+23</formula2>
    </dataValidation>
    <dataValidation type="decimal" allowBlank="1" showErrorMessage="1" errorTitle="Ошибка" error="Допускается ввод только неотрицательных чисел!" sqref="AE826">
      <formula1>0</formula1>
      <formula2>9.99999999999999E+23</formula2>
    </dataValidation>
    <dataValidation type="decimal" allowBlank="1" showErrorMessage="1" errorTitle="Ошибка" error="Допускается ввод только неотрицательных чисел!" sqref="AC826">
      <formula1>0</formula1>
      <formula2>9.99999999999999E+23</formula2>
    </dataValidation>
    <dataValidation type="textLength" operator="lessThanOrEqual" allowBlank="1" showInputMessage="1" showErrorMessage="1" errorTitle="Ошибка" error="Допускается ввод не более 900 символов!" sqref="K8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6">
      <formula1>"a"</formula1>
    </dataValidation>
    <dataValidation type="whole" allowBlank="1" showErrorMessage="1" errorTitle="Ошибка" error="Допускается ввод только неотрицательных целых чисел!" sqref="AI825">
      <formula1>0</formula1>
      <formula2>9.99999999999999E+23</formula2>
    </dataValidation>
    <dataValidation type="whole" allowBlank="1" showErrorMessage="1" errorTitle="Ошибка" error="Допускается ввод только неотрицательных целых чисел!" sqref="AF825">
      <formula1>0</formula1>
      <formula2>9.99999999999999E+23</formula2>
    </dataValidation>
    <dataValidation type="textLength" operator="lessThanOrEqual" allowBlank="1" showInputMessage="1" showErrorMessage="1" errorTitle="Ошибка" error="Допускается ввод не более 900 символов!" sqref="K8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5">
      <formula1>"a"</formula1>
    </dataValidation>
    <dataValidation type="whole" allowBlank="1" showErrorMessage="1" errorTitle="Ошибка" error="Допускается ввод только неотрицательных целых чисел!" sqref="AI824">
      <formula1>0</formula1>
      <formula2>9.99999999999999E+23</formula2>
    </dataValidation>
    <dataValidation type="whole" allowBlank="1" showErrorMessage="1" errorTitle="Ошибка" error="Допускается ввод только неотрицательных целых чисел!" sqref="AF824">
      <formula1>0</formula1>
      <formula2>9.99999999999999E+23</formula2>
    </dataValidation>
    <dataValidation type="textLength" operator="lessThanOrEqual" allowBlank="1" showInputMessage="1" showErrorMessage="1" errorTitle="Ошибка" error="Допускается ввод не более 900 символов!" sqref="M824">
      <formula1>900</formula1>
    </dataValidation>
    <dataValidation type="textLength" operator="lessThanOrEqual" allowBlank="1" showInputMessage="1" showErrorMessage="1" errorTitle="Ошибка" error="Допускается ввод не более 900 символов!" sqref="K8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4">
      <formula1>"a"</formula1>
    </dataValidation>
    <dataValidation type="whole" allowBlank="1" showErrorMessage="1" errorTitle="Ошибка" error="Допускается ввод только неотрицательных целых чисел!" sqref="AI817">
      <formula1>0</formula1>
      <formula2>9.99999999999999E+23</formula2>
    </dataValidation>
    <dataValidation type="whole" allowBlank="1" showErrorMessage="1" errorTitle="Ошибка" error="Допускается ввод только неотрицательных целых чисел!" sqref="AF817">
      <formula1>0</formula1>
      <formula2>9.99999999999999E+23</formula2>
    </dataValidation>
    <dataValidation type="whole" allowBlank="1" showErrorMessage="1" errorTitle="Ошибка" error="Допускается ввод только неотрицательных целых чисел!" sqref="AI816">
      <formula1>0</formula1>
      <formula2>9.99999999999999E+23</formula2>
    </dataValidation>
    <dataValidation type="whole" allowBlank="1" showErrorMessage="1" errorTitle="Ошибка" error="Допускается ввод только неотрицательных целых чисел!" sqref="AF816">
      <formula1>0</formula1>
      <formula2>9.99999999999999E+23</formula2>
    </dataValidation>
    <dataValidation type="textLength" operator="lessThanOrEqual" allowBlank="1" showInputMessage="1" showErrorMessage="1" errorTitle="Ошибка" error="Допускается ввод не более 900 символов!" sqref="K8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6">
      <formula1>"a"</formula1>
    </dataValidation>
    <dataValidation type="whole" allowBlank="1" showErrorMessage="1" errorTitle="Ошибка" error="Допускается ввод только неотрицательных целых чисел!" sqref="AI815">
      <formula1>0</formula1>
      <formula2>9.99999999999999E+23</formula2>
    </dataValidation>
    <dataValidation type="whole" allowBlank="1" showErrorMessage="1" errorTitle="Ошибка" error="Допускается ввод только неотрицательных целых чисел!" sqref="AF815">
      <formula1>0</formula1>
      <formula2>9.99999999999999E+23</formula2>
    </dataValidation>
    <dataValidation type="decimal" allowBlank="1" showErrorMessage="1" errorTitle="Ошибка" error="Допускается ввод только неотрицательных чисел!" sqref="AE815">
      <formula1>0</formula1>
      <formula2>9.99999999999999E+23</formula2>
    </dataValidation>
    <dataValidation type="decimal" allowBlank="1" showErrorMessage="1" errorTitle="Ошибка" error="Допускается ввод только неотрицательных чисел!" sqref="AC815">
      <formula1>0</formula1>
      <formula2>9.99999999999999E+23</formula2>
    </dataValidation>
    <dataValidation type="textLength" operator="lessThanOrEqual" allowBlank="1" showInputMessage="1" showErrorMessage="1" errorTitle="Ошибка" error="Допускается ввод не более 900 символов!" sqref="K8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5">
      <formula1>"a"</formula1>
    </dataValidation>
    <dataValidation type="whole" allowBlank="1" showErrorMessage="1" errorTitle="Ошибка" error="Допускается ввод только неотрицательных целых чисел!" sqref="AI814">
      <formula1>0</formula1>
      <formula2>9.99999999999999E+23</formula2>
    </dataValidation>
    <dataValidation type="whole" allowBlank="1" showErrorMessage="1" errorTitle="Ошибка" error="Допускается ввод только неотрицательных целых чисел!" sqref="AF814">
      <formula1>0</formula1>
      <formula2>9.99999999999999E+23</formula2>
    </dataValidation>
    <dataValidation type="textLength" operator="lessThanOrEqual" allowBlank="1" showInputMessage="1" showErrorMessage="1" errorTitle="Ошибка" error="Допускается ввод не более 900 символов!" sqref="K8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4">
      <formula1>"a"</formula1>
    </dataValidation>
    <dataValidation type="whole" allowBlank="1" showErrorMessage="1" errorTitle="Ошибка" error="Допускается ввод только неотрицательных целых чисел!" sqref="AI813">
      <formula1>0</formula1>
      <formula2>9.99999999999999E+23</formula2>
    </dataValidation>
    <dataValidation type="whole" allowBlank="1" showErrorMessage="1" errorTitle="Ошибка" error="Допускается ввод только неотрицательных целых чисел!" sqref="AF813">
      <formula1>0</formula1>
      <formula2>9.99999999999999E+23</formula2>
    </dataValidation>
    <dataValidation type="textLength" operator="lessThanOrEqual" allowBlank="1" showInputMessage="1" showErrorMessage="1" errorTitle="Ошибка" error="Допускается ввод не более 900 символов!" sqref="M813">
      <formula1>900</formula1>
    </dataValidation>
    <dataValidation type="textLength" operator="lessThanOrEqual" allowBlank="1" showInputMessage="1" showErrorMessage="1" errorTitle="Ошибка" error="Допускается ввод не более 900 символов!" sqref="K8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3">
      <formula1>"a"</formula1>
    </dataValidation>
    <dataValidation type="whole" allowBlank="1" showErrorMessage="1" errorTitle="Ошибка" error="Допускается ввод только неотрицательных целых чисел!" sqref="AI1028">
      <formula1>0</formula1>
      <formula2>9.99999999999999E+23</formula2>
    </dataValidation>
    <dataValidation type="whole" allowBlank="1" showErrorMessage="1" errorTitle="Ошибка" error="Допускается ввод только неотрицательных целых чисел!" sqref="AF1028">
      <formula1>0</formula1>
      <formula2>9.99999999999999E+23</formula2>
    </dataValidation>
    <dataValidation type="decimal" allowBlank="1" showErrorMessage="1" errorTitle="Ошибка" error="Допускается ввод только неотрицательных чисел!" sqref="AE1028">
      <formula1>0</formula1>
      <formula2>9.99999999999999E+23</formula2>
    </dataValidation>
    <dataValidation type="decimal" allowBlank="1" showErrorMessage="1" errorTitle="Ошибка" error="Допускается ввод только неотрицательных чисел!" sqref="AC1028">
      <formula1>0</formula1>
      <formula2>9.99999999999999E+23</formula2>
    </dataValidation>
    <dataValidation type="textLength" operator="lessThanOrEqual" allowBlank="1" showInputMessage="1" showErrorMessage="1" errorTitle="Ошибка" error="Допускается ввод не более 900 символов!" sqref="K10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8">
      <formula1>"a"</formula1>
    </dataValidation>
    <dataValidation type="whole" allowBlank="1" showErrorMessage="1" errorTitle="Ошибка" error="Допускается ввод только неотрицательных целых чисел!" sqref="AI1016">
      <formula1>0</formula1>
      <formula2>9.99999999999999E+23</formula2>
    </dataValidation>
    <dataValidation type="whole" allowBlank="1" showErrorMessage="1" errorTitle="Ошибка" error="Допускается ввод только неотрицательных целых чисел!" sqref="AF1016">
      <formula1>0</formula1>
      <formula2>9.99999999999999E+23</formula2>
    </dataValidation>
    <dataValidation type="decimal" allowBlank="1" showErrorMessage="1" errorTitle="Ошибка" error="Допускается ввод только неотрицательных чисел!" sqref="AE1016">
      <formula1>0</formula1>
      <formula2>9.99999999999999E+23</formula2>
    </dataValidation>
    <dataValidation type="decimal" allowBlank="1" showErrorMessage="1" errorTitle="Ошибка" error="Допускается ввод только неотрицательных чисел!" sqref="AC1016">
      <formula1>0</formula1>
      <formula2>9.99999999999999E+23</formula2>
    </dataValidation>
    <dataValidation type="textLength" operator="lessThanOrEqual" allowBlank="1" showInputMessage="1" showErrorMessage="1" errorTitle="Ошибка" error="Допускается ввод не более 900 символов!" sqref="K10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6">
      <formula1>"a"</formula1>
    </dataValidation>
    <dataValidation type="whole" allowBlank="1" showErrorMessage="1" errorTitle="Ошибка" error="Допускается ввод только неотрицательных целых чисел!" sqref="AI1004">
      <formula1>0</formula1>
      <formula2>9.99999999999999E+23</formula2>
    </dataValidation>
    <dataValidation type="whole" allowBlank="1" showErrorMessage="1" errorTitle="Ошибка" error="Допускается ввод только неотрицательных целых чисел!" sqref="AF1004">
      <formula1>0</formula1>
      <formula2>9.99999999999999E+23</formula2>
    </dataValidation>
    <dataValidation type="decimal" allowBlank="1" showErrorMessage="1" errorTitle="Ошибка" error="Допускается ввод только неотрицательных чисел!" sqref="AE1004">
      <formula1>0</formula1>
      <formula2>9.99999999999999E+23</formula2>
    </dataValidation>
    <dataValidation type="decimal" allowBlank="1" showErrorMessage="1" errorTitle="Ошибка" error="Допускается ввод только неотрицательных чисел!" sqref="AC1004">
      <formula1>0</formula1>
      <formula2>9.99999999999999E+23</formula2>
    </dataValidation>
    <dataValidation type="textLength" operator="lessThanOrEqual" allowBlank="1" showInputMessage="1" showErrorMessage="1" errorTitle="Ошибка" error="Допускается ввод не более 900 символов!" sqref="K10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4">
      <formula1>"a"</formula1>
    </dataValidation>
    <dataValidation type="whole" allowBlank="1" showErrorMessage="1" errorTitle="Ошибка" error="Допускается ввод только неотрицательных целых чисел!" sqref="AI1030">
      <formula1>0</formula1>
      <formula2>9.99999999999999E+23</formula2>
    </dataValidation>
    <dataValidation type="whole" allowBlank="1" showErrorMessage="1" errorTitle="Ошибка" error="Допускается ввод только неотрицательных целых чисел!" sqref="AF1030">
      <formula1>0</formula1>
      <formula2>9.99999999999999E+23</formula2>
    </dataValidation>
    <dataValidation type="whole" allowBlank="1" showErrorMessage="1" errorTitle="Ошибка" error="Допускается ввод только неотрицательных целых чисел!" sqref="AI1029">
      <formula1>0</formula1>
      <formula2>9.99999999999999E+23</formula2>
    </dataValidation>
    <dataValidation type="whole" allowBlank="1" showErrorMessage="1" errorTitle="Ошибка" error="Допускается ввод только неотрицательных целых чисел!" sqref="AF1029">
      <formula1>0</formula1>
      <formula2>9.99999999999999E+23</formula2>
    </dataValidation>
    <dataValidation type="textLength" operator="lessThanOrEqual" allowBlank="1" showInputMessage="1" showErrorMessage="1" errorTitle="Ошибка" error="Допускается ввод не более 900 символов!" sqref="K10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9">
      <formula1>"a"</formula1>
    </dataValidation>
    <dataValidation type="whole" allowBlank="1" showErrorMessage="1" errorTitle="Ошибка" error="Допускается ввод только неотрицательных целых чисел!" sqref="AI1027">
      <formula1>0</formula1>
      <formula2>9.99999999999999E+23</formula2>
    </dataValidation>
    <dataValidation type="whole" allowBlank="1" showErrorMessage="1" errorTitle="Ошибка" error="Допускается ввод только неотрицательных целых чисел!" sqref="AF1027">
      <formula1>0</formula1>
      <formula2>9.99999999999999E+23</formula2>
    </dataValidation>
    <dataValidation type="decimal" allowBlank="1" showErrorMessage="1" errorTitle="Ошибка" error="Допускается ввод только неотрицательных чисел!" sqref="AE1027">
      <formula1>0</formula1>
      <formula2>9.99999999999999E+23</formula2>
    </dataValidation>
    <dataValidation type="decimal" allowBlank="1" showErrorMessage="1" errorTitle="Ошибка" error="Допускается ввод только неотрицательных чисел!" sqref="AC1027">
      <formula1>0</formula1>
      <formula2>9.99999999999999E+23</formula2>
    </dataValidation>
    <dataValidation type="textLength" operator="lessThanOrEqual" allowBlank="1" showInputMessage="1" showErrorMessage="1" errorTitle="Ошибка" error="Допускается ввод не более 900 символов!" sqref="K10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7">
      <formula1>"a"</formula1>
    </dataValidation>
    <dataValidation type="whole" allowBlank="1" showErrorMessage="1" errorTitle="Ошибка" error="Допускается ввод только неотрицательных целых чисел!" sqref="AI1026">
      <formula1>0</formula1>
      <formula2>9.99999999999999E+23</formula2>
    </dataValidation>
    <dataValidation type="whole" allowBlank="1" showErrorMessage="1" errorTitle="Ошибка" error="Допускается ввод только неотрицательных целых чисел!" sqref="AF1026">
      <formula1>0</formula1>
      <formula2>9.99999999999999E+23</formula2>
    </dataValidation>
    <dataValidation type="textLength" operator="lessThanOrEqual" allowBlank="1" showInputMessage="1" showErrorMessage="1" errorTitle="Ошибка" error="Допускается ввод не более 900 символов!" sqref="K10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6">
      <formula1>"a"</formula1>
    </dataValidation>
    <dataValidation type="whole" allowBlank="1" showErrorMessage="1" errorTitle="Ошибка" error="Допускается ввод только неотрицательных целых чисел!" sqref="AI1025">
      <formula1>0</formula1>
      <formula2>9.99999999999999E+23</formula2>
    </dataValidation>
    <dataValidation type="whole" allowBlank="1" showErrorMessage="1" errorTitle="Ошибка" error="Допускается ввод только неотрицательных целых чисел!" sqref="AF1025">
      <formula1>0</formula1>
      <formula2>9.99999999999999E+23</formula2>
    </dataValidation>
    <dataValidation type="textLength" operator="lessThanOrEqual" allowBlank="1" showInputMessage="1" showErrorMessage="1" errorTitle="Ошибка" error="Допускается ввод не более 900 символов!" sqref="M1025">
      <formula1>900</formula1>
    </dataValidation>
    <dataValidation type="textLength" operator="lessThanOrEqual" allowBlank="1" showInputMessage="1" showErrorMessage="1" errorTitle="Ошибка" error="Допускается ввод не более 900 символов!" sqref="K10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5">
      <formula1>"a"</formula1>
    </dataValidation>
    <dataValidation type="whole" allowBlank="1" showErrorMessage="1" errorTitle="Ошибка" error="Допускается ввод только неотрицательных целых чисел!" sqref="AI1018">
      <formula1>0</formula1>
      <formula2>9.99999999999999E+23</formula2>
    </dataValidation>
    <dataValidation type="whole" allowBlank="1" showErrorMessage="1" errorTitle="Ошибка" error="Допускается ввод только неотрицательных целых чисел!" sqref="AF1018">
      <formula1>0</formula1>
      <formula2>9.99999999999999E+23</formula2>
    </dataValidation>
    <dataValidation type="whole" allowBlank="1" showErrorMessage="1" errorTitle="Ошибка" error="Допускается ввод только неотрицательных целых чисел!" sqref="AI1017">
      <formula1>0</formula1>
      <formula2>9.99999999999999E+23</formula2>
    </dataValidation>
    <dataValidation type="whole" allowBlank="1" showErrorMessage="1" errorTitle="Ошибка" error="Допускается ввод только неотрицательных целых чисел!" sqref="AF1017">
      <formula1>0</formula1>
      <formula2>9.99999999999999E+23</formula2>
    </dataValidation>
    <dataValidation type="textLength" operator="lessThanOrEqual" allowBlank="1" showInputMessage="1" showErrorMessage="1" errorTitle="Ошибка" error="Допускается ввод не более 900 символов!" sqref="K10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7">
      <formula1>"a"</formula1>
    </dataValidation>
    <dataValidation type="whole" allowBlank="1" showErrorMessage="1" errorTitle="Ошибка" error="Допускается ввод только неотрицательных целых чисел!" sqref="AI1015">
      <formula1>0</formula1>
      <formula2>9.99999999999999E+23</formula2>
    </dataValidation>
    <dataValidation type="whole" allowBlank="1" showErrorMessage="1" errorTitle="Ошибка" error="Допускается ввод только неотрицательных целых чисел!" sqref="AF1015">
      <formula1>0</formula1>
      <formula2>9.99999999999999E+23</formula2>
    </dataValidation>
    <dataValidation type="decimal" allowBlank="1" showErrorMessage="1" errorTitle="Ошибка" error="Допускается ввод только неотрицательных чисел!" sqref="AE1015">
      <formula1>0</formula1>
      <formula2>9.99999999999999E+23</formula2>
    </dataValidation>
    <dataValidation type="decimal" allowBlank="1" showErrorMessage="1" errorTitle="Ошибка" error="Допускается ввод только неотрицательных чисел!" sqref="AC1015">
      <formula1>0</formula1>
      <formula2>9.99999999999999E+23</formula2>
    </dataValidation>
    <dataValidation type="textLength" operator="lessThanOrEqual" allowBlank="1" showInputMessage="1" showErrorMessage="1" errorTitle="Ошибка" error="Допускается ввод не более 900 символов!" sqref="K10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5">
      <formula1>"a"</formula1>
    </dataValidation>
    <dataValidation type="whole" allowBlank="1" showErrorMessage="1" errorTitle="Ошибка" error="Допускается ввод только неотрицательных целых чисел!" sqref="AI1014">
      <formula1>0</formula1>
      <formula2>9.99999999999999E+23</formula2>
    </dataValidation>
    <dataValidation type="whole" allowBlank="1" showErrorMessage="1" errorTitle="Ошибка" error="Допускается ввод только неотрицательных целых чисел!" sqref="AF1014">
      <formula1>0</formula1>
      <formula2>9.99999999999999E+23</formula2>
    </dataValidation>
    <dataValidation type="textLength" operator="lessThanOrEqual" allowBlank="1" showInputMessage="1" showErrorMessage="1" errorTitle="Ошибка" error="Допускается ввод не более 900 символов!" sqref="K10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4">
      <formula1>"a"</formula1>
    </dataValidation>
    <dataValidation type="whole" allowBlank="1" showErrorMessage="1" errorTitle="Ошибка" error="Допускается ввод только неотрицательных целых чисел!" sqref="AI1013">
      <formula1>0</formula1>
      <formula2>9.99999999999999E+23</formula2>
    </dataValidation>
    <dataValidation type="whole" allowBlank="1" showErrorMessage="1" errorTitle="Ошибка" error="Допускается ввод только неотрицательных целых чисел!" sqref="AF1013">
      <formula1>0</formula1>
      <formula2>9.99999999999999E+23</formula2>
    </dataValidation>
    <dataValidation type="textLength" operator="lessThanOrEqual" allowBlank="1" showInputMessage="1" showErrorMessage="1" errorTitle="Ошибка" error="Допускается ввод не более 900 символов!" sqref="M1013">
      <formula1>900</formula1>
    </dataValidation>
    <dataValidation type="textLength" operator="lessThanOrEqual" allowBlank="1" showInputMessage="1" showErrorMessage="1" errorTitle="Ошибка" error="Допускается ввод не более 900 символов!" sqref="K10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3">
      <formula1>"a"</formula1>
    </dataValidation>
    <dataValidation type="whole" allowBlank="1" showErrorMessage="1" errorTitle="Ошибка" error="Допускается ввод только неотрицательных целых чисел!" sqref="AI1006">
      <formula1>0</formula1>
      <formula2>9.99999999999999E+23</formula2>
    </dataValidation>
    <dataValidation type="whole" allowBlank="1" showErrorMessage="1" errorTitle="Ошибка" error="Допускается ввод только неотрицательных целых чисел!" sqref="AF1006">
      <formula1>0</formula1>
      <formula2>9.99999999999999E+23</formula2>
    </dataValidation>
    <dataValidation type="whole" allowBlank="1" showErrorMessage="1" errorTitle="Ошибка" error="Допускается ввод только неотрицательных целых чисел!" sqref="AI1005">
      <formula1>0</formula1>
      <formula2>9.99999999999999E+23</formula2>
    </dataValidation>
    <dataValidation type="whole" allowBlank="1" showErrorMessage="1" errorTitle="Ошибка" error="Допускается ввод только неотрицательных целых чисел!" sqref="AF1005">
      <formula1>0</formula1>
      <formula2>9.99999999999999E+23</formula2>
    </dataValidation>
    <dataValidation type="textLength" operator="lessThanOrEqual" allowBlank="1" showInputMessage="1" showErrorMessage="1" errorTitle="Ошибка" error="Допускается ввод не более 900 символов!" sqref="K10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5">
      <formula1>"a"</formula1>
    </dataValidation>
    <dataValidation type="whole" allowBlank="1" showErrorMessage="1" errorTitle="Ошибка" error="Допускается ввод только неотрицательных целых чисел!" sqref="AI1003">
      <formula1>0</formula1>
      <formula2>9.99999999999999E+23</formula2>
    </dataValidation>
    <dataValidation type="whole" allowBlank="1" showErrorMessage="1" errorTitle="Ошибка" error="Допускается ввод только неотрицательных целых чисел!" sqref="AF1003">
      <formula1>0</formula1>
      <formula2>9.99999999999999E+23</formula2>
    </dataValidation>
    <dataValidation type="decimal" allowBlank="1" showErrorMessage="1" errorTitle="Ошибка" error="Допускается ввод только неотрицательных чисел!" sqref="AE1003">
      <formula1>0</formula1>
      <formula2>9.99999999999999E+23</formula2>
    </dataValidation>
    <dataValidation type="decimal" allowBlank="1" showErrorMessage="1" errorTitle="Ошибка" error="Допускается ввод только неотрицательных чисел!" sqref="AC1003">
      <formula1>0</formula1>
      <formula2>9.99999999999999E+23</formula2>
    </dataValidation>
    <dataValidation type="textLength" operator="lessThanOrEqual" allowBlank="1" showInputMessage="1" showErrorMessage="1" errorTitle="Ошибка" error="Допускается ввод не более 900 символов!" sqref="K10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3">
      <formula1>"a"</formula1>
    </dataValidation>
    <dataValidation type="whole" allowBlank="1" showErrorMessage="1" errorTitle="Ошибка" error="Допускается ввод только неотрицательных целых чисел!" sqref="AI1002">
      <formula1>0</formula1>
      <formula2>9.99999999999999E+23</formula2>
    </dataValidation>
    <dataValidation type="whole" allowBlank="1" showErrorMessage="1" errorTitle="Ошибка" error="Допускается ввод только неотрицательных целых чисел!" sqref="AF1002">
      <formula1>0</formula1>
      <formula2>9.99999999999999E+23</formula2>
    </dataValidation>
    <dataValidation type="textLength" operator="lessThanOrEqual" allowBlank="1" showInputMessage="1" showErrorMessage="1" errorTitle="Ошибка" error="Допускается ввод не более 900 символов!" sqref="K10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2">
      <formula1>"a"</formula1>
    </dataValidation>
    <dataValidation type="whole" allowBlank="1" showErrorMessage="1" errorTitle="Ошибка" error="Допускается ввод только неотрицательных целых чисел!" sqref="AI1001">
      <formula1>0</formula1>
      <formula2>9.99999999999999E+23</formula2>
    </dataValidation>
    <dataValidation type="whole" allowBlank="1" showErrorMessage="1" errorTitle="Ошибка" error="Допускается ввод только неотрицательных целых чисел!" sqref="AF1001">
      <formula1>0</formula1>
      <formula2>9.99999999999999E+23</formula2>
    </dataValidation>
    <dataValidation type="textLength" operator="lessThanOrEqual" allowBlank="1" showInputMessage="1" showErrorMessage="1" errorTitle="Ошибка" error="Допускается ввод не более 900 символов!" sqref="M1001">
      <formula1>900</formula1>
    </dataValidation>
    <dataValidation type="textLength" operator="lessThanOrEqual" allowBlank="1" showInputMessage="1" showErrorMessage="1" errorTitle="Ошибка" error="Допускается ввод не более 900 символов!" sqref="K10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1">
      <formula1>"a"</formula1>
    </dataValidation>
    <dataValidation type="whole" allowBlank="1" showErrorMessage="1" errorTitle="Ошибка" error="Допускается ввод только неотрицательных целых чисел!" sqref="AI994">
      <formula1>0</formula1>
      <formula2>9.99999999999999E+23</formula2>
    </dataValidation>
    <dataValidation type="whole" allowBlank="1" showErrorMessage="1" errorTitle="Ошибка" error="Допускается ввод только неотрицательных целых чисел!" sqref="AF994">
      <formula1>0</formula1>
      <formula2>9.99999999999999E+23</formula2>
    </dataValidation>
    <dataValidation type="whole" allowBlank="1" showErrorMessage="1" errorTitle="Ошибка" error="Допускается ввод только неотрицательных целых чисел!" sqref="AI993">
      <formula1>0</formula1>
      <formula2>9.99999999999999E+23</formula2>
    </dataValidation>
    <dataValidation type="whole" allowBlank="1" showErrorMessage="1" errorTitle="Ошибка" error="Допускается ввод только неотрицательных целых чисел!" sqref="AF993">
      <formula1>0</formula1>
      <formula2>9.99999999999999E+23</formula2>
    </dataValidation>
    <dataValidation type="textLength" operator="lessThanOrEqual" allowBlank="1" showInputMessage="1" showErrorMessage="1" errorTitle="Ошибка" error="Допускается ввод не более 900 символов!" sqref="K9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3">
      <formula1>"a"</formula1>
    </dataValidation>
    <dataValidation type="whole" allowBlank="1" showErrorMessage="1" errorTitle="Ошибка" error="Допускается ввод только неотрицательных целых чисел!" sqref="AI992">
      <formula1>0</formula1>
      <formula2>9.99999999999999E+23</formula2>
    </dataValidation>
    <dataValidation type="whole" allowBlank="1" showErrorMessage="1" errorTitle="Ошибка" error="Допускается ввод только неотрицательных целых чисел!" sqref="AF992">
      <formula1>0</formula1>
      <formula2>9.99999999999999E+23</formula2>
    </dataValidation>
    <dataValidation type="decimal" allowBlank="1" showErrorMessage="1" errorTitle="Ошибка" error="Допускается ввод только неотрицательных чисел!" sqref="AE992">
      <formula1>0</formula1>
      <formula2>9.99999999999999E+23</formula2>
    </dataValidation>
    <dataValidation type="decimal" allowBlank="1" showErrorMessage="1" errorTitle="Ошибка" error="Допускается ввод только неотрицательных чисел!" sqref="AC992">
      <formula1>0</formula1>
      <formula2>9.99999999999999E+23</formula2>
    </dataValidation>
    <dataValidation type="textLength" operator="lessThanOrEqual" allowBlank="1" showInputMessage="1" showErrorMessage="1" errorTitle="Ошибка" error="Допускается ввод не более 900 символов!" sqref="K9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2">
      <formula1>"a"</formula1>
    </dataValidation>
    <dataValidation type="whole" allowBlank="1" showErrorMessage="1" errorTitle="Ошибка" error="Допускается ввод только неотрицательных целых чисел!" sqref="AI991">
      <formula1>0</formula1>
      <formula2>9.99999999999999E+23</formula2>
    </dataValidation>
    <dataValidation type="whole" allowBlank="1" showErrorMessage="1" errorTitle="Ошибка" error="Допускается ввод только неотрицательных целых чисел!" sqref="AF991">
      <formula1>0</formula1>
      <formula2>9.99999999999999E+23</formula2>
    </dataValidation>
    <dataValidation type="textLength" operator="lessThanOrEqual" allowBlank="1" showInputMessage="1" showErrorMessage="1" errorTitle="Ошибка" error="Допускается ввод не более 900 символов!" sqref="K9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1">
      <formula1>"a"</formula1>
    </dataValidation>
    <dataValidation type="whole" allowBlank="1" showErrorMessage="1" errorTitle="Ошибка" error="Допускается ввод только неотрицательных целых чисел!" sqref="AI990">
      <formula1>0</formula1>
      <formula2>9.99999999999999E+23</formula2>
    </dataValidation>
    <dataValidation type="whole" allowBlank="1" showErrorMessage="1" errorTitle="Ошибка" error="Допускается ввод только неотрицательных целых чисел!" sqref="AF990">
      <formula1>0</formula1>
      <formula2>9.99999999999999E+23</formula2>
    </dataValidation>
    <dataValidation type="textLength" operator="lessThanOrEqual" allowBlank="1" showInputMessage="1" showErrorMessage="1" errorTitle="Ошибка" error="Допускается ввод не более 900 символов!" sqref="M990">
      <formula1>900</formula1>
    </dataValidation>
    <dataValidation type="textLength" operator="lessThanOrEqual" allowBlank="1" showInputMessage="1" showErrorMessage="1" errorTitle="Ошибка" error="Допускается ввод не более 900 символов!" sqref="K9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0">
      <formula1>"a"</formula1>
    </dataValidation>
    <dataValidation type="whole" allowBlank="1" showErrorMessage="1" errorTitle="Ошибка" error="Допускается ввод только неотрицательных целых чисел!" sqref="AI983">
      <formula1>0</formula1>
      <formula2>9.99999999999999E+23</formula2>
    </dataValidation>
    <dataValidation type="whole" allowBlank="1" showErrorMessage="1" errorTitle="Ошибка" error="Допускается ввод только неотрицательных целых чисел!" sqref="AF983">
      <formula1>0</formula1>
      <formula2>9.99999999999999E+23</formula2>
    </dataValidation>
    <dataValidation type="whole" allowBlank="1" showErrorMessage="1" errorTitle="Ошибка" error="Допускается ввод только неотрицательных целых чисел!" sqref="AI982">
      <formula1>0</formula1>
      <formula2>9.99999999999999E+23</formula2>
    </dataValidation>
    <dataValidation type="whole" allowBlank="1" showErrorMessage="1" errorTitle="Ошибка" error="Допускается ввод только неотрицательных целых чисел!" sqref="AF982">
      <formula1>0</formula1>
      <formula2>9.99999999999999E+23</formula2>
    </dataValidation>
    <dataValidation type="textLength" operator="lessThanOrEqual" allowBlank="1" showInputMessage="1" showErrorMessage="1" errorTitle="Ошибка" error="Допускается ввод не более 900 символов!" sqref="K9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2">
      <formula1>"a"</formula1>
    </dataValidation>
    <dataValidation type="whole" allowBlank="1" showErrorMessage="1" errorTitle="Ошибка" error="Допускается ввод только неотрицательных целых чисел!" sqref="AI981">
      <formula1>0</formula1>
      <formula2>9.99999999999999E+23</formula2>
    </dataValidation>
    <dataValidation type="whole" allowBlank="1" showErrorMessage="1" errorTitle="Ошибка" error="Допускается ввод только неотрицательных целых чисел!" sqref="AF981">
      <formula1>0</formula1>
      <formula2>9.99999999999999E+23</formula2>
    </dataValidation>
    <dataValidation type="decimal" allowBlank="1" showErrorMessage="1" errorTitle="Ошибка" error="Допускается ввод только неотрицательных чисел!" sqref="AE981">
      <formula1>0</formula1>
      <formula2>9.99999999999999E+23</formula2>
    </dataValidation>
    <dataValidation type="decimal" allowBlank="1" showErrorMessage="1" errorTitle="Ошибка" error="Допускается ввод только неотрицательных чисел!" sqref="AC981">
      <formula1>0</formula1>
      <formula2>9.99999999999999E+23</formula2>
    </dataValidation>
    <dataValidation type="textLength" operator="lessThanOrEqual" allowBlank="1" showInputMessage="1" showErrorMessage="1" errorTitle="Ошибка" error="Допускается ввод не более 900 символов!" sqref="K9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1">
      <formula1>"a"</formula1>
    </dataValidation>
    <dataValidation type="whole" allowBlank="1" showErrorMessage="1" errorTitle="Ошибка" error="Допускается ввод только неотрицательных целых чисел!" sqref="AI980">
      <formula1>0</formula1>
      <formula2>9.99999999999999E+23</formula2>
    </dataValidation>
    <dataValidation type="whole" allowBlank="1" showErrorMessage="1" errorTitle="Ошибка" error="Допускается ввод только неотрицательных целых чисел!" sqref="AF980">
      <formula1>0</formula1>
      <formula2>9.99999999999999E+23</formula2>
    </dataValidation>
    <dataValidation type="textLength" operator="lessThanOrEqual" allowBlank="1" showInputMessage="1" showErrorMessage="1" errorTitle="Ошибка" error="Допускается ввод не более 900 символов!" sqref="K9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0">
      <formula1>"a"</formula1>
    </dataValidation>
    <dataValidation type="whole" allowBlank="1" showErrorMessage="1" errorTitle="Ошибка" error="Допускается ввод только неотрицательных целых чисел!" sqref="AI979">
      <formula1>0</formula1>
      <formula2>9.99999999999999E+23</formula2>
    </dataValidation>
    <dataValidation type="whole" allowBlank="1" showErrorMessage="1" errorTitle="Ошибка" error="Допускается ввод только неотрицательных целых чисел!" sqref="AF979">
      <formula1>0</formula1>
      <formula2>9.99999999999999E+23</formula2>
    </dataValidation>
    <dataValidation type="textLength" operator="lessThanOrEqual" allowBlank="1" showInputMessage="1" showErrorMessage="1" errorTitle="Ошибка" error="Допускается ввод не более 900 символов!" sqref="M979">
      <formula1>900</formula1>
    </dataValidation>
    <dataValidation type="textLength" operator="lessThanOrEqual" allowBlank="1" showInputMessage="1" showErrorMessage="1" errorTitle="Ошибка" error="Допускается ввод не более 900 символов!" sqref="K9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9">
      <formula1>"a"</formula1>
    </dataValidation>
    <dataValidation type="whole" allowBlank="1" showErrorMessage="1" errorTitle="Ошибка" error="Допускается ввод только неотрицательных целых чисел!" sqref="AI1063">
      <formula1>0</formula1>
      <formula2>9.99999999999999E+23</formula2>
    </dataValidation>
    <dataValidation type="whole" allowBlank="1" showErrorMessage="1" errorTitle="Ошибка" error="Допускается ввод только неотрицательных целых чисел!" sqref="AF1063">
      <formula1>0</formula1>
      <formula2>9.99999999999999E+23</formula2>
    </dataValidation>
    <dataValidation type="decimal" allowBlank="1" showErrorMessage="1" errorTitle="Ошибка" error="Допускается ввод только неотрицательных чисел!" sqref="AE1063">
      <formula1>0</formula1>
      <formula2>9.99999999999999E+23</formula2>
    </dataValidation>
    <dataValidation type="decimal" allowBlank="1" showErrorMessage="1" errorTitle="Ошибка" error="Допускается ввод только неотрицательных чисел!" sqref="AC1063">
      <formula1>0</formula1>
      <formula2>9.99999999999999E+23</formula2>
    </dataValidation>
    <dataValidation type="textLength" operator="lessThanOrEqual" allowBlank="1" showInputMessage="1" showErrorMessage="1" errorTitle="Ошибка" error="Допускается ввод не более 900 символов!" sqref="K10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3">
      <formula1>"a"</formula1>
    </dataValidation>
    <dataValidation type="whole" allowBlank="1" showErrorMessage="1" errorTitle="Ошибка" error="Допускается ввод только неотрицательных целых чисел!" sqref="AI1065">
      <formula1>0</formula1>
      <formula2>9.99999999999999E+23</formula2>
    </dataValidation>
    <dataValidation type="whole" allowBlank="1" showErrorMessage="1" errorTitle="Ошибка" error="Допускается ввод только неотрицательных целых чисел!" sqref="AF1065">
      <formula1>0</formula1>
      <formula2>9.99999999999999E+23</formula2>
    </dataValidation>
    <dataValidation type="whole" allowBlank="1" showErrorMessage="1" errorTitle="Ошибка" error="Допускается ввод только неотрицательных целых чисел!" sqref="AI1064">
      <formula1>0</formula1>
      <formula2>9.99999999999999E+23</formula2>
    </dataValidation>
    <dataValidation type="whole" allowBlank="1" showErrorMessage="1" errorTitle="Ошибка" error="Допускается ввод только неотрицательных целых чисел!" sqref="AF1064">
      <formula1>0</formula1>
      <formula2>9.99999999999999E+23</formula2>
    </dataValidation>
    <dataValidation type="textLength" operator="lessThanOrEqual" allowBlank="1" showInputMessage="1" showErrorMessage="1" errorTitle="Ошибка" error="Допускается ввод не более 900 символов!" sqref="K10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4">
      <formula1>"a"</formula1>
    </dataValidation>
    <dataValidation type="whole" allowBlank="1" showErrorMessage="1" errorTitle="Ошибка" error="Допускается ввод только неотрицательных целых чисел!" sqref="AI1062">
      <formula1>0</formula1>
      <formula2>9.99999999999999E+23</formula2>
    </dataValidation>
    <dataValidation type="whole" allowBlank="1" showErrorMessage="1" errorTitle="Ошибка" error="Допускается ввод только неотрицательных целых чисел!" sqref="AF1062">
      <formula1>0</formula1>
      <formula2>9.99999999999999E+23</formula2>
    </dataValidation>
    <dataValidation type="decimal" allowBlank="1" showErrorMessage="1" errorTitle="Ошибка" error="Допускается ввод только неотрицательных чисел!" sqref="AE1062">
      <formula1>0</formula1>
      <formula2>9.99999999999999E+23</formula2>
    </dataValidation>
    <dataValidation type="decimal" allowBlank="1" showErrorMessage="1" errorTitle="Ошибка" error="Допускается ввод только неотрицательных чисел!" sqref="AC1062">
      <formula1>0</formula1>
      <formula2>9.99999999999999E+23</formula2>
    </dataValidation>
    <dataValidation type="textLength" operator="lessThanOrEqual" allowBlank="1" showInputMessage="1" showErrorMessage="1" errorTitle="Ошибка" error="Допускается ввод не более 900 символов!" sqref="K10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2">
      <formula1>"a"</formula1>
    </dataValidation>
    <dataValidation type="whole" allowBlank="1" showErrorMessage="1" errorTitle="Ошибка" error="Допускается ввод только неотрицательных целых чисел!" sqref="AI1061">
      <formula1>0</formula1>
      <formula2>9.99999999999999E+23</formula2>
    </dataValidation>
    <dataValidation type="whole" allowBlank="1" showErrorMessage="1" errorTitle="Ошибка" error="Допускается ввод только неотрицательных целых чисел!" sqref="AF1061">
      <formula1>0</formula1>
      <formula2>9.99999999999999E+23</formula2>
    </dataValidation>
    <dataValidation type="textLength" operator="lessThanOrEqual" allowBlank="1" showInputMessage="1" showErrorMessage="1" errorTitle="Ошибка" error="Допускается ввод не более 900 символов!" sqref="K10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1">
      <formula1>"a"</formula1>
    </dataValidation>
    <dataValidation type="whole" allowBlank="1" showErrorMessage="1" errorTitle="Ошибка" error="Допускается ввод только неотрицательных целых чисел!" sqref="AI1060">
      <formula1>0</formula1>
      <formula2>9.99999999999999E+23</formula2>
    </dataValidation>
    <dataValidation type="whole" allowBlank="1" showErrorMessage="1" errorTitle="Ошибка" error="Допускается ввод только неотрицательных целых чисел!" sqref="AF1060">
      <formula1>0</formula1>
      <formula2>9.99999999999999E+23</formula2>
    </dataValidation>
    <dataValidation type="textLength" operator="lessThanOrEqual" allowBlank="1" showInputMessage="1" showErrorMessage="1" errorTitle="Ошибка" error="Допускается ввод не более 900 символов!" sqref="M1060">
      <formula1>900</formula1>
    </dataValidation>
    <dataValidation type="textLength" operator="lessThanOrEqual" allowBlank="1" showInputMessage="1" showErrorMessage="1" errorTitle="Ошибка" error="Допускается ввод не более 900 символов!" sqref="K10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0">
      <formula1>"a"</formula1>
    </dataValidation>
    <dataValidation type="whole" allowBlank="1" showErrorMessage="1" errorTitle="Ошибка" error="Допускается ввод только неотрицательных целых чисел!" sqref="AI1053">
      <formula1>0</formula1>
      <formula2>9.99999999999999E+23</formula2>
    </dataValidation>
    <dataValidation type="whole" allowBlank="1" showErrorMessage="1" errorTitle="Ошибка" error="Допускается ввод только неотрицательных целых чисел!" sqref="AF1053">
      <formula1>0</formula1>
      <formula2>9.99999999999999E+23</formula2>
    </dataValidation>
    <dataValidation type="whole" allowBlank="1" showErrorMessage="1" errorTitle="Ошибка" error="Допускается ввод только неотрицательных целых чисел!" sqref="AI1052">
      <formula1>0</formula1>
      <formula2>9.99999999999999E+23</formula2>
    </dataValidation>
    <dataValidation type="whole" allowBlank="1" showErrorMessage="1" errorTitle="Ошибка" error="Допускается ввод только неотрицательных целых чисел!" sqref="AF1052">
      <formula1>0</formula1>
      <formula2>9.99999999999999E+23</formula2>
    </dataValidation>
    <dataValidation type="textLength" operator="lessThanOrEqual" allowBlank="1" showInputMessage="1" showErrorMessage="1" errorTitle="Ошибка" error="Допускается ввод не более 900 символов!" sqref="K10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2">
      <formula1>"a"</formula1>
    </dataValidation>
    <dataValidation type="whole" allowBlank="1" showErrorMessage="1" errorTitle="Ошибка" error="Допускается ввод только неотрицательных целых чисел!" sqref="AI1051">
      <formula1>0</formula1>
      <formula2>9.99999999999999E+23</formula2>
    </dataValidation>
    <dataValidation type="whole" allowBlank="1" showErrorMessage="1" errorTitle="Ошибка" error="Допускается ввод только неотрицательных целых чисел!" sqref="AF1051">
      <formula1>0</formula1>
      <formula2>9.99999999999999E+23</formula2>
    </dataValidation>
    <dataValidation type="decimal" allowBlank="1" showErrorMessage="1" errorTitle="Ошибка" error="Допускается ввод только неотрицательных чисел!" sqref="AE1051">
      <formula1>0</formula1>
      <formula2>9.99999999999999E+23</formula2>
    </dataValidation>
    <dataValidation type="decimal" allowBlank="1" showErrorMessage="1" errorTitle="Ошибка" error="Допускается ввод только неотрицательных чисел!" sqref="AC1051">
      <formula1>0</formula1>
      <formula2>9.99999999999999E+23</formula2>
    </dataValidation>
    <dataValidation type="textLength" operator="lessThanOrEqual" allowBlank="1" showInputMessage="1" showErrorMessage="1" errorTitle="Ошибка" error="Допускается ввод не более 900 символов!" sqref="K10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1">
      <formula1>"a"</formula1>
    </dataValidation>
    <dataValidation type="whole" allowBlank="1" showErrorMessage="1" errorTitle="Ошибка" error="Допускается ввод только неотрицательных целых чисел!" sqref="AI1050">
      <formula1>0</formula1>
      <formula2>9.99999999999999E+23</formula2>
    </dataValidation>
    <dataValidation type="whole" allowBlank="1" showErrorMessage="1" errorTitle="Ошибка" error="Допускается ввод только неотрицательных целых чисел!" sqref="AF1050">
      <formula1>0</formula1>
      <formula2>9.99999999999999E+23</formula2>
    </dataValidation>
    <dataValidation type="textLength" operator="lessThanOrEqual" allowBlank="1" showInputMessage="1" showErrorMessage="1" errorTitle="Ошибка" error="Допускается ввод не более 900 символов!" sqref="K10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0">
      <formula1>"a"</formula1>
    </dataValidation>
    <dataValidation type="whole" allowBlank="1" showErrorMessage="1" errorTitle="Ошибка" error="Допускается ввод только неотрицательных целых чисел!" sqref="AI1049">
      <formula1>0</formula1>
      <formula2>9.99999999999999E+23</formula2>
    </dataValidation>
    <dataValidation type="whole" allowBlank="1" showErrorMessage="1" errorTitle="Ошибка" error="Допускается ввод только неотрицательных целых чисел!" sqref="AF1049">
      <formula1>0</formula1>
      <formula2>9.99999999999999E+23</formula2>
    </dataValidation>
    <dataValidation type="textLength" operator="lessThanOrEqual" allowBlank="1" showInputMessage="1" showErrorMessage="1" errorTitle="Ошибка" error="Допускается ввод не более 900 символов!" sqref="M1049">
      <formula1>900</formula1>
    </dataValidation>
    <dataValidation type="textLength" operator="lessThanOrEqual" allowBlank="1" showInputMessage="1" showErrorMessage="1" errorTitle="Ошибка" error="Допускается ввод не более 900 символов!" sqref="K10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9">
      <formula1>"a"</formula1>
    </dataValidation>
    <dataValidation type="whole" allowBlank="1" showErrorMessage="1" errorTitle="Ошибка" error="Допускается ввод только неотрицательных целых чисел!" sqref="AI1042">
      <formula1>0</formula1>
      <formula2>9.99999999999999E+23</formula2>
    </dataValidation>
    <dataValidation type="whole" allowBlank="1" showErrorMessage="1" errorTitle="Ошибка" error="Допускается ввод только неотрицательных целых чисел!" sqref="AF1042">
      <formula1>0</formula1>
      <formula2>9.99999999999999E+23</formula2>
    </dataValidation>
    <dataValidation type="whole" allowBlank="1" showErrorMessage="1" errorTitle="Ошибка" error="Допускается ввод только неотрицательных целых чисел!" sqref="AI1041">
      <formula1>0</formula1>
      <formula2>9.99999999999999E+23</formula2>
    </dataValidation>
    <dataValidation type="whole" allowBlank="1" showErrorMessage="1" errorTitle="Ошибка" error="Допускается ввод только неотрицательных целых чисел!" sqref="AF1041">
      <formula1>0</formula1>
      <formula2>9.99999999999999E+23</formula2>
    </dataValidation>
    <dataValidation type="textLength" operator="lessThanOrEqual" allowBlank="1" showInputMessage="1" showErrorMessage="1" errorTitle="Ошибка" error="Допускается ввод не более 900 символов!" sqref="K10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1">
      <formula1>"a"</formula1>
    </dataValidation>
    <dataValidation type="whole" allowBlank="1" showErrorMessage="1" errorTitle="Ошибка" error="Допускается ввод только неотрицательных целых чисел!" sqref="AI1040">
      <formula1>0</formula1>
      <formula2>9.99999999999999E+23</formula2>
    </dataValidation>
    <dataValidation type="whole" allowBlank="1" showErrorMessage="1" errorTitle="Ошибка" error="Допускается ввод только неотрицательных целых чисел!" sqref="AF1040">
      <formula1>0</formula1>
      <formula2>9.99999999999999E+23</formula2>
    </dataValidation>
    <dataValidation type="decimal" allowBlank="1" showErrorMessage="1" errorTitle="Ошибка" error="Допускается ввод только неотрицательных чисел!" sqref="AE1040">
      <formula1>0</formula1>
      <formula2>9.99999999999999E+23</formula2>
    </dataValidation>
    <dataValidation type="decimal" allowBlank="1" showErrorMessage="1" errorTitle="Ошибка" error="Допускается ввод только неотрицательных чисел!" sqref="AC1040">
      <formula1>0</formula1>
      <formula2>9.99999999999999E+23</formula2>
    </dataValidation>
    <dataValidation type="textLength" operator="lessThanOrEqual" allowBlank="1" showInputMessage="1" showErrorMessage="1" errorTitle="Ошибка" error="Допускается ввод не более 900 символов!" sqref="K10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0">
      <formula1>"a"</formula1>
    </dataValidation>
    <dataValidation type="whole" allowBlank="1" showErrorMessage="1" errorTitle="Ошибка" error="Допускается ввод только неотрицательных целых чисел!" sqref="AI1039">
      <formula1>0</formula1>
      <formula2>9.99999999999999E+23</formula2>
    </dataValidation>
    <dataValidation type="whole" allowBlank="1" showErrorMessage="1" errorTitle="Ошибка" error="Допускается ввод только неотрицательных целых чисел!" sqref="AF1039">
      <formula1>0</formula1>
      <formula2>9.99999999999999E+23</formula2>
    </dataValidation>
    <dataValidation type="textLength" operator="lessThanOrEqual" allowBlank="1" showInputMessage="1" showErrorMessage="1" errorTitle="Ошибка" error="Допускается ввод не более 900 символов!" sqref="K10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9">
      <formula1>"a"</formula1>
    </dataValidation>
    <dataValidation type="whole" allowBlank="1" showErrorMessage="1" errorTitle="Ошибка" error="Допускается ввод только неотрицательных целых чисел!" sqref="AI1038">
      <formula1>0</formula1>
      <formula2>9.99999999999999E+23</formula2>
    </dataValidation>
    <dataValidation type="whole" allowBlank="1" showErrorMessage="1" errorTitle="Ошибка" error="Допускается ввод только неотрицательных целых чисел!" sqref="AF1038">
      <formula1>0</formula1>
      <formula2>9.99999999999999E+23</formula2>
    </dataValidation>
    <dataValidation type="textLength" operator="lessThanOrEqual" allowBlank="1" showInputMessage="1" showErrorMessage="1" errorTitle="Ошибка" error="Допускается ввод не более 900 символов!" sqref="M1038">
      <formula1>900</formula1>
    </dataValidation>
    <dataValidation type="textLength" operator="lessThanOrEqual" allowBlank="1" showInputMessage="1" showErrorMessage="1" errorTitle="Ошибка" error="Допускается ввод не более 900 символов!" sqref="K10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8">
      <formula1>"a"</formula1>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decimal" allowBlank="1" showErrorMessage="1" errorTitle="Ошибка" error="Допускается ввод только неотрицательных чисел!" sqref="AE128">
      <formula1>0</formula1>
      <formula2>9.99999999999999E+23</formula2>
    </dataValidation>
    <dataValidation type="decimal" allowBlank="1" showErrorMessage="1" errorTitle="Ошибка" error="Допускается ввод только неотрицательных чисел!" sqref="AC128">
      <formula1>0</formula1>
      <formula2>9.99999999999999E+23</formula2>
    </dataValidation>
    <dataValidation type="textLength" operator="lessThanOrEqual" allowBlank="1" showInputMessage="1" showErrorMessage="1" errorTitle="Ошибка" error="Допускается ввод не более 900 символов!" sqref="K1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decimal" allowBlank="1" showErrorMessage="1" errorTitle="Ошибка" error="Допускается ввод только неотрицательных чисел!" sqref="AE111">
      <formula1>0</formula1>
      <formula2>9.99999999999999E+23</formula2>
    </dataValidation>
    <dataValidation type="decimal" allowBlank="1" showErrorMessage="1" errorTitle="Ошибка" error="Допускается ввод только неотрицательных чисел!" sqref="AC111">
      <formula1>0</formula1>
      <formula2>9.99999999999999E+23</formula2>
    </dataValidation>
    <dataValidation type="textLength" operator="lessThanOrEqual" allowBlank="1" showInputMessage="1" showErrorMessage="1" errorTitle="Ошибка" error="Допускается ввод не более 900 символов!" sqref="K1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decimal" allowBlank="1" showErrorMessage="1" errorTitle="Ошибка" error="Допускается ввод только неотрицательных чисел!" sqref="AE94">
      <formula1>0</formula1>
      <formula2>9.99999999999999E+23</formula2>
    </dataValidation>
    <dataValidation type="decimal" allowBlank="1" showErrorMessage="1" errorTitle="Ошибка" error="Допускается ввод только неотрицательных чисел!" sqref="AC94">
      <formula1>0</formula1>
      <formula2>9.99999999999999E+23</formula2>
    </dataValidation>
    <dataValidation type="textLength" operator="lessThanOrEqual" allowBlank="1" showInputMessage="1" showErrorMessage="1" errorTitle="Ошибка" error="Допускается ввод не более 900 символов!" sqref="K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textLength" operator="lessThanOrEqual" allowBlank="1" showInputMessage="1" showErrorMessage="1" errorTitle="Ошибка" error="Допускается ввод не более 900 символов!" sqref="K1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decimal" allowBlank="1" showErrorMessage="1" errorTitle="Ошибка" error="Допускается ввод только неотрицательных чисел!" sqref="AE99">
      <formula1>0</formula1>
      <formula2>9.99999999999999E+23</formula2>
    </dataValidation>
    <dataValidation type="decimal" allowBlank="1" showErrorMessage="1" errorTitle="Ошибка" error="Допускается ввод только неотрицательных чисел!" sqref="AC99">
      <formula1>0</formula1>
      <formula2>9.99999999999999E+23</formula2>
    </dataValidation>
    <dataValidation type="textLength" operator="lessThanOrEqual" allowBlank="1" showInputMessage="1" showErrorMessage="1" errorTitle="Ошибка" error="Допускается ввод не более 900 символов!" sqref="K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textLength" operator="lessThanOrEqual" allowBlank="1" showInputMessage="1" showErrorMessage="1" errorTitle="Ошибка" error="Допускается ввод не более 900 символов!" sqref="K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textLength" operator="lessThanOrEqual" allowBlank="1" showInputMessage="1" showErrorMessage="1" errorTitle="Ошибка" error="Допускается ввод не более 900 символов!" sqref="M97">
      <formula1>900</formula1>
    </dataValidation>
    <dataValidation type="textLength" operator="lessThanOrEqual" allowBlank="1" showInputMessage="1" showErrorMessage="1" errorTitle="Ошибка" error="Допускается ввод не более 900 символов!" sqref="K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decimal" allowBlank="1" showErrorMessage="1" errorTitle="Ошибка" error="Допускается ввод только неотрицательных чисел!" sqref="AE72">
      <formula1>0</formula1>
      <formula2>9.99999999999999E+23</formula2>
    </dataValidation>
    <dataValidation type="decimal" allowBlank="1" showErrorMessage="1" errorTitle="Ошибка" error="Допускается ввод только неотрицательных чисел!" sqref="AC72">
      <formula1>0</formula1>
      <formula2>9.99999999999999E+23</formula2>
    </dataValidation>
    <dataValidation type="textLength" operator="lessThanOrEqual" allowBlank="1" showInputMessage="1" showErrorMessage="1" errorTitle="Ошибка" error="Допускается ввод не более 900 символов!" sqref="K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decimal" allowBlank="1" showErrorMessage="1" errorTitle="Ошибка" error="Допускается ввод только неотрицательных чисел!" sqref="AE55">
      <formula1>0</formula1>
      <formula2>9.99999999999999E+23</formula2>
    </dataValidation>
    <dataValidation type="decimal" allowBlank="1" showErrorMessage="1" errorTitle="Ошибка" error="Допускается ввод только неотрицательных чисел!" sqref="AC55">
      <formula1>0</formula1>
      <formula2>9.99999999999999E+23</formula2>
    </dataValidation>
    <dataValidation type="textLength" operator="lessThanOrEqual" allowBlank="1" showInputMessage="1" showErrorMessage="1" errorTitle="Ошибка" error="Допускается ввод не более 900 символов!" sqref="K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textLength" operator="lessThanOrEqual" allowBlank="1" showInputMessage="1" showErrorMessage="1" errorTitle="Ошибка" error="Допускается ввод не более 900 символов!" sqref="K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decimal" allowBlank="1" showErrorMessage="1" errorTitle="Ошибка" error="Допускается ввод только неотрицательных чисел!" sqref="AE82">
      <formula1>0</formula1>
      <formula2>9.99999999999999E+23</formula2>
    </dataValidation>
    <dataValidation type="decimal" allowBlank="1" showErrorMessage="1" errorTitle="Ошибка" error="Допускается ввод только неотрицательных чисел!" sqref="AC82">
      <formula1>0</formula1>
      <formula2>9.99999999999999E+23</formula2>
    </dataValidation>
    <dataValidation type="textLength" operator="lessThanOrEqual" allowBlank="1" showInputMessage="1" showErrorMessage="1" errorTitle="Ошибка" error="Допускается ввод не более 900 символов!" sqref="K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textLength" operator="lessThanOrEqual" allowBlank="1" showInputMessage="1" showErrorMessage="1" errorTitle="Ошибка" error="Допускается ввод не более 900 символов!" sqref="K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textLength" operator="lessThanOrEqual" allowBlank="1" showInputMessage="1" showErrorMessage="1" errorTitle="Ошибка" error="Допускается ввод не более 900 символов!" sqref="M80">
      <formula1>900</formula1>
    </dataValidation>
    <dataValidation type="textLength" operator="lessThanOrEqual" allowBlank="1" showInputMessage="1" showErrorMessage="1" errorTitle="Ошибка" error="Допускается ввод не более 900 символов!" sqref="K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textLength" operator="lessThanOrEqual" allowBlank="1" showInputMessage="1" showErrorMessage="1" errorTitle="Ошибка" error="Допускается ввод не более 900 символов!" sqref="K1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decimal" allowBlank="1" showErrorMessage="1" errorTitle="Ошибка" error="Допускается ввод только неотрицательных чисел!" sqref="AE116">
      <formula1>0</formula1>
      <formula2>9.99999999999999E+23</formula2>
    </dataValidation>
    <dataValidation type="decimal" allowBlank="1" showErrorMessage="1" errorTitle="Ошибка" error="Допускается ввод только неотрицательных чисел!" sqref="AC116">
      <formula1>0</formula1>
      <formula2>9.99999999999999E+23</formula2>
    </dataValidation>
    <dataValidation type="textLength" operator="lessThanOrEqual" allowBlank="1" showInputMessage="1" showErrorMessage="1" errorTitle="Ошибка" error="Допускается ввод не более 900 символов!" sqref="K1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textLength" operator="lessThanOrEqual" allowBlank="1" showInputMessage="1" showErrorMessage="1" errorTitle="Ошибка" error="Допускается ввод не более 900 символов!" sqref="K1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textLength" operator="lessThanOrEqual" allowBlank="1" showInputMessage="1" showErrorMessage="1" errorTitle="Ошибка" error="Допускается ввод не более 900 символов!" sqref="M114">
      <formula1>900</formula1>
    </dataValidation>
    <dataValidation type="textLength" operator="lessThanOrEqual" allowBlank="1" showInputMessage="1" showErrorMessage="1" errorTitle="Ошибка" error="Допускается ввод не более 900 символов!" sqref="K1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textLength" operator="lessThanOrEqual" allowBlank="1" showInputMessage="1" showErrorMessage="1" errorTitle="Ошибка" error="Допускается ввод не более 900 символов!" sqref="K1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decimal" allowBlank="1" showErrorMessage="1" errorTitle="Ошибка" error="Допускается ввод только неотрицательных чисел!" sqref="AE110">
      <formula1>0</formula1>
      <formula2>9.99999999999999E+23</formula2>
    </dataValidation>
    <dataValidation type="decimal" allowBlank="1" showErrorMessage="1" errorTitle="Ошибка" error="Допускается ввод только неотрицательных чисел!" sqref="AC110">
      <formula1>0</formula1>
      <formula2>9.99999999999999E+23</formula2>
    </dataValidation>
    <dataValidation type="textLength" operator="lessThanOrEqual" allowBlank="1" showInputMessage="1" showErrorMessage="1" errorTitle="Ошибка" error="Допускается ввод не более 900 символов!" sqref="K1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textLength" operator="lessThanOrEqual" allowBlank="1" showInputMessage="1" showErrorMessage="1" errorTitle="Ошибка" error="Допускается ввод не более 900 символов!" sqref="K1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textLength" operator="lessThanOrEqual" allowBlank="1" showInputMessage="1" showErrorMessage="1" errorTitle="Ошибка" error="Допускается ввод не более 900 символов!" sqref="M108">
      <formula1>900</formula1>
    </dataValidation>
    <dataValidation type="textLength" operator="lessThanOrEqual" allowBlank="1" showInputMessage="1" showErrorMessage="1" errorTitle="Ошибка" error="Допускается ввод не более 900 символов!" sqref="K1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textLength" operator="lessThanOrEqual" allowBlank="1" showInputMessage="1" showErrorMessage="1" errorTitle="Ошибка" error="Допускается ввод не более 900 символов!" sqref="K1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decimal" allowBlank="1" showErrorMessage="1" errorTitle="Ошибка" error="Допускается ввод только неотрицательных чисел!" sqref="AE127">
      <formula1>0</formula1>
      <formula2>9.99999999999999E+23</formula2>
    </dataValidation>
    <dataValidation type="decimal" allowBlank="1" showErrorMessage="1" errorTitle="Ошибка" error="Допускается ввод только неотрицательных чисел!" sqref="AC127">
      <formula1>0</formula1>
      <formula2>9.99999999999999E+23</formula2>
    </dataValidation>
    <dataValidation type="textLength" operator="lessThanOrEqual" allowBlank="1" showInputMessage="1" showErrorMessage="1" errorTitle="Ошибка" error="Допускается ввод не более 900 символов!" sqref="K1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
      <formula1>"a"</formula1>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textLength" operator="lessThanOrEqual" allowBlank="1" showInputMessage="1" showErrorMessage="1" errorTitle="Ошибка" error="Допускается ввод не более 900 символов!" sqref="K1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textLength" operator="lessThanOrEqual" allowBlank="1" showInputMessage="1" showErrorMessage="1" errorTitle="Ошибка" error="Допускается ввод не более 900 символов!" sqref="M125">
      <formula1>900</formula1>
    </dataValidation>
    <dataValidation type="textLength" operator="lessThanOrEqual" allowBlank="1" showInputMessage="1" showErrorMessage="1" errorTitle="Ошибка" error="Допускается ввод не более 900 символов!" sqref="K1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textLength" operator="lessThanOrEqual" allowBlank="1" showInputMessage="1" showErrorMessage="1" errorTitle="Ошибка" error="Допускается ввод не более 900 символов!" sqref="K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decimal" allowBlank="1" showErrorMessage="1" errorTitle="Ошибка" error="Допускается ввод только неотрицательных чисел!" sqref="AE93">
      <formula1>0</formula1>
      <formula2>9.99999999999999E+23</formula2>
    </dataValidation>
    <dataValidation type="decimal" allowBlank="1" showErrorMessage="1" errorTitle="Ошибка" error="Допускается ввод только неотрицательных чисел!" sqref="AC93">
      <formula1>0</formula1>
      <formula2>9.99999999999999E+23</formula2>
    </dataValidation>
    <dataValidation type="textLength" operator="lessThanOrEqual" allowBlank="1" showInputMessage="1" showErrorMessage="1" errorTitle="Ошибка" error="Допускается ввод не более 900 символов!" sqref="K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textLength" operator="lessThanOrEqual" allowBlank="1" showInputMessage="1" showErrorMessage="1" errorTitle="Ошибка" error="Допускается ввод не более 900 символов!" sqref="K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textLength" operator="lessThanOrEqual" allowBlank="1" showInputMessage="1" showErrorMessage="1" errorTitle="Ошибка" error="Допускается ввод не более 900 символов!" sqref="M91">
      <formula1>900</formula1>
    </dataValidation>
    <dataValidation type="textLength" operator="lessThanOrEqual" allowBlank="1" showInputMessage="1" showErrorMessage="1" errorTitle="Ошибка" error="Допускается ввод не более 900 символов!" sqref="K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textLength" operator="lessThanOrEqual" allowBlank="1" showInputMessage="1" showErrorMessage="1" errorTitle="Ошибка" error="Допускается ввод не более 900 символов!" sqref="K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decimal" allowBlank="1" showErrorMessage="1" errorTitle="Ошибка" error="Допускается ввод только неотрицательных чисел!" sqref="AE77">
      <formula1>0</formula1>
      <formula2>9.99999999999999E+23</formula2>
    </dataValidation>
    <dataValidation type="decimal" allowBlank="1" showErrorMessage="1" errorTitle="Ошибка" error="Допускается ввод только неотрицательных чисел!" sqref="AC77">
      <formula1>0</formula1>
      <formula2>9.99999999999999E+23</formula2>
    </dataValidation>
    <dataValidation type="textLength" operator="lessThanOrEqual" allowBlank="1" showInputMessage="1" showErrorMessage="1" errorTitle="Ошибка" error="Допускается ввод не более 900 символов!" sqref="K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textLength" operator="lessThanOrEqual" allowBlank="1" showInputMessage="1" showErrorMessage="1" errorTitle="Ошибка" error="Допускается ввод не более 900 символов!" sqref="K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textLength" operator="lessThanOrEqual" allowBlank="1" showInputMessage="1" showErrorMessage="1" errorTitle="Ошибка" error="Допускается ввод не более 900 символов!" sqref="M75">
      <formula1>900</formula1>
    </dataValidation>
    <dataValidation type="textLength" operator="lessThanOrEqual" allowBlank="1" showInputMessage="1" showErrorMessage="1" errorTitle="Ошибка" error="Допускается ввод не более 900 символов!" sqref="K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textLength" operator="lessThanOrEqual" allowBlank="1" showInputMessage="1" showErrorMessage="1" errorTitle="Ошибка" error="Допускается ввод не более 900 символов!" sqref="K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decimal" allowBlank="1" showErrorMessage="1" errorTitle="Ошибка" error="Допускается ввод только неотрицательных чисел!" sqref="AE71">
      <formula1>0</formula1>
      <formula2>9.99999999999999E+23</formula2>
    </dataValidation>
    <dataValidation type="decimal" allowBlank="1" showErrorMessage="1" errorTitle="Ошибка" error="Допускается ввод только неотрицательных чисел!" sqref="AC71">
      <formula1>0</formula1>
      <formula2>9.99999999999999E+23</formula2>
    </dataValidation>
    <dataValidation type="textLength" operator="lessThanOrEqual" allowBlank="1" showInputMessage="1" showErrorMessage="1" errorTitle="Ошибка" error="Допускается ввод не более 900 символов!" sqref="K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textLength" operator="lessThanOrEqual" allowBlank="1" showInputMessage="1" showErrorMessage="1" errorTitle="Ошибка" error="Допускается ввод не более 900 символов!" sqref="K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textLength" operator="lessThanOrEqual" allowBlank="1" showInputMessage="1" showErrorMessage="1" errorTitle="Ошибка" error="Допускается ввод не более 900 символов!" sqref="M69">
      <formula1>900</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textLength" operator="lessThanOrEqual" allowBlank="1" showInputMessage="1" showErrorMessage="1" errorTitle="Ошибка" error="Допускается ввод не более 900 символов!" sqref="K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decimal" allowBlank="1" showErrorMessage="1" errorTitle="Ошибка" error="Допускается ввод только неотрицательных чисел!" sqref="AE60">
      <formula1>0</formula1>
      <formula2>9.99999999999999E+23</formula2>
    </dataValidation>
    <dataValidation type="decimal" allowBlank="1" showErrorMessage="1" errorTitle="Ошибка" error="Допускается ввод только неотрицательных чисел!" sqref="AC60">
      <formula1>0</formula1>
      <formula2>9.99999999999999E+23</formula2>
    </dataValidation>
    <dataValidation type="textLength" operator="lessThanOrEqual" allowBlank="1" showInputMessage="1" showErrorMessage="1" errorTitle="Ошибка" error="Допускается ввод не более 900 символов!" sqref="K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textLength" operator="lessThanOrEqual" allowBlank="1" showInputMessage="1" showErrorMessage="1" errorTitle="Ошибка" error="Допускается ввод не более 900 символов!" sqref="K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textLength" operator="lessThanOrEqual" allowBlank="1" showInputMessage="1" showErrorMessage="1" errorTitle="Ошибка" error="Допускается ввод не более 900 символов!" sqref="M58">
      <formula1>900</formula1>
    </dataValidation>
    <dataValidation type="textLength" operator="lessThanOrEqual" allowBlank="1" showInputMessage="1" showErrorMessage="1" errorTitle="Ошибка" error="Допускается ввод не более 900 символов!" sqref="K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textLength" operator="lessThanOrEqual" allowBlank="1" showInputMessage="1" showErrorMessage="1" errorTitle="Ошибка" error="Допускается ввод не более 900 символов!" sqref="K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decimal" allowBlank="1" showErrorMessage="1" errorTitle="Ошибка" error="Допускается ввод только неотрицательных чисел!" sqref="AE54">
      <formula1>0</formula1>
      <formula2>9.99999999999999E+23</formula2>
    </dataValidation>
    <dataValidation type="decimal" allowBlank="1" showErrorMessage="1" errorTitle="Ошибка" error="Допускается ввод только неотрицательных чисел!" sqref="AC54">
      <formula1>0</formula1>
      <formula2>9.99999999999999E+23</formula2>
    </dataValidation>
    <dataValidation type="textLength" operator="lessThanOrEqual" allowBlank="1" showInputMessage="1" showErrorMessage="1" errorTitle="Ошибка" error="Допускается ввод не более 900 символов!" sqref="K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textLength" operator="lessThanOrEqual" allowBlank="1" showInputMessage="1" showErrorMessage="1" errorTitle="Ошибка" error="Допускается ввод не более 900 символов!" sqref="M52">
      <formula1>900</formula1>
    </dataValidation>
    <dataValidation type="textLength" operator="lessThanOrEqual" allowBlank="1" showInputMessage="1" showErrorMessage="1" errorTitle="Ошибка" error="Допускается ввод не более 900 символов!" sqref="K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textLength" operator="lessThanOrEqual" allowBlank="1" showInputMessage="1" showErrorMessage="1" errorTitle="Ошибка" error="Допускается ввод не более 900 символов!" sqref="K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decimal" allowBlank="1" showErrorMessage="1" errorTitle="Ошибка" error="Допускается ввод только неотрицательных чисел!" sqref="AE43">
      <formula1>0</formula1>
      <formula2>9.99999999999999E+23</formula2>
    </dataValidation>
    <dataValidation type="decimal" allowBlank="1" showErrorMessage="1" errorTitle="Ошибка" error="Допускается ввод только неотрицательных чисел!" sqref="AC43">
      <formula1>0</formula1>
      <formula2>9.99999999999999E+23</formula2>
    </dataValidation>
    <dataValidation type="textLength" operator="lessThanOrEqual" allowBlank="1" showInputMessage="1" showErrorMessage="1" errorTitle="Ошибка" error="Допускается ввод не более 900 символов!" sqref="K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textLength" operator="lessThanOrEqual" allowBlank="1" showInputMessage="1" showErrorMessage="1" errorTitle="Ошибка" error="Допускается ввод не более 900 символов!" sqref="M41">
      <formula1>900</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textLength" operator="lessThanOrEqual" allowBlank="1" showInputMessage="1" showErrorMessage="1" errorTitle="Ошибка" error="Допускается ввод не более 900 символов!" sqref="K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decimal" allowBlank="1" showErrorMessage="1" errorTitle="Ошибка" error="Допускается ввод только неотрицательных чисел!" sqref="AE38">
      <formula1>0</formula1>
      <formula2>9.99999999999999E+23</formula2>
    </dataValidation>
    <dataValidation type="decimal" allowBlank="1" showErrorMessage="1" errorTitle="Ошибка" error="Допускается ввод только неотрицательных чисел!" sqref="AC38">
      <formula1>0</formula1>
      <formula2>9.99999999999999E+23</formula2>
    </dataValidation>
    <dataValidation type="textLength" operator="lessThanOrEqual" allowBlank="1" showInputMessage="1" showErrorMessage="1" errorTitle="Ошибка" error="Допускается ввод не более 900 символов!" sqref="K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textLength" operator="lessThanOrEqual" allowBlank="1" showInputMessage="1" showErrorMessage="1" errorTitle="Ошибка" error="Допускается ввод не более 900 символов!" sqref="K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textLength" operator="lessThanOrEqual" allowBlank="1" showInputMessage="1" showErrorMessage="1" errorTitle="Ошибка" error="Допускается ввод не более 900 символов!" sqref="M36">
      <formula1>900</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decimal" allowBlank="1" showErrorMessage="1" errorTitle="Ошибка" error="Допускается ввод только неотрицательных чисел!" sqref="AE27">
      <formula1>0</formula1>
      <formula2>9.99999999999999E+23</formula2>
    </dataValidation>
    <dataValidation type="decimal" allowBlank="1" showErrorMessage="1" errorTitle="Ошибка" error="Допускается ввод только неотрицательных чисел!" sqref="AC27">
      <formula1>0</formula1>
      <formula2>9.99999999999999E+23</formula2>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textLength" operator="lessThanOrEqual" allowBlank="1" showInputMessage="1" showErrorMessage="1" errorTitle="Ошибка" error="Допускается ввод не более 900 символов!" sqref="K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textLength" operator="lessThanOrEqual" allowBlank="1" showInputMessage="1" showErrorMessage="1" errorTitle="Ошибка" error="Допускается ввод не более 900 символов!" sqref="M25">
      <formula1>900</formula1>
    </dataValidation>
    <dataValidation type="textLength" operator="lessThanOrEqual" allowBlank="1" showInputMessage="1" showErrorMessage="1" errorTitle="Ошибка" error="Допускается ввод не более 900 символов!" sqref="K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textLength" operator="lessThanOrEqual" allowBlank="1" showInputMessage="1" showErrorMessage="1" errorTitle="Ошибка" error="Допускается ввод не более 900 символов!" sqref="M20">
      <formula1>900</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whole" allowBlank="1" showErrorMessage="1" errorTitle="Ошибка" error="Допускается ввод только неотрицательных целых чисел!" sqref="AI1059">
      <formula1>0</formula1>
      <formula2>9.99999999999999E+23</formula2>
    </dataValidation>
    <dataValidation type="whole" allowBlank="1" showErrorMessage="1" errorTitle="Ошибка" error="Допускается ввод только неотрицательных целых чисел!" sqref="AF1059">
      <formula1>0</formula1>
      <formula2>9.99999999999999E+23</formula2>
    </dataValidation>
    <dataValidation type="whole" allowBlank="1" showErrorMessage="1" errorTitle="Ошибка" error="Допускается ввод только неотрицательных целых чисел!" sqref="AI1058">
      <formula1>0</formula1>
      <formula2>9.99999999999999E+23</formula2>
    </dataValidation>
    <dataValidation type="whole" allowBlank="1" showErrorMessage="1" errorTitle="Ошибка" error="Допускается ввод только неотрицательных целых чисел!" sqref="AF1058">
      <formula1>0</formula1>
      <formula2>9.99999999999999E+23</formula2>
    </dataValidation>
    <dataValidation type="textLength" operator="lessThanOrEqual" allowBlank="1" showInputMessage="1" showErrorMessage="1" errorTitle="Ошибка" error="Допускается ввод не более 900 символов!" sqref="K10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8">
      <formula1>"a"</formula1>
    </dataValidation>
    <dataValidation type="whole" allowBlank="1" showErrorMessage="1" errorTitle="Ошибка" error="Допускается ввод только неотрицательных целых чисел!" sqref="AI1057">
      <formula1>0</formula1>
      <formula2>9.99999999999999E+23</formula2>
    </dataValidation>
    <dataValidation type="whole" allowBlank="1" showErrorMessage="1" errorTitle="Ошибка" error="Допускается ввод только неотрицательных целых чисел!" sqref="AF1057">
      <formula1>0</formula1>
      <formula2>9.99999999999999E+23</formula2>
    </dataValidation>
    <dataValidation type="decimal" allowBlank="1" showErrorMessage="1" errorTitle="Ошибка" error="Допускается ввод только неотрицательных чисел!" sqref="AE1057">
      <formula1>0</formula1>
      <formula2>9.99999999999999E+23</formula2>
    </dataValidation>
    <dataValidation type="decimal" allowBlank="1" showErrorMessage="1" errorTitle="Ошибка" error="Допускается ввод только неотрицательных чисел!" sqref="AC1057">
      <formula1>0</formula1>
      <formula2>9.99999999999999E+23</formula2>
    </dataValidation>
    <dataValidation type="textLength" operator="lessThanOrEqual" allowBlank="1" showInputMessage="1" showErrorMessage="1" errorTitle="Ошибка" error="Допускается ввод не более 900 символов!" sqref="K10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7">
      <formula1>"a"</formula1>
    </dataValidation>
    <dataValidation type="whole" allowBlank="1" showErrorMessage="1" errorTitle="Ошибка" error="Допускается ввод только неотрицательных целых чисел!" sqref="AI1056">
      <formula1>0</formula1>
      <formula2>9.99999999999999E+23</formula2>
    </dataValidation>
    <dataValidation type="whole" allowBlank="1" showErrorMessage="1" errorTitle="Ошибка" error="Допускается ввод только неотрицательных целых чисел!" sqref="AF1056">
      <formula1>0</formula1>
      <formula2>9.99999999999999E+23</formula2>
    </dataValidation>
    <dataValidation type="textLength" operator="lessThanOrEqual" allowBlank="1" showInputMessage="1" showErrorMessage="1" errorTitle="Ошибка" error="Допускается ввод не более 900 символов!" sqref="K10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6">
      <formula1>"a"</formula1>
    </dataValidation>
    <dataValidation type="whole" allowBlank="1" showErrorMessage="1" errorTitle="Ошибка" error="Допускается ввод только неотрицательных целых чисел!" sqref="AI1055">
      <formula1>0</formula1>
      <formula2>9.99999999999999E+23</formula2>
    </dataValidation>
    <dataValidation type="whole" allowBlank="1" showErrorMessage="1" errorTitle="Ошибка" error="Допускается ввод только неотрицательных целых чисел!" sqref="AF1055">
      <formula1>0</formula1>
      <formula2>9.99999999999999E+23</formula2>
    </dataValidation>
    <dataValidation type="textLength" operator="lessThanOrEqual" allowBlank="1" showInputMessage="1" showErrorMessage="1" errorTitle="Ошибка" error="Допускается ввод не более 900 символов!" sqref="M1055">
      <formula1>900</formula1>
    </dataValidation>
    <dataValidation type="textLength" operator="lessThanOrEqual" allowBlank="1" showInputMessage="1" showErrorMessage="1" errorTitle="Ошибка" error="Допускается ввод не более 900 символов!" sqref="K10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5">
      <formula1>"a"</formula1>
    </dataValidation>
    <dataValidation type="whole" allowBlank="1" showErrorMessage="1" errorTitle="Ошибка" error="Допускается ввод только неотрицательных целых чисел!" sqref="AI1048">
      <formula1>0</formula1>
      <formula2>9.99999999999999E+23</formula2>
    </dataValidation>
    <dataValidation type="whole" allowBlank="1" showErrorMessage="1" errorTitle="Ошибка" error="Допускается ввод только неотрицательных целых чисел!" sqref="AF1048">
      <formula1>0</formula1>
      <formula2>9.99999999999999E+23</formula2>
    </dataValidation>
    <dataValidation type="whole" allowBlank="1" showErrorMessage="1" errorTitle="Ошибка" error="Допускается ввод только неотрицательных целых чисел!" sqref="AI1047">
      <formula1>0</formula1>
      <formula2>9.99999999999999E+23</formula2>
    </dataValidation>
    <dataValidation type="whole" allowBlank="1" showErrorMessage="1" errorTitle="Ошибка" error="Допускается ввод только неотрицательных целых чисел!" sqref="AF1047">
      <formula1>0</formula1>
      <formula2>9.99999999999999E+23</formula2>
    </dataValidation>
    <dataValidation type="textLength" operator="lessThanOrEqual" allowBlank="1" showInputMessage="1" showErrorMessage="1" errorTitle="Ошибка" error="Допускается ввод не более 900 символов!" sqref="K10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7">
      <formula1>"a"</formula1>
    </dataValidation>
    <dataValidation type="whole" allowBlank="1" showErrorMessage="1" errorTitle="Ошибка" error="Допускается ввод только неотрицательных целых чисел!" sqref="AI1046">
      <formula1>0</formula1>
      <formula2>9.99999999999999E+23</formula2>
    </dataValidation>
    <dataValidation type="whole" allowBlank="1" showErrorMessage="1" errorTitle="Ошибка" error="Допускается ввод только неотрицательных целых чисел!" sqref="AF1046">
      <formula1>0</formula1>
      <formula2>9.99999999999999E+23</formula2>
    </dataValidation>
    <dataValidation type="decimal" allowBlank="1" showErrorMessage="1" errorTitle="Ошибка" error="Допускается ввод только неотрицательных чисел!" sqref="AE1046">
      <formula1>0</formula1>
      <formula2>9.99999999999999E+23</formula2>
    </dataValidation>
    <dataValidation type="decimal" allowBlank="1" showErrorMessage="1" errorTitle="Ошибка" error="Допускается ввод только неотрицательных чисел!" sqref="AC1046">
      <formula1>0</formula1>
      <formula2>9.99999999999999E+23</formula2>
    </dataValidation>
    <dataValidation type="textLength" operator="lessThanOrEqual" allowBlank="1" showInputMessage="1" showErrorMessage="1" errorTitle="Ошибка" error="Допускается ввод не более 900 символов!" sqref="K10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6">
      <formula1>"a"</formula1>
    </dataValidation>
    <dataValidation type="whole" allowBlank="1" showErrorMessage="1" errorTitle="Ошибка" error="Допускается ввод только неотрицательных целых чисел!" sqref="AI1045">
      <formula1>0</formula1>
      <formula2>9.99999999999999E+23</formula2>
    </dataValidation>
    <dataValidation type="whole" allowBlank="1" showErrorMessage="1" errorTitle="Ошибка" error="Допускается ввод только неотрицательных целых чисел!" sqref="AF1045">
      <formula1>0</formula1>
      <formula2>9.99999999999999E+23</formula2>
    </dataValidation>
    <dataValidation type="textLength" operator="lessThanOrEqual" allowBlank="1" showInputMessage="1" showErrorMessage="1" errorTitle="Ошибка" error="Допускается ввод не более 900 символов!" sqref="K10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5">
      <formula1>"a"</formula1>
    </dataValidation>
    <dataValidation type="whole" allowBlank="1" showErrorMessage="1" errorTitle="Ошибка" error="Допускается ввод только неотрицательных целых чисел!" sqref="AI1044">
      <formula1>0</formula1>
      <formula2>9.99999999999999E+23</formula2>
    </dataValidation>
    <dataValidation type="whole" allowBlank="1" showErrorMessage="1" errorTitle="Ошибка" error="Допускается ввод только неотрицательных целых чисел!" sqref="AF1044">
      <formula1>0</formula1>
      <formula2>9.99999999999999E+23</formula2>
    </dataValidation>
    <dataValidation type="textLength" operator="lessThanOrEqual" allowBlank="1" showInputMessage="1" showErrorMessage="1" errorTitle="Ошибка" error="Допускается ввод не более 900 символов!" sqref="M1044">
      <formula1>900</formula1>
    </dataValidation>
    <dataValidation type="textLength" operator="lessThanOrEqual" allowBlank="1" showInputMessage="1" showErrorMessage="1" errorTitle="Ошибка" error="Допускается ввод не более 900 символов!" sqref="K10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4">
      <formula1>"a"</formula1>
    </dataValidation>
    <dataValidation type="whole" allowBlank="1" showErrorMessage="1" errorTitle="Ошибка" error="Допускается ввод только неотрицательных целых чисел!" sqref="AI1037">
      <formula1>0</formula1>
      <formula2>9.99999999999999E+23</formula2>
    </dataValidation>
    <dataValidation type="whole" allowBlank="1" showErrorMessage="1" errorTitle="Ошибка" error="Допускается ввод только неотрицательных целых чисел!" sqref="AF1037">
      <formula1>0</formula1>
      <formula2>9.99999999999999E+23</formula2>
    </dataValidation>
    <dataValidation type="whole" allowBlank="1" showErrorMessage="1" errorTitle="Ошибка" error="Допускается ввод только неотрицательных целых чисел!" sqref="AI1036">
      <formula1>0</formula1>
      <formula2>9.99999999999999E+23</formula2>
    </dataValidation>
    <dataValidation type="whole" allowBlank="1" showErrorMessage="1" errorTitle="Ошибка" error="Допускается ввод только неотрицательных целых чисел!" sqref="AF1036">
      <formula1>0</formula1>
      <formula2>9.99999999999999E+23</formula2>
    </dataValidation>
    <dataValidation type="textLength" operator="lessThanOrEqual" allowBlank="1" showInputMessage="1" showErrorMessage="1" errorTitle="Ошибка" error="Допускается ввод не более 900 символов!" sqref="K10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6">
      <formula1>"a"</formula1>
    </dataValidation>
    <dataValidation type="whole" allowBlank="1" showErrorMessage="1" errorTitle="Ошибка" error="Допускается ввод только неотрицательных целых чисел!" sqref="AI1035">
      <formula1>0</formula1>
      <formula2>9.99999999999999E+23</formula2>
    </dataValidation>
    <dataValidation type="whole" allowBlank="1" showErrorMessage="1" errorTitle="Ошибка" error="Допускается ввод только неотрицательных целых чисел!" sqref="AF1035">
      <formula1>0</formula1>
      <formula2>9.99999999999999E+23</formula2>
    </dataValidation>
    <dataValidation type="decimal" allowBlank="1" showErrorMessage="1" errorTitle="Ошибка" error="Допускается ввод только неотрицательных чисел!" sqref="AE1035">
      <formula1>0</formula1>
      <formula2>9.99999999999999E+23</formula2>
    </dataValidation>
    <dataValidation type="decimal" allowBlank="1" showErrorMessage="1" errorTitle="Ошибка" error="Допускается ввод только неотрицательных чисел!" sqref="AC1035">
      <formula1>0</formula1>
      <formula2>9.99999999999999E+23</formula2>
    </dataValidation>
    <dataValidation type="textLength" operator="lessThanOrEqual" allowBlank="1" showInputMessage="1" showErrorMessage="1" errorTitle="Ошибка" error="Допускается ввод не более 900 символов!" sqref="K10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5">
      <formula1>"a"</formula1>
    </dataValidation>
    <dataValidation type="whole" allowBlank="1" showErrorMessage="1" errorTitle="Ошибка" error="Допускается ввод только неотрицательных целых чисел!" sqref="AI1034">
      <formula1>0</formula1>
      <formula2>9.99999999999999E+23</formula2>
    </dataValidation>
    <dataValidation type="whole" allowBlank="1" showErrorMessage="1" errorTitle="Ошибка" error="Допускается ввод только неотрицательных целых чисел!" sqref="AF1034">
      <formula1>0</formula1>
      <formula2>9.99999999999999E+23</formula2>
    </dataValidation>
    <dataValidation type="textLength" operator="lessThanOrEqual" allowBlank="1" showInputMessage="1" showErrorMessage="1" errorTitle="Ошибка" error="Допускается ввод не более 900 символов!" sqref="K10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4">
      <formula1>"a"</formula1>
    </dataValidation>
    <dataValidation type="whole" allowBlank="1" showErrorMessage="1" errorTitle="Ошибка" error="Допускается ввод только неотрицательных целых чисел!" sqref="AI1033">
      <formula1>0</formula1>
      <formula2>9.99999999999999E+23</formula2>
    </dataValidation>
    <dataValidation type="whole" allowBlank="1" showErrorMessage="1" errorTitle="Ошибка" error="Допускается ввод только неотрицательных целых чисел!" sqref="AF1033">
      <formula1>0</formula1>
      <formula2>9.99999999999999E+23</formula2>
    </dataValidation>
    <dataValidation type="textLength" operator="lessThanOrEqual" allowBlank="1" showInputMessage="1" showErrorMessage="1" errorTitle="Ошибка" error="Допускается ввод не более 900 символов!" sqref="M1033">
      <formula1>900</formula1>
    </dataValidation>
    <dataValidation type="textLength" operator="lessThanOrEqual" allowBlank="1" showInputMessage="1" showErrorMessage="1" errorTitle="Ошибка" error="Допускается ввод не более 900 символов!" sqref="K10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3">
      <formula1>"a"</formula1>
    </dataValidation>
    <dataValidation type="whole" allowBlank="1" showErrorMessage="1" errorTitle="Ошибка" error="Допускается ввод только неотрицательных целых чисел!" sqref="AI1024">
      <formula1>0</formula1>
      <formula2>9.99999999999999E+23</formula2>
    </dataValidation>
    <dataValidation type="whole" allowBlank="1" showErrorMessage="1" errorTitle="Ошибка" error="Допускается ввод только неотрицательных целых чисел!" sqref="AF1024">
      <formula1>0</formula1>
      <formula2>9.99999999999999E+23</formula2>
    </dataValidation>
    <dataValidation type="whole" allowBlank="1" showErrorMessage="1" errorTitle="Ошибка" error="Допускается ввод только неотрицательных целых чисел!" sqref="AI1023">
      <formula1>0</formula1>
      <formula2>9.99999999999999E+23</formula2>
    </dataValidation>
    <dataValidation type="whole" allowBlank="1" showErrorMessage="1" errorTitle="Ошибка" error="Допускается ввод только неотрицательных целых чисел!" sqref="AF1023">
      <formula1>0</formula1>
      <formula2>9.99999999999999E+23</formula2>
    </dataValidation>
    <dataValidation type="textLength" operator="lessThanOrEqual" allowBlank="1" showInputMessage="1" showErrorMessage="1" errorTitle="Ошибка" error="Допускается ввод не более 900 символов!" sqref="K10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3">
      <formula1>"a"</formula1>
    </dataValidation>
    <dataValidation type="whole" allowBlank="1" showErrorMessage="1" errorTitle="Ошибка" error="Допускается ввод только неотрицательных целых чисел!" sqref="AI1022">
      <formula1>0</formula1>
      <formula2>9.99999999999999E+23</formula2>
    </dataValidation>
    <dataValidation type="whole" allowBlank="1" showErrorMessage="1" errorTitle="Ошибка" error="Допускается ввод только неотрицательных целых чисел!" sqref="AF1022">
      <formula1>0</formula1>
      <formula2>9.99999999999999E+23</formula2>
    </dataValidation>
    <dataValidation type="decimal" allowBlank="1" showErrorMessage="1" errorTitle="Ошибка" error="Допускается ввод только неотрицательных чисел!" sqref="AE1022">
      <formula1>0</formula1>
      <formula2>9.99999999999999E+23</formula2>
    </dataValidation>
    <dataValidation type="decimal" allowBlank="1" showErrorMessage="1" errorTitle="Ошибка" error="Допускается ввод только неотрицательных чисел!" sqref="AC1022">
      <formula1>0</formula1>
      <formula2>9.99999999999999E+23</formula2>
    </dataValidation>
    <dataValidation type="textLength" operator="lessThanOrEqual" allowBlank="1" showInputMessage="1" showErrorMessage="1" errorTitle="Ошибка" error="Допускается ввод не более 900 символов!" sqref="K10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2">
      <formula1>"a"</formula1>
    </dataValidation>
    <dataValidation type="whole" allowBlank="1" showErrorMessage="1" errorTitle="Ошибка" error="Допускается ввод только неотрицательных целых чисел!" sqref="AI1021">
      <formula1>0</formula1>
      <formula2>9.99999999999999E+23</formula2>
    </dataValidation>
    <dataValidation type="whole" allowBlank="1" showErrorMessage="1" errorTitle="Ошибка" error="Допускается ввод только неотрицательных целых чисел!" sqref="AF1021">
      <formula1>0</formula1>
      <formula2>9.99999999999999E+23</formula2>
    </dataValidation>
    <dataValidation type="textLength" operator="lessThanOrEqual" allowBlank="1" showInputMessage="1" showErrorMessage="1" errorTitle="Ошибка" error="Допускается ввод не более 900 символов!" sqref="K10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1">
      <formula1>"a"</formula1>
    </dataValidation>
    <dataValidation type="whole" allowBlank="1" showErrorMessage="1" errorTitle="Ошибка" error="Допускается ввод только неотрицательных целых чисел!" sqref="AI1020">
      <formula1>0</formula1>
      <formula2>9.99999999999999E+23</formula2>
    </dataValidation>
    <dataValidation type="whole" allowBlank="1" showErrorMessage="1" errorTitle="Ошибка" error="Допускается ввод только неотрицательных целых чисел!" sqref="AF1020">
      <formula1>0</formula1>
      <formula2>9.99999999999999E+23</formula2>
    </dataValidation>
    <dataValidation type="textLength" operator="lessThanOrEqual" allowBlank="1" showInputMessage="1" showErrorMessage="1" errorTitle="Ошибка" error="Допускается ввод не более 900 символов!" sqref="M1020">
      <formula1>900</formula1>
    </dataValidation>
    <dataValidation type="textLength" operator="lessThanOrEqual" allowBlank="1" showInputMessage="1" showErrorMessage="1" errorTitle="Ошибка" error="Допускается ввод не более 900 символов!" sqref="K10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0">
      <formula1>"a"</formula1>
    </dataValidation>
    <dataValidation type="whole" allowBlank="1" showErrorMessage="1" errorTitle="Ошибка" error="Допускается ввод только неотрицательных целых чисел!" sqref="AI1012">
      <formula1>0</formula1>
      <formula2>9.99999999999999E+23</formula2>
    </dataValidation>
    <dataValidation type="whole" allowBlank="1" showErrorMessage="1" errorTitle="Ошибка" error="Допускается ввод только неотрицательных целых чисел!" sqref="AF1012">
      <formula1>0</formula1>
      <formula2>9.99999999999999E+23</formula2>
    </dataValidation>
    <dataValidation type="whole" allowBlank="1" showErrorMessage="1" errorTitle="Ошибка" error="Допускается ввод только неотрицательных целых чисел!" sqref="AI1011">
      <formula1>0</formula1>
      <formula2>9.99999999999999E+23</formula2>
    </dataValidation>
    <dataValidation type="whole" allowBlank="1" showErrorMessage="1" errorTitle="Ошибка" error="Допускается ввод только неотрицательных целых чисел!" sqref="AF1011">
      <formula1>0</formula1>
      <formula2>9.99999999999999E+23</formula2>
    </dataValidation>
    <dataValidation type="textLength" operator="lessThanOrEqual" allowBlank="1" showInputMessage="1" showErrorMessage="1" errorTitle="Ошибка" error="Допускается ввод не более 900 символов!" sqref="K10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1">
      <formula1>"a"</formula1>
    </dataValidation>
    <dataValidation type="whole" allowBlank="1" showErrorMessage="1" errorTitle="Ошибка" error="Допускается ввод только неотрицательных целых чисел!" sqref="AI1010">
      <formula1>0</formula1>
      <formula2>9.99999999999999E+23</formula2>
    </dataValidation>
    <dataValidation type="whole" allowBlank="1" showErrorMessage="1" errorTitle="Ошибка" error="Допускается ввод только неотрицательных целых чисел!" sqref="AF1010">
      <formula1>0</formula1>
      <formula2>9.99999999999999E+23</formula2>
    </dataValidation>
    <dataValidation type="decimal" allowBlank="1" showErrorMessage="1" errorTitle="Ошибка" error="Допускается ввод только неотрицательных чисел!" sqref="AE1010">
      <formula1>0</formula1>
      <formula2>9.99999999999999E+23</formula2>
    </dataValidation>
    <dataValidation type="decimal" allowBlank="1" showErrorMessage="1" errorTitle="Ошибка" error="Допускается ввод только неотрицательных чисел!" sqref="AC1010">
      <formula1>0</formula1>
      <formula2>9.99999999999999E+23</formula2>
    </dataValidation>
    <dataValidation type="textLength" operator="lessThanOrEqual" allowBlank="1" showInputMessage="1" showErrorMessage="1" errorTitle="Ошибка" error="Допускается ввод не более 900 символов!" sqref="K10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0">
      <formula1>"a"</formula1>
    </dataValidation>
    <dataValidation type="whole" allowBlank="1" showErrorMessage="1" errorTitle="Ошибка" error="Допускается ввод только неотрицательных целых чисел!" sqref="AI1009">
      <formula1>0</formula1>
      <formula2>9.99999999999999E+23</formula2>
    </dataValidation>
    <dataValidation type="whole" allowBlank="1" showErrorMessage="1" errorTitle="Ошибка" error="Допускается ввод только неотрицательных целых чисел!" sqref="AF1009">
      <formula1>0</formula1>
      <formula2>9.99999999999999E+23</formula2>
    </dataValidation>
    <dataValidation type="textLength" operator="lessThanOrEqual" allowBlank="1" showInputMessage="1" showErrorMessage="1" errorTitle="Ошибка" error="Допускается ввод не более 900 символов!" sqref="K10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9">
      <formula1>"a"</formula1>
    </dataValidation>
    <dataValidation type="whole" allowBlank="1" showErrorMessage="1" errorTitle="Ошибка" error="Допускается ввод только неотрицательных целых чисел!" sqref="AI1008">
      <formula1>0</formula1>
      <formula2>9.99999999999999E+23</formula2>
    </dataValidation>
    <dataValidation type="whole" allowBlank="1" showErrorMessage="1" errorTitle="Ошибка" error="Допускается ввод только неотрицательных целых чисел!" sqref="AF1008">
      <formula1>0</formula1>
      <formula2>9.99999999999999E+23</formula2>
    </dataValidation>
    <dataValidation type="textLength" operator="lessThanOrEqual" allowBlank="1" showInputMessage="1" showErrorMessage="1" errorTitle="Ошибка" error="Допускается ввод не более 900 символов!" sqref="M1008">
      <formula1>900</formula1>
    </dataValidation>
    <dataValidation type="textLength" operator="lessThanOrEqual" allowBlank="1" showInputMessage="1" showErrorMessage="1" errorTitle="Ошибка" error="Допускается ввод не более 900 символов!" sqref="K10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8">
      <formula1>"a"</formula1>
    </dataValidation>
    <dataValidation type="whole" allowBlank="1" showErrorMessage="1" errorTitle="Ошибка" error="Допускается ввод только неотрицательных целых чисел!" sqref="AI1000">
      <formula1>0</formula1>
      <formula2>9.99999999999999E+23</formula2>
    </dataValidation>
    <dataValidation type="whole" allowBlank="1" showErrorMessage="1" errorTitle="Ошибка" error="Допускается ввод только неотрицательных целых чисел!" sqref="AF1000">
      <formula1>0</formula1>
      <formula2>9.99999999999999E+23</formula2>
    </dataValidation>
    <dataValidation type="whole" allowBlank="1" showErrorMessage="1" errorTitle="Ошибка" error="Допускается ввод только неотрицательных целых чисел!" sqref="AI999">
      <formula1>0</formula1>
      <formula2>9.99999999999999E+23</formula2>
    </dataValidation>
    <dataValidation type="whole" allowBlank="1" showErrorMessage="1" errorTitle="Ошибка" error="Допускается ввод только неотрицательных целых чисел!" sqref="AF999">
      <formula1>0</formula1>
      <formula2>9.99999999999999E+23</formula2>
    </dataValidation>
    <dataValidation type="textLength" operator="lessThanOrEqual" allowBlank="1" showInputMessage="1" showErrorMessage="1" errorTitle="Ошибка" error="Допускается ввод не более 900 символов!" sqref="K9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9">
      <formula1>"a"</formula1>
    </dataValidation>
    <dataValidation type="whole" allowBlank="1" showErrorMessage="1" errorTitle="Ошибка" error="Допускается ввод только неотрицательных целых чисел!" sqref="AI998">
      <formula1>0</formula1>
      <formula2>9.99999999999999E+23</formula2>
    </dataValidation>
    <dataValidation type="whole" allowBlank="1" showErrorMessage="1" errorTitle="Ошибка" error="Допускается ввод только неотрицательных целых чисел!" sqref="AF998">
      <formula1>0</formula1>
      <formula2>9.99999999999999E+23</formula2>
    </dataValidation>
    <dataValidation type="decimal" allowBlank="1" showErrorMessage="1" errorTitle="Ошибка" error="Допускается ввод только неотрицательных чисел!" sqref="AE998">
      <formula1>0</formula1>
      <formula2>9.99999999999999E+23</formula2>
    </dataValidation>
    <dataValidation type="decimal" allowBlank="1" showErrorMessage="1" errorTitle="Ошибка" error="Допускается ввод только неотрицательных чисел!" sqref="AC998">
      <formula1>0</formula1>
      <formula2>9.99999999999999E+23</formula2>
    </dataValidation>
    <dataValidation type="textLength" operator="lessThanOrEqual" allowBlank="1" showInputMessage="1" showErrorMessage="1" errorTitle="Ошибка" error="Допускается ввод не более 900 символов!" sqref="K9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8">
      <formula1>"a"</formula1>
    </dataValidation>
    <dataValidation type="whole" allowBlank="1" showErrorMessage="1" errorTitle="Ошибка" error="Допускается ввод только неотрицательных целых чисел!" sqref="AI997">
      <formula1>0</formula1>
      <formula2>9.99999999999999E+23</formula2>
    </dataValidation>
    <dataValidation type="whole" allowBlank="1" showErrorMessage="1" errorTitle="Ошибка" error="Допускается ввод только неотрицательных целых чисел!" sqref="AF997">
      <formula1>0</formula1>
      <formula2>9.99999999999999E+23</formula2>
    </dataValidation>
    <dataValidation type="textLength" operator="lessThanOrEqual" allowBlank="1" showInputMessage="1" showErrorMessage="1" errorTitle="Ошибка" error="Допускается ввод не более 900 символов!" sqref="K9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7">
      <formula1>"a"</formula1>
    </dataValidation>
    <dataValidation type="whole" allowBlank="1" showErrorMessage="1" errorTitle="Ошибка" error="Допускается ввод только неотрицательных целых чисел!" sqref="AI996">
      <formula1>0</formula1>
      <formula2>9.99999999999999E+23</formula2>
    </dataValidation>
    <dataValidation type="whole" allowBlank="1" showErrorMessage="1" errorTitle="Ошибка" error="Допускается ввод только неотрицательных целых чисел!" sqref="AF996">
      <formula1>0</formula1>
      <formula2>9.99999999999999E+23</formula2>
    </dataValidation>
    <dataValidation type="textLength" operator="lessThanOrEqual" allowBlank="1" showInputMessage="1" showErrorMessage="1" errorTitle="Ошибка" error="Допускается ввод не более 900 символов!" sqref="M996">
      <formula1>900</formula1>
    </dataValidation>
    <dataValidation type="textLength" operator="lessThanOrEqual" allowBlank="1" showInputMessage="1" showErrorMessage="1" errorTitle="Ошибка" error="Допускается ввод не более 900 символов!" sqref="K9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6">
      <formula1>"a"</formula1>
    </dataValidation>
    <dataValidation type="whole" allowBlank="1" showErrorMessage="1" errorTitle="Ошибка" error="Допускается ввод только неотрицательных целых чисел!" sqref="AI989">
      <formula1>0</formula1>
      <formula2>9.99999999999999E+23</formula2>
    </dataValidation>
    <dataValidation type="whole" allowBlank="1" showErrorMessage="1" errorTitle="Ошибка" error="Допускается ввод только неотрицательных целых чисел!" sqref="AF989">
      <formula1>0</formula1>
      <formula2>9.99999999999999E+23</formula2>
    </dataValidation>
    <dataValidation type="whole" allowBlank="1" showErrorMessage="1" errorTitle="Ошибка" error="Допускается ввод только неотрицательных целых чисел!" sqref="AI988">
      <formula1>0</formula1>
      <formula2>9.99999999999999E+23</formula2>
    </dataValidation>
    <dataValidation type="whole" allowBlank="1" showErrorMessage="1" errorTitle="Ошибка" error="Допускается ввод только неотрицательных целых чисел!" sqref="AF988">
      <formula1>0</formula1>
      <formula2>9.99999999999999E+23</formula2>
    </dataValidation>
    <dataValidation type="textLength" operator="lessThanOrEqual" allowBlank="1" showInputMessage="1" showErrorMessage="1" errorTitle="Ошибка" error="Допускается ввод не более 900 символов!" sqref="K9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8">
      <formula1>"a"</formula1>
    </dataValidation>
    <dataValidation type="whole" allowBlank="1" showErrorMessage="1" errorTitle="Ошибка" error="Допускается ввод только неотрицательных целых чисел!" sqref="AI987">
      <formula1>0</formula1>
      <formula2>9.99999999999999E+23</formula2>
    </dataValidation>
    <dataValidation type="whole" allowBlank="1" showErrorMessage="1" errorTitle="Ошибка" error="Допускается ввод только неотрицательных целых чисел!" sqref="AF987">
      <formula1>0</formula1>
      <formula2>9.99999999999999E+23</formula2>
    </dataValidation>
    <dataValidation type="decimal" allowBlank="1" showErrorMessage="1" errorTitle="Ошибка" error="Допускается ввод только неотрицательных чисел!" sqref="AE987">
      <formula1>0</formula1>
      <formula2>9.99999999999999E+23</formula2>
    </dataValidation>
    <dataValidation type="decimal" allowBlank="1" showErrorMessage="1" errorTitle="Ошибка" error="Допускается ввод только неотрицательных чисел!" sqref="AC987">
      <formula1>0</formula1>
      <formula2>9.99999999999999E+23</formula2>
    </dataValidation>
    <dataValidation type="textLength" operator="lessThanOrEqual" allowBlank="1" showInputMessage="1" showErrorMessage="1" errorTitle="Ошибка" error="Допускается ввод не более 900 символов!" sqref="K9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7">
      <formula1>"a"</formula1>
    </dataValidation>
    <dataValidation type="whole" allowBlank="1" showErrorMessage="1" errorTitle="Ошибка" error="Допускается ввод только неотрицательных целых чисел!" sqref="AI986">
      <formula1>0</formula1>
      <formula2>9.99999999999999E+23</formula2>
    </dataValidation>
    <dataValidation type="whole" allowBlank="1" showErrorMessage="1" errorTitle="Ошибка" error="Допускается ввод только неотрицательных целых чисел!" sqref="AF986">
      <formula1>0</formula1>
      <formula2>9.99999999999999E+23</formula2>
    </dataValidation>
    <dataValidation type="textLength" operator="lessThanOrEqual" allowBlank="1" showInputMessage="1" showErrorMessage="1" errorTitle="Ошибка" error="Допускается ввод не более 900 символов!" sqref="K9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6">
      <formula1>"a"</formula1>
    </dataValidation>
    <dataValidation type="whole" allowBlank="1" showErrorMessage="1" errorTitle="Ошибка" error="Допускается ввод только неотрицательных целых чисел!" sqref="AI985">
      <formula1>0</formula1>
      <formula2>9.99999999999999E+23</formula2>
    </dataValidation>
    <dataValidation type="whole" allowBlank="1" showErrorMessage="1" errorTitle="Ошибка" error="Допускается ввод только неотрицательных целых чисел!" sqref="AF985">
      <formula1>0</formula1>
      <formula2>9.99999999999999E+23</formula2>
    </dataValidation>
    <dataValidation type="textLength" operator="lessThanOrEqual" allowBlank="1" showInputMessage="1" showErrorMessage="1" errorTitle="Ошибка" error="Допускается ввод не более 900 символов!" sqref="M985">
      <formula1>900</formula1>
    </dataValidation>
    <dataValidation type="textLength" operator="lessThanOrEqual" allowBlank="1" showInputMessage="1" showErrorMessage="1" errorTitle="Ошибка" error="Допускается ввод не более 900 символов!" sqref="K9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5">
      <formula1>"a"</formula1>
    </dataValidation>
    <dataValidation type="whole" allowBlank="1" showErrorMessage="1" errorTitle="Ошибка" error="Допускается ввод только неотрицательных целых чисел!" sqref="AI978">
      <formula1>0</formula1>
      <formula2>9.99999999999999E+23</formula2>
    </dataValidation>
    <dataValidation type="whole" allowBlank="1" showErrorMessage="1" errorTitle="Ошибка" error="Допускается ввод только неотрицательных целых чисел!" sqref="AF978">
      <formula1>0</formula1>
      <formula2>9.99999999999999E+23</formula2>
    </dataValidation>
    <dataValidation type="whole" allowBlank="1" showErrorMessage="1" errorTitle="Ошибка" error="Допускается ввод только неотрицательных целых чисел!" sqref="AI977">
      <formula1>0</formula1>
      <formula2>9.99999999999999E+23</formula2>
    </dataValidation>
    <dataValidation type="whole" allowBlank="1" showErrorMessage="1" errorTitle="Ошибка" error="Допускается ввод только неотрицательных целых чисел!" sqref="AF977">
      <formula1>0</formula1>
      <formula2>9.99999999999999E+23</formula2>
    </dataValidation>
    <dataValidation type="textLength" operator="lessThanOrEqual" allowBlank="1" showInputMessage="1" showErrorMessage="1" errorTitle="Ошибка" error="Допускается ввод не более 900 символов!" sqref="K9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7">
      <formula1>"a"</formula1>
    </dataValidation>
    <dataValidation type="whole" allowBlank="1" showErrorMessage="1" errorTitle="Ошибка" error="Допускается ввод только неотрицательных целых чисел!" sqref="AI976">
      <formula1>0</formula1>
      <formula2>9.99999999999999E+23</formula2>
    </dataValidation>
    <dataValidation type="whole" allowBlank="1" showErrorMessage="1" errorTitle="Ошибка" error="Допускается ввод только неотрицательных целых чисел!" sqref="AF976">
      <formula1>0</formula1>
      <formula2>9.99999999999999E+23</formula2>
    </dataValidation>
    <dataValidation type="decimal" allowBlank="1" showErrorMessage="1" errorTitle="Ошибка" error="Допускается ввод только неотрицательных чисел!" sqref="AE976">
      <formula1>0</formula1>
      <formula2>9.99999999999999E+23</formula2>
    </dataValidation>
    <dataValidation type="decimal" allowBlank="1" showErrorMessage="1" errorTitle="Ошибка" error="Допускается ввод только неотрицательных чисел!" sqref="AC976">
      <formula1>0</formula1>
      <formula2>9.99999999999999E+23</formula2>
    </dataValidation>
    <dataValidation type="textLength" operator="lessThanOrEqual" allowBlank="1" showInputMessage="1" showErrorMessage="1" errorTitle="Ошибка" error="Допускается ввод не более 900 символов!" sqref="K9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6">
      <formula1>"a"</formula1>
    </dataValidation>
    <dataValidation type="whole" allowBlank="1" showErrorMessage="1" errorTitle="Ошибка" error="Допускается ввод только неотрицательных целых чисел!" sqref="AI975">
      <formula1>0</formula1>
      <formula2>9.99999999999999E+23</formula2>
    </dataValidation>
    <dataValidation type="whole" allowBlank="1" showErrorMessage="1" errorTitle="Ошибка" error="Допускается ввод только неотрицательных целых чисел!" sqref="AF975">
      <formula1>0</formula1>
      <formula2>9.99999999999999E+23</formula2>
    </dataValidation>
    <dataValidation type="textLength" operator="lessThanOrEqual" allowBlank="1" showInputMessage="1" showErrorMessage="1" errorTitle="Ошибка" error="Допускается ввод не более 900 символов!" sqref="K9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5">
      <formula1>"a"</formula1>
    </dataValidation>
    <dataValidation type="whole" allowBlank="1" showErrorMessage="1" errorTitle="Ошибка" error="Допускается ввод только неотрицательных целых чисел!" sqref="AI974">
      <formula1>0</formula1>
      <formula2>9.99999999999999E+23</formula2>
    </dataValidation>
    <dataValidation type="whole" allowBlank="1" showErrorMessage="1" errorTitle="Ошибка" error="Допускается ввод только неотрицательных целых чисел!" sqref="AF974">
      <formula1>0</formula1>
      <formula2>9.99999999999999E+23</formula2>
    </dataValidation>
    <dataValidation type="textLength" operator="lessThanOrEqual" allowBlank="1" showInputMessage="1" showErrorMessage="1" errorTitle="Ошибка" error="Допускается ввод не более 900 символов!" sqref="M974">
      <formula1>900</formula1>
    </dataValidation>
    <dataValidation type="textLength" operator="lessThanOrEqual" allowBlank="1" showInputMessage="1" showErrorMessage="1" errorTitle="Ошибка" error="Допускается ввод не более 900 символов!" sqref="K9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4">
      <formula1>"a"</formula1>
    </dataValidation>
    <dataValidation type="whole" allowBlank="1" showErrorMessage="1" errorTitle="Ошибка" error="Допускается ввод только неотрицательных целых чисел!" sqref="AI966">
      <formula1>0</formula1>
      <formula2>9.99999999999999E+23</formula2>
    </dataValidation>
    <dataValidation type="whole" allowBlank="1" showErrorMessage="1" errorTitle="Ошибка" error="Допускается ввод только неотрицательных целых чисел!" sqref="AF966">
      <formula1>0</formula1>
      <formula2>9.99999999999999E+23</formula2>
    </dataValidation>
    <dataValidation type="whole" allowBlank="1" showErrorMessage="1" errorTitle="Ошибка" error="Допускается ввод только неотрицательных целых чисел!" sqref="AI965">
      <formula1>0</formula1>
      <formula2>9.99999999999999E+23</formula2>
    </dataValidation>
    <dataValidation type="whole" allowBlank="1" showErrorMessage="1" errorTitle="Ошибка" error="Допускается ввод только неотрицательных целых чисел!" sqref="AF965">
      <formula1>0</formula1>
      <formula2>9.99999999999999E+23</formula2>
    </dataValidation>
    <dataValidation type="textLength" operator="lessThanOrEqual" allowBlank="1" showInputMessage="1" showErrorMessage="1" errorTitle="Ошибка" error="Допускается ввод не более 900 символов!" sqref="K9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5">
      <formula1>"a"</formula1>
    </dataValidation>
    <dataValidation type="whole" allowBlank="1" showErrorMessage="1" errorTitle="Ошибка" error="Допускается ввод только неотрицательных целых чисел!" sqref="AI964">
      <formula1>0</formula1>
      <formula2>9.99999999999999E+23</formula2>
    </dataValidation>
    <dataValidation type="whole" allowBlank="1" showErrorMessage="1" errorTitle="Ошибка" error="Допускается ввод только неотрицательных целых чисел!" sqref="AF964">
      <formula1>0</formula1>
      <formula2>9.99999999999999E+23</formula2>
    </dataValidation>
    <dataValidation type="decimal" allowBlank="1" showErrorMessage="1" errorTitle="Ошибка" error="Допускается ввод только неотрицательных чисел!" sqref="AE964">
      <formula1>0</formula1>
      <formula2>9.99999999999999E+23</formula2>
    </dataValidation>
    <dataValidation type="decimal" allowBlank="1" showErrorMessage="1" errorTitle="Ошибка" error="Допускается ввод только неотрицательных чисел!" sqref="AC964">
      <formula1>0</formula1>
      <formula2>9.99999999999999E+23</formula2>
    </dataValidation>
    <dataValidation type="textLength" operator="lessThanOrEqual" allowBlank="1" showInputMessage="1" showErrorMessage="1" errorTitle="Ошибка" error="Допускается ввод не более 900 символов!" sqref="K9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4">
      <formula1>"a"</formula1>
    </dataValidation>
    <dataValidation type="whole" allowBlank="1" showErrorMessage="1" errorTitle="Ошибка" error="Допускается ввод только неотрицательных целых чисел!" sqref="AI963">
      <formula1>0</formula1>
      <formula2>9.99999999999999E+23</formula2>
    </dataValidation>
    <dataValidation type="whole" allowBlank="1" showErrorMessage="1" errorTitle="Ошибка" error="Допускается ввод только неотрицательных целых чисел!" sqref="AF963">
      <formula1>0</formula1>
      <formula2>9.99999999999999E+23</formula2>
    </dataValidation>
    <dataValidation type="textLength" operator="lessThanOrEqual" allowBlank="1" showInputMessage="1" showErrorMessage="1" errorTitle="Ошибка" error="Допускается ввод не более 900 символов!" sqref="K9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3">
      <formula1>"a"</formula1>
    </dataValidation>
    <dataValidation type="whole" allowBlank="1" showErrorMessage="1" errorTitle="Ошибка" error="Допускается ввод только неотрицательных целых чисел!" sqref="AI962">
      <formula1>0</formula1>
      <formula2>9.99999999999999E+23</formula2>
    </dataValidation>
    <dataValidation type="whole" allowBlank="1" showErrorMessage="1" errorTitle="Ошибка" error="Допускается ввод только неотрицательных целых чисел!" sqref="AF962">
      <formula1>0</formula1>
      <formula2>9.99999999999999E+23</formula2>
    </dataValidation>
    <dataValidation type="textLength" operator="lessThanOrEqual" allowBlank="1" showInputMessage="1" showErrorMessage="1" errorTitle="Ошибка" error="Допускается ввод не более 900 символов!" sqref="M962">
      <formula1>900</formula1>
    </dataValidation>
    <dataValidation type="textLength" operator="lessThanOrEqual" allowBlank="1" showInputMessage="1" showErrorMessage="1" errorTitle="Ошибка" error="Допускается ввод не более 900 символов!" sqref="K9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2">
      <formula1>"a"</formula1>
    </dataValidation>
    <dataValidation type="whole" allowBlank="1" showErrorMessage="1" errorTitle="Ошибка" error="Допускается ввод только неотрицательных целых чисел!" sqref="AI955">
      <formula1>0</formula1>
      <formula2>9.99999999999999E+23</formula2>
    </dataValidation>
    <dataValidation type="whole" allowBlank="1" showErrorMessage="1" errorTitle="Ошибка" error="Допускается ввод только неотрицательных целых чисел!" sqref="AF955">
      <formula1>0</formula1>
      <formula2>9.99999999999999E+23</formula2>
    </dataValidation>
    <dataValidation type="whole" allowBlank="1" showErrorMessage="1" errorTitle="Ошибка" error="Допускается ввод только неотрицательных целых чисел!" sqref="AI954">
      <formula1>0</formula1>
      <formula2>9.99999999999999E+23</formula2>
    </dataValidation>
    <dataValidation type="whole" allowBlank="1" showErrorMessage="1" errorTitle="Ошибка" error="Допускается ввод только неотрицательных целых чисел!" sqref="AF954">
      <formula1>0</formula1>
      <formula2>9.99999999999999E+23</formula2>
    </dataValidation>
    <dataValidation type="textLength" operator="lessThanOrEqual" allowBlank="1" showInputMessage="1" showErrorMessage="1" errorTitle="Ошибка" error="Допускается ввод не более 900 символов!" sqref="K9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4">
      <formula1>"a"</formula1>
    </dataValidation>
    <dataValidation type="whole" allowBlank="1" showErrorMessage="1" errorTitle="Ошибка" error="Допускается ввод только неотрицательных целых чисел!" sqref="AI953">
      <formula1>0</formula1>
      <formula2>9.99999999999999E+23</formula2>
    </dataValidation>
    <dataValidation type="whole" allowBlank="1" showErrorMessage="1" errorTitle="Ошибка" error="Допускается ввод только неотрицательных целых чисел!" sqref="AF953">
      <formula1>0</formula1>
      <formula2>9.99999999999999E+23</formula2>
    </dataValidation>
    <dataValidation type="decimal" allowBlank="1" showErrorMessage="1" errorTitle="Ошибка" error="Допускается ввод только неотрицательных чисел!" sqref="AE953">
      <formula1>0</formula1>
      <formula2>9.99999999999999E+23</formula2>
    </dataValidation>
    <dataValidation type="decimal" allowBlank="1" showErrorMessage="1" errorTitle="Ошибка" error="Допускается ввод только неотрицательных чисел!" sqref="AC953">
      <formula1>0</formula1>
      <formula2>9.99999999999999E+23</formula2>
    </dataValidation>
    <dataValidation type="textLength" operator="lessThanOrEqual" allowBlank="1" showInputMessage="1" showErrorMessage="1" errorTitle="Ошибка" error="Допускается ввод не более 900 символов!" sqref="K9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3">
      <formula1>"a"</formula1>
    </dataValidation>
    <dataValidation type="whole" allowBlank="1" showErrorMessage="1" errorTitle="Ошибка" error="Допускается ввод только неотрицательных целых чисел!" sqref="AI952">
      <formula1>0</formula1>
      <formula2>9.99999999999999E+23</formula2>
    </dataValidation>
    <dataValidation type="whole" allowBlank="1" showErrorMessage="1" errorTitle="Ошибка" error="Допускается ввод только неотрицательных целых чисел!" sqref="AF952">
      <formula1>0</formula1>
      <formula2>9.99999999999999E+23</formula2>
    </dataValidation>
    <dataValidation type="textLength" operator="lessThanOrEqual" allowBlank="1" showInputMessage="1" showErrorMessage="1" errorTitle="Ошибка" error="Допускается ввод не более 900 символов!" sqref="K9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2">
      <formula1>"a"</formula1>
    </dataValidation>
    <dataValidation type="whole" allowBlank="1" showErrorMessage="1" errorTitle="Ошибка" error="Допускается ввод только неотрицательных целых чисел!" sqref="AI951">
      <formula1>0</formula1>
      <formula2>9.99999999999999E+23</formula2>
    </dataValidation>
    <dataValidation type="whole" allowBlank="1" showErrorMessage="1" errorTitle="Ошибка" error="Допускается ввод только неотрицательных целых чисел!" sqref="AF951">
      <formula1>0</formula1>
      <formula2>9.99999999999999E+23</formula2>
    </dataValidation>
    <dataValidation type="textLength" operator="lessThanOrEqual" allowBlank="1" showInputMessage="1" showErrorMessage="1" errorTitle="Ошибка" error="Допускается ввод не более 900 символов!" sqref="M951">
      <formula1>900</formula1>
    </dataValidation>
    <dataValidation type="textLength" operator="lessThanOrEqual" allowBlank="1" showInputMessage="1" showErrorMessage="1" errorTitle="Ошибка" error="Допускается ввод не более 900 символов!" sqref="K9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1">
      <formula1>"a"</formula1>
    </dataValidation>
    <dataValidation type="whole" allowBlank="1" showErrorMessage="1" errorTitle="Ошибка" error="Допускается ввод только неотрицательных целых чисел!" sqref="AI944">
      <formula1>0</formula1>
      <formula2>9.99999999999999E+23</formula2>
    </dataValidation>
    <dataValidation type="whole" allowBlank="1" showErrorMessage="1" errorTitle="Ошибка" error="Допускается ввод только неотрицательных целых чисел!" sqref="AF944">
      <formula1>0</formula1>
      <formula2>9.99999999999999E+23</formula2>
    </dataValidation>
    <dataValidation type="whole" allowBlank="1" showErrorMessage="1" errorTitle="Ошибка" error="Допускается ввод только неотрицательных целых чисел!" sqref="AI943">
      <formula1>0</formula1>
      <formula2>9.99999999999999E+23</formula2>
    </dataValidation>
    <dataValidation type="whole" allowBlank="1" showErrorMessage="1" errorTitle="Ошибка" error="Допускается ввод только неотрицательных целых чисел!" sqref="AF943">
      <formula1>0</formula1>
      <formula2>9.99999999999999E+23</formula2>
    </dataValidation>
    <dataValidation type="textLength" operator="lessThanOrEqual" allowBlank="1" showInputMessage="1" showErrorMessage="1" errorTitle="Ошибка" error="Допускается ввод не более 900 символов!" sqref="K9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3">
      <formula1>"a"</formula1>
    </dataValidation>
    <dataValidation type="whole" allowBlank="1" showErrorMessage="1" errorTitle="Ошибка" error="Допускается ввод только неотрицательных целых чисел!" sqref="AI942">
      <formula1>0</formula1>
      <formula2>9.99999999999999E+23</formula2>
    </dataValidation>
    <dataValidation type="whole" allowBlank="1" showErrorMessage="1" errorTitle="Ошибка" error="Допускается ввод только неотрицательных целых чисел!" sqref="AF942">
      <formula1>0</formula1>
      <formula2>9.99999999999999E+23</formula2>
    </dataValidation>
    <dataValidation type="decimal" allowBlank="1" showErrorMessage="1" errorTitle="Ошибка" error="Допускается ввод только неотрицательных чисел!" sqref="AE942">
      <formula1>0</formula1>
      <formula2>9.99999999999999E+23</formula2>
    </dataValidation>
    <dataValidation type="decimal" allowBlank="1" showErrorMessage="1" errorTitle="Ошибка" error="Допускается ввод только неотрицательных чисел!" sqref="AC942">
      <formula1>0</formula1>
      <formula2>9.99999999999999E+23</formula2>
    </dataValidation>
    <dataValidation type="textLength" operator="lessThanOrEqual" allowBlank="1" showInputMessage="1" showErrorMessage="1" errorTitle="Ошибка" error="Допускается ввод не более 900 символов!" sqref="K9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2">
      <formula1>"a"</formula1>
    </dataValidation>
    <dataValidation type="whole" allowBlank="1" showErrorMessage="1" errorTitle="Ошибка" error="Допускается ввод только неотрицательных целых чисел!" sqref="AI941">
      <formula1>0</formula1>
      <formula2>9.99999999999999E+23</formula2>
    </dataValidation>
    <dataValidation type="whole" allowBlank="1" showErrorMessage="1" errorTitle="Ошибка" error="Допускается ввод только неотрицательных целых чисел!" sqref="AF941">
      <formula1>0</formula1>
      <formula2>9.99999999999999E+23</formula2>
    </dataValidation>
    <dataValidation type="textLength" operator="lessThanOrEqual" allowBlank="1" showInputMessage="1" showErrorMessage="1" errorTitle="Ошибка" error="Допускается ввод не более 900 символов!" sqref="K9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1">
      <formula1>"a"</formula1>
    </dataValidation>
    <dataValidation type="whole" allowBlank="1" showErrorMessage="1" errorTitle="Ошибка" error="Допускается ввод только неотрицательных целых чисел!" sqref="AI940">
      <formula1>0</formula1>
      <formula2>9.99999999999999E+23</formula2>
    </dataValidation>
    <dataValidation type="whole" allowBlank="1" showErrorMessage="1" errorTitle="Ошибка" error="Допускается ввод только неотрицательных целых чисел!" sqref="AF940">
      <formula1>0</formula1>
      <formula2>9.99999999999999E+23</formula2>
    </dataValidation>
    <dataValidation type="textLength" operator="lessThanOrEqual" allowBlank="1" showInputMessage="1" showErrorMessage="1" errorTitle="Ошибка" error="Допускается ввод не более 900 символов!" sqref="M940">
      <formula1>900</formula1>
    </dataValidation>
    <dataValidation type="textLength" operator="lessThanOrEqual" allowBlank="1" showInputMessage="1" showErrorMessage="1" errorTitle="Ошибка" error="Допускается ввод не более 900 символов!" sqref="K9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0">
      <formula1>"a"</formula1>
    </dataValidation>
    <dataValidation type="whole" allowBlank="1" showErrorMessage="1" errorTitle="Ошибка" error="Допускается ввод только неотрицательных целых чисел!" sqref="AI933">
      <formula1>0</formula1>
      <formula2>9.99999999999999E+23</formula2>
    </dataValidation>
    <dataValidation type="whole" allowBlank="1" showErrorMessage="1" errorTitle="Ошибка" error="Допускается ввод только неотрицательных целых чисел!" sqref="AF933">
      <formula1>0</formula1>
      <formula2>9.99999999999999E+23</formula2>
    </dataValidation>
    <dataValidation type="whole" allowBlank="1" showErrorMessage="1" errorTitle="Ошибка" error="Допускается ввод только неотрицательных целых чисел!" sqref="AI932">
      <formula1>0</formula1>
      <formula2>9.99999999999999E+23</formula2>
    </dataValidation>
    <dataValidation type="whole" allowBlank="1" showErrorMessage="1" errorTitle="Ошибка" error="Допускается ввод только неотрицательных целых чисел!" sqref="AF932">
      <formula1>0</formula1>
      <formula2>9.99999999999999E+23</formula2>
    </dataValidation>
    <dataValidation type="textLength" operator="lessThanOrEqual" allowBlank="1" showInputMessage="1" showErrorMessage="1" errorTitle="Ошибка" error="Допускается ввод не более 900 символов!" sqref="K9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2">
      <formula1>"a"</formula1>
    </dataValidation>
    <dataValidation type="whole" allowBlank="1" showErrorMessage="1" errorTitle="Ошибка" error="Допускается ввод только неотрицательных целых чисел!" sqref="AI931">
      <formula1>0</formula1>
      <formula2>9.99999999999999E+23</formula2>
    </dataValidation>
    <dataValidation type="whole" allowBlank="1" showErrorMessage="1" errorTitle="Ошибка" error="Допускается ввод только неотрицательных целых чисел!" sqref="AF931">
      <formula1>0</formula1>
      <formula2>9.99999999999999E+23</formula2>
    </dataValidation>
    <dataValidation type="decimal" allowBlank="1" showErrorMessage="1" errorTitle="Ошибка" error="Допускается ввод только неотрицательных чисел!" sqref="AE931">
      <formula1>0</formula1>
      <formula2>9.99999999999999E+23</formula2>
    </dataValidation>
    <dataValidation type="decimal" allowBlank="1" showErrorMessage="1" errorTitle="Ошибка" error="Допускается ввод только неотрицательных чисел!" sqref="AC931">
      <formula1>0</formula1>
      <formula2>9.99999999999999E+23</formula2>
    </dataValidation>
    <dataValidation type="textLength" operator="lessThanOrEqual" allowBlank="1" showInputMessage="1" showErrorMessage="1" errorTitle="Ошибка" error="Допускается ввод не более 900 символов!" sqref="K9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1">
      <formula1>"a"</formula1>
    </dataValidation>
    <dataValidation type="whole" allowBlank="1" showErrorMessage="1" errorTitle="Ошибка" error="Допускается ввод только неотрицательных целых чисел!" sqref="AI930">
      <formula1>0</formula1>
      <formula2>9.99999999999999E+23</formula2>
    </dataValidation>
    <dataValidation type="whole" allowBlank="1" showErrorMessage="1" errorTitle="Ошибка" error="Допускается ввод только неотрицательных целых чисел!" sqref="AF930">
      <formula1>0</formula1>
      <formula2>9.99999999999999E+23</formula2>
    </dataValidation>
    <dataValidation type="textLength" operator="lessThanOrEqual" allowBlank="1" showInputMessage="1" showErrorMessage="1" errorTitle="Ошибка" error="Допускается ввод не более 900 символов!" sqref="K9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0">
      <formula1>"a"</formula1>
    </dataValidation>
    <dataValidation type="whole" allowBlank="1" showErrorMessage="1" errorTitle="Ошибка" error="Допускается ввод только неотрицательных целых чисел!" sqref="AI929">
      <formula1>0</formula1>
      <formula2>9.99999999999999E+23</formula2>
    </dataValidation>
    <dataValidation type="whole" allowBlank="1" showErrorMessage="1" errorTitle="Ошибка" error="Допускается ввод только неотрицательных целых чисел!" sqref="AF929">
      <formula1>0</formula1>
      <formula2>9.99999999999999E+23</formula2>
    </dataValidation>
    <dataValidation type="textLength" operator="lessThanOrEqual" allowBlank="1" showInputMessage="1" showErrorMessage="1" errorTitle="Ошибка" error="Допускается ввод не более 900 символов!" sqref="M929">
      <formula1>900</formula1>
    </dataValidation>
    <dataValidation type="textLength" operator="lessThanOrEqual" allowBlank="1" showInputMessage="1" showErrorMessage="1" errorTitle="Ошибка" error="Допускается ввод не более 900 символов!" sqref="K9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9">
      <formula1>"a"</formula1>
    </dataValidation>
    <dataValidation type="whole" allowBlank="1" showErrorMessage="1" errorTitle="Ошибка" error="Допускается ввод только неотрицательных целых чисел!" sqref="AI922">
      <formula1>0</formula1>
      <formula2>9.99999999999999E+23</formula2>
    </dataValidation>
    <dataValidation type="whole" allowBlank="1" showErrorMessage="1" errorTitle="Ошибка" error="Допускается ввод только неотрицательных целых чисел!" sqref="AF922">
      <formula1>0</formula1>
      <formula2>9.99999999999999E+23</formula2>
    </dataValidation>
    <dataValidation type="whole" allowBlank="1" showErrorMessage="1" errorTitle="Ошибка" error="Допускается ввод только неотрицательных целых чисел!" sqref="AI921">
      <formula1>0</formula1>
      <formula2>9.99999999999999E+23</formula2>
    </dataValidation>
    <dataValidation type="whole" allowBlank="1" showErrorMessage="1" errorTitle="Ошибка" error="Допускается ввод только неотрицательных целых чисел!" sqref="AF921">
      <formula1>0</formula1>
      <formula2>9.99999999999999E+23</formula2>
    </dataValidation>
    <dataValidation type="textLength" operator="lessThanOrEqual" allowBlank="1" showInputMessage="1" showErrorMessage="1" errorTitle="Ошибка" error="Допускается ввод не более 900 символов!" sqref="K9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1">
      <formula1>"a"</formula1>
    </dataValidation>
    <dataValidation type="whole" allowBlank="1" showErrorMessage="1" errorTitle="Ошибка" error="Допускается ввод только неотрицательных целых чисел!" sqref="AI920">
      <formula1>0</formula1>
      <formula2>9.99999999999999E+23</formula2>
    </dataValidation>
    <dataValidation type="whole" allowBlank="1" showErrorMessage="1" errorTitle="Ошибка" error="Допускается ввод только неотрицательных целых чисел!" sqref="AF920">
      <formula1>0</formula1>
      <formula2>9.99999999999999E+23</formula2>
    </dataValidation>
    <dataValidation type="decimal" allowBlank="1" showErrorMessage="1" errorTitle="Ошибка" error="Допускается ввод только неотрицательных чисел!" sqref="AE920">
      <formula1>0</formula1>
      <formula2>9.99999999999999E+23</formula2>
    </dataValidation>
    <dataValidation type="decimal" allowBlank="1" showErrorMessage="1" errorTitle="Ошибка" error="Допускается ввод только неотрицательных чисел!" sqref="AC920">
      <formula1>0</formula1>
      <formula2>9.99999999999999E+23</formula2>
    </dataValidation>
    <dataValidation type="textLength" operator="lessThanOrEqual" allowBlank="1" showInputMessage="1" showErrorMessage="1" errorTitle="Ошибка" error="Допускается ввод не более 900 символов!" sqref="K9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0">
      <formula1>"a"</formula1>
    </dataValidation>
    <dataValidation type="whole" allowBlank="1" showErrorMessage="1" errorTitle="Ошибка" error="Допускается ввод только неотрицательных целых чисел!" sqref="AI919">
      <formula1>0</formula1>
      <formula2>9.99999999999999E+23</formula2>
    </dataValidation>
    <dataValidation type="whole" allowBlank="1" showErrorMessage="1" errorTitle="Ошибка" error="Допускается ввод только неотрицательных целых чисел!" sqref="AF919">
      <formula1>0</formula1>
      <formula2>9.99999999999999E+23</formula2>
    </dataValidation>
    <dataValidation type="textLength" operator="lessThanOrEqual" allowBlank="1" showInputMessage="1" showErrorMessage="1" errorTitle="Ошибка" error="Допускается ввод не более 900 символов!" sqref="K9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9">
      <formula1>"a"</formula1>
    </dataValidation>
    <dataValidation type="whole" allowBlank="1" showErrorMessage="1" errorTitle="Ошибка" error="Допускается ввод только неотрицательных целых чисел!" sqref="AI918">
      <formula1>0</formula1>
      <formula2>9.99999999999999E+23</formula2>
    </dataValidation>
    <dataValidation type="whole" allowBlank="1" showErrorMessage="1" errorTitle="Ошибка" error="Допускается ввод только неотрицательных целых чисел!" sqref="AF918">
      <formula1>0</formula1>
      <formula2>9.99999999999999E+23</formula2>
    </dataValidation>
    <dataValidation type="textLength" operator="lessThanOrEqual" allowBlank="1" showInputMessage="1" showErrorMessage="1" errorTitle="Ошибка" error="Допускается ввод не более 900 символов!" sqref="M918">
      <formula1>900</formula1>
    </dataValidation>
    <dataValidation type="textLength" operator="lessThanOrEqual" allowBlank="1" showInputMessage="1" showErrorMessage="1" errorTitle="Ошибка" error="Допускается ввод не более 900 символов!" sqref="K9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8">
      <formula1>"a"</formula1>
    </dataValidation>
    <dataValidation type="whole" allowBlank="1" showErrorMessage="1" errorTitle="Ошибка" error="Допускается ввод только неотрицательных целых чисел!" sqref="AI911">
      <formula1>0</formula1>
      <formula2>9.99999999999999E+23</formula2>
    </dataValidation>
    <dataValidation type="whole" allowBlank="1" showErrorMessage="1" errorTitle="Ошибка" error="Допускается ввод только неотрицательных целых чисел!" sqref="AF911">
      <formula1>0</formula1>
      <formula2>9.99999999999999E+23</formula2>
    </dataValidation>
    <dataValidation type="whole" allowBlank="1" showErrorMessage="1" errorTitle="Ошибка" error="Допускается ввод только неотрицательных целых чисел!" sqref="AI910">
      <formula1>0</formula1>
      <formula2>9.99999999999999E+23</formula2>
    </dataValidation>
    <dataValidation type="whole" allowBlank="1" showErrorMessage="1" errorTitle="Ошибка" error="Допускается ввод только неотрицательных целых чисел!" sqref="AF910">
      <formula1>0</formula1>
      <formula2>9.99999999999999E+23</formula2>
    </dataValidation>
    <dataValidation type="textLength" operator="lessThanOrEqual" allowBlank="1" showInputMessage="1" showErrorMessage="1" errorTitle="Ошибка" error="Допускается ввод не более 900 символов!" sqref="K9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0">
      <formula1>"a"</formula1>
    </dataValidation>
    <dataValidation type="whole" allowBlank="1" showErrorMessage="1" errorTitle="Ошибка" error="Допускается ввод только неотрицательных целых чисел!" sqref="AI909">
      <formula1>0</formula1>
      <formula2>9.99999999999999E+23</formula2>
    </dataValidation>
    <dataValidation type="whole" allowBlank="1" showErrorMessage="1" errorTitle="Ошибка" error="Допускается ввод только неотрицательных целых чисел!" sqref="AF909">
      <formula1>0</formula1>
      <formula2>9.99999999999999E+23</formula2>
    </dataValidation>
    <dataValidation type="decimal" allowBlank="1" showErrorMessage="1" errorTitle="Ошибка" error="Допускается ввод только неотрицательных чисел!" sqref="AE909">
      <formula1>0</formula1>
      <formula2>9.99999999999999E+23</formula2>
    </dataValidation>
    <dataValidation type="decimal" allowBlank="1" showErrorMessage="1" errorTitle="Ошибка" error="Допускается ввод только неотрицательных чисел!" sqref="AC909">
      <formula1>0</formula1>
      <formula2>9.99999999999999E+23</formula2>
    </dataValidation>
    <dataValidation type="textLength" operator="lessThanOrEqual" allowBlank="1" showInputMessage="1" showErrorMessage="1" errorTitle="Ошибка" error="Допускается ввод не более 900 символов!" sqref="K9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9">
      <formula1>"a"</formula1>
    </dataValidation>
    <dataValidation type="whole" allowBlank="1" showErrorMessage="1" errorTitle="Ошибка" error="Допускается ввод только неотрицательных целых чисел!" sqref="AI908">
      <formula1>0</formula1>
      <formula2>9.99999999999999E+23</formula2>
    </dataValidation>
    <dataValidation type="whole" allowBlank="1" showErrorMessage="1" errorTitle="Ошибка" error="Допускается ввод только неотрицательных целых чисел!" sqref="AF908">
      <formula1>0</formula1>
      <formula2>9.99999999999999E+23</formula2>
    </dataValidation>
    <dataValidation type="textLength" operator="lessThanOrEqual" allowBlank="1" showInputMessage="1" showErrorMessage="1" errorTitle="Ошибка" error="Допускается ввод не более 900 символов!" sqref="K9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8">
      <formula1>"a"</formula1>
    </dataValidation>
    <dataValidation type="whole" allowBlank="1" showErrorMessage="1" errorTitle="Ошибка" error="Допускается ввод только неотрицательных целых чисел!" sqref="AI907">
      <formula1>0</formula1>
      <formula2>9.99999999999999E+23</formula2>
    </dataValidation>
    <dataValidation type="whole" allowBlank="1" showErrorMessage="1" errorTitle="Ошибка" error="Допускается ввод только неотрицательных целых чисел!" sqref="AF907">
      <formula1>0</formula1>
      <formula2>9.99999999999999E+23</formula2>
    </dataValidation>
    <dataValidation type="textLength" operator="lessThanOrEqual" allowBlank="1" showInputMessage="1" showErrorMessage="1" errorTitle="Ошибка" error="Допускается ввод не более 900 символов!" sqref="M907">
      <formula1>900</formula1>
    </dataValidation>
    <dataValidation type="textLength" operator="lessThanOrEqual" allowBlank="1" showInputMessage="1" showErrorMessage="1" errorTitle="Ошибка" error="Допускается ввод не более 900 символов!" sqref="K9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7">
      <formula1>"a"</formula1>
    </dataValidation>
    <dataValidation type="whole" allowBlank="1" showErrorMessage="1" errorTitle="Ошибка" error="Допускается ввод только неотрицательных целых чисел!" sqref="AI900">
      <formula1>0</formula1>
      <formula2>9.99999999999999E+23</formula2>
    </dataValidation>
    <dataValidation type="whole" allowBlank="1" showErrorMessage="1" errorTitle="Ошибка" error="Допускается ввод только неотрицательных целых чисел!" sqref="AF900">
      <formula1>0</formula1>
      <formula2>9.99999999999999E+23</formula2>
    </dataValidation>
    <dataValidation type="whole" allowBlank="1" showErrorMessage="1" errorTitle="Ошибка" error="Допускается ввод только неотрицательных целых чисел!" sqref="AI899">
      <formula1>0</formula1>
      <formula2>9.99999999999999E+23</formula2>
    </dataValidation>
    <dataValidation type="whole" allowBlank="1" showErrorMessage="1" errorTitle="Ошибка" error="Допускается ввод только неотрицательных целых чисел!" sqref="AF899">
      <formula1>0</formula1>
      <formula2>9.99999999999999E+23</formula2>
    </dataValidation>
    <dataValidation type="textLength" operator="lessThanOrEqual" allowBlank="1" showInputMessage="1" showErrorMessage="1" errorTitle="Ошибка" error="Допускается ввод не более 900 символов!" sqref="K8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9">
      <formula1>"a"</formula1>
    </dataValidation>
    <dataValidation type="whole" allowBlank="1" showErrorMessage="1" errorTitle="Ошибка" error="Допускается ввод только неотрицательных целых чисел!" sqref="AI898">
      <formula1>0</formula1>
      <formula2>9.99999999999999E+23</formula2>
    </dataValidation>
    <dataValidation type="whole" allowBlank="1" showErrorMessage="1" errorTitle="Ошибка" error="Допускается ввод только неотрицательных целых чисел!" sqref="AF898">
      <formula1>0</formula1>
      <formula2>9.99999999999999E+23</formula2>
    </dataValidation>
    <dataValidation type="decimal" allowBlank="1" showErrorMessage="1" errorTitle="Ошибка" error="Допускается ввод только неотрицательных чисел!" sqref="AE898">
      <formula1>0</formula1>
      <formula2>9.99999999999999E+23</formula2>
    </dataValidation>
    <dataValidation type="decimal" allowBlank="1" showErrorMessage="1" errorTitle="Ошибка" error="Допускается ввод только неотрицательных чисел!" sqref="AC898">
      <formula1>0</formula1>
      <formula2>9.99999999999999E+23</formula2>
    </dataValidation>
    <dataValidation type="textLength" operator="lessThanOrEqual" allowBlank="1" showInputMessage="1" showErrorMessage="1" errorTitle="Ошибка" error="Допускается ввод не более 900 символов!" sqref="K8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8">
      <formula1>"a"</formula1>
    </dataValidation>
    <dataValidation type="whole" allowBlank="1" showErrorMessage="1" errorTitle="Ошибка" error="Допускается ввод только неотрицательных целых чисел!" sqref="AI897">
      <formula1>0</formula1>
      <formula2>9.99999999999999E+23</formula2>
    </dataValidation>
    <dataValidation type="whole" allowBlank="1" showErrorMessage="1" errorTitle="Ошибка" error="Допускается ввод только неотрицательных целых чисел!" sqref="AF897">
      <formula1>0</formula1>
      <formula2>9.99999999999999E+23</formula2>
    </dataValidation>
    <dataValidation type="textLength" operator="lessThanOrEqual" allowBlank="1" showInputMessage="1" showErrorMessage="1" errorTitle="Ошибка" error="Допускается ввод не более 900 символов!" sqref="K8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7">
      <formula1>"a"</formula1>
    </dataValidation>
    <dataValidation type="whole" allowBlank="1" showErrorMessage="1" errorTitle="Ошибка" error="Допускается ввод только неотрицательных целых чисел!" sqref="AI896">
      <formula1>0</formula1>
      <formula2>9.99999999999999E+23</formula2>
    </dataValidation>
    <dataValidation type="whole" allowBlank="1" showErrorMessage="1" errorTitle="Ошибка" error="Допускается ввод только неотрицательных целых чисел!" sqref="AF896">
      <formula1>0</formula1>
      <formula2>9.99999999999999E+23</formula2>
    </dataValidation>
    <dataValidation type="textLength" operator="lessThanOrEqual" allowBlank="1" showInputMessage="1" showErrorMessage="1" errorTitle="Ошибка" error="Допускается ввод не более 900 символов!" sqref="M896">
      <formula1>900</formula1>
    </dataValidation>
    <dataValidation type="textLength" operator="lessThanOrEqual" allowBlank="1" showInputMessage="1" showErrorMessage="1" errorTitle="Ошибка" error="Допускается ввод не более 900 символов!" sqref="K8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6">
      <formula1>"a"</formula1>
    </dataValidation>
    <dataValidation type="whole" allowBlank="1" showErrorMessage="1" errorTitle="Ошибка" error="Допускается ввод только неотрицательных целых чисел!" sqref="AI889">
      <formula1>0</formula1>
      <formula2>9.99999999999999E+23</formula2>
    </dataValidation>
    <dataValidation type="whole" allowBlank="1" showErrorMessage="1" errorTitle="Ошибка" error="Допускается ввод только неотрицательных целых чисел!" sqref="AF889">
      <formula1>0</formula1>
      <formula2>9.99999999999999E+23</formula2>
    </dataValidation>
    <dataValidation type="whole" allowBlank="1" showErrorMessage="1" errorTitle="Ошибка" error="Допускается ввод только неотрицательных целых чисел!" sqref="AI888">
      <formula1>0</formula1>
      <formula2>9.99999999999999E+23</formula2>
    </dataValidation>
    <dataValidation type="whole" allowBlank="1" showErrorMessage="1" errorTitle="Ошибка" error="Допускается ввод только неотрицательных целых чисел!" sqref="AF888">
      <formula1>0</formula1>
      <formula2>9.99999999999999E+23</formula2>
    </dataValidation>
    <dataValidation type="textLength" operator="lessThanOrEqual" allowBlank="1" showInputMessage="1" showErrorMessage="1" errorTitle="Ошибка" error="Допускается ввод не более 900 символов!" sqref="K8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8">
      <formula1>"a"</formula1>
    </dataValidation>
    <dataValidation type="whole" allowBlank="1" showErrorMessage="1" errorTitle="Ошибка" error="Допускается ввод только неотрицательных целых чисел!" sqref="AI887">
      <formula1>0</formula1>
      <formula2>9.99999999999999E+23</formula2>
    </dataValidation>
    <dataValidation type="whole" allowBlank="1" showErrorMessage="1" errorTitle="Ошибка" error="Допускается ввод только неотрицательных целых чисел!" sqref="AF887">
      <formula1>0</formula1>
      <formula2>9.99999999999999E+23</formula2>
    </dataValidation>
    <dataValidation type="decimal" allowBlank="1" showErrorMessage="1" errorTitle="Ошибка" error="Допускается ввод только неотрицательных чисел!" sqref="AE887">
      <formula1>0</formula1>
      <formula2>9.99999999999999E+23</formula2>
    </dataValidation>
    <dataValidation type="decimal" allowBlank="1" showErrorMessage="1" errorTitle="Ошибка" error="Допускается ввод только неотрицательных чисел!" sqref="AC887">
      <formula1>0</formula1>
      <formula2>9.99999999999999E+23</formula2>
    </dataValidation>
    <dataValidation type="textLength" operator="lessThanOrEqual" allowBlank="1" showInputMessage="1" showErrorMessage="1" errorTitle="Ошибка" error="Допускается ввод не более 900 символов!" sqref="K8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7">
      <formula1>"a"</formula1>
    </dataValidation>
    <dataValidation type="whole" allowBlank="1" showErrorMessage="1" errorTitle="Ошибка" error="Допускается ввод только неотрицательных целых чисел!" sqref="AI886">
      <formula1>0</formula1>
      <formula2>9.99999999999999E+23</formula2>
    </dataValidation>
    <dataValidation type="whole" allowBlank="1" showErrorMessage="1" errorTitle="Ошибка" error="Допускается ввод только неотрицательных целых чисел!" sqref="AF886">
      <formula1>0</formula1>
      <formula2>9.99999999999999E+23</formula2>
    </dataValidation>
    <dataValidation type="textLength" operator="lessThanOrEqual" allowBlank="1" showInputMessage="1" showErrorMessage="1" errorTitle="Ошибка" error="Допускается ввод не более 900 символов!" sqref="K8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6">
      <formula1>"a"</formula1>
    </dataValidation>
    <dataValidation type="whole" allowBlank="1" showErrorMessage="1" errorTitle="Ошибка" error="Допускается ввод только неотрицательных целых чисел!" sqref="AI885">
      <formula1>0</formula1>
      <formula2>9.99999999999999E+23</formula2>
    </dataValidation>
    <dataValidation type="whole" allowBlank="1" showErrorMessage="1" errorTitle="Ошибка" error="Допускается ввод только неотрицательных целых чисел!" sqref="AF885">
      <formula1>0</formula1>
      <formula2>9.99999999999999E+23</formula2>
    </dataValidation>
    <dataValidation type="textLength" operator="lessThanOrEqual" allowBlank="1" showInputMessage="1" showErrorMessage="1" errorTitle="Ошибка" error="Допускается ввод не более 900 символов!" sqref="M885">
      <formula1>900</formula1>
    </dataValidation>
    <dataValidation type="textLength" operator="lessThanOrEqual" allowBlank="1" showInputMessage="1" showErrorMessage="1" errorTitle="Ошибка" error="Допускается ввод не более 900 символов!" sqref="K8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5">
      <formula1>"a"</formula1>
    </dataValidation>
    <dataValidation type="whole" allowBlank="1" showErrorMessage="1" errorTitle="Ошибка" error="Допускается ввод только неотрицательных целых чисел!" sqref="AI878">
      <formula1>0</formula1>
      <formula2>9.99999999999999E+23</formula2>
    </dataValidation>
    <dataValidation type="whole" allowBlank="1" showErrorMessage="1" errorTitle="Ошибка" error="Допускается ввод только неотрицательных целых чисел!" sqref="AF878">
      <formula1>0</formula1>
      <formula2>9.99999999999999E+23</formula2>
    </dataValidation>
    <dataValidation type="whole" allowBlank="1" showErrorMessage="1" errorTitle="Ошибка" error="Допускается ввод только неотрицательных целых чисел!" sqref="AI877">
      <formula1>0</formula1>
      <formula2>9.99999999999999E+23</formula2>
    </dataValidation>
    <dataValidation type="whole" allowBlank="1" showErrorMessage="1" errorTitle="Ошибка" error="Допускается ввод только неотрицательных целых чисел!" sqref="AF877">
      <formula1>0</formula1>
      <formula2>9.99999999999999E+23</formula2>
    </dataValidation>
    <dataValidation type="textLength" operator="lessThanOrEqual" allowBlank="1" showInputMessage="1" showErrorMessage="1" errorTitle="Ошибка" error="Допускается ввод не более 900 символов!" sqref="K8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7">
      <formula1>"a"</formula1>
    </dataValidation>
    <dataValidation type="whole" allowBlank="1" showErrorMessage="1" errorTitle="Ошибка" error="Допускается ввод только неотрицательных целых чисел!" sqref="AI876">
      <formula1>0</formula1>
      <formula2>9.99999999999999E+23</formula2>
    </dataValidation>
    <dataValidation type="whole" allowBlank="1" showErrorMessage="1" errorTitle="Ошибка" error="Допускается ввод только неотрицательных целых чисел!" sqref="AF876">
      <formula1>0</formula1>
      <formula2>9.99999999999999E+23</formula2>
    </dataValidation>
    <dataValidation type="decimal" allowBlank="1" showErrorMessage="1" errorTitle="Ошибка" error="Допускается ввод только неотрицательных чисел!" sqref="AE876">
      <formula1>0</formula1>
      <formula2>9.99999999999999E+23</formula2>
    </dataValidation>
    <dataValidation type="decimal" allowBlank="1" showErrorMessage="1" errorTitle="Ошибка" error="Допускается ввод только неотрицательных чисел!" sqref="AC876">
      <formula1>0</formula1>
      <formula2>9.99999999999999E+23</formula2>
    </dataValidation>
    <dataValidation type="textLength" operator="lessThanOrEqual" allowBlank="1" showInputMessage="1" showErrorMessage="1" errorTitle="Ошибка" error="Допускается ввод не более 900 символов!" sqref="K8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6">
      <formula1>"a"</formula1>
    </dataValidation>
    <dataValidation type="whole" allowBlank="1" showErrorMessage="1" errorTitle="Ошибка" error="Допускается ввод только неотрицательных целых чисел!" sqref="AI875">
      <formula1>0</formula1>
      <formula2>9.99999999999999E+23</formula2>
    </dataValidation>
    <dataValidation type="whole" allowBlank="1" showErrorMessage="1" errorTitle="Ошибка" error="Допускается ввод только неотрицательных целых чисел!" sqref="AF875">
      <formula1>0</formula1>
      <formula2>9.99999999999999E+23</formula2>
    </dataValidation>
    <dataValidation type="textLength" operator="lessThanOrEqual" allowBlank="1" showInputMessage="1" showErrorMessage="1" errorTitle="Ошибка" error="Допускается ввод не более 900 символов!" sqref="K8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5">
      <formula1>"a"</formula1>
    </dataValidation>
    <dataValidation type="whole" allowBlank="1" showErrorMessage="1" errorTitle="Ошибка" error="Допускается ввод только неотрицательных целых чисел!" sqref="AI874">
      <formula1>0</formula1>
      <formula2>9.99999999999999E+23</formula2>
    </dataValidation>
    <dataValidation type="whole" allowBlank="1" showErrorMessage="1" errorTitle="Ошибка" error="Допускается ввод только неотрицательных целых чисел!" sqref="AF874">
      <formula1>0</formula1>
      <formula2>9.99999999999999E+23</formula2>
    </dataValidation>
    <dataValidation type="textLength" operator="lessThanOrEqual" allowBlank="1" showInputMessage="1" showErrorMessage="1" errorTitle="Ошибка" error="Допускается ввод не более 900 символов!" sqref="M874">
      <formula1>900</formula1>
    </dataValidation>
    <dataValidation type="textLength" operator="lessThanOrEqual" allowBlank="1" showInputMessage="1" showErrorMessage="1" errorTitle="Ошибка" error="Допускается ввод не более 900 символов!" sqref="K8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4">
      <formula1>"a"</formula1>
    </dataValidation>
    <dataValidation type="whole" allowBlank="1" showErrorMessage="1" errorTitle="Ошибка" error="Допускается ввод только неотрицательных целых чисел!" sqref="AI867">
      <formula1>0</formula1>
      <formula2>9.99999999999999E+23</formula2>
    </dataValidation>
    <dataValidation type="whole" allowBlank="1" showErrorMessage="1" errorTitle="Ошибка" error="Допускается ввод только неотрицательных целых чисел!" sqref="AF867">
      <formula1>0</formula1>
      <formula2>9.99999999999999E+23</formula2>
    </dataValidation>
    <dataValidation type="whole" allowBlank="1" showErrorMessage="1" errorTitle="Ошибка" error="Допускается ввод только неотрицательных целых чисел!" sqref="AI866">
      <formula1>0</formula1>
      <formula2>9.99999999999999E+23</formula2>
    </dataValidation>
    <dataValidation type="whole" allowBlank="1" showErrorMessage="1" errorTitle="Ошибка" error="Допускается ввод только неотрицательных целых чисел!" sqref="AF866">
      <formula1>0</formula1>
      <formula2>9.99999999999999E+23</formula2>
    </dataValidation>
    <dataValidation type="textLength" operator="lessThanOrEqual" allowBlank="1" showInputMessage="1" showErrorMessage="1" errorTitle="Ошибка" error="Допускается ввод не более 900 символов!" sqref="K8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6">
      <formula1>"a"</formula1>
    </dataValidation>
    <dataValidation type="whole" allowBlank="1" showErrorMessage="1" errorTitle="Ошибка" error="Допускается ввод только неотрицательных целых чисел!" sqref="AI865">
      <formula1>0</formula1>
      <formula2>9.99999999999999E+23</formula2>
    </dataValidation>
    <dataValidation type="whole" allowBlank="1" showErrorMessage="1" errorTitle="Ошибка" error="Допускается ввод только неотрицательных целых чисел!" sqref="AF865">
      <formula1>0</formula1>
      <formula2>9.99999999999999E+23</formula2>
    </dataValidation>
    <dataValidation type="decimal" allowBlank="1" showErrorMessage="1" errorTitle="Ошибка" error="Допускается ввод только неотрицательных чисел!" sqref="AE865">
      <formula1>0</formula1>
      <formula2>9.99999999999999E+23</formula2>
    </dataValidation>
    <dataValidation type="decimal" allowBlank="1" showErrorMessage="1" errorTitle="Ошибка" error="Допускается ввод только неотрицательных чисел!" sqref="AC865">
      <formula1>0</formula1>
      <formula2>9.99999999999999E+23</formula2>
    </dataValidation>
    <dataValidation type="textLength" operator="lessThanOrEqual" allowBlank="1" showInputMessage="1" showErrorMessage="1" errorTitle="Ошибка" error="Допускается ввод не более 900 символов!" sqref="K8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5">
      <formula1>"a"</formula1>
    </dataValidation>
    <dataValidation type="whole" allowBlank="1" showErrorMessage="1" errorTitle="Ошибка" error="Допускается ввод только неотрицательных целых чисел!" sqref="AI864">
      <formula1>0</formula1>
      <formula2>9.99999999999999E+23</formula2>
    </dataValidation>
    <dataValidation type="whole" allowBlank="1" showErrorMessage="1" errorTitle="Ошибка" error="Допускается ввод только неотрицательных целых чисел!" sqref="AF864">
      <formula1>0</formula1>
      <formula2>9.99999999999999E+23</formula2>
    </dataValidation>
    <dataValidation type="textLength" operator="lessThanOrEqual" allowBlank="1" showInputMessage="1" showErrorMessage="1" errorTitle="Ошибка" error="Допускается ввод не более 900 символов!" sqref="K8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4">
      <formula1>"a"</formula1>
    </dataValidation>
    <dataValidation type="whole" allowBlank="1" showErrorMessage="1" errorTitle="Ошибка" error="Допускается ввод только неотрицательных целых чисел!" sqref="AI863">
      <formula1>0</formula1>
      <formula2>9.99999999999999E+23</formula2>
    </dataValidation>
    <dataValidation type="whole" allowBlank="1" showErrorMessage="1" errorTitle="Ошибка" error="Допускается ввод только неотрицательных целых чисел!" sqref="AF863">
      <formula1>0</formula1>
      <formula2>9.99999999999999E+23</formula2>
    </dataValidation>
    <dataValidation type="textLength" operator="lessThanOrEqual" allowBlank="1" showInputMessage="1" showErrorMessage="1" errorTitle="Ошибка" error="Допускается ввод не более 900 символов!" sqref="M863">
      <formula1>900</formula1>
    </dataValidation>
    <dataValidation type="textLength" operator="lessThanOrEqual" allowBlank="1" showInputMessage="1" showErrorMessage="1" errorTitle="Ошибка" error="Допускается ввод не более 900 символов!" sqref="K8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3">
      <formula1>"a"</formula1>
    </dataValidation>
    <dataValidation type="whole" allowBlank="1" showErrorMessage="1" errorTitle="Ошибка" error="Допускается ввод только неотрицательных целых чисел!" sqref="AI856">
      <formula1>0</formula1>
      <formula2>9.99999999999999E+23</formula2>
    </dataValidation>
    <dataValidation type="whole" allowBlank="1" showErrorMessage="1" errorTitle="Ошибка" error="Допускается ввод только неотрицательных целых чисел!" sqref="AF856">
      <formula1>0</formula1>
      <formula2>9.99999999999999E+23</formula2>
    </dataValidation>
    <dataValidation type="whole" allowBlank="1" showErrorMessage="1" errorTitle="Ошибка" error="Допускается ввод только неотрицательных целых чисел!" sqref="AI855">
      <formula1>0</formula1>
      <formula2>9.99999999999999E+23</formula2>
    </dataValidation>
    <dataValidation type="whole" allowBlank="1" showErrorMessage="1" errorTitle="Ошибка" error="Допускается ввод только неотрицательных целых чисел!" sqref="AF855">
      <formula1>0</formula1>
      <formula2>9.99999999999999E+23</formula2>
    </dataValidation>
    <dataValidation type="textLength" operator="lessThanOrEqual" allowBlank="1" showInputMessage="1" showErrorMessage="1" errorTitle="Ошибка" error="Допускается ввод не более 900 символов!" sqref="K8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5">
      <formula1>"a"</formula1>
    </dataValidation>
    <dataValidation type="whole" allowBlank="1" showErrorMessage="1" errorTitle="Ошибка" error="Допускается ввод только неотрицательных целых чисел!" sqref="AI854">
      <formula1>0</formula1>
      <formula2>9.99999999999999E+23</formula2>
    </dataValidation>
    <dataValidation type="whole" allowBlank="1" showErrorMessage="1" errorTitle="Ошибка" error="Допускается ввод только неотрицательных целых чисел!" sqref="AF854">
      <formula1>0</formula1>
      <formula2>9.99999999999999E+23</formula2>
    </dataValidation>
    <dataValidation type="decimal" allowBlank="1" showErrorMessage="1" errorTitle="Ошибка" error="Допускается ввод только неотрицательных чисел!" sqref="AE854">
      <formula1>0</formula1>
      <formula2>9.99999999999999E+23</formula2>
    </dataValidation>
    <dataValidation type="decimal" allowBlank="1" showErrorMessage="1" errorTitle="Ошибка" error="Допускается ввод только неотрицательных чисел!" sqref="AC854">
      <formula1>0</formula1>
      <formula2>9.99999999999999E+23</formula2>
    </dataValidation>
    <dataValidation type="textLength" operator="lessThanOrEqual" allowBlank="1" showInputMessage="1" showErrorMessage="1" errorTitle="Ошибка" error="Допускается ввод не более 900 символов!" sqref="K8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4">
      <formula1>"a"</formula1>
    </dataValidation>
    <dataValidation type="whole" allowBlank="1" showErrorMessage="1" errorTitle="Ошибка" error="Допускается ввод только неотрицательных целых чисел!" sqref="AI853">
      <formula1>0</formula1>
      <formula2>9.99999999999999E+23</formula2>
    </dataValidation>
    <dataValidation type="whole" allowBlank="1" showErrorMessage="1" errorTitle="Ошибка" error="Допускается ввод только неотрицательных целых чисел!" sqref="AF853">
      <formula1>0</formula1>
      <formula2>9.99999999999999E+23</formula2>
    </dataValidation>
    <dataValidation type="textLength" operator="lessThanOrEqual" allowBlank="1" showInputMessage="1" showErrorMessage="1" errorTitle="Ошибка" error="Допускается ввод не более 900 символов!" sqref="K8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3">
      <formula1>"a"</formula1>
    </dataValidation>
    <dataValidation type="whole" allowBlank="1" showErrorMessage="1" errorTitle="Ошибка" error="Допускается ввод только неотрицательных целых чисел!" sqref="AI852">
      <formula1>0</formula1>
      <formula2>9.99999999999999E+23</formula2>
    </dataValidation>
    <dataValidation type="whole" allowBlank="1" showErrorMessage="1" errorTitle="Ошибка" error="Допускается ввод только неотрицательных целых чисел!" sqref="AF852">
      <formula1>0</formula1>
      <formula2>9.99999999999999E+23</formula2>
    </dataValidation>
    <dataValidation type="textLength" operator="lessThanOrEqual" allowBlank="1" showInputMessage="1" showErrorMessage="1" errorTitle="Ошибка" error="Допускается ввод не более 900 символов!" sqref="M852">
      <formula1>900</formula1>
    </dataValidation>
    <dataValidation type="textLength" operator="lessThanOrEqual" allowBlank="1" showInputMessage="1" showErrorMessage="1" errorTitle="Ошибка" error="Допускается ввод не более 900 символов!" sqref="K8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2">
      <formula1>"a"</formula1>
    </dataValidation>
    <dataValidation type="whole" allowBlank="1" showErrorMessage="1" errorTitle="Ошибка" error="Допускается ввод только неотрицательных целых чисел!" sqref="AI845">
      <formula1>0</formula1>
      <formula2>9.99999999999999E+23</formula2>
    </dataValidation>
    <dataValidation type="whole" allowBlank="1" showErrorMessage="1" errorTitle="Ошибка" error="Допускается ввод только неотрицательных целых чисел!" sqref="AF845">
      <formula1>0</formula1>
      <formula2>9.99999999999999E+23</formula2>
    </dataValidation>
    <dataValidation type="whole" allowBlank="1" showErrorMessage="1" errorTitle="Ошибка" error="Допускается ввод только неотрицательных целых чисел!" sqref="AI844">
      <formula1>0</formula1>
      <formula2>9.99999999999999E+23</formula2>
    </dataValidation>
    <dataValidation type="whole" allowBlank="1" showErrorMessage="1" errorTitle="Ошибка" error="Допускается ввод только неотрицательных целых чисел!" sqref="AF844">
      <formula1>0</formula1>
      <formula2>9.99999999999999E+23</formula2>
    </dataValidation>
    <dataValidation type="textLength" operator="lessThanOrEqual" allowBlank="1" showInputMessage="1" showErrorMessage="1" errorTitle="Ошибка" error="Допускается ввод не более 900 символов!" sqref="K8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4">
      <formula1>"a"</formula1>
    </dataValidation>
    <dataValidation type="whole" allowBlank="1" showErrorMessage="1" errorTitle="Ошибка" error="Допускается ввод только неотрицательных целых чисел!" sqref="AI843">
      <formula1>0</formula1>
      <formula2>9.99999999999999E+23</formula2>
    </dataValidation>
    <dataValidation type="whole" allowBlank="1" showErrorMessage="1" errorTitle="Ошибка" error="Допускается ввод только неотрицательных целых чисел!" sqref="AF843">
      <formula1>0</formula1>
      <formula2>9.99999999999999E+23</formula2>
    </dataValidation>
    <dataValidation type="decimal" allowBlank="1" showErrorMessage="1" errorTitle="Ошибка" error="Допускается ввод только неотрицательных чисел!" sqref="AE843">
      <formula1>0</formula1>
      <formula2>9.99999999999999E+23</formula2>
    </dataValidation>
    <dataValidation type="decimal" allowBlank="1" showErrorMessage="1" errorTitle="Ошибка" error="Допускается ввод только неотрицательных чисел!" sqref="AC843">
      <formula1>0</formula1>
      <formula2>9.99999999999999E+23</formula2>
    </dataValidation>
    <dataValidation type="textLength" operator="lessThanOrEqual" allowBlank="1" showInputMessage="1" showErrorMessage="1" errorTitle="Ошибка" error="Допускается ввод не более 900 символов!" sqref="K8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3">
      <formula1>"a"</formula1>
    </dataValidation>
    <dataValidation type="whole" allowBlank="1" showErrorMessage="1" errorTitle="Ошибка" error="Допускается ввод только неотрицательных целых чисел!" sqref="AI842">
      <formula1>0</formula1>
      <formula2>9.99999999999999E+23</formula2>
    </dataValidation>
    <dataValidation type="whole" allowBlank="1" showErrorMessage="1" errorTitle="Ошибка" error="Допускается ввод только неотрицательных целых чисел!" sqref="AF842">
      <formula1>0</formula1>
      <formula2>9.99999999999999E+23</formula2>
    </dataValidation>
    <dataValidation type="textLength" operator="lessThanOrEqual" allowBlank="1" showInputMessage="1" showErrorMessage="1" errorTitle="Ошибка" error="Допускается ввод не более 900 символов!" sqref="K8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2">
      <formula1>"a"</formula1>
    </dataValidation>
    <dataValidation type="whole" allowBlank="1" showErrorMessage="1" errorTitle="Ошибка" error="Допускается ввод только неотрицательных целых чисел!" sqref="AI841">
      <formula1>0</formula1>
      <formula2>9.99999999999999E+23</formula2>
    </dataValidation>
    <dataValidation type="whole" allowBlank="1" showErrorMessage="1" errorTitle="Ошибка" error="Допускается ввод только неотрицательных целых чисел!" sqref="AF841">
      <formula1>0</formula1>
      <formula2>9.99999999999999E+23</formula2>
    </dataValidation>
    <dataValidation type="textLength" operator="lessThanOrEqual" allowBlank="1" showInputMessage="1" showErrorMessage="1" errorTitle="Ошибка" error="Допускается ввод не более 900 символов!" sqref="M841">
      <formula1>900</formula1>
    </dataValidation>
    <dataValidation type="textLength" operator="lessThanOrEqual" allowBlank="1" showInputMessage="1" showErrorMessage="1" errorTitle="Ошибка" error="Допускается ввод не более 900 символов!" sqref="K8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1">
      <formula1>"a"</formula1>
    </dataValidation>
    <dataValidation type="whole" allowBlank="1" showErrorMessage="1" errorTitle="Ошибка" error="Допускается ввод только неотрицательных целых чисел!" sqref="AI834">
      <formula1>0</formula1>
      <formula2>9.99999999999999E+23</formula2>
    </dataValidation>
    <dataValidation type="whole" allowBlank="1" showErrorMessage="1" errorTitle="Ошибка" error="Допускается ввод только неотрицательных целых чисел!" sqref="AF834">
      <formula1>0</formula1>
      <formula2>9.99999999999999E+23</formula2>
    </dataValidation>
    <dataValidation type="whole" allowBlank="1" showErrorMessage="1" errorTitle="Ошибка" error="Допускается ввод только неотрицательных целых чисел!" sqref="AI833">
      <formula1>0</formula1>
      <formula2>9.99999999999999E+23</formula2>
    </dataValidation>
    <dataValidation type="whole" allowBlank="1" showErrorMessage="1" errorTitle="Ошибка" error="Допускается ввод только неотрицательных целых чисел!" sqref="AF833">
      <formula1>0</formula1>
      <formula2>9.99999999999999E+23</formula2>
    </dataValidation>
    <dataValidation type="textLength" operator="lessThanOrEqual" allowBlank="1" showInputMessage="1" showErrorMessage="1" errorTitle="Ошибка" error="Допускается ввод не более 900 символов!" sqref="K8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3">
      <formula1>"a"</formula1>
    </dataValidation>
    <dataValidation type="whole" allowBlank="1" showErrorMessage="1" errorTitle="Ошибка" error="Допускается ввод только неотрицательных целых чисел!" sqref="AI832">
      <formula1>0</formula1>
      <formula2>9.99999999999999E+23</formula2>
    </dataValidation>
    <dataValidation type="whole" allowBlank="1" showErrorMessage="1" errorTitle="Ошибка" error="Допускается ввод только неотрицательных целых чисел!" sqref="AF832">
      <formula1>0</formula1>
      <formula2>9.99999999999999E+23</formula2>
    </dataValidation>
    <dataValidation type="decimal" allowBlank="1" showErrorMessage="1" errorTitle="Ошибка" error="Допускается ввод только неотрицательных чисел!" sqref="AE832">
      <formula1>0</formula1>
      <formula2>9.99999999999999E+23</formula2>
    </dataValidation>
    <dataValidation type="decimal" allowBlank="1" showErrorMessage="1" errorTitle="Ошибка" error="Допускается ввод только неотрицательных чисел!" sqref="AC832">
      <formula1>0</formula1>
      <formula2>9.99999999999999E+23</formula2>
    </dataValidation>
    <dataValidation type="textLength" operator="lessThanOrEqual" allowBlank="1" showInputMessage="1" showErrorMessage="1" errorTitle="Ошибка" error="Допускается ввод не более 900 символов!" sqref="K8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2">
      <formula1>"a"</formula1>
    </dataValidation>
    <dataValidation type="whole" allowBlank="1" showErrorMessage="1" errorTitle="Ошибка" error="Допускается ввод только неотрицательных целых чисел!" sqref="AI831">
      <formula1>0</formula1>
      <formula2>9.99999999999999E+23</formula2>
    </dataValidation>
    <dataValidation type="whole" allowBlank="1" showErrorMessage="1" errorTitle="Ошибка" error="Допускается ввод только неотрицательных целых чисел!" sqref="AF831">
      <formula1>0</formula1>
      <formula2>9.99999999999999E+23</formula2>
    </dataValidation>
    <dataValidation type="textLength" operator="lessThanOrEqual" allowBlank="1" showInputMessage="1" showErrorMessage="1" errorTitle="Ошибка" error="Допускается ввод не более 900 символов!" sqref="K8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1">
      <formula1>"a"</formula1>
    </dataValidation>
    <dataValidation type="whole" allowBlank="1" showErrorMessage="1" errorTitle="Ошибка" error="Допускается ввод только неотрицательных целых чисел!" sqref="AI830">
      <formula1>0</formula1>
      <formula2>9.99999999999999E+23</formula2>
    </dataValidation>
    <dataValidation type="whole" allowBlank="1" showErrorMessage="1" errorTitle="Ошибка" error="Допускается ввод только неотрицательных целых чисел!" sqref="AF830">
      <formula1>0</formula1>
      <formula2>9.99999999999999E+23</formula2>
    </dataValidation>
    <dataValidation type="textLength" operator="lessThanOrEqual" allowBlank="1" showInputMessage="1" showErrorMessage="1" errorTitle="Ошибка" error="Допускается ввод не более 900 символов!" sqref="M830">
      <formula1>900</formula1>
    </dataValidation>
    <dataValidation type="textLength" operator="lessThanOrEqual" allowBlank="1" showInputMessage="1" showErrorMessage="1" errorTitle="Ошибка" error="Допускается ввод не более 900 символов!" sqref="K8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0">
      <formula1>"a"</formula1>
    </dataValidation>
    <dataValidation type="whole" allowBlank="1" showErrorMessage="1" errorTitle="Ошибка" error="Допускается ввод только неотрицательных целых чисел!" sqref="AI823">
      <formula1>0</formula1>
      <formula2>9.99999999999999E+23</formula2>
    </dataValidation>
    <dataValidation type="whole" allowBlank="1" showErrorMessage="1" errorTitle="Ошибка" error="Допускается ввод только неотрицательных целых чисел!" sqref="AF823">
      <formula1>0</formula1>
      <formula2>9.99999999999999E+23</formula2>
    </dataValidation>
    <dataValidation type="whole" allowBlank="1" showErrorMessage="1" errorTitle="Ошибка" error="Допускается ввод только неотрицательных целых чисел!" sqref="AI822">
      <formula1>0</formula1>
      <formula2>9.99999999999999E+23</formula2>
    </dataValidation>
    <dataValidation type="whole" allowBlank="1" showErrorMessage="1" errorTitle="Ошибка" error="Допускается ввод только неотрицательных целых чисел!" sqref="AF822">
      <formula1>0</formula1>
      <formula2>9.99999999999999E+23</formula2>
    </dataValidation>
    <dataValidation type="textLength" operator="lessThanOrEqual" allowBlank="1" showInputMessage="1" showErrorMessage="1" errorTitle="Ошибка" error="Допускается ввод не более 900 символов!" sqref="K8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2">
      <formula1>"a"</formula1>
    </dataValidation>
    <dataValidation type="whole" allowBlank="1" showErrorMessage="1" errorTitle="Ошибка" error="Допускается ввод только неотрицательных целых чисел!" sqref="AI821">
      <formula1>0</formula1>
      <formula2>9.99999999999999E+23</formula2>
    </dataValidation>
    <dataValidation type="whole" allowBlank="1" showErrorMessage="1" errorTitle="Ошибка" error="Допускается ввод только неотрицательных целых чисел!" sqref="AF821">
      <formula1>0</formula1>
      <formula2>9.99999999999999E+23</formula2>
    </dataValidation>
    <dataValidation type="decimal" allowBlank="1" showErrorMessage="1" errorTitle="Ошибка" error="Допускается ввод только неотрицательных чисел!" sqref="AE821">
      <formula1>0</formula1>
      <formula2>9.99999999999999E+23</formula2>
    </dataValidation>
    <dataValidation type="decimal" allowBlank="1" showErrorMessage="1" errorTitle="Ошибка" error="Допускается ввод только неотрицательных чисел!" sqref="AC821">
      <formula1>0</formula1>
      <formula2>9.99999999999999E+23</formula2>
    </dataValidation>
    <dataValidation type="textLength" operator="lessThanOrEqual" allowBlank="1" showInputMessage="1" showErrorMessage="1" errorTitle="Ошибка" error="Допускается ввод не более 900 символов!" sqref="K8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1">
      <formula1>"a"</formula1>
    </dataValidation>
    <dataValidation type="whole" allowBlank="1" showErrorMessage="1" errorTitle="Ошибка" error="Допускается ввод только неотрицательных целых чисел!" sqref="AI820">
      <formula1>0</formula1>
      <formula2>9.99999999999999E+23</formula2>
    </dataValidation>
    <dataValidation type="whole" allowBlank="1" showErrorMessage="1" errorTitle="Ошибка" error="Допускается ввод только неотрицательных целых чисел!" sqref="AF820">
      <formula1>0</formula1>
      <formula2>9.99999999999999E+23</formula2>
    </dataValidation>
    <dataValidation type="textLength" operator="lessThanOrEqual" allowBlank="1" showInputMessage="1" showErrorMessage="1" errorTitle="Ошибка" error="Допускается ввод не более 900 символов!" sqref="K8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0">
      <formula1>"a"</formula1>
    </dataValidation>
    <dataValidation type="whole" allowBlank="1" showErrorMessage="1" errorTitle="Ошибка" error="Допускается ввод только неотрицательных целых чисел!" sqref="AI819">
      <formula1>0</formula1>
      <formula2>9.99999999999999E+23</formula2>
    </dataValidation>
    <dataValidation type="whole" allowBlank="1" showErrorMessage="1" errorTitle="Ошибка" error="Допускается ввод только неотрицательных целых чисел!" sqref="AF819">
      <formula1>0</formula1>
      <formula2>9.99999999999999E+23</formula2>
    </dataValidation>
    <dataValidation type="textLength" operator="lessThanOrEqual" allowBlank="1" showInputMessage="1" showErrorMessage="1" errorTitle="Ошибка" error="Допускается ввод не более 900 символов!" sqref="M819">
      <formula1>900</formula1>
    </dataValidation>
    <dataValidation type="textLength" operator="lessThanOrEqual" allowBlank="1" showInputMessage="1" showErrorMessage="1" errorTitle="Ошибка" error="Допускается ввод не более 900 символов!" sqref="K8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9">
      <formula1>"a"</formula1>
    </dataValidation>
    <dataValidation type="whole" allowBlank="1" showErrorMessage="1" errorTitle="Ошибка" error="Допускается ввод только неотрицательных целых чисел!" sqref="AI812">
      <formula1>0</formula1>
      <formula2>9.99999999999999E+23</formula2>
    </dataValidation>
    <dataValidation type="whole" allowBlank="1" showErrorMessage="1" errorTitle="Ошибка" error="Допускается ввод только неотрицательных целых чисел!" sqref="AF812">
      <formula1>0</formula1>
      <formula2>9.99999999999999E+23</formula2>
    </dataValidation>
    <dataValidation type="whole" allowBlank="1" showErrorMessage="1" errorTitle="Ошибка" error="Допускается ввод только неотрицательных целых чисел!" sqref="AI811">
      <formula1>0</formula1>
      <formula2>9.99999999999999E+23</formula2>
    </dataValidation>
    <dataValidation type="whole" allowBlank="1" showErrorMessage="1" errorTitle="Ошибка" error="Допускается ввод только неотрицательных целых чисел!" sqref="AF811">
      <formula1>0</formula1>
      <formula2>9.99999999999999E+23</formula2>
    </dataValidation>
    <dataValidation type="textLength" operator="lessThanOrEqual" allowBlank="1" showInputMessage="1" showErrorMessage="1" errorTitle="Ошибка" error="Допускается ввод не более 900 символов!" sqref="K8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1">
      <formula1>"a"</formula1>
    </dataValidation>
    <dataValidation type="whole" allowBlank="1" showErrorMessage="1" errorTitle="Ошибка" error="Допускается ввод только неотрицательных целых чисел!" sqref="AI810">
      <formula1>0</formula1>
      <formula2>9.99999999999999E+23</formula2>
    </dataValidation>
    <dataValidation type="whole" allowBlank="1" showErrorMessage="1" errorTitle="Ошибка" error="Допускается ввод только неотрицательных целых чисел!" sqref="AF810">
      <formula1>0</formula1>
      <formula2>9.99999999999999E+23</formula2>
    </dataValidation>
    <dataValidation type="decimal" allowBlank="1" showErrorMessage="1" errorTitle="Ошибка" error="Допускается ввод только неотрицательных чисел!" sqref="AE810">
      <formula1>0</formula1>
      <formula2>9.99999999999999E+23</formula2>
    </dataValidation>
    <dataValidation type="decimal" allowBlank="1" showErrorMessage="1" errorTitle="Ошибка" error="Допускается ввод только неотрицательных чисел!" sqref="AC810">
      <formula1>0</formula1>
      <formula2>9.99999999999999E+23</formula2>
    </dataValidation>
    <dataValidation type="textLength" operator="lessThanOrEqual" allowBlank="1" showInputMessage="1" showErrorMessage="1" errorTitle="Ошибка" error="Допускается ввод не более 900 символов!" sqref="K8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0">
      <formula1>"a"</formula1>
    </dataValidation>
    <dataValidation type="whole" allowBlank="1" showErrorMessage="1" errorTitle="Ошибка" error="Допускается ввод только неотрицательных целых чисел!" sqref="AI809">
      <formula1>0</formula1>
      <formula2>9.99999999999999E+23</formula2>
    </dataValidation>
    <dataValidation type="whole" allowBlank="1" showErrorMessage="1" errorTitle="Ошибка" error="Допускается ввод только неотрицательных целых чисел!" sqref="AF809">
      <formula1>0</formula1>
      <formula2>9.99999999999999E+23</formula2>
    </dataValidation>
    <dataValidation type="textLength" operator="lessThanOrEqual" allowBlank="1" showInputMessage="1" showErrorMessage="1" errorTitle="Ошибка" error="Допускается ввод не более 900 символов!" sqref="K8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9">
      <formula1>"a"</formula1>
    </dataValidation>
    <dataValidation type="whole" allowBlank="1" showErrorMessage="1" errorTitle="Ошибка" error="Допускается ввод только неотрицательных целых чисел!" sqref="AI808">
      <formula1>0</formula1>
      <formula2>9.99999999999999E+23</formula2>
    </dataValidation>
    <dataValidation type="whole" allowBlank="1" showErrorMessage="1" errorTitle="Ошибка" error="Допускается ввод только неотрицательных целых чисел!" sqref="AF808">
      <formula1>0</formula1>
      <formula2>9.99999999999999E+23</formula2>
    </dataValidation>
    <dataValidation type="textLength" operator="lessThanOrEqual" allowBlank="1" showInputMessage="1" showErrorMessage="1" errorTitle="Ошибка" error="Допускается ввод не более 900 символов!" sqref="M808">
      <formula1>900</formula1>
    </dataValidation>
    <dataValidation type="textLength" operator="lessThanOrEqual" allowBlank="1" showInputMessage="1" showErrorMessage="1" errorTitle="Ошибка" error="Допускается ввод не более 900 символов!" sqref="K8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8">
      <formula1>"a"</formula1>
    </dataValidation>
    <dataValidation type="whole" allowBlank="1" showErrorMessage="1" errorTitle="Ошибка" error="Допускается ввод только неотрицательных целых чисел!" sqref="AI799">
      <formula1>0</formula1>
      <formula2>9.99999999999999E+23</formula2>
    </dataValidation>
    <dataValidation type="whole" allowBlank="1" showErrorMessage="1" errorTitle="Ошибка" error="Допускается ввод только неотрицательных целых чисел!" sqref="AF799">
      <formula1>0</formula1>
      <formula2>9.99999999999999E+23</formula2>
    </dataValidation>
    <dataValidation type="whole" allowBlank="1" showErrorMessage="1" errorTitle="Ошибка" error="Допускается ввод только неотрицательных целых чисел!" sqref="AI798">
      <formula1>0</formula1>
      <formula2>9.99999999999999E+23</formula2>
    </dataValidation>
    <dataValidation type="whole" allowBlank="1" showErrorMessage="1" errorTitle="Ошибка" error="Допускается ввод только неотрицательных целых чисел!" sqref="AF798">
      <formula1>0</formula1>
      <formula2>9.99999999999999E+23</formula2>
    </dataValidation>
    <dataValidation type="textLength" operator="lessThanOrEqual" allowBlank="1" showInputMessage="1" showErrorMessage="1" errorTitle="Ошибка" error="Допускается ввод не более 900 символов!" sqref="K7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8">
      <formula1>"a"</formula1>
    </dataValidation>
    <dataValidation type="whole" allowBlank="1" showErrorMessage="1" errorTitle="Ошибка" error="Допускается ввод только неотрицательных целых чисел!" sqref="AI797">
      <formula1>0</formula1>
      <formula2>9.99999999999999E+23</formula2>
    </dataValidation>
    <dataValidation type="whole" allowBlank="1" showErrorMessage="1" errorTitle="Ошибка" error="Допускается ввод только неотрицательных целых чисел!" sqref="AF797">
      <formula1>0</formula1>
      <formula2>9.99999999999999E+23</formula2>
    </dataValidation>
    <dataValidation type="decimal" allowBlank="1" showErrorMessage="1" errorTitle="Ошибка" error="Допускается ввод только неотрицательных чисел!" sqref="AE797">
      <formula1>0</formula1>
      <formula2>9.99999999999999E+23</formula2>
    </dataValidation>
    <dataValidation type="decimal" allowBlank="1" showErrorMessage="1" errorTitle="Ошибка" error="Допускается ввод только неотрицательных чисел!" sqref="AC797">
      <formula1>0</formula1>
      <formula2>9.99999999999999E+23</formula2>
    </dataValidation>
    <dataValidation type="textLength" operator="lessThanOrEqual" allowBlank="1" showInputMessage="1" showErrorMessage="1" errorTitle="Ошибка" error="Допускается ввод не более 900 символов!" sqref="K7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7">
      <formula1>"a"</formula1>
    </dataValidation>
    <dataValidation type="whole" allowBlank="1" showErrorMessage="1" errorTitle="Ошибка" error="Допускается ввод только неотрицательных целых чисел!" sqref="AI796">
      <formula1>0</formula1>
      <formula2>9.99999999999999E+23</formula2>
    </dataValidation>
    <dataValidation type="whole" allowBlank="1" showErrorMessage="1" errorTitle="Ошибка" error="Допускается ввод только неотрицательных целых чисел!" sqref="AF796">
      <formula1>0</formula1>
      <formula2>9.99999999999999E+23</formula2>
    </dataValidation>
    <dataValidation type="textLength" operator="lessThanOrEqual" allowBlank="1" showInputMessage="1" showErrorMessage="1" errorTitle="Ошибка" error="Допускается ввод не более 900 символов!" sqref="K7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6">
      <formula1>"a"</formula1>
    </dataValidation>
    <dataValidation type="whole" allowBlank="1" showErrorMessage="1" errorTitle="Ошибка" error="Допускается ввод только неотрицательных целых чисел!" sqref="AI795">
      <formula1>0</formula1>
      <formula2>9.99999999999999E+23</formula2>
    </dataValidation>
    <dataValidation type="whole" allowBlank="1" showErrorMessage="1" errorTitle="Ошибка" error="Допускается ввод только неотрицательных целых чисел!" sqref="AF795">
      <formula1>0</formula1>
      <formula2>9.99999999999999E+23</formula2>
    </dataValidation>
    <dataValidation type="textLength" operator="lessThanOrEqual" allowBlank="1" showInputMessage="1" showErrorMessage="1" errorTitle="Ошибка" error="Допускается ввод не более 900 символов!" sqref="M795">
      <formula1>900</formula1>
    </dataValidation>
    <dataValidation type="textLength" operator="lessThanOrEqual" allowBlank="1" showInputMessage="1" showErrorMessage="1" errorTitle="Ошибка" error="Допускается ввод не более 900 символов!" sqref="K7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5">
      <formula1>"a"</formula1>
    </dataValidation>
    <dataValidation type="whole" allowBlank="1" showErrorMessage="1" errorTitle="Ошибка" error="Допускается ввод только неотрицательных целых чисел!" sqref="AI787">
      <formula1>0</formula1>
      <formula2>9.99999999999999E+23</formula2>
    </dataValidation>
    <dataValidation type="whole" allowBlank="1" showErrorMessage="1" errorTitle="Ошибка" error="Допускается ввод только неотрицательных целых чисел!" sqref="AF787">
      <formula1>0</formula1>
      <formula2>9.99999999999999E+23</formula2>
    </dataValidation>
    <dataValidation type="whole" allowBlank="1" showErrorMessage="1" errorTitle="Ошибка" error="Допускается ввод только неотрицательных целых чисел!" sqref="AI786">
      <formula1>0</formula1>
      <formula2>9.99999999999999E+23</formula2>
    </dataValidation>
    <dataValidation type="whole" allowBlank="1" showErrorMessage="1" errorTitle="Ошибка" error="Допускается ввод только неотрицательных целых чисел!" sqref="AF786">
      <formula1>0</formula1>
      <formula2>9.99999999999999E+23</formula2>
    </dataValidation>
    <dataValidation type="textLength" operator="lessThanOrEqual" allowBlank="1" showInputMessage="1" showErrorMessage="1" errorTitle="Ошибка" error="Допускается ввод не более 900 символов!" sqref="K7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6">
      <formula1>"a"</formula1>
    </dataValidation>
    <dataValidation type="whole" allowBlank="1" showErrorMessage="1" errorTitle="Ошибка" error="Допускается ввод только неотрицательных целых чисел!" sqref="AI785">
      <formula1>0</formula1>
      <formula2>9.99999999999999E+23</formula2>
    </dataValidation>
    <dataValidation type="whole" allowBlank="1" showErrorMessage="1" errorTitle="Ошибка" error="Допускается ввод только неотрицательных целых чисел!" sqref="AF785">
      <formula1>0</formula1>
      <formula2>9.99999999999999E+23</formula2>
    </dataValidation>
    <dataValidation type="decimal" allowBlank="1" showErrorMessage="1" errorTitle="Ошибка" error="Допускается ввод только неотрицательных чисел!" sqref="AE785">
      <formula1>0</formula1>
      <formula2>9.99999999999999E+23</formula2>
    </dataValidation>
    <dataValidation type="decimal" allowBlank="1" showErrorMessage="1" errorTitle="Ошибка" error="Допускается ввод только неотрицательных чисел!" sqref="AC785">
      <formula1>0</formula1>
      <formula2>9.99999999999999E+23</formula2>
    </dataValidation>
    <dataValidation type="textLength" operator="lessThanOrEqual" allowBlank="1" showInputMessage="1" showErrorMessage="1" errorTitle="Ошибка" error="Допускается ввод не более 900 символов!" sqref="K7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5">
      <formula1>"a"</formula1>
    </dataValidation>
    <dataValidation type="whole" allowBlank="1" showErrorMessage="1" errorTitle="Ошибка" error="Допускается ввод только неотрицательных целых чисел!" sqref="AI784">
      <formula1>0</formula1>
      <formula2>9.99999999999999E+23</formula2>
    </dataValidation>
    <dataValidation type="whole" allowBlank="1" showErrorMessage="1" errorTitle="Ошибка" error="Допускается ввод только неотрицательных целых чисел!" sqref="AF784">
      <formula1>0</formula1>
      <formula2>9.99999999999999E+23</formula2>
    </dataValidation>
    <dataValidation type="textLength" operator="lessThanOrEqual" allowBlank="1" showInputMessage="1" showErrorMessage="1" errorTitle="Ошибка" error="Допускается ввод не более 900 символов!" sqref="K7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4">
      <formula1>"a"</formula1>
    </dataValidation>
    <dataValidation type="whole" allowBlank="1" showErrorMessage="1" errorTitle="Ошибка" error="Допускается ввод только неотрицательных целых чисел!" sqref="AI783">
      <formula1>0</formula1>
      <formula2>9.99999999999999E+23</formula2>
    </dataValidation>
    <dataValidation type="whole" allowBlank="1" showErrorMessage="1" errorTitle="Ошибка" error="Допускается ввод только неотрицательных целых чисел!" sqref="AF783">
      <formula1>0</formula1>
      <formula2>9.99999999999999E+23</formula2>
    </dataValidation>
    <dataValidation type="textLength" operator="lessThanOrEqual" allowBlank="1" showInputMessage="1" showErrorMessage="1" errorTitle="Ошибка" error="Допускается ввод не более 900 символов!" sqref="M783">
      <formula1>900</formula1>
    </dataValidation>
    <dataValidation type="textLength" operator="lessThanOrEqual" allowBlank="1" showInputMessage="1" showErrorMessage="1" errorTitle="Ошибка" error="Допускается ввод не более 900 символов!" sqref="K7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3">
      <formula1>"a"</formula1>
    </dataValidation>
    <dataValidation type="whole" allowBlank="1" showErrorMessage="1" errorTitle="Ошибка" error="Допускается ввод только неотрицательных целых чисел!" sqref="AI775">
      <formula1>0</formula1>
      <formula2>9.99999999999999E+23</formula2>
    </dataValidation>
    <dataValidation type="whole" allowBlank="1" showErrorMessage="1" errorTitle="Ошибка" error="Допускается ввод только неотрицательных целых чисел!" sqref="AF775">
      <formula1>0</formula1>
      <formula2>9.99999999999999E+23</formula2>
    </dataValidation>
    <dataValidation type="whole" allowBlank="1" showErrorMessage="1" errorTitle="Ошибка" error="Допускается ввод только неотрицательных целых чисел!" sqref="AI774">
      <formula1>0</formula1>
      <formula2>9.99999999999999E+23</formula2>
    </dataValidation>
    <dataValidation type="whole" allowBlank="1" showErrorMessage="1" errorTitle="Ошибка" error="Допускается ввод только неотрицательных целых чисел!" sqref="AF774">
      <formula1>0</formula1>
      <formula2>9.99999999999999E+23</formula2>
    </dataValidation>
    <dataValidation type="textLength" operator="lessThanOrEqual" allowBlank="1" showInputMessage="1" showErrorMessage="1" errorTitle="Ошибка" error="Допускается ввод не более 900 символов!" sqref="K7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4">
      <formula1>"a"</formula1>
    </dataValidation>
    <dataValidation type="whole" allowBlank="1" showErrorMessage="1" errorTitle="Ошибка" error="Допускается ввод только неотрицательных целых чисел!" sqref="AI773">
      <formula1>0</formula1>
      <formula2>9.99999999999999E+23</formula2>
    </dataValidation>
    <dataValidation type="whole" allowBlank="1" showErrorMessage="1" errorTitle="Ошибка" error="Допускается ввод только неотрицательных целых чисел!" sqref="AF773">
      <formula1>0</formula1>
      <formula2>9.99999999999999E+23</formula2>
    </dataValidation>
    <dataValidation type="decimal" allowBlank="1" showErrorMessage="1" errorTitle="Ошибка" error="Допускается ввод только неотрицательных чисел!" sqref="AE773">
      <formula1>0</formula1>
      <formula2>9.99999999999999E+23</formula2>
    </dataValidation>
    <dataValidation type="decimal" allowBlank="1" showErrorMessage="1" errorTitle="Ошибка" error="Допускается ввод только неотрицательных чисел!" sqref="AC773">
      <formula1>0</formula1>
      <formula2>9.99999999999999E+23</formula2>
    </dataValidation>
    <dataValidation type="textLength" operator="lessThanOrEqual" allowBlank="1" showInputMessage="1" showErrorMessage="1" errorTitle="Ошибка" error="Допускается ввод не более 900 символов!" sqref="K7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3">
      <formula1>"a"</formula1>
    </dataValidation>
    <dataValidation type="whole" allowBlank="1" showErrorMessage="1" errorTitle="Ошибка" error="Допускается ввод только неотрицательных целых чисел!" sqref="AI772">
      <formula1>0</formula1>
      <formula2>9.99999999999999E+23</formula2>
    </dataValidation>
    <dataValidation type="whole" allowBlank="1" showErrorMessage="1" errorTitle="Ошибка" error="Допускается ввод только неотрицательных целых чисел!" sqref="AF772">
      <formula1>0</formula1>
      <formula2>9.99999999999999E+23</formula2>
    </dataValidation>
    <dataValidation type="textLength" operator="lessThanOrEqual" allowBlank="1" showInputMessage="1" showErrorMessage="1" errorTitle="Ошибка" error="Допускается ввод не более 900 символов!" sqref="K7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2">
      <formula1>"a"</formula1>
    </dataValidation>
    <dataValidation type="whole" allowBlank="1" showErrorMessage="1" errorTitle="Ошибка" error="Допускается ввод только неотрицательных целых чисел!" sqref="AI771">
      <formula1>0</formula1>
      <formula2>9.99999999999999E+23</formula2>
    </dataValidation>
    <dataValidation type="whole" allowBlank="1" showErrorMessage="1" errorTitle="Ошибка" error="Допускается ввод только неотрицательных целых чисел!" sqref="AF771">
      <formula1>0</formula1>
      <formula2>9.99999999999999E+23</formula2>
    </dataValidation>
    <dataValidation type="textLength" operator="lessThanOrEqual" allowBlank="1" showInputMessage="1" showErrorMessage="1" errorTitle="Ошибка" error="Допускается ввод не более 900 символов!" sqref="M771">
      <formula1>900</formula1>
    </dataValidation>
    <dataValidation type="textLength" operator="lessThanOrEqual" allowBlank="1" showInputMessage="1" showErrorMessage="1" errorTitle="Ошибка" error="Допускается ввод не более 900 символов!" sqref="K7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1">
      <formula1>"a"</formula1>
    </dataValidation>
    <dataValidation type="whole" allowBlank="1" showErrorMessage="1" errorTitle="Ошибка" error="Допускается ввод только неотрицательных целых чисел!" sqref="AI763">
      <formula1>0</formula1>
      <formula2>9.99999999999999E+23</formula2>
    </dataValidation>
    <dataValidation type="whole" allowBlank="1" showErrorMessage="1" errorTitle="Ошибка" error="Допускается ввод только неотрицательных целых чисел!" sqref="AF763">
      <formula1>0</formula1>
      <formula2>9.99999999999999E+23</formula2>
    </dataValidation>
    <dataValidation type="whole" allowBlank="1" showErrorMessage="1" errorTitle="Ошибка" error="Допускается ввод только неотрицательных целых чисел!" sqref="AI762">
      <formula1>0</formula1>
      <formula2>9.99999999999999E+23</formula2>
    </dataValidation>
    <dataValidation type="whole" allowBlank="1" showErrorMessage="1" errorTitle="Ошибка" error="Допускается ввод только неотрицательных целых чисел!" sqref="AF762">
      <formula1>0</formula1>
      <formula2>9.99999999999999E+23</formula2>
    </dataValidation>
    <dataValidation type="textLength" operator="lessThanOrEqual" allowBlank="1" showInputMessage="1" showErrorMessage="1" errorTitle="Ошибка" error="Допускается ввод не более 900 символов!" sqref="K7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2">
      <formula1>"a"</formula1>
    </dataValidation>
    <dataValidation type="whole" allowBlank="1" showErrorMessage="1" errorTitle="Ошибка" error="Допускается ввод только неотрицательных целых чисел!" sqref="AI761">
      <formula1>0</formula1>
      <formula2>9.99999999999999E+23</formula2>
    </dataValidation>
    <dataValidation type="whole" allowBlank="1" showErrorMessage="1" errorTitle="Ошибка" error="Допускается ввод только неотрицательных целых чисел!" sqref="AF761">
      <formula1>0</formula1>
      <formula2>9.99999999999999E+23</formula2>
    </dataValidation>
    <dataValidation type="decimal" allowBlank="1" showErrorMessage="1" errorTitle="Ошибка" error="Допускается ввод только неотрицательных чисел!" sqref="AE761">
      <formula1>0</formula1>
      <formula2>9.99999999999999E+23</formula2>
    </dataValidation>
    <dataValidation type="decimal" allowBlank="1" showErrorMessage="1" errorTitle="Ошибка" error="Допускается ввод только неотрицательных чисел!" sqref="AC761">
      <formula1>0</formula1>
      <formula2>9.99999999999999E+23</formula2>
    </dataValidation>
    <dataValidation type="textLength" operator="lessThanOrEqual" allowBlank="1" showInputMessage="1" showErrorMessage="1" errorTitle="Ошибка" error="Допускается ввод не более 900 символов!" sqref="K7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1">
      <formula1>"a"</formula1>
    </dataValidation>
    <dataValidation type="whole" allowBlank="1" showErrorMessage="1" errorTitle="Ошибка" error="Допускается ввод только неотрицательных целых чисел!" sqref="AI760">
      <formula1>0</formula1>
      <formula2>9.99999999999999E+23</formula2>
    </dataValidation>
    <dataValidation type="whole" allowBlank="1" showErrorMessage="1" errorTitle="Ошибка" error="Допускается ввод только неотрицательных целых чисел!" sqref="AF760">
      <formula1>0</formula1>
      <formula2>9.99999999999999E+23</formula2>
    </dataValidation>
    <dataValidation type="textLength" operator="lessThanOrEqual" allowBlank="1" showInputMessage="1" showErrorMessage="1" errorTitle="Ошибка" error="Допускается ввод не более 900 символов!" sqref="K7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0">
      <formula1>"a"</formula1>
    </dataValidation>
    <dataValidation type="whole" allowBlank="1" showErrorMessage="1" errorTitle="Ошибка" error="Допускается ввод только неотрицательных целых чисел!" sqref="AI759">
      <formula1>0</formula1>
      <formula2>9.99999999999999E+23</formula2>
    </dataValidation>
    <dataValidation type="whole" allowBlank="1" showErrorMessage="1" errorTitle="Ошибка" error="Допускается ввод только неотрицательных целых чисел!" sqref="AF759">
      <formula1>0</formula1>
      <formula2>9.99999999999999E+23</formula2>
    </dataValidation>
    <dataValidation type="textLength" operator="lessThanOrEqual" allowBlank="1" showInputMessage="1" showErrorMessage="1" errorTitle="Ошибка" error="Допускается ввод не более 900 символов!" sqref="M759">
      <formula1>900</formula1>
    </dataValidation>
    <dataValidation type="textLength" operator="lessThanOrEqual" allowBlank="1" showInputMessage="1" showErrorMessage="1" errorTitle="Ошибка" error="Допускается ввод не более 900 символов!" sqref="K7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9">
      <formula1>"a"</formula1>
    </dataValidation>
    <dataValidation type="whole" allowBlank="1" showErrorMessage="1" errorTitle="Ошибка" error="Допускается ввод только неотрицательных целых чисел!" sqref="AI746">
      <formula1>0</formula1>
      <formula2>9.99999999999999E+23</formula2>
    </dataValidation>
    <dataValidation type="whole" allowBlank="1" showErrorMessage="1" errorTitle="Ошибка" error="Допускается ввод только неотрицательных целых чисел!" sqref="AF746">
      <formula1>0</formula1>
      <formula2>9.99999999999999E+23</formula2>
    </dataValidation>
    <dataValidation type="whole" allowBlank="1" showErrorMessage="1" errorTitle="Ошибка" error="Допускается ввод только неотрицательных целых чисел!" sqref="AI745">
      <formula1>0</formula1>
      <formula2>9.99999999999999E+23</formula2>
    </dataValidation>
    <dataValidation type="whole" allowBlank="1" showErrorMessage="1" errorTitle="Ошибка" error="Допускается ввод только неотрицательных целых чисел!" sqref="AF745">
      <formula1>0</formula1>
      <formula2>9.99999999999999E+23</formula2>
    </dataValidation>
    <dataValidation type="textLength" operator="lessThanOrEqual" allowBlank="1" showInputMessage="1" showErrorMessage="1" errorTitle="Ошибка" error="Допускается ввод не более 900 символов!" sqref="K7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5">
      <formula1>"a"</formula1>
    </dataValidation>
    <dataValidation type="whole" allowBlank="1" showErrorMessage="1" errorTitle="Ошибка" error="Допускается ввод только неотрицательных целых чисел!" sqref="AI744">
      <formula1>0</formula1>
      <formula2>9.99999999999999E+23</formula2>
    </dataValidation>
    <dataValidation type="whole" allowBlank="1" showErrorMessage="1" errorTitle="Ошибка" error="Допускается ввод только неотрицательных целых чисел!" sqref="AF744">
      <formula1>0</formula1>
      <formula2>9.99999999999999E+23</formula2>
    </dataValidation>
    <dataValidation type="decimal" allowBlank="1" showErrorMessage="1" errorTitle="Ошибка" error="Допускается ввод только неотрицательных чисел!" sqref="AE744">
      <formula1>0</formula1>
      <formula2>9.99999999999999E+23</formula2>
    </dataValidation>
    <dataValidation type="decimal" allowBlank="1" showErrorMessage="1" errorTitle="Ошибка" error="Допускается ввод только неотрицательных чисел!" sqref="AC744">
      <formula1>0</formula1>
      <formula2>9.99999999999999E+23</formula2>
    </dataValidation>
    <dataValidation type="textLength" operator="lessThanOrEqual" allowBlank="1" showInputMessage="1" showErrorMessage="1" errorTitle="Ошибка" error="Допускается ввод не более 900 символов!" sqref="K7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4">
      <formula1>"a"</formula1>
    </dataValidation>
    <dataValidation type="whole" allowBlank="1" showErrorMessage="1" errorTitle="Ошибка" error="Допускается ввод только неотрицательных целых чисел!" sqref="AI743">
      <formula1>0</formula1>
      <formula2>9.99999999999999E+23</formula2>
    </dataValidation>
    <dataValidation type="whole" allowBlank="1" showErrorMessage="1" errorTitle="Ошибка" error="Допускается ввод только неотрицательных целых чисел!" sqref="AF743">
      <formula1>0</formula1>
      <formula2>9.99999999999999E+23</formula2>
    </dataValidation>
    <dataValidation type="textLength" operator="lessThanOrEqual" allowBlank="1" showInputMessage="1" showErrorMessage="1" errorTitle="Ошибка" error="Допускается ввод не более 900 символов!" sqref="K7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3">
      <formula1>"a"</formula1>
    </dataValidation>
    <dataValidation type="whole" allowBlank="1" showErrorMessage="1" errorTitle="Ошибка" error="Допускается ввод только неотрицательных целых чисел!" sqref="AI742">
      <formula1>0</formula1>
      <formula2>9.99999999999999E+23</formula2>
    </dataValidation>
    <dataValidation type="whole" allowBlank="1" showErrorMessage="1" errorTitle="Ошибка" error="Допускается ввод только неотрицательных целых чисел!" sqref="AF742">
      <formula1>0</formula1>
      <formula2>9.99999999999999E+23</formula2>
    </dataValidation>
    <dataValidation type="textLength" operator="lessThanOrEqual" allowBlank="1" showInputMessage="1" showErrorMessage="1" errorTitle="Ошибка" error="Допускается ввод не более 900 символов!" sqref="M742">
      <formula1>900</formula1>
    </dataValidation>
    <dataValidation type="textLength" operator="lessThanOrEqual" allowBlank="1" showInputMessage="1" showErrorMessage="1" errorTitle="Ошибка" error="Допускается ввод не более 900 символов!" sqref="K7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2">
      <formula1>"a"</formula1>
    </dataValidation>
    <dataValidation type="whole" allowBlank="1" showErrorMessage="1" errorTitle="Ошибка" error="Допускается ввод только неотрицательных целых чисел!" sqref="AI734">
      <formula1>0</formula1>
      <formula2>9.99999999999999E+23</formula2>
    </dataValidation>
    <dataValidation type="whole" allowBlank="1" showErrorMessage="1" errorTitle="Ошибка" error="Допускается ввод только неотрицательных целых чисел!" sqref="AF734">
      <formula1>0</formula1>
      <formula2>9.99999999999999E+23</formula2>
    </dataValidation>
    <dataValidation type="whole" allowBlank="1" showErrorMessage="1" errorTitle="Ошибка" error="Допускается ввод только неотрицательных целых чисел!" sqref="AI733">
      <formula1>0</formula1>
      <formula2>9.99999999999999E+23</formula2>
    </dataValidation>
    <dataValidation type="whole" allowBlank="1" showErrorMessage="1" errorTitle="Ошибка" error="Допускается ввод только неотрицательных целых чисел!" sqref="AF733">
      <formula1>0</formula1>
      <formula2>9.99999999999999E+23</formula2>
    </dataValidation>
    <dataValidation type="textLength" operator="lessThanOrEqual" allowBlank="1" showInputMessage="1" showErrorMessage="1" errorTitle="Ошибка" error="Допускается ввод не более 900 символов!" sqref="K7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3">
      <formula1>"a"</formula1>
    </dataValidation>
    <dataValidation type="whole" allowBlank="1" showErrorMessage="1" errorTitle="Ошибка" error="Допускается ввод только неотрицательных целых чисел!" sqref="AI732">
      <formula1>0</formula1>
      <formula2>9.99999999999999E+23</formula2>
    </dataValidation>
    <dataValidation type="whole" allowBlank="1" showErrorMessage="1" errorTitle="Ошибка" error="Допускается ввод только неотрицательных целых чисел!" sqref="AF732">
      <formula1>0</formula1>
      <formula2>9.99999999999999E+23</formula2>
    </dataValidation>
    <dataValidation type="decimal" allowBlank="1" showErrorMessage="1" errorTitle="Ошибка" error="Допускается ввод только неотрицательных чисел!" sqref="AE732">
      <formula1>0</formula1>
      <formula2>9.99999999999999E+23</formula2>
    </dataValidation>
    <dataValidation type="decimal" allowBlank="1" showErrorMessage="1" errorTitle="Ошибка" error="Допускается ввод только неотрицательных чисел!" sqref="AC732">
      <formula1>0</formula1>
      <formula2>9.99999999999999E+23</formula2>
    </dataValidation>
    <dataValidation type="textLength" operator="lessThanOrEqual" allowBlank="1" showInputMessage="1" showErrorMessage="1" errorTitle="Ошибка" error="Допускается ввод не более 900 символов!" sqref="K7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2">
      <formula1>"a"</formula1>
    </dataValidation>
    <dataValidation type="whole" allowBlank="1" showErrorMessage="1" errorTitle="Ошибка" error="Допускается ввод только неотрицательных целых чисел!" sqref="AI731">
      <formula1>0</formula1>
      <formula2>9.99999999999999E+23</formula2>
    </dataValidation>
    <dataValidation type="whole" allowBlank="1" showErrorMessage="1" errorTitle="Ошибка" error="Допускается ввод только неотрицательных целых чисел!" sqref="AF731">
      <formula1>0</formula1>
      <formula2>9.99999999999999E+23</formula2>
    </dataValidation>
    <dataValidation type="textLength" operator="lessThanOrEqual" allowBlank="1" showInputMessage="1" showErrorMessage="1" errorTitle="Ошибка" error="Допускается ввод не более 900 символов!" sqref="K7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1">
      <formula1>"a"</formula1>
    </dataValidation>
    <dataValidation type="whole" allowBlank="1" showErrorMessage="1" errorTitle="Ошибка" error="Допускается ввод только неотрицательных целых чисел!" sqref="AI730">
      <formula1>0</formula1>
      <formula2>9.99999999999999E+23</formula2>
    </dataValidation>
    <dataValidation type="whole" allowBlank="1" showErrorMessage="1" errorTitle="Ошибка" error="Допускается ввод только неотрицательных целых чисел!" sqref="AF730">
      <formula1>0</formula1>
      <formula2>9.99999999999999E+23</formula2>
    </dataValidation>
    <dataValidation type="textLength" operator="lessThanOrEqual" allowBlank="1" showInputMessage="1" showErrorMessage="1" errorTitle="Ошибка" error="Допускается ввод не более 900 символов!" sqref="M730">
      <formula1>900</formula1>
    </dataValidation>
    <dataValidation type="textLength" operator="lessThanOrEqual" allowBlank="1" showInputMessage="1" showErrorMessage="1" errorTitle="Ошибка" error="Допускается ввод не более 900 символов!" sqref="K7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0">
      <formula1>"a"</formula1>
    </dataValidation>
    <dataValidation type="whole" allowBlank="1" showErrorMessage="1" errorTitle="Ошибка" error="Допускается ввод только неотрицательных целых чисел!" sqref="AI722">
      <formula1>0</formula1>
      <formula2>9.99999999999999E+23</formula2>
    </dataValidation>
    <dataValidation type="whole" allowBlank="1" showErrorMessage="1" errorTitle="Ошибка" error="Допускается ввод только неотрицательных целых чисел!" sqref="AF722">
      <formula1>0</formula1>
      <formula2>9.99999999999999E+23</formula2>
    </dataValidation>
    <dataValidation type="whole" allowBlank="1" showErrorMessage="1" errorTitle="Ошибка" error="Допускается ввод только неотрицательных целых чисел!" sqref="AI721">
      <formula1>0</formula1>
      <formula2>9.99999999999999E+23</formula2>
    </dataValidation>
    <dataValidation type="whole" allowBlank="1" showErrorMessage="1" errorTitle="Ошибка" error="Допускается ввод только неотрицательных целых чисел!" sqref="AF721">
      <formula1>0</formula1>
      <formula2>9.99999999999999E+23</formula2>
    </dataValidation>
    <dataValidation type="textLength" operator="lessThanOrEqual" allowBlank="1" showInputMessage="1" showErrorMessage="1" errorTitle="Ошибка" error="Допускается ввод не более 900 символов!" sqref="K7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1">
      <formula1>"a"</formula1>
    </dataValidation>
    <dataValidation type="whole" allowBlank="1" showErrorMessage="1" errorTitle="Ошибка" error="Допускается ввод только неотрицательных целых чисел!" sqref="AI720">
      <formula1>0</formula1>
      <formula2>9.99999999999999E+23</formula2>
    </dataValidation>
    <dataValidation type="whole" allowBlank="1" showErrorMessage="1" errorTitle="Ошибка" error="Допускается ввод только неотрицательных целых чисел!" sqref="AF720">
      <formula1>0</formula1>
      <formula2>9.99999999999999E+23</formula2>
    </dataValidation>
    <dataValidation type="decimal" allowBlank="1" showErrorMessage="1" errorTitle="Ошибка" error="Допускается ввод только неотрицательных чисел!" sqref="AE720">
      <formula1>0</formula1>
      <formula2>9.99999999999999E+23</formula2>
    </dataValidation>
    <dataValidation type="decimal" allowBlank="1" showErrorMessage="1" errorTitle="Ошибка" error="Допускается ввод только неотрицательных чисел!" sqref="AC720">
      <formula1>0</formula1>
      <formula2>9.99999999999999E+23</formula2>
    </dataValidation>
    <dataValidation type="textLength" operator="lessThanOrEqual" allowBlank="1" showInputMessage="1" showErrorMessage="1" errorTitle="Ошибка" error="Допускается ввод не более 900 символов!" sqref="K7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0">
      <formula1>"a"</formula1>
    </dataValidation>
    <dataValidation type="whole" allowBlank="1" showErrorMessage="1" errorTitle="Ошибка" error="Допускается ввод только неотрицательных целых чисел!" sqref="AI719">
      <formula1>0</formula1>
      <formula2>9.99999999999999E+23</formula2>
    </dataValidation>
    <dataValidation type="whole" allowBlank="1" showErrorMessage="1" errorTitle="Ошибка" error="Допускается ввод только неотрицательных целых чисел!" sqref="AF719">
      <formula1>0</formula1>
      <formula2>9.99999999999999E+23</formula2>
    </dataValidation>
    <dataValidation type="textLength" operator="lessThanOrEqual" allowBlank="1" showInputMessage="1" showErrorMessage="1" errorTitle="Ошибка" error="Допускается ввод не более 900 символов!" sqref="K7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9">
      <formula1>"a"</formula1>
    </dataValidation>
    <dataValidation type="whole" allowBlank="1" showErrorMessage="1" errorTitle="Ошибка" error="Допускается ввод только неотрицательных целых чисел!" sqref="AI718">
      <formula1>0</formula1>
      <formula2>9.99999999999999E+23</formula2>
    </dataValidation>
    <dataValidation type="whole" allowBlank="1" showErrorMessage="1" errorTitle="Ошибка" error="Допускается ввод только неотрицательных целых чисел!" sqref="AF718">
      <formula1>0</formula1>
      <formula2>9.99999999999999E+23</formula2>
    </dataValidation>
    <dataValidation type="textLength" operator="lessThanOrEqual" allowBlank="1" showInputMessage="1" showErrorMessage="1" errorTitle="Ошибка" error="Допускается ввод не более 900 символов!" sqref="M718">
      <formula1>900</formula1>
    </dataValidation>
    <dataValidation type="textLength" operator="lessThanOrEqual" allowBlank="1" showInputMessage="1" showErrorMessage="1" errorTitle="Ошибка" error="Допускается ввод не более 900 символов!" sqref="K7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8">
      <formula1>"a"</formula1>
    </dataValidation>
    <dataValidation type="whole" allowBlank="1" showErrorMessage="1" errorTitle="Ошибка" error="Допускается ввод только неотрицательных целых чисел!" sqref="AI710">
      <formula1>0</formula1>
      <formula2>9.99999999999999E+23</formula2>
    </dataValidation>
    <dataValidation type="whole" allowBlank="1" showErrorMessage="1" errorTitle="Ошибка" error="Допускается ввод только неотрицательных целых чисел!" sqref="AF710">
      <formula1>0</formula1>
      <formula2>9.99999999999999E+23</formula2>
    </dataValidation>
    <dataValidation type="whole" allowBlank="1" showErrorMessage="1" errorTitle="Ошибка" error="Допускается ввод только неотрицательных целых чисел!" sqref="AI709">
      <formula1>0</formula1>
      <formula2>9.99999999999999E+23</formula2>
    </dataValidation>
    <dataValidation type="whole" allowBlank="1" showErrorMessage="1" errorTitle="Ошибка" error="Допускается ввод только неотрицательных целых чисел!" sqref="AF709">
      <formula1>0</formula1>
      <formula2>9.99999999999999E+23</formula2>
    </dataValidation>
    <dataValidation type="textLength" operator="lessThanOrEqual" allowBlank="1" showInputMessage="1" showErrorMessage="1" errorTitle="Ошибка" error="Допускается ввод не более 900 символов!" sqref="K7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9">
      <formula1>"a"</formula1>
    </dataValidation>
    <dataValidation type="whole" allowBlank="1" showErrorMessage="1" errorTitle="Ошибка" error="Допускается ввод только неотрицательных целых чисел!" sqref="AI708">
      <formula1>0</formula1>
      <formula2>9.99999999999999E+23</formula2>
    </dataValidation>
    <dataValidation type="whole" allowBlank="1" showErrorMessage="1" errorTitle="Ошибка" error="Допускается ввод только неотрицательных целых чисел!" sqref="AF708">
      <formula1>0</formula1>
      <formula2>9.99999999999999E+23</formula2>
    </dataValidation>
    <dataValidation type="decimal" allowBlank="1" showErrorMessage="1" errorTitle="Ошибка" error="Допускается ввод только неотрицательных чисел!" sqref="AE708">
      <formula1>0</formula1>
      <formula2>9.99999999999999E+23</formula2>
    </dataValidation>
    <dataValidation type="decimal" allowBlank="1" showErrorMessage="1" errorTitle="Ошибка" error="Допускается ввод только неотрицательных чисел!" sqref="AC708">
      <formula1>0</formula1>
      <formula2>9.99999999999999E+23</formula2>
    </dataValidation>
    <dataValidation type="textLength" operator="lessThanOrEqual" allowBlank="1" showInputMessage="1" showErrorMessage="1" errorTitle="Ошибка" error="Допускается ввод не более 900 символов!" sqref="K7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8">
      <formula1>"a"</formula1>
    </dataValidation>
    <dataValidation type="whole" allowBlank="1" showErrorMessage="1" errorTitle="Ошибка" error="Допускается ввод только неотрицательных целых чисел!" sqref="AI707">
      <formula1>0</formula1>
      <formula2>9.99999999999999E+23</formula2>
    </dataValidation>
    <dataValidation type="whole" allowBlank="1" showErrorMessage="1" errorTitle="Ошибка" error="Допускается ввод только неотрицательных целых чисел!" sqref="AF707">
      <formula1>0</formula1>
      <formula2>9.99999999999999E+23</formula2>
    </dataValidation>
    <dataValidation type="textLength" operator="lessThanOrEqual" allowBlank="1" showInputMessage="1" showErrorMessage="1" errorTitle="Ошибка" error="Допускается ввод не более 900 символов!" sqref="K7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7">
      <formula1>"a"</formula1>
    </dataValidation>
    <dataValidation type="whole" allowBlank="1" showErrorMessage="1" errorTitle="Ошибка" error="Допускается ввод только неотрицательных целых чисел!" sqref="AI706">
      <formula1>0</formula1>
      <formula2>9.99999999999999E+23</formula2>
    </dataValidation>
    <dataValidation type="whole" allowBlank="1" showErrorMessage="1" errorTitle="Ошибка" error="Допускается ввод только неотрицательных целых чисел!" sqref="AF706">
      <formula1>0</formula1>
      <formula2>9.99999999999999E+23</formula2>
    </dataValidation>
    <dataValidation type="textLength" operator="lessThanOrEqual" allowBlank="1" showInputMessage="1" showErrorMessage="1" errorTitle="Ошибка" error="Допускается ввод не более 900 символов!" sqref="M706">
      <formula1>900</formula1>
    </dataValidation>
    <dataValidation type="textLength" operator="lessThanOrEqual" allowBlank="1" showInputMessage="1" showErrorMessage="1" errorTitle="Ошибка" error="Допускается ввод не более 900 символов!" sqref="K7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6">
      <formula1>"a"</formula1>
    </dataValidation>
    <dataValidation type="whole" allowBlank="1" showErrorMessage="1" errorTitle="Ошибка" error="Допускается ввод только неотрицательных целых чисел!" sqref="AI697">
      <formula1>0</formula1>
      <formula2>9.99999999999999E+23</formula2>
    </dataValidation>
    <dataValidation type="whole" allowBlank="1" showErrorMessage="1" errorTitle="Ошибка" error="Допускается ввод только неотрицательных целых чисел!" sqref="AF697">
      <formula1>0</formula1>
      <formula2>9.99999999999999E+23</formula2>
    </dataValidation>
    <dataValidation type="whole" allowBlank="1" showErrorMessage="1" errorTitle="Ошибка" error="Допускается ввод только неотрицательных целых чисел!" sqref="AI696">
      <formula1>0</formula1>
      <formula2>9.99999999999999E+23</formula2>
    </dataValidation>
    <dataValidation type="whole" allowBlank="1" showErrorMessage="1" errorTitle="Ошибка" error="Допускается ввод только неотрицательных целых чисел!" sqref="AF696">
      <formula1>0</formula1>
      <formula2>9.99999999999999E+23</formula2>
    </dataValidation>
    <dataValidation type="textLength" operator="lessThanOrEqual" allowBlank="1" showInputMessage="1" showErrorMessage="1" errorTitle="Ошибка" error="Допускается ввод не более 900 символов!" sqref="K6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6">
      <formula1>"a"</formula1>
    </dataValidation>
    <dataValidation type="whole" allowBlank="1" showErrorMessage="1" errorTitle="Ошибка" error="Допускается ввод только неотрицательных целых чисел!" sqref="AI695">
      <formula1>0</formula1>
      <formula2>9.99999999999999E+23</formula2>
    </dataValidation>
    <dataValidation type="whole" allowBlank="1" showErrorMessage="1" errorTitle="Ошибка" error="Допускается ввод только неотрицательных целых чисел!" sqref="AF695">
      <formula1>0</formula1>
      <formula2>9.99999999999999E+23</formula2>
    </dataValidation>
    <dataValidation type="decimal" allowBlank="1" showErrorMessage="1" errorTitle="Ошибка" error="Допускается ввод только неотрицательных чисел!" sqref="AE695">
      <formula1>0</formula1>
      <formula2>9.99999999999999E+23</formula2>
    </dataValidation>
    <dataValidation type="decimal" allowBlank="1" showErrorMessage="1" errorTitle="Ошибка" error="Допускается ввод только неотрицательных чисел!" sqref="AC695">
      <formula1>0</formula1>
      <formula2>9.99999999999999E+23</formula2>
    </dataValidation>
    <dataValidation type="textLength" operator="lessThanOrEqual" allowBlank="1" showInputMessage="1" showErrorMessage="1" errorTitle="Ошибка" error="Допускается ввод не более 900 символов!" sqref="K6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5">
      <formula1>"a"</formula1>
    </dataValidation>
    <dataValidation type="whole" allowBlank="1" showErrorMessage="1" errorTitle="Ошибка" error="Допускается ввод только неотрицательных целых чисел!" sqref="AI694">
      <formula1>0</formula1>
      <formula2>9.99999999999999E+23</formula2>
    </dataValidation>
    <dataValidation type="whole" allowBlank="1" showErrorMessage="1" errorTitle="Ошибка" error="Допускается ввод только неотрицательных целых чисел!" sqref="AF694">
      <formula1>0</formula1>
      <formula2>9.99999999999999E+23</formula2>
    </dataValidation>
    <dataValidation type="textLength" operator="lessThanOrEqual" allowBlank="1" showInputMessage="1" showErrorMessage="1" errorTitle="Ошибка" error="Допускается ввод не более 900 символов!" sqref="K6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4">
      <formula1>"a"</formula1>
    </dataValidation>
    <dataValidation type="whole" allowBlank="1" showErrorMessage="1" errorTitle="Ошибка" error="Допускается ввод только неотрицательных целых чисел!" sqref="AI693">
      <formula1>0</formula1>
      <formula2>9.99999999999999E+23</formula2>
    </dataValidation>
    <dataValidation type="whole" allowBlank="1" showErrorMessage="1" errorTitle="Ошибка" error="Допускается ввод только неотрицательных целых чисел!" sqref="AF693">
      <formula1>0</formula1>
      <formula2>9.99999999999999E+23</formula2>
    </dataValidation>
    <dataValidation type="textLength" operator="lessThanOrEqual" allowBlank="1" showInputMessage="1" showErrorMessage="1" errorTitle="Ошибка" error="Допускается ввод не более 900 символов!" sqref="M693">
      <formula1>900</formula1>
    </dataValidation>
    <dataValidation type="textLength" operator="lessThanOrEqual" allowBlank="1" showInputMessage="1" showErrorMessage="1" errorTitle="Ошибка" error="Допускается ввод не более 900 символов!" sqref="K6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3">
      <formula1>"a"</formula1>
    </dataValidation>
    <dataValidation type="whole" allowBlank="1" showErrorMessage="1" errorTitle="Ошибка" error="Допускается ввод только неотрицательных целых чисел!" sqref="AI685">
      <formula1>0</formula1>
      <formula2>9.99999999999999E+23</formula2>
    </dataValidation>
    <dataValidation type="whole" allowBlank="1" showErrorMessage="1" errorTitle="Ошибка" error="Допускается ввод только неотрицательных целых чисел!" sqref="AF685">
      <formula1>0</formula1>
      <formula2>9.99999999999999E+23</formula2>
    </dataValidation>
    <dataValidation type="whole" allowBlank="1" showErrorMessage="1" errorTitle="Ошибка" error="Допускается ввод только неотрицательных целых чисел!" sqref="AI684">
      <formula1>0</formula1>
      <formula2>9.99999999999999E+23</formula2>
    </dataValidation>
    <dataValidation type="whole" allowBlank="1" showErrorMessage="1" errorTitle="Ошибка" error="Допускается ввод только неотрицательных целых чисел!" sqref="AF684">
      <formula1>0</formula1>
      <formula2>9.99999999999999E+23</formula2>
    </dataValidation>
    <dataValidation type="textLength" operator="lessThanOrEqual" allowBlank="1" showInputMessage="1" showErrorMessage="1" errorTitle="Ошибка" error="Допускается ввод не более 900 символов!" sqref="K6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4">
      <formula1>"a"</formula1>
    </dataValidation>
    <dataValidation type="whole" allowBlank="1" showErrorMessage="1" errorTitle="Ошибка" error="Допускается ввод только неотрицательных целых чисел!" sqref="AI683">
      <formula1>0</formula1>
      <formula2>9.99999999999999E+23</formula2>
    </dataValidation>
    <dataValidation type="whole" allowBlank="1" showErrorMessage="1" errorTitle="Ошибка" error="Допускается ввод только неотрицательных целых чисел!" sqref="AF683">
      <formula1>0</formula1>
      <formula2>9.99999999999999E+23</formula2>
    </dataValidation>
    <dataValidation type="decimal" allowBlank="1" showErrorMessage="1" errorTitle="Ошибка" error="Допускается ввод только неотрицательных чисел!" sqref="AE683">
      <formula1>0</formula1>
      <formula2>9.99999999999999E+23</formula2>
    </dataValidation>
    <dataValidation type="decimal" allowBlank="1" showErrorMessage="1" errorTitle="Ошибка" error="Допускается ввод только неотрицательных чисел!" sqref="AC683">
      <formula1>0</formula1>
      <formula2>9.99999999999999E+23</formula2>
    </dataValidation>
    <dataValidation type="textLength" operator="lessThanOrEqual" allowBlank="1" showInputMessage="1" showErrorMessage="1" errorTitle="Ошибка" error="Допускается ввод не более 900 символов!" sqref="K6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3">
      <formula1>"a"</formula1>
    </dataValidation>
    <dataValidation type="whole" allowBlank="1" showErrorMessage="1" errorTitle="Ошибка" error="Допускается ввод только неотрицательных целых чисел!" sqref="AI682">
      <formula1>0</formula1>
      <formula2>9.99999999999999E+23</formula2>
    </dataValidation>
    <dataValidation type="whole" allowBlank="1" showErrorMessage="1" errorTitle="Ошибка" error="Допускается ввод только неотрицательных целых чисел!" sqref="AF682">
      <formula1>0</formula1>
      <formula2>9.99999999999999E+23</formula2>
    </dataValidation>
    <dataValidation type="textLength" operator="lessThanOrEqual" allowBlank="1" showInputMessage="1" showErrorMessage="1" errorTitle="Ошибка" error="Допускается ввод не более 900 символов!" sqref="K6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2">
      <formula1>"a"</formula1>
    </dataValidation>
    <dataValidation type="whole" allowBlank="1" showErrorMessage="1" errorTitle="Ошибка" error="Допускается ввод только неотрицательных целых чисел!" sqref="AI681">
      <formula1>0</formula1>
      <formula2>9.99999999999999E+23</formula2>
    </dataValidation>
    <dataValidation type="whole" allowBlank="1" showErrorMessage="1" errorTitle="Ошибка" error="Допускается ввод только неотрицательных целых чисел!" sqref="AF681">
      <formula1>0</formula1>
      <formula2>9.99999999999999E+23</formula2>
    </dataValidation>
    <dataValidation type="textLength" operator="lessThanOrEqual" allowBlank="1" showInputMessage="1" showErrorMessage="1" errorTitle="Ошибка" error="Допускается ввод не более 900 символов!" sqref="M681">
      <formula1>900</formula1>
    </dataValidation>
    <dataValidation type="textLength" operator="lessThanOrEqual" allowBlank="1" showInputMessage="1" showErrorMessage="1" errorTitle="Ошибка" error="Допускается ввод не более 900 символов!" sqref="K6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1">
      <formula1>"a"</formula1>
    </dataValidation>
    <dataValidation type="whole" allowBlank="1" showErrorMessage="1" errorTitle="Ошибка" error="Допускается ввод только неотрицательных целых чисел!" sqref="AI674">
      <formula1>0</formula1>
      <formula2>9.99999999999999E+23</formula2>
    </dataValidation>
    <dataValidation type="whole" allowBlank="1" showErrorMessage="1" errorTitle="Ошибка" error="Допускается ввод только неотрицательных целых чисел!" sqref="AF674">
      <formula1>0</formula1>
      <formula2>9.99999999999999E+23</formula2>
    </dataValidation>
    <dataValidation type="whole" allowBlank="1" showErrorMessage="1" errorTitle="Ошибка" error="Допускается ввод только неотрицательных целых чисел!" sqref="AI673">
      <formula1>0</formula1>
      <formula2>9.99999999999999E+23</formula2>
    </dataValidation>
    <dataValidation type="whole" allowBlank="1" showErrorMessage="1" errorTitle="Ошибка" error="Допускается ввод только неотрицательных целых чисел!" sqref="AF673">
      <formula1>0</formula1>
      <formula2>9.99999999999999E+23</formula2>
    </dataValidation>
    <dataValidation type="textLength" operator="lessThanOrEqual" allowBlank="1" showInputMessage="1" showErrorMessage="1" errorTitle="Ошибка" error="Допускается ввод не более 900 символов!" sqref="K6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3">
      <formula1>"a"</formula1>
    </dataValidation>
    <dataValidation type="whole" allowBlank="1" showErrorMessage="1" errorTitle="Ошибка" error="Допускается ввод только неотрицательных целых чисел!" sqref="AI672">
      <formula1>0</formula1>
      <formula2>9.99999999999999E+23</formula2>
    </dataValidation>
    <dataValidation type="whole" allowBlank="1" showErrorMessage="1" errorTitle="Ошибка" error="Допускается ввод только неотрицательных целых чисел!" sqref="AF672">
      <formula1>0</formula1>
      <formula2>9.99999999999999E+23</formula2>
    </dataValidation>
    <dataValidation type="decimal" allowBlank="1" showErrorMessage="1" errorTitle="Ошибка" error="Допускается ввод только неотрицательных чисел!" sqref="AE672">
      <formula1>0</formula1>
      <formula2>9.99999999999999E+23</formula2>
    </dataValidation>
    <dataValidation type="decimal" allowBlank="1" showErrorMessage="1" errorTitle="Ошибка" error="Допускается ввод только неотрицательных чисел!" sqref="AC672">
      <formula1>0</formula1>
      <formula2>9.99999999999999E+23</formula2>
    </dataValidation>
    <dataValidation type="textLength" operator="lessThanOrEqual" allowBlank="1" showInputMessage="1" showErrorMessage="1" errorTitle="Ошибка" error="Допускается ввод не более 900 символов!" sqref="K6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2">
      <formula1>"a"</formula1>
    </dataValidation>
    <dataValidation type="whole" allowBlank="1" showErrorMessage="1" errorTitle="Ошибка" error="Допускается ввод только неотрицательных целых чисел!" sqref="AI671">
      <formula1>0</formula1>
      <formula2>9.99999999999999E+23</formula2>
    </dataValidation>
    <dataValidation type="whole" allowBlank="1" showErrorMessage="1" errorTitle="Ошибка" error="Допускается ввод только неотрицательных целых чисел!" sqref="AF671">
      <formula1>0</formula1>
      <formula2>9.99999999999999E+23</formula2>
    </dataValidation>
    <dataValidation type="textLength" operator="lessThanOrEqual" allowBlank="1" showInputMessage="1" showErrorMessage="1" errorTitle="Ошибка" error="Допускается ввод не более 900 символов!" sqref="K6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1">
      <formula1>"a"</formula1>
    </dataValidation>
    <dataValidation type="whole" allowBlank="1" showErrorMessage="1" errorTitle="Ошибка" error="Допускается ввод только неотрицательных целых чисел!" sqref="AI670">
      <formula1>0</formula1>
      <formula2>9.99999999999999E+23</formula2>
    </dataValidation>
    <dataValidation type="whole" allowBlank="1" showErrorMessage="1" errorTitle="Ошибка" error="Допускается ввод только неотрицательных целых чисел!" sqref="AF670">
      <formula1>0</formula1>
      <formula2>9.99999999999999E+23</formula2>
    </dataValidation>
    <dataValidation type="textLength" operator="lessThanOrEqual" allowBlank="1" showInputMessage="1" showErrorMessage="1" errorTitle="Ошибка" error="Допускается ввод не более 900 символов!" sqref="M670">
      <formula1>900</formula1>
    </dataValidation>
    <dataValidation type="textLength" operator="lessThanOrEqual" allowBlank="1" showInputMessage="1" showErrorMessage="1" errorTitle="Ошибка" error="Допускается ввод не более 900 символов!" sqref="K6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0">
      <formula1>"a"</formula1>
    </dataValidation>
    <dataValidation type="whole" allowBlank="1" showErrorMessage="1" errorTitle="Ошибка" error="Допускается ввод только неотрицательных целых чисел!" sqref="AI663">
      <formula1>0</formula1>
      <formula2>9.99999999999999E+23</formula2>
    </dataValidation>
    <dataValidation type="whole" allowBlank="1" showErrorMessage="1" errorTitle="Ошибка" error="Допускается ввод только неотрицательных целых чисел!" sqref="AF663">
      <formula1>0</formula1>
      <formula2>9.99999999999999E+23</formula2>
    </dataValidation>
    <dataValidation type="whole" allowBlank="1" showErrorMessage="1" errorTitle="Ошибка" error="Допускается ввод только неотрицательных целых чисел!" sqref="AI662">
      <formula1>0</formula1>
      <formula2>9.99999999999999E+23</formula2>
    </dataValidation>
    <dataValidation type="whole" allowBlank="1" showErrorMessage="1" errorTitle="Ошибка" error="Допускается ввод только неотрицательных целых чисел!" sqref="AF662">
      <formula1>0</formula1>
      <formula2>9.99999999999999E+23</formula2>
    </dataValidation>
    <dataValidation type="textLength" operator="lessThanOrEqual" allowBlank="1" showInputMessage="1" showErrorMessage="1" errorTitle="Ошибка" error="Допускается ввод не более 900 символов!" sqref="K6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2">
      <formula1>"a"</formula1>
    </dataValidation>
    <dataValidation type="whole" allowBlank="1" showErrorMessage="1" errorTitle="Ошибка" error="Допускается ввод только неотрицательных целых чисел!" sqref="AI661">
      <formula1>0</formula1>
      <formula2>9.99999999999999E+23</formula2>
    </dataValidation>
    <dataValidation type="whole" allowBlank="1" showErrorMessage="1" errorTitle="Ошибка" error="Допускается ввод только неотрицательных целых чисел!" sqref="AF661">
      <formula1>0</formula1>
      <formula2>9.99999999999999E+23</formula2>
    </dataValidation>
    <dataValidation type="decimal" allowBlank="1" showErrorMessage="1" errorTitle="Ошибка" error="Допускается ввод только неотрицательных чисел!" sqref="AE661">
      <formula1>0</formula1>
      <formula2>9.99999999999999E+23</formula2>
    </dataValidation>
    <dataValidation type="decimal" allowBlank="1" showErrorMessage="1" errorTitle="Ошибка" error="Допускается ввод только неотрицательных чисел!" sqref="AC661">
      <formula1>0</formula1>
      <formula2>9.99999999999999E+23</formula2>
    </dataValidation>
    <dataValidation type="textLength" operator="lessThanOrEqual" allowBlank="1" showInputMessage="1" showErrorMessage="1" errorTitle="Ошибка" error="Допускается ввод не более 900 символов!" sqref="K6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1">
      <formula1>"a"</formula1>
    </dataValidation>
    <dataValidation type="whole" allowBlank="1" showErrorMessage="1" errorTitle="Ошибка" error="Допускается ввод только неотрицательных целых чисел!" sqref="AI660">
      <formula1>0</formula1>
      <formula2>9.99999999999999E+23</formula2>
    </dataValidation>
    <dataValidation type="whole" allowBlank="1" showErrorMessage="1" errorTitle="Ошибка" error="Допускается ввод только неотрицательных целых чисел!" sqref="AF660">
      <formula1>0</formula1>
      <formula2>9.99999999999999E+23</formula2>
    </dataValidation>
    <dataValidation type="textLength" operator="lessThanOrEqual" allowBlank="1" showInputMessage="1" showErrorMessage="1" errorTitle="Ошибка" error="Допускается ввод не более 900 символов!" sqref="K6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0">
      <formula1>"a"</formula1>
    </dataValidation>
    <dataValidation type="whole" allowBlank="1" showErrorMessage="1" errorTitle="Ошибка" error="Допускается ввод только неотрицательных целых чисел!" sqref="AI659">
      <formula1>0</formula1>
      <formula2>9.99999999999999E+23</formula2>
    </dataValidation>
    <dataValidation type="whole" allowBlank="1" showErrorMessage="1" errorTitle="Ошибка" error="Допускается ввод только неотрицательных целых чисел!" sqref="AF659">
      <formula1>0</formula1>
      <formula2>9.99999999999999E+23</formula2>
    </dataValidation>
    <dataValidation type="textLength" operator="lessThanOrEqual" allowBlank="1" showInputMessage="1" showErrorMessage="1" errorTitle="Ошибка" error="Допускается ввод не более 900 символов!" sqref="M659">
      <formula1>900</formula1>
    </dataValidation>
    <dataValidation type="textLength" operator="lessThanOrEqual" allowBlank="1" showInputMessage="1" showErrorMessage="1" errorTitle="Ошибка" error="Допускается ввод не более 900 символов!" sqref="K6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9">
      <formula1>"a"</formula1>
    </dataValidation>
    <dataValidation type="whole" allowBlank="1" showErrorMessage="1" errorTitle="Ошибка" error="Допускается ввод только неотрицательных целых чисел!" sqref="AI650">
      <formula1>0</formula1>
      <formula2>9.99999999999999E+23</formula2>
    </dataValidation>
    <dataValidation type="whole" allowBlank="1" showErrorMessage="1" errorTitle="Ошибка" error="Допускается ввод только неотрицательных целых чисел!" sqref="AF650">
      <formula1>0</formula1>
      <formula2>9.99999999999999E+23</formula2>
    </dataValidation>
    <dataValidation type="whole" allowBlank="1" showErrorMessage="1" errorTitle="Ошибка" error="Допускается ввод только неотрицательных целых чисел!" sqref="AI649">
      <formula1>0</formula1>
      <formula2>9.99999999999999E+23</formula2>
    </dataValidation>
    <dataValidation type="whole" allowBlank="1" showErrorMessage="1" errorTitle="Ошибка" error="Допускается ввод только неотрицательных целых чисел!" sqref="AF649">
      <formula1>0</formula1>
      <formula2>9.99999999999999E+23</formula2>
    </dataValidation>
    <dataValidation type="textLength" operator="lessThanOrEqual" allowBlank="1" showInputMessage="1" showErrorMessage="1" errorTitle="Ошибка" error="Допускается ввод не более 900 символов!" sqref="K6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9">
      <formula1>"a"</formula1>
    </dataValidation>
    <dataValidation type="whole" allowBlank="1" showErrorMessage="1" errorTitle="Ошибка" error="Допускается ввод только неотрицательных целых чисел!" sqref="AI648">
      <formula1>0</formula1>
      <formula2>9.99999999999999E+23</formula2>
    </dataValidation>
    <dataValidation type="whole" allowBlank="1" showErrorMessage="1" errorTitle="Ошибка" error="Допускается ввод только неотрицательных целых чисел!" sqref="AF648">
      <formula1>0</formula1>
      <formula2>9.99999999999999E+23</formula2>
    </dataValidation>
    <dataValidation type="decimal" allowBlank="1" showErrorMessage="1" errorTitle="Ошибка" error="Допускается ввод только неотрицательных чисел!" sqref="AE648">
      <formula1>0</formula1>
      <formula2>9.99999999999999E+23</formula2>
    </dataValidation>
    <dataValidation type="decimal" allowBlank="1" showErrorMessage="1" errorTitle="Ошибка" error="Допускается ввод только неотрицательных чисел!" sqref="AC648">
      <formula1>0</formula1>
      <formula2>9.99999999999999E+23</formula2>
    </dataValidation>
    <dataValidation type="textLength" operator="lessThanOrEqual" allowBlank="1" showInputMessage="1" showErrorMessage="1" errorTitle="Ошибка" error="Допускается ввод не более 900 символов!" sqref="K6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8">
      <formula1>"a"</formula1>
    </dataValidation>
    <dataValidation type="whole" allowBlank="1" showErrorMessage="1" errorTitle="Ошибка" error="Допускается ввод только неотрицательных целых чисел!" sqref="AI647">
      <formula1>0</formula1>
      <formula2>9.99999999999999E+23</formula2>
    </dataValidation>
    <dataValidation type="whole" allowBlank="1" showErrorMessage="1" errorTitle="Ошибка" error="Допускается ввод только неотрицательных целых чисел!" sqref="AF647">
      <formula1>0</formula1>
      <formula2>9.99999999999999E+23</formula2>
    </dataValidation>
    <dataValidation type="textLength" operator="lessThanOrEqual" allowBlank="1" showInputMessage="1" showErrorMessage="1" errorTitle="Ошибка" error="Допускается ввод не более 900 символов!" sqref="K6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7">
      <formula1>"a"</formula1>
    </dataValidation>
    <dataValidation type="whole" allowBlank="1" showErrorMessage="1" errorTitle="Ошибка" error="Допускается ввод только неотрицательных целых чисел!" sqref="AI646">
      <formula1>0</formula1>
      <formula2>9.99999999999999E+23</formula2>
    </dataValidation>
    <dataValidation type="whole" allowBlank="1" showErrorMessage="1" errorTitle="Ошибка" error="Допускается ввод только неотрицательных целых чисел!" sqref="AF646">
      <formula1>0</formula1>
      <formula2>9.99999999999999E+23</formula2>
    </dataValidation>
    <dataValidation type="textLength" operator="lessThanOrEqual" allowBlank="1" showInputMessage="1" showErrorMessage="1" errorTitle="Ошибка" error="Допускается ввод не более 900 символов!" sqref="M646">
      <formula1>900</formula1>
    </dataValidation>
    <dataValidation type="textLength" operator="lessThanOrEqual" allowBlank="1" showInputMessage="1" showErrorMessage="1" errorTitle="Ошибка" error="Допускается ввод не более 900 символов!" sqref="K6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6">
      <formula1>"a"</formula1>
    </dataValidation>
    <dataValidation type="whole" allowBlank="1" showErrorMessage="1" errorTitle="Ошибка" error="Допускается ввод только неотрицательных целых чисел!" sqref="AI633">
      <formula1>0</formula1>
      <formula2>9.99999999999999E+23</formula2>
    </dataValidation>
    <dataValidation type="whole" allowBlank="1" showErrorMessage="1" errorTitle="Ошибка" error="Допускается ввод только неотрицательных целых чисел!" sqref="AF633">
      <formula1>0</formula1>
      <formula2>9.99999999999999E+23</formula2>
    </dataValidation>
    <dataValidation type="whole" allowBlank="1" showErrorMessage="1" errorTitle="Ошибка" error="Допускается ввод только неотрицательных целых чисел!" sqref="AI632">
      <formula1>0</formula1>
      <formula2>9.99999999999999E+23</formula2>
    </dataValidation>
    <dataValidation type="whole" allowBlank="1" showErrorMessage="1" errorTitle="Ошибка" error="Допускается ввод только неотрицательных целых чисел!" sqref="AF632">
      <formula1>0</formula1>
      <formula2>9.99999999999999E+23</formula2>
    </dataValidation>
    <dataValidation type="textLength" operator="lessThanOrEqual" allowBlank="1" showInputMessage="1" showErrorMessage="1" errorTitle="Ошибка" error="Допускается ввод не более 900 символов!" sqref="K6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2">
      <formula1>"a"</formula1>
    </dataValidation>
    <dataValidation type="whole" allowBlank="1" showErrorMessage="1" errorTitle="Ошибка" error="Допускается ввод только неотрицательных целых чисел!" sqref="AI631">
      <formula1>0</formula1>
      <formula2>9.99999999999999E+23</formula2>
    </dataValidation>
    <dataValidation type="whole" allowBlank="1" showErrorMessage="1" errorTitle="Ошибка" error="Допускается ввод только неотрицательных целых чисел!" sqref="AF631">
      <formula1>0</formula1>
      <formula2>9.99999999999999E+23</formula2>
    </dataValidation>
    <dataValidation type="decimal" allowBlank="1" showErrorMessage="1" errorTitle="Ошибка" error="Допускается ввод только неотрицательных чисел!" sqref="AE631">
      <formula1>0</formula1>
      <formula2>9.99999999999999E+23</formula2>
    </dataValidation>
    <dataValidation type="decimal" allowBlank="1" showErrorMessage="1" errorTitle="Ошибка" error="Допускается ввод только неотрицательных чисел!" sqref="AC631">
      <formula1>0</formula1>
      <formula2>9.99999999999999E+23</formula2>
    </dataValidation>
    <dataValidation type="textLength" operator="lessThanOrEqual" allowBlank="1" showInputMessage="1" showErrorMessage="1" errorTitle="Ошибка" error="Допускается ввод не более 900 символов!" sqref="K6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1">
      <formula1>"a"</formula1>
    </dataValidation>
    <dataValidation type="whole" allowBlank="1" showErrorMessage="1" errorTitle="Ошибка" error="Допускается ввод только неотрицательных целых чисел!" sqref="AI630">
      <formula1>0</formula1>
      <formula2>9.99999999999999E+23</formula2>
    </dataValidation>
    <dataValidation type="whole" allowBlank="1" showErrorMessage="1" errorTitle="Ошибка" error="Допускается ввод только неотрицательных целых чисел!" sqref="AF630">
      <formula1>0</formula1>
      <formula2>9.99999999999999E+23</formula2>
    </dataValidation>
    <dataValidation type="textLength" operator="lessThanOrEqual" allowBlank="1" showInputMessage="1" showErrorMessage="1" errorTitle="Ошибка" error="Допускается ввод не более 900 символов!" sqref="K6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0">
      <formula1>"a"</formula1>
    </dataValidation>
    <dataValidation type="whole" allowBlank="1" showErrorMessage="1" errorTitle="Ошибка" error="Допускается ввод только неотрицательных целых чисел!" sqref="AI629">
      <formula1>0</formula1>
      <formula2>9.99999999999999E+23</formula2>
    </dataValidation>
    <dataValidation type="whole" allowBlank="1" showErrorMessage="1" errorTitle="Ошибка" error="Допускается ввод только неотрицательных целых чисел!" sqref="AF629">
      <formula1>0</formula1>
      <formula2>9.99999999999999E+23</formula2>
    </dataValidation>
    <dataValidation type="textLength" operator="lessThanOrEqual" allowBlank="1" showInputMessage="1" showErrorMessage="1" errorTitle="Ошибка" error="Допускается ввод не более 900 символов!" sqref="M629">
      <formula1>900</formula1>
    </dataValidation>
    <dataValidation type="textLength" operator="lessThanOrEqual" allowBlank="1" showInputMessage="1" showErrorMessage="1" errorTitle="Ошибка" error="Допускается ввод не более 900 символов!" sqref="K6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9">
      <formula1>"a"</formula1>
    </dataValidation>
    <dataValidation type="whole" allowBlank="1" showErrorMessage="1" errorTitle="Ошибка" error="Допускается ввод только неотрицательных целых чисел!" sqref="AI616">
      <formula1>0</formula1>
      <formula2>9.99999999999999E+23</formula2>
    </dataValidation>
    <dataValidation type="whole" allowBlank="1" showErrorMessage="1" errorTitle="Ошибка" error="Допускается ввод только неотрицательных целых чисел!" sqref="AF616">
      <formula1>0</formula1>
      <formula2>9.99999999999999E+23</formula2>
    </dataValidation>
    <dataValidation type="whole" allowBlank="1" showErrorMessage="1" errorTitle="Ошибка" error="Допускается ввод только неотрицательных целых чисел!" sqref="AI615">
      <formula1>0</formula1>
      <formula2>9.99999999999999E+23</formula2>
    </dataValidation>
    <dataValidation type="whole" allowBlank="1" showErrorMessage="1" errorTitle="Ошибка" error="Допускается ввод только неотрицательных целых чисел!" sqref="AF615">
      <formula1>0</formula1>
      <formula2>9.99999999999999E+23</formula2>
    </dataValidation>
    <dataValidation type="textLength" operator="lessThanOrEqual" allowBlank="1" showInputMessage="1" showErrorMessage="1" errorTitle="Ошибка" error="Допускается ввод не более 900 символов!" sqref="K6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5">
      <formula1>"a"</formula1>
    </dataValidation>
    <dataValidation type="whole" allowBlank="1" showErrorMessage="1" errorTitle="Ошибка" error="Допускается ввод только неотрицательных целых чисел!" sqref="AI614">
      <formula1>0</formula1>
      <formula2>9.99999999999999E+23</formula2>
    </dataValidation>
    <dataValidation type="whole" allowBlank="1" showErrorMessage="1" errorTitle="Ошибка" error="Допускается ввод только неотрицательных целых чисел!" sqref="AF614">
      <formula1>0</formula1>
      <formula2>9.99999999999999E+23</formula2>
    </dataValidation>
    <dataValidation type="decimal" allowBlank="1" showErrorMessage="1" errorTitle="Ошибка" error="Допускается ввод только неотрицательных чисел!" sqref="AE614">
      <formula1>0</formula1>
      <formula2>9.99999999999999E+23</formula2>
    </dataValidation>
    <dataValidation type="decimal" allowBlank="1" showErrorMessage="1" errorTitle="Ошибка" error="Допускается ввод только неотрицательных чисел!" sqref="AC614">
      <formula1>0</formula1>
      <formula2>9.99999999999999E+23</formula2>
    </dataValidation>
    <dataValidation type="textLength" operator="lessThanOrEqual" allowBlank="1" showInputMessage="1" showErrorMessage="1" errorTitle="Ошибка" error="Допускается ввод не более 900 символов!" sqref="K6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4">
      <formula1>"a"</formula1>
    </dataValidation>
    <dataValidation type="whole" allowBlank="1" showErrorMessage="1" errorTitle="Ошибка" error="Допускается ввод только неотрицательных целых чисел!" sqref="AI613">
      <formula1>0</formula1>
      <formula2>9.99999999999999E+23</formula2>
    </dataValidation>
    <dataValidation type="whole" allowBlank="1" showErrorMessage="1" errorTitle="Ошибка" error="Допускается ввод только неотрицательных целых чисел!" sqref="AF613">
      <formula1>0</formula1>
      <formula2>9.99999999999999E+23</formula2>
    </dataValidation>
    <dataValidation type="textLength" operator="lessThanOrEqual" allowBlank="1" showInputMessage="1" showErrorMessage="1" errorTitle="Ошибка" error="Допускается ввод не более 900 символов!" sqref="K6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3">
      <formula1>"a"</formula1>
    </dataValidation>
    <dataValidation type="whole" allowBlank="1" showErrorMessage="1" errorTitle="Ошибка" error="Допускается ввод только неотрицательных целых чисел!" sqref="AI612">
      <formula1>0</formula1>
      <formula2>9.99999999999999E+23</formula2>
    </dataValidation>
    <dataValidation type="whole" allowBlank="1" showErrorMessage="1" errorTitle="Ошибка" error="Допускается ввод только неотрицательных целых чисел!" sqref="AF612">
      <formula1>0</formula1>
      <formula2>9.99999999999999E+23</formula2>
    </dataValidation>
    <dataValidation type="textLength" operator="lessThanOrEqual" allowBlank="1" showInputMessage="1" showErrorMessage="1" errorTitle="Ошибка" error="Допускается ввод не более 900 символов!" sqref="M612">
      <formula1>900</formula1>
    </dataValidation>
    <dataValidation type="textLength" operator="lessThanOrEqual" allowBlank="1" showInputMessage="1" showErrorMessage="1" errorTitle="Ошибка" error="Допускается ввод не более 900 символов!" sqref="K6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2">
      <formula1>"a"</formula1>
    </dataValidation>
    <dataValidation type="whole" allowBlank="1" showErrorMessage="1" errorTitle="Ошибка" error="Допускается ввод только неотрицательных целых чисел!" sqref="AI599">
      <formula1>0</formula1>
      <formula2>9.99999999999999E+23</formula2>
    </dataValidation>
    <dataValidation type="whole" allowBlank="1" showErrorMessage="1" errorTitle="Ошибка" error="Допускается ввод только неотрицательных целых чисел!" sqref="AF599">
      <formula1>0</formula1>
      <formula2>9.99999999999999E+23</formula2>
    </dataValidation>
    <dataValidation type="whole" allowBlank="1" showErrorMessage="1" errorTitle="Ошибка" error="Допускается ввод только неотрицательных целых чисел!" sqref="AI598">
      <formula1>0</formula1>
      <formula2>9.99999999999999E+23</formula2>
    </dataValidation>
    <dataValidation type="whole" allowBlank="1" showErrorMessage="1" errorTitle="Ошибка" error="Допускается ввод только неотрицательных целых чисел!" sqref="AF598">
      <formula1>0</formula1>
      <formula2>9.99999999999999E+23</formula2>
    </dataValidation>
    <dataValidation type="textLength" operator="lessThanOrEqual" allowBlank="1" showInputMessage="1" showErrorMessage="1" errorTitle="Ошибка" error="Допускается ввод не более 900 символов!" sqref="K5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8">
      <formula1>"a"</formula1>
    </dataValidation>
    <dataValidation type="whole" allowBlank="1" showErrorMessage="1" errorTitle="Ошибка" error="Допускается ввод только неотрицательных целых чисел!" sqref="AI597">
      <formula1>0</formula1>
      <formula2>9.99999999999999E+23</formula2>
    </dataValidation>
    <dataValidation type="whole" allowBlank="1" showErrorMessage="1" errorTitle="Ошибка" error="Допускается ввод только неотрицательных целых чисел!" sqref="AF597">
      <formula1>0</formula1>
      <formula2>9.99999999999999E+23</formula2>
    </dataValidation>
    <dataValidation type="decimal" allowBlank="1" showErrorMessage="1" errorTitle="Ошибка" error="Допускается ввод только неотрицательных чисел!" sqref="AE597">
      <formula1>0</formula1>
      <formula2>9.99999999999999E+23</formula2>
    </dataValidation>
    <dataValidation type="decimal" allowBlank="1" showErrorMessage="1" errorTitle="Ошибка" error="Допускается ввод только неотрицательных чисел!" sqref="AC597">
      <formula1>0</formula1>
      <formula2>9.99999999999999E+23</formula2>
    </dataValidation>
    <dataValidation type="textLength" operator="lessThanOrEqual" allowBlank="1" showInputMessage="1" showErrorMessage="1" errorTitle="Ошибка" error="Допускается ввод не более 900 символов!" sqref="K5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7">
      <formula1>"a"</formula1>
    </dataValidation>
    <dataValidation type="whole" allowBlank="1" showErrorMessage="1" errorTitle="Ошибка" error="Допускается ввод только неотрицательных целых чисел!" sqref="AI596">
      <formula1>0</formula1>
      <formula2>9.99999999999999E+23</formula2>
    </dataValidation>
    <dataValidation type="whole" allowBlank="1" showErrorMessage="1" errorTitle="Ошибка" error="Допускается ввод только неотрицательных целых чисел!" sqref="AF596">
      <formula1>0</formula1>
      <formula2>9.99999999999999E+23</formula2>
    </dataValidation>
    <dataValidation type="textLength" operator="lessThanOrEqual" allowBlank="1" showInputMessage="1" showErrorMessage="1" errorTitle="Ошибка" error="Допускается ввод не более 900 символов!" sqref="K5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6">
      <formula1>"a"</formula1>
    </dataValidation>
    <dataValidation type="whole" allowBlank="1" showErrorMessage="1" errorTitle="Ошибка" error="Допускается ввод только неотрицательных целых чисел!" sqref="AI595">
      <formula1>0</formula1>
      <formula2>9.99999999999999E+23</formula2>
    </dataValidation>
    <dataValidation type="whole" allowBlank="1" showErrorMessage="1" errorTitle="Ошибка" error="Допускается ввод только неотрицательных целых чисел!" sqref="AF595">
      <formula1>0</formula1>
      <formula2>9.99999999999999E+23</formula2>
    </dataValidation>
    <dataValidation type="textLength" operator="lessThanOrEqual" allowBlank="1" showInputMessage="1" showErrorMessage="1" errorTitle="Ошибка" error="Допускается ввод не более 900 символов!" sqref="M595">
      <formula1>900</formula1>
    </dataValidation>
    <dataValidation type="textLength" operator="lessThanOrEqual" allowBlank="1" showInputMessage="1" showErrorMessage="1" errorTitle="Ошибка" error="Допускается ввод не более 900 символов!" sqref="K5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5">
      <formula1>"a"</formula1>
    </dataValidation>
    <dataValidation type="whole" allowBlank="1" showErrorMessage="1" errorTitle="Ошибка" error="Допускается ввод только неотрицательных целых чисел!" sqref="AI567">
      <formula1>0</formula1>
      <formula2>9.99999999999999E+23</formula2>
    </dataValidation>
    <dataValidation type="whole" allowBlank="1" showErrorMessage="1" errorTitle="Ошибка" error="Допускается ввод только неотрицательных целых чисел!" sqref="AF567">
      <formula1>0</formula1>
      <formula2>9.99999999999999E+23</formula2>
    </dataValidation>
    <dataValidation type="whole" allowBlank="1" showErrorMessage="1" errorTitle="Ошибка" error="Допускается ввод только неотрицательных целых чисел!" sqref="AI566">
      <formula1>0</formula1>
      <formula2>9.99999999999999E+23</formula2>
    </dataValidation>
    <dataValidation type="whole" allowBlank="1" showErrorMessage="1" errorTitle="Ошибка" error="Допускается ввод только неотрицательных целых чисел!" sqref="AF566">
      <formula1>0</formula1>
      <formula2>9.99999999999999E+23</formula2>
    </dataValidation>
    <dataValidation type="textLength" operator="lessThanOrEqual" allowBlank="1" showInputMessage="1" showErrorMessage="1" errorTitle="Ошибка" error="Допускается ввод не более 900 символов!" sqref="K5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6">
      <formula1>"a"</formula1>
    </dataValidation>
    <dataValidation type="whole" allowBlank="1" showErrorMessage="1" errorTitle="Ошибка" error="Допускается ввод только неотрицательных целых чисел!" sqref="AI565">
      <formula1>0</formula1>
      <formula2>9.99999999999999E+23</formula2>
    </dataValidation>
    <dataValidation type="whole" allowBlank="1" showErrorMessage="1" errorTitle="Ошибка" error="Допускается ввод только неотрицательных целых чисел!" sqref="AF565">
      <formula1>0</formula1>
      <formula2>9.99999999999999E+23</formula2>
    </dataValidation>
    <dataValidation type="decimal" allowBlank="1" showErrorMessage="1" errorTitle="Ошибка" error="Допускается ввод только неотрицательных чисел!" sqref="AE565">
      <formula1>0</formula1>
      <formula2>9.99999999999999E+23</formula2>
    </dataValidation>
    <dataValidation type="decimal" allowBlank="1" showErrorMessage="1" errorTitle="Ошибка" error="Допускается ввод только неотрицательных чисел!" sqref="AC565">
      <formula1>0</formula1>
      <formula2>9.99999999999999E+23</formula2>
    </dataValidation>
    <dataValidation type="textLength" operator="lessThanOrEqual" allowBlank="1" showInputMessage="1" showErrorMessage="1" errorTitle="Ошибка" error="Допускается ввод не более 900 символов!" sqref="K5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5">
      <formula1>"a"</formula1>
    </dataValidation>
    <dataValidation type="whole" allowBlank="1" showErrorMessage="1" errorTitle="Ошибка" error="Допускается ввод только неотрицательных целых чисел!" sqref="AI564">
      <formula1>0</formula1>
      <formula2>9.99999999999999E+23</formula2>
    </dataValidation>
    <dataValidation type="whole" allowBlank="1" showErrorMessage="1" errorTitle="Ошибка" error="Допускается ввод только неотрицательных целых чисел!" sqref="AF564">
      <formula1>0</formula1>
      <formula2>9.99999999999999E+23</formula2>
    </dataValidation>
    <dataValidation type="textLength" operator="lessThanOrEqual" allowBlank="1" showInputMessage="1" showErrorMessage="1" errorTitle="Ошибка" error="Допускается ввод не более 900 символов!" sqref="K5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4">
      <formula1>"a"</formula1>
    </dataValidation>
    <dataValidation type="whole" allowBlank="1" showErrorMessage="1" errorTitle="Ошибка" error="Допускается ввод только неотрицательных целых чисел!" sqref="AI563">
      <formula1>0</formula1>
      <formula2>9.99999999999999E+23</formula2>
    </dataValidation>
    <dataValidation type="whole" allowBlank="1" showErrorMessage="1" errorTitle="Ошибка" error="Допускается ввод только неотрицательных целых чисел!" sqref="AF563">
      <formula1>0</formula1>
      <formula2>9.99999999999999E+23</formula2>
    </dataValidation>
    <dataValidation type="textLength" operator="lessThanOrEqual" allowBlank="1" showInputMessage="1" showErrorMessage="1" errorTitle="Ошибка" error="Допускается ввод не более 900 символов!" sqref="M563">
      <formula1>900</formula1>
    </dataValidation>
    <dataValidation type="textLength" operator="lessThanOrEqual" allowBlank="1" showInputMessage="1" showErrorMessage="1" errorTitle="Ошибка" error="Допускается ввод не более 900 символов!" sqref="K5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3">
      <formula1>"a"</formula1>
    </dataValidation>
    <dataValidation type="whole" allowBlank="1" showErrorMessage="1" errorTitle="Ошибка" error="Допускается ввод только неотрицательных целых чисел!" sqref="AI535">
      <formula1>0</formula1>
      <formula2>9.99999999999999E+23</formula2>
    </dataValidation>
    <dataValidation type="whole" allowBlank="1" showErrorMessage="1" errorTitle="Ошибка" error="Допускается ввод только неотрицательных целых чисел!" sqref="AF535">
      <formula1>0</formula1>
      <formula2>9.99999999999999E+23</formula2>
    </dataValidation>
    <dataValidation type="whole" allowBlank="1" showErrorMessage="1" errorTitle="Ошибка" error="Допускается ввод только неотрицательных целых чисел!" sqref="AI534">
      <formula1>0</formula1>
      <formula2>9.99999999999999E+23</formula2>
    </dataValidation>
    <dataValidation type="whole" allowBlank="1" showErrorMessage="1" errorTitle="Ошибка" error="Допускается ввод только неотрицательных целых чисел!" sqref="AF534">
      <formula1>0</formula1>
      <formula2>9.99999999999999E+23</formula2>
    </dataValidation>
    <dataValidation type="textLength" operator="lessThanOrEqual" allowBlank="1" showInputMessage="1" showErrorMessage="1" errorTitle="Ошибка" error="Допускается ввод не более 900 символов!" sqref="K5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4">
      <formula1>"a"</formula1>
    </dataValidation>
    <dataValidation type="whole" allowBlank="1" showErrorMessage="1" errorTitle="Ошибка" error="Допускается ввод только неотрицательных целых чисел!" sqref="AI533">
      <formula1>0</formula1>
      <formula2>9.99999999999999E+23</formula2>
    </dataValidation>
    <dataValidation type="whole" allowBlank="1" showErrorMessage="1" errorTitle="Ошибка" error="Допускается ввод только неотрицательных целых чисел!" sqref="AF533">
      <formula1>0</formula1>
      <formula2>9.99999999999999E+23</formula2>
    </dataValidation>
    <dataValidation type="decimal" allowBlank="1" showErrorMessage="1" errorTitle="Ошибка" error="Допускается ввод только неотрицательных чисел!" sqref="AE533">
      <formula1>0</formula1>
      <formula2>9.99999999999999E+23</formula2>
    </dataValidation>
    <dataValidation type="decimal" allowBlank="1" showErrorMessage="1" errorTitle="Ошибка" error="Допускается ввод только неотрицательных чисел!" sqref="AC533">
      <formula1>0</formula1>
      <formula2>9.99999999999999E+23</formula2>
    </dataValidation>
    <dataValidation type="textLength" operator="lessThanOrEqual" allowBlank="1" showInputMessage="1" showErrorMessage="1" errorTitle="Ошибка" error="Допускается ввод не более 900 символов!" sqref="K5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3">
      <formula1>"a"</formula1>
    </dataValidation>
    <dataValidation type="whole" allowBlank="1" showErrorMessage="1" errorTitle="Ошибка" error="Допускается ввод только неотрицательных целых чисел!" sqref="AI532">
      <formula1>0</formula1>
      <formula2>9.99999999999999E+23</formula2>
    </dataValidation>
    <dataValidation type="whole" allowBlank="1" showErrorMessage="1" errorTitle="Ошибка" error="Допускается ввод только неотрицательных целых чисел!" sqref="AF532">
      <formula1>0</formula1>
      <formula2>9.99999999999999E+23</formula2>
    </dataValidation>
    <dataValidation type="textLength" operator="lessThanOrEqual" allowBlank="1" showInputMessage="1" showErrorMessage="1" errorTitle="Ошибка" error="Допускается ввод не более 900 символов!" sqref="K5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2">
      <formula1>"a"</formula1>
    </dataValidation>
    <dataValidation type="whole" allowBlank="1" showErrorMessage="1" errorTitle="Ошибка" error="Допускается ввод только неотрицательных целых чисел!" sqref="AI531">
      <formula1>0</formula1>
      <formula2>9.99999999999999E+23</formula2>
    </dataValidation>
    <dataValidation type="whole" allowBlank="1" showErrorMessage="1" errorTitle="Ошибка" error="Допускается ввод только неотрицательных целых чисел!" sqref="AF531">
      <formula1>0</formula1>
      <formula2>9.99999999999999E+23</formula2>
    </dataValidation>
    <dataValidation type="textLength" operator="lessThanOrEqual" allowBlank="1" showInputMessage="1" showErrorMessage="1" errorTitle="Ошибка" error="Допускается ввод не более 900 символов!" sqref="M531">
      <formula1>900</formula1>
    </dataValidation>
    <dataValidation type="textLength" operator="lessThanOrEqual" allowBlank="1" showInputMessage="1" showErrorMessage="1" errorTitle="Ошибка" error="Допускается ввод не более 900 символов!" sqref="K5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1">
      <formula1>"a"</formula1>
    </dataValidation>
    <dataValidation type="whole" allowBlank="1" showErrorMessage="1" errorTitle="Ошибка" error="Допускается ввод только неотрицательных целых чисел!" sqref="AI502">
      <formula1>0</formula1>
      <formula2>9.99999999999999E+23</formula2>
    </dataValidation>
    <dataValidation type="whole" allowBlank="1" showErrorMessage="1" errorTitle="Ошибка" error="Допускается ввод только неотрицательных целых чисел!" sqref="AF502">
      <formula1>0</formula1>
      <formula2>9.99999999999999E+23</formula2>
    </dataValidation>
    <dataValidation type="whole" allowBlank="1" showErrorMessage="1" errorTitle="Ошибка" error="Допускается ввод только неотрицательных целых чисел!" sqref="AI501">
      <formula1>0</formula1>
      <formula2>9.99999999999999E+23</formula2>
    </dataValidation>
    <dataValidation type="whole" allowBlank="1" showErrorMessage="1" errorTitle="Ошибка" error="Допускается ввод только неотрицательных целых чисел!" sqref="AF501">
      <formula1>0</formula1>
      <formula2>9.99999999999999E+23</formula2>
    </dataValidation>
    <dataValidation type="textLength" operator="lessThanOrEqual" allowBlank="1" showInputMessage="1" showErrorMessage="1" errorTitle="Ошибка" error="Допускается ввод не более 900 символов!" sqref="K5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1">
      <formula1>"a"</formula1>
    </dataValidation>
    <dataValidation type="whole" allowBlank="1" showErrorMessage="1" errorTitle="Ошибка" error="Допускается ввод только неотрицательных целых чисел!" sqref="AI500">
      <formula1>0</formula1>
      <formula2>9.99999999999999E+23</formula2>
    </dataValidation>
    <dataValidation type="whole" allowBlank="1" showErrorMessage="1" errorTitle="Ошибка" error="Допускается ввод только неотрицательных целых чисел!" sqref="AF500">
      <formula1>0</formula1>
      <formula2>9.99999999999999E+23</formula2>
    </dataValidation>
    <dataValidation type="decimal" allowBlank="1" showErrorMessage="1" errorTitle="Ошибка" error="Допускается ввод только неотрицательных чисел!" sqref="AE500">
      <formula1>0</formula1>
      <formula2>9.99999999999999E+23</formula2>
    </dataValidation>
    <dataValidation type="decimal" allowBlank="1" showErrorMessage="1" errorTitle="Ошибка" error="Допускается ввод только неотрицательных чисел!" sqref="AC500">
      <formula1>0</formula1>
      <formula2>9.99999999999999E+23</formula2>
    </dataValidation>
    <dataValidation type="textLength" operator="lessThanOrEqual" allowBlank="1" showInputMessage="1" showErrorMessage="1" errorTitle="Ошибка" error="Допускается ввод не более 900 символов!" sqref="K5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0">
      <formula1>"a"</formula1>
    </dataValidation>
    <dataValidation type="whole" allowBlank="1" showErrorMessage="1" errorTitle="Ошибка" error="Допускается ввод только неотрицательных целых чисел!" sqref="AI499">
      <formula1>0</formula1>
      <formula2>9.99999999999999E+23</formula2>
    </dataValidation>
    <dataValidation type="whole" allowBlank="1" showErrorMessage="1" errorTitle="Ошибка" error="Допускается ввод только неотрицательных целых чисел!" sqref="AF499">
      <formula1>0</formula1>
      <formula2>9.99999999999999E+23</formula2>
    </dataValidation>
    <dataValidation type="textLength" operator="lessThanOrEqual" allowBlank="1" showInputMessage="1" showErrorMessage="1" errorTitle="Ошибка" error="Допускается ввод не более 900 символов!" sqref="K4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9">
      <formula1>"a"</formula1>
    </dataValidation>
    <dataValidation type="whole" allowBlank="1" showErrorMessage="1" errorTitle="Ошибка" error="Допускается ввод только неотрицательных целых чисел!" sqref="AI498">
      <formula1>0</formula1>
      <formula2>9.99999999999999E+23</formula2>
    </dataValidation>
    <dataValidation type="whole" allowBlank="1" showErrorMessage="1" errorTitle="Ошибка" error="Допускается ввод только неотрицательных целых чисел!" sqref="AF498">
      <formula1>0</formula1>
      <formula2>9.99999999999999E+23</formula2>
    </dataValidation>
    <dataValidation type="textLength" operator="lessThanOrEqual" allowBlank="1" showInputMessage="1" showErrorMessage="1" errorTitle="Ошибка" error="Допускается ввод не более 900 символов!" sqref="M498">
      <formula1>900</formula1>
    </dataValidation>
    <dataValidation type="textLength" operator="lessThanOrEqual" allowBlank="1" showInputMessage="1" showErrorMessage="1" errorTitle="Ошибка" error="Допускается ввод не более 900 символов!" sqref="K4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8">
      <formula1>"a"</formula1>
    </dataValidation>
    <dataValidation type="whole" allowBlank="1" showErrorMessage="1" errorTitle="Ошибка" error="Допускается ввод только неотрицательных целых чисел!" sqref="AI469">
      <formula1>0</formula1>
      <formula2>9.99999999999999E+23</formula2>
    </dataValidation>
    <dataValidation type="whole" allowBlank="1" showErrorMessage="1" errorTitle="Ошибка" error="Допускается ввод только неотрицательных целых чисел!" sqref="AF469">
      <formula1>0</formula1>
      <formula2>9.99999999999999E+23</formula2>
    </dataValidation>
    <dataValidation type="whole" allowBlank="1" showErrorMessage="1" errorTitle="Ошибка" error="Допускается ввод только неотрицательных целых чисел!" sqref="AI468">
      <formula1>0</formula1>
      <formula2>9.99999999999999E+23</formula2>
    </dataValidation>
    <dataValidation type="whole" allowBlank="1" showErrorMessage="1" errorTitle="Ошибка" error="Допускается ввод только неотрицательных целых чисел!" sqref="AF468">
      <formula1>0</formula1>
      <formula2>9.99999999999999E+23</formula2>
    </dataValidation>
    <dataValidation type="textLength" operator="lessThanOrEqual" allowBlank="1" showInputMessage="1" showErrorMessage="1" errorTitle="Ошибка" error="Допускается ввод не более 900 символов!" sqref="K4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8">
      <formula1>"a"</formula1>
    </dataValidation>
    <dataValidation type="whole" allowBlank="1" showErrorMessage="1" errorTitle="Ошибка" error="Допускается ввод только неотрицательных целых чисел!" sqref="AI467">
      <formula1>0</formula1>
      <formula2>9.99999999999999E+23</formula2>
    </dataValidation>
    <dataValidation type="whole" allowBlank="1" showErrorMessage="1" errorTitle="Ошибка" error="Допускается ввод только неотрицательных целых чисел!" sqref="AF467">
      <formula1>0</formula1>
      <formula2>9.99999999999999E+23</formula2>
    </dataValidation>
    <dataValidation type="decimal" allowBlank="1" showErrorMessage="1" errorTitle="Ошибка" error="Допускается ввод только неотрицательных чисел!" sqref="AE467">
      <formula1>0</formula1>
      <formula2>9.99999999999999E+23</formula2>
    </dataValidation>
    <dataValidation type="decimal" allowBlank="1" showErrorMessage="1" errorTitle="Ошибка" error="Допускается ввод только неотрицательных чисел!" sqref="AC467">
      <formula1>0</formula1>
      <formula2>9.99999999999999E+23</formula2>
    </dataValidation>
    <dataValidation type="textLength" operator="lessThanOrEqual" allowBlank="1" showInputMessage="1" showErrorMessage="1" errorTitle="Ошибка" error="Допускается ввод не более 900 символов!" sqref="K4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7">
      <formula1>"a"</formula1>
    </dataValidation>
    <dataValidation type="whole" allowBlank="1" showErrorMessage="1" errorTitle="Ошибка" error="Допускается ввод только неотрицательных целых чисел!" sqref="AI466">
      <formula1>0</formula1>
      <formula2>9.99999999999999E+23</formula2>
    </dataValidation>
    <dataValidation type="whole" allowBlank="1" showErrorMessage="1" errorTitle="Ошибка" error="Допускается ввод только неотрицательных целых чисел!" sqref="AF466">
      <formula1>0</formula1>
      <formula2>9.99999999999999E+23</formula2>
    </dataValidation>
    <dataValidation type="textLength" operator="lessThanOrEqual" allowBlank="1" showInputMessage="1" showErrorMessage="1" errorTitle="Ошибка" error="Допускается ввод не более 900 символов!" sqref="K4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6">
      <formula1>"a"</formula1>
    </dataValidation>
    <dataValidation type="whole" allowBlank="1" showErrorMessage="1" errorTitle="Ошибка" error="Допускается ввод только неотрицательных целых чисел!" sqref="AI465">
      <formula1>0</formula1>
      <formula2>9.99999999999999E+23</formula2>
    </dataValidation>
    <dataValidation type="whole" allowBlank="1" showErrorMessage="1" errorTitle="Ошибка" error="Допускается ввод только неотрицательных целых чисел!" sqref="AF465">
      <formula1>0</formula1>
      <formula2>9.99999999999999E+23</formula2>
    </dataValidation>
    <dataValidation type="textLength" operator="lessThanOrEqual" allowBlank="1" showInputMessage="1" showErrorMessage="1" errorTitle="Ошибка" error="Допускается ввод не более 900 символов!" sqref="M465">
      <formula1>900</formula1>
    </dataValidation>
    <dataValidation type="textLength" operator="lessThanOrEqual" allowBlank="1" showInputMessage="1" showErrorMessage="1" errorTitle="Ошибка" error="Допускается ввод не более 900 символов!" sqref="K4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5">
      <formula1>"a"</formula1>
    </dataValidation>
    <dataValidation type="whole" allowBlank="1" showErrorMessage="1" errorTitle="Ошибка" error="Допускается ввод только неотрицательных целых чисел!" sqref="AI436">
      <formula1>0</formula1>
      <formula2>9.99999999999999E+23</formula2>
    </dataValidation>
    <dataValidation type="whole" allowBlank="1" showErrorMessage="1" errorTitle="Ошибка" error="Допускается ввод только неотрицательных целых чисел!" sqref="AF436">
      <formula1>0</formula1>
      <formula2>9.99999999999999E+23</formula2>
    </dataValidation>
    <dataValidation type="whole" allowBlank="1" showErrorMessage="1" errorTitle="Ошибка" error="Допускается ввод только неотрицательных целых чисел!" sqref="AI435">
      <formula1>0</formula1>
      <formula2>9.99999999999999E+23</formula2>
    </dataValidation>
    <dataValidation type="whole" allowBlank="1" showErrorMessage="1" errorTitle="Ошибка" error="Допускается ввод только неотрицательных целых чисел!" sqref="AF435">
      <formula1>0</formula1>
      <formula2>9.99999999999999E+23</formula2>
    </dataValidation>
    <dataValidation type="textLength" operator="lessThanOrEqual" allowBlank="1" showInputMessage="1" showErrorMessage="1" errorTitle="Ошибка" error="Допускается ввод не более 900 символов!" sqref="K4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5">
      <formula1>"a"</formula1>
    </dataValidation>
    <dataValidation type="whole" allowBlank="1" showErrorMessage="1" errorTitle="Ошибка" error="Допускается ввод только неотрицательных целых чисел!" sqref="AI434">
      <formula1>0</formula1>
      <formula2>9.99999999999999E+23</formula2>
    </dataValidation>
    <dataValidation type="whole" allowBlank="1" showErrorMessage="1" errorTitle="Ошибка" error="Допускается ввод только неотрицательных целых чисел!" sqref="AF434">
      <formula1>0</formula1>
      <formula2>9.99999999999999E+23</formula2>
    </dataValidation>
    <dataValidation type="decimal" allowBlank="1" showErrorMessage="1" errorTitle="Ошибка" error="Допускается ввод только неотрицательных чисел!" sqref="AE434">
      <formula1>0</formula1>
      <formula2>9.99999999999999E+23</formula2>
    </dataValidation>
    <dataValidation type="decimal" allowBlank="1" showErrorMessage="1" errorTitle="Ошибка" error="Допускается ввод только неотрицательных чисел!" sqref="AC434">
      <formula1>0</formula1>
      <formula2>9.99999999999999E+23</formula2>
    </dataValidation>
    <dataValidation type="textLength" operator="lessThanOrEqual" allowBlank="1" showInputMessage="1" showErrorMessage="1" errorTitle="Ошибка" error="Допускается ввод не более 900 символов!" sqref="K4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4">
      <formula1>"a"</formula1>
    </dataValidation>
    <dataValidation type="whole" allowBlank="1" showErrorMessage="1" errorTitle="Ошибка" error="Допускается ввод только неотрицательных целых чисел!" sqref="AI433">
      <formula1>0</formula1>
      <formula2>9.99999999999999E+23</formula2>
    </dataValidation>
    <dataValidation type="whole" allowBlank="1" showErrorMessage="1" errorTitle="Ошибка" error="Допускается ввод только неотрицательных целых чисел!" sqref="AF433">
      <formula1>0</formula1>
      <formula2>9.99999999999999E+23</formula2>
    </dataValidation>
    <dataValidation type="textLength" operator="lessThanOrEqual" allowBlank="1" showInputMessage="1" showErrorMessage="1" errorTitle="Ошибка" error="Допускается ввод не более 900 символов!" sqref="K4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3">
      <formula1>"a"</formula1>
    </dataValidation>
    <dataValidation type="whole" allowBlank="1" showErrorMessage="1" errorTitle="Ошибка" error="Допускается ввод только неотрицательных целых чисел!" sqref="AI432">
      <formula1>0</formula1>
      <formula2>9.99999999999999E+23</formula2>
    </dataValidation>
    <dataValidation type="whole" allowBlank="1" showErrorMessage="1" errorTitle="Ошибка" error="Допускается ввод только неотрицательных целых чисел!" sqref="AF432">
      <formula1>0</formula1>
      <formula2>9.99999999999999E+23</formula2>
    </dataValidation>
    <dataValidation type="textLength" operator="lessThanOrEqual" allowBlank="1" showInputMessage="1" showErrorMessage="1" errorTitle="Ошибка" error="Допускается ввод не более 900 символов!" sqref="M432">
      <formula1>900</formula1>
    </dataValidation>
    <dataValidation type="textLength" operator="lessThanOrEqual" allowBlank="1" showInputMessage="1" showErrorMessage="1" errorTitle="Ошибка" error="Допускается ввод не более 900 символов!" sqref="K4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2">
      <formula1>"a"</formula1>
    </dataValidation>
    <dataValidation type="whole" allowBlank="1" showErrorMessage="1" errorTitle="Ошибка" error="Допускается ввод только неотрицательных целых чисел!" sqref="AI408">
      <formula1>0</formula1>
      <formula2>9.99999999999999E+23</formula2>
    </dataValidation>
    <dataValidation type="whole" allowBlank="1" showErrorMessage="1" errorTitle="Ошибка" error="Допускается ввод только неотрицательных целых чисел!" sqref="AF408">
      <formula1>0</formula1>
      <formula2>9.99999999999999E+23</formula2>
    </dataValidation>
    <dataValidation type="whole" allowBlank="1" showErrorMessage="1" errorTitle="Ошибка" error="Допускается ввод только неотрицательных целых чисел!" sqref="AI407">
      <formula1>0</formula1>
      <formula2>9.99999999999999E+23</formula2>
    </dataValidation>
    <dataValidation type="whole" allowBlank="1" showErrorMessage="1" errorTitle="Ошибка" error="Допускается ввод только неотрицательных целых чисел!" sqref="AF407">
      <formula1>0</formula1>
      <formula2>9.99999999999999E+23</formula2>
    </dataValidation>
    <dataValidation type="textLength" operator="lessThanOrEqual" allowBlank="1" showInputMessage="1" showErrorMessage="1" errorTitle="Ошибка" error="Допускается ввод не более 900 символов!" sqref="K4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7">
      <formula1>"a"</formula1>
    </dataValidation>
    <dataValidation type="whole" allowBlank="1" showErrorMessage="1" errorTitle="Ошибка" error="Допускается ввод только неотрицательных целых чисел!" sqref="AI406">
      <formula1>0</formula1>
      <formula2>9.99999999999999E+23</formula2>
    </dataValidation>
    <dataValidation type="whole" allowBlank="1" showErrorMessage="1" errorTitle="Ошибка" error="Допускается ввод только неотрицательных целых чисел!" sqref="AF406">
      <formula1>0</formula1>
      <formula2>9.99999999999999E+23</formula2>
    </dataValidation>
    <dataValidation type="decimal" allowBlank="1" showErrorMessage="1" errorTitle="Ошибка" error="Допускается ввод только неотрицательных чисел!" sqref="AE406">
      <formula1>0</formula1>
      <formula2>9.99999999999999E+23</formula2>
    </dataValidation>
    <dataValidation type="decimal" allowBlank="1" showErrorMessage="1" errorTitle="Ошибка" error="Допускается ввод только неотрицательных чисел!" sqref="AC406">
      <formula1>0</formula1>
      <formula2>9.99999999999999E+23</formula2>
    </dataValidation>
    <dataValidation type="textLength" operator="lessThanOrEqual" allowBlank="1" showInputMessage="1" showErrorMessage="1" errorTitle="Ошибка" error="Допускается ввод не более 900 символов!" sqref="K4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6">
      <formula1>"a"</formula1>
    </dataValidation>
    <dataValidation type="whole" allowBlank="1" showErrorMessage="1" errorTitle="Ошибка" error="Допускается ввод только неотрицательных целых чисел!" sqref="AI405">
      <formula1>0</formula1>
      <formula2>9.99999999999999E+23</formula2>
    </dataValidation>
    <dataValidation type="whole" allowBlank="1" showErrorMessage="1" errorTitle="Ошибка" error="Допускается ввод только неотрицательных целых чисел!" sqref="AF405">
      <formula1>0</formula1>
      <formula2>9.99999999999999E+23</formula2>
    </dataValidation>
    <dataValidation type="textLength" operator="lessThanOrEqual" allowBlank="1" showInputMessage="1" showErrorMessage="1" errorTitle="Ошибка" error="Допускается ввод не более 900 символов!" sqref="K4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5">
      <formula1>"a"</formula1>
    </dataValidation>
    <dataValidation type="whole" allowBlank="1" showErrorMessage="1" errorTitle="Ошибка" error="Допускается ввод только неотрицательных целых чисел!" sqref="AI404">
      <formula1>0</formula1>
      <formula2>9.99999999999999E+23</formula2>
    </dataValidation>
    <dataValidation type="whole" allowBlank="1" showErrorMessage="1" errorTitle="Ошибка" error="Допускается ввод только неотрицательных целых чисел!" sqref="AF404">
      <formula1>0</formula1>
      <formula2>9.99999999999999E+23</formula2>
    </dataValidation>
    <dataValidation type="textLength" operator="lessThanOrEqual" allowBlank="1" showInputMessage="1" showErrorMessage="1" errorTitle="Ошибка" error="Допускается ввод не более 900 символов!" sqref="M404">
      <formula1>900</formula1>
    </dataValidation>
    <dataValidation type="textLength" operator="lessThanOrEqual" allowBlank="1" showInputMessage="1" showErrorMessage="1" errorTitle="Ошибка" error="Допускается ввод не более 900 символов!" sqref="K4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4">
      <formula1>"a"</formula1>
    </dataValidation>
    <dataValidation type="whole" allowBlank="1" showErrorMessage="1" errorTitle="Ошибка" error="Допускается ввод только неотрицательных целых чисел!" sqref="AI387">
      <formula1>0</formula1>
      <formula2>9.99999999999999E+23</formula2>
    </dataValidation>
    <dataValidation type="whole" allowBlank="1" showErrorMessage="1" errorTitle="Ошибка" error="Допускается ввод только неотрицательных целых чисел!" sqref="AF387">
      <formula1>0</formula1>
      <formula2>9.99999999999999E+23</formula2>
    </dataValidation>
    <dataValidation type="whole" allowBlank="1" showErrorMessage="1" errorTitle="Ошибка" error="Допускается ввод только неотрицательных целых чисел!" sqref="AI386">
      <formula1>0</formula1>
      <formula2>9.99999999999999E+23</formula2>
    </dataValidation>
    <dataValidation type="whole" allowBlank="1" showErrorMessage="1" errorTitle="Ошибка" error="Допускается ввод только неотрицательных целых чисел!" sqref="AF386">
      <formula1>0</formula1>
      <formula2>9.99999999999999E+23</formula2>
    </dataValidation>
    <dataValidation type="textLength" operator="lessThanOrEqual" allowBlank="1" showInputMessage="1" showErrorMessage="1" errorTitle="Ошибка" error="Допускается ввод не более 900 символов!" sqref="K3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6">
      <formula1>"a"</formula1>
    </dataValidation>
    <dataValidation type="whole" allowBlank="1" showErrorMessage="1" errorTitle="Ошибка" error="Допускается ввод только неотрицательных целых чисел!" sqref="AI385">
      <formula1>0</formula1>
      <formula2>9.99999999999999E+23</formula2>
    </dataValidation>
    <dataValidation type="whole" allowBlank="1" showErrorMessage="1" errorTitle="Ошибка" error="Допускается ввод только неотрицательных целых чисел!" sqref="AF385">
      <formula1>0</formula1>
      <formula2>9.99999999999999E+23</formula2>
    </dataValidation>
    <dataValidation type="decimal" allowBlank="1" showErrorMessage="1" errorTitle="Ошибка" error="Допускается ввод только неотрицательных чисел!" sqref="AE385">
      <formula1>0</formula1>
      <formula2>9.99999999999999E+23</formula2>
    </dataValidation>
    <dataValidation type="decimal" allowBlank="1" showErrorMessage="1" errorTitle="Ошибка" error="Допускается ввод только неотрицательных чисел!" sqref="AC385">
      <formula1>0</formula1>
      <formula2>9.99999999999999E+23</formula2>
    </dataValidation>
    <dataValidation type="textLength" operator="lessThanOrEqual" allowBlank="1" showInputMessage="1" showErrorMessage="1" errorTitle="Ошибка" error="Допускается ввод не более 900 символов!" sqref="K3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5">
      <formula1>"a"</formula1>
    </dataValidation>
    <dataValidation type="whole" allowBlank="1" showErrorMessage="1" errorTitle="Ошибка" error="Допускается ввод только неотрицательных целых чисел!" sqref="AI384">
      <formula1>0</formula1>
      <formula2>9.99999999999999E+23</formula2>
    </dataValidation>
    <dataValidation type="whole" allowBlank="1" showErrorMessage="1" errorTitle="Ошибка" error="Допускается ввод только неотрицательных целых чисел!" sqref="AF384">
      <formula1>0</formula1>
      <formula2>9.99999999999999E+23</formula2>
    </dataValidation>
    <dataValidation type="textLength" operator="lessThanOrEqual" allowBlank="1" showInputMessage="1" showErrorMessage="1" errorTitle="Ошибка" error="Допускается ввод не более 900 символов!" sqref="K3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4">
      <formula1>"a"</formula1>
    </dataValidation>
    <dataValidation type="whole" allowBlank="1" showErrorMessage="1" errorTitle="Ошибка" error="Допускается ввод только неотрицательных целых чисел!" sqref="AI383">
      <formula1>0</formula1>
      <formula2>9.99999999999999E+23</formula2>
    </dataValidation>
    <dataValidation type="whole" allowBlank="1" showErrorMessage="1" errorTitle="Ошибка" error="Допускается ввод только неотрицательных целых чисел!" sqref="AF383">
      <formula1>0</formula1>
      <formula2>9.99999999999999E+23</formula2>
    </dataValidation>
    <dataValidation type="textLength" operator="lessThanOrEqual" allowBlank="1" showInputMessage="1" showErrorMessage="1" errorTitle="Ошибка" error="Допускается ввод не более 900 символов!" sqref="M383">
      <formula1>900</formula1>
    </dataValidation>
    <dataValidation type="textLength" operator="lessThanOrEqual" allowBlank="1" showInputMessage="1" showErrorMessage="1" errorTitle="Ошибка" error="Допускается ввод не более 900 символов!" sqref="K3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3">
      <formula1>"a"</formula1>
    </dataValidation>
    <dataValidation type="whole" allowBlank="1" showErrorMessage="1" errorTitle="Ошибка" error="Допускается ввод только неотрицательных целых чисел!" sqref="AI369">
      <formula1>0</formula1>
      <formula2>9.99999999999999E+23</formula2>
    </dataValidation>
    <dataValidation type="whole" allowBlank="1" showErrorMessage="1" errorTitle="Ошибка" error="Допускается ввод только неотрицательных целых чисел!" sqref="AF369">
      <formula1>0</formula1>
      <formula2>9.99999999999999E+23</formula2>
    </dataValidation>
    <dataValidation type="whole" allowBlank="1" showErrorMessage="1" errorTitle="Ошибка" error="Допускается ввод только неотрицательных целых чисел!" sqref="AI368">
      <formula1>0</formula1>
      <formula2>9.99999999999999E+23</formula2>
    </dataValidation>
    <dataValidation type="whole" allowBlank="1" showErrorMessage="1" errorTitle="Ошибка" error="Допускается ввод только неотрицательных целых чисел!" sqref="AF368">
      <formula1>0</formula1>
      <formula2>9.99999999999999E+23</formula2>
    </dataValidation>
    <dataValidation type="textLength" operator="lessThanOrEqual" allowBlank="1" showInputMessage="1" showErrorMessage="1" errorTitle="Ошибка" error="Допускается ввод не более 900 символов!" sqref="K3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8">
      <formula1>"a"</formula1>
    </dataValidation>
    <dataValidation type="whole" allowBlank="1" showErrorMessage="1" errorTitle="Ошибка" error="Допускается ввод только неотрицательных целых чисел!" sqref="AI367">
      <formula1>0</formula1>
      <formula2>9.99999999999999E+23</formula2>
    </dataValidation>
    <dataValidation type="whole" allowBlank="1" showErrorMessage="1" errorTitle="Ошибка" error="Допускается ввод только неотрицательных целых чисел!" sqref="AF367">
      <formula1>0</formula1>
      <formula2>9.99999999999999E+23</formula2>
    </dataValidation>
    <dataValidation type="decimal" allowBlank="1" showErrorMessage="1" errorTitle="Ошибка" error="Допускается ввод только неотрицательных чисел!" sqref="AE367">
      <formula1>0</formula1>
      <formula2>9.99999999999999E+23</formula2>
    </dataValidation>
    <dataValidation type="decimal" allowBlank="1" showErrorMessage="1" errorTitle="Ошибка" error="Допускается ввод только неотрицательных чисел!" sqref="AC367">
      <formula1>0</formula1>
      <formula2>9.99999999999999E+23</formula2>
    </dataValidation>
    <dataValidation type="textLength" operator="lessThanOrEqual" allowBlank="1" showInputMessage="1" showErrorMessage="1" errorTitle="Ошибка" error="Допускается ввод не более 900 символов!" sqref="K3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7">
      <formula1>"a"</formula1>
    </dataValidation>
    <dataValidation type="whole" allowBlank="1" showErrorMessage="1" errorTitle="Ошибка" error="Допускается ввод только неотрицательных целых чисел!" sqref="AI366">
      <formula1>0</formula1>
      <formula2>9.99999999999999E+23</formula2>
    </dataValidation>
    <dataValidation type="whole" allowBlank="1" showErrorMessage="1" errorTitle="Ошибка" error="Допускается ввод только неотрицательных целых чисел!" sqref="AF366">
      <formula1>0</formula1>
      <formula2>9.99999999999999E+23</formula2>
    </dataValidation>
    <dataValidation type="textLength" operator="lessThanOrEqual" allowBlank="1" showInputMessage="1" showErrorMessage="1" errorTitle="Ошибка" error="Допускается ввод не более 900 символов!" sqref="K3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6">
      <formula1>"a"</formula1>
    </dataValidation>
    <dataValidation type="whole" allowBlank="1" showErrorMessage="1" errorTitle="Ошибка" error="Допускается ввод только неотрицательных целых чисел!" sqref="AI365">
      <formula1>0</formula1>
      <formula2>9.99999999999999E+23</formula2>
    </dataValidation>
    <dataValidation type="whole" allowBlank="1" showErrorMessage="1" errorTitle="Ошибка" error="Допускается ввод только неотрицательных целых чисел!" sqref="AF365">
      <formula1>0</formula1>
      <formula2>9.99999999999999E+23</formula2>
    </dataValidation>
    <dataValidation type="textLength" operator="lessThanOrEqual" allowBlank="1" showInputMessage="1" showErrorMessage="1" errorTitle="Ошибка" error="Допускается ввод не более 900 символов!" sqref="M365">
      <formula1>900</formula1>
    </dataValidation>
    <dataValidation type="textLength" operator="lessThanOrEqual" allowBlank="1" showInputMessage="1" showErrorMessage="1" errorTitle="Ошибка" error="Допускается ввод не более 900 символов!" sqref="K3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5">
      <formula1>"a"</formula1>
    </dataValidation>
    <dataValidation type="whole" allowBlank="1" showErrorMessage="1" errorTitle="Ошибка" error="Допускается ввод только неотрицательных целых чисел!" sqref="AI332">
      <formula1>0</formula1>
      <formula2>9.99999999999999E+23</formula2>
    </dataValidation>
    <dataValidation type="whole" allowBlank="1" showErrorMessage="1" errorTitle="Ошибка" error="Допускается ввод только неотрицательных целых чисел!" sqref="AF332">
      <formula1>0</formula1>
      <formula2>9.99999999999999E+23</formula2>
    </dataValidation>
    <dataValidation type="whole" allowBlank="1" showErrorMessage="1" errorTitle="Ошибка" error="Допускается ввод только неотрицательных целых чисел!" sqref="AI331">
      <formula1>0</formula1>
      <formula2>9.99999999999999E+23</formula2>
    </dataValidation>
    <dataValidation type="whole" allowBlank="1" showErrorMessage="1" errorTitle="Ошибка" error="Допускается ввод только неотрицательных целых чисел!" sqref="AF331">
      <formula1>0</formula1>
      <formula2>9.99999999999999E+23</formula2>
    </dataValidation>
    <dataValidation type="textLength" operator="lessThanOrEqual" allowBlank="1" showInputMessage="1" showErrorMessage="1" errorTitle="Ошибка" error="Допускается ввод не более 900 символов!" sqref="K3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1">
      <formula1>"a"</formula1>
    </dataValidation>
    <dataValidation type="whole" allowBlank="1" showErrorMessage="1" errorTitle="Ошибка" error="Допускается ввод только неотрицательных целых чисел!" sqref="AI330">
      <formula1>0</formula1>
      <formula2>9.99999999999999E+23</formula2>
    </dataValidation>
    <dataValidation type="whole" allowBlank="1" showErrorMessage="1" errorTitle="Ошибка" error="Допускается ввод только неотрицательных целых чисел!" sqref="AF330">
      <formula1>0</formula1>
      <formula2>9.99999999999999E+23</formula2>
    </dataValidation>
    <dataValidation type="decimal" allowBlank="1" showErrorMessage="1" errorTitle="Ошибка" error="Допускается ввод только неотрицательных чисел!" sqref="AE330">
      <formula1>0</formula1>
      <formula2>9.99999999999999E+23</formula2>
    </dataValidation>
    <dataValidation type="decimal" allowBlank="1" showErrorMessage="1" errorTitle="Ошибка" error="Допускается ввод только неотрицательных чисел!" sqref="AC330">
      <formula1>0</formula1>
      <formula2>9.99999999999999E+23</formula2>
    </dataValidation>
    <dataValidation type="textLength" operator="lessThanOrEqual" allowBlank="1" showInputMessage="1" showErrorMessage="1" errorTitle="Ошибка" error="Допускается ввод не более 900 символов!" sqref="K3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0">
      <formula1>"a"</formula1>
    </dataValidation>
    <dataValidation type="whole" allowBlank="1" showErrorMessage="1" errorTitle="Ошибка" error="Допускается ввод только неотрицательных целых чисел!" sqref="AI329">
      <formula1>0</formula1>
      <formula2>9.99999999999999E+23</formula2>
    </dataValidation>
    <dataValidation type="whole" allowBlank="1" showErrorMessage="1" errorTitle="Ошибка" error="Допускается ввод только неотрицательных целых чисел!" sqref="AF329">
      <formula1>0</formula1>
      <formula2>9.99999999999999E+23</formula2>
    </dataValidation>
    <dataValidation type="textLength" operator="lessThanOrEqual" allowBlank="1" showInputMessage="1" showErrorMessage="1" errorTitle="Ошибка" error="Допускается ввод не более 900 символов!" sqref="K3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9">
      <formula1>"a"</formula1>
    </dataValidation>
    <dataValidation type="whole" allowBlank="1" showErrorMessage="1" errorTitle="Ошибка" error="Допускается ввод только неотрицательных целых чисел!" sqref="AI328">
      <formula1>0</formula1>
      <formula2>9.99999999999999E+23</formula2>
    </dataValidation>
    <dataValidation type="whole" allowBlank="1" showErrorMessage="1" errorTitle="Ошибка" error="Допускается ввод только неотрицательных целых чисел!" sqref="AF328">
      <formula1>0</formula1>
      <formula2>9.99999999999999E+23</formula2>
    </dataValidation>
    <dataValidation type="textLength" operator="lessThanOrEqual" allowBlank="1" showInputMessage="1" showErrorMessage="1" errorTitle="Ошибка" error="Допускается ввод не более 900 символов!" sqref="M328">
      <formula1>900</formula1>
    </dataValidation>
    <dataValidation type="textLength" operator="lessThanOrEqual" allowBlank="1" showInputMessage="1" showErrorMessage="1" errorTitle="Ошибка" error="Допускается ввод не более 900 символов!" sqref="K3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8">
      <formula1>"a"</formula1>
    </dataValidation>
    <dataValidation type="whole" allowBlank="1" showErrorMessage="1" errorTitle="Ошибка" error="Допускается ввод только неотрицательных целых чисел!" sqref="AI295">
      <formula1>0</formula1>
      <formula2>9.99999999999999E+23</formula2>
    </dataValidation>
    <dataValidation type="whole" allowBlank="1" showErrorMessage="1" errorTitle="Ошибка" error="Допускается ввод только неотрицательных целых чисел!" sqref="AF295">
      <formula1>0</formula1>
      <formula2>9.99999999999999E+23</formula2>
    </dataValidation>
    <dataValidation type="whole" allowBlank="1" showErrorMessage="1" errorTitle="Ошибка" error="Допускается ввод только неотрицательных целых чисел!" sqref="AI294">
      <formula1>0</formula1>
      <formula2>9.99999999999999E+23</formula2>
    </dataValidation>
    <dataValidation type="whole" allowBlank="1" showErrorMessage="1" errorTitle="Ошибка" error="Допускается ввод только неотрицательных целых чисел!" sqref="AF294">
      <formula1>0</formula1>
      <formula2>9.99999999999999E+23</formula2>
    </dataValidation>
    <dataValidation type="textLength" operator="lessThanOrEqual" allowBlank="1" showInputMessage="1" showErrorMessage="1" errorTitle="Ошибка" error="Допускается ввод не более 900 символов!" sqref="K2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4">
      <formula1>"a"</formula1>
    </dataValidation>
    <dataValidation type="whole" allowBlank="1" showErrorMessage="1" errorTitle="Ошибка" error="Допускается ввод только неотрицательных целых чисел!" sqref="AI293">
      <formula1>0</formula1>
      <formula2>9.99999999999999E+23</formula2>
    </dataValidation>
    <dataValidation type="whole" allowBlank="1" showErrorMessage="1" errorTitle="Ошибка" error="Допускается ввод только неотрицательных целых чисел!" sqref="AF293">
      <formula1>0</formula1>
      <formula2>9.99999999999999E+23</formula2>
    </dataValidation>
    <dataValidation type="decimal" allowBlank="1" showErrorMessage="1" errorTitle="Ошибка" error="Допускается ввод только неотрицательных чисел!" sqref="AE293">
      <formula1>0</formula1>
      <formula2>9.99999999999999E+23</formula2>
    </dataValidation>
    <dataValidation type="decimal" allowBlank="1" showErrorMessage="1" errorTitle="Ошибка" error="Допускается ввод только неотрицательных чисел!" sqref="AC293">
      <formula1>0</formula1>
      <formula2>9.99999999999999E+23</formula2>
    </dataValidation>
    <dataValidation type="textLength" operator="lessThanOrEqual" allowBlank="1" showInputMessage="1" showErrorMessage="1" errorTitle="Ошибка" error="Допускается ввод не более 900 символов!" sqref="K2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3">
      <formula1>"a"</formula1>
    </dataValidation>
    <dataValidation type="whole" allowBlank="1" showErrorMessage="1" errorTitle="Ошибка" error="Допускается ввод только неотрицательных целых чисел!" sqref="AI292">
      <formula1>0</formula1>
      <formula2>9.99999999999999E+23</formula2>
    </dataValidation>
    <dataValidation type="whole" allowBlank="1" showErrorMessage="1" errorTitle="Ошибка" error="Допускается ввод только неотрицательных целых чисел!" sqref="AF292">
      <formula1>0</formula1>
      <formula2>9.99999999999999E+23</formula2>
    </dataValidation>
    <dataValidation type="textLength" operator="lessThanOrEqual" allowBlank="1" showInputMessage="1" showErrorMessage="1" errorTitle="Ошибка" error="Допускается ввод не более 900 символов!" sqref="K2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2">
      <formula1>"a"</formula1>
    </dataValidation>
    <dataValidation type="whole" allowBlank="1" showErrorMessage="1" errorTitle="Ошибка" error="Допускается ввод только неотрицательных целых чисел!" sqref="AI291">
      <formula1>0</formula1>
      <formula2>9.99999999999999E+23</formula2>
    </dataValidation>
    <dataValidation type="whole" allowBlank="1" showErrorMessage="1" errorTitle="Ошибка" error="Допускается ввод только неотрицательных целых чисел!" sqref="AF291">
      <formula1>0</formula1>
      <formula2>9.99999999999999E+23</formula2>
    </dataValidation>
    <dataValidation type="textLength" operator="lessThanOrEqual" allowBlank="1" showInputMessage="1" showErrorMessage="1" errorTitle="Ошибка" error="Допускается ввод не более 900 символов!" sqref="M291">
      <formula1>900</formula1>
    </dataValidation>
    <dataValidation type="textLength" operator="lessThanOrEqual" allowBlank="1" showInputMessage="1" showErrorMessage="1" errorTitle="Ошибка" error="Допускается ввод не более 900 символов!" sqref="K2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1">
      <formula1>"a"</formula1>
    </dataValidation>
    <dataValidation type="whole" allowBlank="1" showErrorMessage="1" errorTitle="Ошибка" error="Допускается ввод только неотрицательных целых чисел!" sqref="AI259">
      <formula1>0</formula1>
      <formula2>9.99999999999999E+23</formula2>
    </dataValidation>
    <dataValidation type="whole" allowBlank="1" showErrorMessage="1" errorTitle="Ошибка" error="Допускается ввод только неотрицательных целых чисел!" sqref="AF259">
      <formula1>0</formula1>
      <formula2>9.99999999999999E+23</formula2>
    </dataValidation>
    <dataValidation type="whole" allowBlank="1" showErrorMessage="1" errorTitle="Ошибка" error="Допускается ввод только неотрицательных целых чисел!" sqref="AI258">
      <formula1>0</formula1>
      <formula2>9.99999999999999E+23</formula2>
    </dataValidation>
    <dataValidation type="whole" allowBlank="1" showErrorMessage="1" errorTitle="Ошибка" error="Допускается ввод только неотрицательных целых чисел!" sqref="AF258">
      <formula1>0</formula1>
      <formula2>9.99999999999999E+23</formula2>
    </dataValidation>
    <dataValidation type="textLength" operator="lessThanOrEqual" allowBlank="1" showInputMessage="1" showErrorMessage="1" errorTitle="Ошибка" error="Допускается ввод не более 900 символов!" sqref="K2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8">
      <formula1>"a"</formula1>
    </dataValidation>
    <dataValidation type="whole" allowBlank="1" showErrorMessage="1" errorTitle="Ошибка" error="Допускается ввод только неотрицательных целых чисел!" sqref="AI257">
      <formula1>0</formula1>
      <formula2>9.99999999999999E+23</formula2>
    </dataValidation>
    <dataValidation type="whole" allowBlank="1" showErrorMessage="1" errorTitle="Ошибка" error="Допускается ввод только неотрицательных целых чисел!" sqref="AF257">
      <formula1>0</formula1>
      <formula2>9.99999999999999E+23</formula2>
    </dataValidation>
    <dataValidation type="decimal" allowBlank="1" showErrorMessage="1" errorTitle="Ошибка" error="Допускается ввод только неотрицательных чисел!" sqref="AE257">
      <formula1>0</formula1>
      <formula2>9.99999999999999E+23</formula2>
    </dataValidation>
    <dataValidation type="decimal" allowBlank="1" showErrorMessage="1" errorTitle="Ошибка" error="Допускается ввод только неотрицательных чисел!" sqref="AC257">
      <formula1>0</formula1>
      <formula2>9.99999999999999E+23</formula2>
    </dataValidation>
    <dataValidation type="textLength" operator="lessThanOrEqual" allowBlank="1" showInputMessage="1" showErrorMessage="1" errorTitle="Ошибка" error="Допускается ввод не более 900 символов!" sqref="K2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7">
      <formula1>"a"</formula1>
    </dataValidation>
    <dataValidation type="whole" allowBlank="1" showErrorMessage="1" errorTitle="Ошибка" error="Допускается ввод только неотрицательных целых чисел!" sqref="AI256">
      <formula1>0</formula1>
      <formula2>9.99999999999999E+23</formula2>
    </dataValidation>
    <dataValidation type="whole" allowBlank="1" showErrorMessage="1" errorTitle="Ошибка" error="Допускается ввод только неотрицательных целых чисел!" sqref="AF256">
      <formula1>0</formula1>
      <formula2>9.99999999999999E+23</formula2>
    </dataValidation>
    <dataValidation type="textLength" operator="lessThanOrEqual" allowBlank="1" showInputMessage="1" showErrorMessage="1" errorTitle="Ошибка" error="Допускается ввод не более 900 символов!" sqref="K2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6">
      <formula1>"a"</formula1>
    </dataValidation>
    <dataValidation type="whole" allowBlank="1" showErrorMessage="1" errorTitle="Ошибка" error="Допускается ввод только неотрицательных целых чисел!" sqref="AI255">
      <formula1>0</formula1>
      <formula2>9.99999999999999E+23</formula2>
    </dataValidation>
    <dataValidation type="whole" allowBlank="1" showErrorMessage="1" errorTitle="Ошибка" error="Допускается ввод только неотрицательных целых чисел!" sqref="AF255">
      <formula1>0</formula1>
      <formula2>9.99999999999999E+23</formula2>
    </dataValidation>
    <dataValidation type="textLength" operator="lessThanOrEqual" allowBlank="1" showInputMessage="1" showErrorMessage="1" errorTitle="Ошибка" error="Допускается ввод не более 900 символов!" sqref="M255">
      <formula1>900</formula1>
    </dataValidation>
    <dataValidation type="textLength" operator="lessThanOrEqual" allowBlank="1" showInputMessage="1" showErrorMessage="1" errorTitle="Ошибка" error="Допускается ввод не более 900 символов!" sqref="K2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5">
      <formula1>"a"</formula1>
    </dataValidation>
    <dataValidation type="whole" allowBlank="1" showErrorMessage="1" errorTitle="Ошибка" error="Допускается ввод только неотрицательных целых чисел!" sqref="AI227">
      <formula1>0</formula1>
      <formula2>9.99999999999999E+23</formula2>
    </dataValidation>
    <dataValidation type="whole" allowBlank="1" showErrorMessage="1" errorTitle="Ошибка" error="Допускается ввод только неотрицательных целых чисел!" sqref="AF227">
      <formula1>0</formula1>
      <formula2>9.99999999999999E+23</formula2>
    </dataValidation>
    <dataValidation type="whole" allowBlank="1" showErrorMessage="1" errorTitle="Ошибка" error="Допускается ввод только неотрицательных целых чисел!" sqref="AI226">
      <formula1>0</formula1>
      <formula2>9.99999999999999E+23</formula2>
    </dataValidation>
    <dataValidation type="whole" allowBlank="1" showErrorMessage="1" errorTitle="Ошибка" error="Допускается ввод только неотрицательных целых чисел!" sqref="AF226">
      <formula1>0</formula1>
      <formula2>9.99999999999999E+23</formula2>
    </dataValidation>
    <dataValidation type="textLength" operator="lessThanOrEqual" allowBlank="1" showInputMessage="1" showErrorMessage="1" errorTitle="Ошибка" error="Допускается ввод не более 900 символов!" sqref="K2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6">
      <formula1>"a"</formula1>
    </dataValidation>
    <dataValidation type="whole" allowBlank="1" showErrorMessage="1" errorTitle="Ошибка" error="Допускается ввод только неотрицательных целых чисел!" sqref="AI225">
      <formula1>0</formula1>
      <formula2>9.99999999999999E+23</formula2>
    </dataValidation>
    <dataValidation type="whole" allowBlank="1" showErrorMessage="1" errorTitle="Ошибка" error="Допускается ввод только неотрицательных целых чисел!" sqref="AF225">
      <formula1>0</formula1>
      <formula2>9.99999999999999E+23</formula2>
    </dataValidation>
    <dataValidation type="decimal" allowBlank="1" showErrorMessage="1" errorTitle="Ошибка" error="Допускается ввод только неотрицательных чисел!" sqref="AE225">
      <formula1>0</formula1>
      <formula2>9.99999999999999E+23</formula2>
    </dataValidation>
    <dataValidation type="decimal" allowBlank="1" showErrorMessage="1" errorTitle="Ошибка" error="Допускается ввод только неотрицательных чисел!" sqref="AC225">
      <formula1>0</formula1>
      <formula2>9.99999999999999E+23</formula2>
    </dataValidation>
    <dataValidation type="textLength" operator="lessThanOrEqual" allowBlank="1" showInputMessage="1" showErrorMessage="1" errorTitle="Ошибка" error="Допускается ввод не более 900 символов!" sqref="K2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5">
      <formula1>"a"</formula1>
    </dataValidation>
    <dataValidation type="whole" allowBlank="1" showErrorMessage="1" errorTitle="Ошибка" error="Допускается ввод только неотрицательных целых чисел!" sqref="AI224">
      <formula1>0</formula1>
      <formula2>9.99999999999999E+23</formula2>
    </dataValidation>
    <dataValidation type="whole" allowBlank="1" showErrorMessage="1" errorTitle="Ошибка" error="Допускается ввод только неотрицательных целых чисел!" sqref="AF224">
      <formula1>0</formula1>
      <formula2>9.99999999999999E+23</formula2>
    </dataValidation>
    <dataValidation type="textLength" operator="lessThanOrEqual" allowBlank="1" showInputMessage="1" showErrorMessage="1" errorTitle="Ошибка" error="Допускается ввод не более 900 символов!" sqref="K2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4">
      <formula1>"a"</formula1>
    </dataValidation>
    <dataValidation type="whole" allowBlank="1" showErrorMessage="1" errorTitle="Ошибка" error="Допускается ввод только неотрицательных целых чисел!" sqref="AI223">
      <formula1>0</formula1>
      <formula2>9.99999999999999E+23</formula2>
    </dataValidation>
    <dataValidation type="whole" allowBlank="1" showErrorMessage="1" errorTitle="Ошибка" error="Допускается ввод только неотрицательных целых чисел!" sqref="AF223">
      <formula1>0</formula1>
      <formula2>9.99999999999999E+23</formula2>
    </dataValidation>
    <dataValidation type="textLength" operator="lessThanOrEqual" allowBlank="1" showInputMessage="1" showErrorMessage="1" errorTitle="Ошибка" error="Допускается ввод не более 900 символов!" sqref="M223">
      <formula1>900</formula1>
    </dataValidation>
    <dataValidation type="textLength" operator="lessThanOrEqual" allowBlank="1" showInputMessage="1" showErrorMessage="1" errorTitle="Ошибка" error="Допускается ввод не более 900 символов!" sqref="K2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3">
      <formula1>"a"</formula1>
    </dataValidation>
    <dataValidation type="whole" allowBlank="1" showErrorMessage="1" errorTitle="Ошибка" error="Допускается ввод только неотрицательных целых чисел!" sqref="AI205">
      <formula1>0</formula1>
      <formula2>9.99999999999999E+23</formula2>
    </dataValidation>
    <dataValidation type="whole" allowBlank="1" showErrorMessage="1" errorTitle="Ошибка" error="Допускается ввод только неотрицательных целых чисел!" sqref="AF205">
      <formula1>0</formula1>
      <formula2>9.99999999999999E+23</formula2>
    </dataValidation>
    <dataValidation type="whole" allowBlank="1" showErrorMessage="1" errorTitle="Ошибка" error="Допускается ввод только неотрицательных целых чисел!" sqref="AI204">
      <formula1>0</formula1>
      <formula2>9.99999999999999E+23</formula2>
    </dataValidation>
    <dataValidation type="whole" allowBlank="1" showErrorMessage="1" errorTitle="Ошибка" error="Допускается ввод только неотрицательных целых чисел!" sqref="AF204">
      <formula1>0</formula1>
      <formula2>9.99999999999999E+23</formula2>
    </dataValidation>
    <dataValidation type="textLength" operator="lessThanOrEqual" allowBlank="1" showInputMessage="1" showErrorMessage="1" errorTitle="Ошибка" error="Допускается ввод не более 900 символов!" sqref="K2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4">
      <formula1>"a"</formula1>
    </dataValidation>
    <dataValidation type="whole" allowBlank="1" showErrorMessage="1" errorTitle="Ошибка" error="Допускается ввод только неотрицательных целых чисел!" sqref="AI203">
      <formula1>0</formula1>
      <formula2>9.99999999999999E+23</formula2>
    </dataValidation>
    <dataValidation type="whole" allowBlank="1" showErrorMessage="1" errorTitle="Ошибка" error="Допускается ввод только неотрицательных целых чисел!" sqref="AF203">
      <formula1>0</formula1>
      <formula2>9.99999999999999E+23</formula2>
    </dataValidation>
    <dataValidation type="decimal" allowBlank="1" showErrorMessage="1" errorTitle="Ошибка" error="Допускается ввод только неотрицательных чисел!" sqref="AE203">
      <formula1>0</formula1>
      <formula2>9.99999999999999E+23</formula2>
    </dataValidation>
    <dataValidation type="decimal" allowBlank="1" showErrorMessage="1" errorTitle="Ошибка" error="Допускается ввод только неотрицательных чисел!" sqref="AC203">
      <formula1>0</formula1>
      <formula2>9.99999999999999E+23</formula2>
    </dataValidation>
    <dataValidation type="textLength" operator="lessThanOrEqual" allowBlank="1" showInputMessage="1" showErrorMessage="1" errorTitle="Ошибка" error="Допускается ввод не более 900 символов!" sqref="K2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3">
      <formula1>"a"</formula1>
    </dataValidation>
    <dataValidation type="whole" allowBlank="1" showErrorMessage="1" errorTitle="Ошибка" error="Допускается ввод только неотрицательных целых чисел!" sqref="AI202">
      <formula1>0</formula1>
      <formula2>9.99999999999999E+23</formula2>
    </dataValidation>
    <dataValidation type="whole" allowBlank="1" showErrorMessage="1" errorTitle="Ошибка" error="Допускается ввод только неотрицательных целых чисел!" sqref="AF202">
      <formula1>0</formula1>
      <formula2>9.99999999999999E+23</formula2>
    </dataValidation>
    <dataValidation type="textLength" operator="lessThanOrEqual" allowBlank="1" showInputMessage="1" showErrorMessage="1" errorTitle="Ошибка" error="Допускается ввод не более 900 символов!" sqref="K2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2">
      <formula1>"a"</formula1>
    </dataValidation>
    <dataValidation type="whole" allowBlank="1" showErrorMessage="1" errorTitle="Ошибка" error="Допускается ввод только неотрицательных целых чисел!" sqref="AI201">
      <formula1>0</formula1>
      <formula2>9.99999999999999E+23</formula2>
    </dataValidation>
    <dataValidation type="whole" allowBlank="1" showErrorMessage="1" errorTitle="Ошибка" error="Допускается ввод только неотрицательных целых чисел!" sqref="AF201">
      <formula1>0</formula1>
      <formula2>9.99999999999999E+23</formula2>
    </dataValidation>
    <dataValidation type="textLength" operator="lessThanOrEqual" allowBlank="1" showInputMessage="1" showErrorMessage="1" errorTitle="Ошибка" error="Допускается ввод не более 900 символов!" sqref="M201">
      <formula1>900</formula1>
    </dataValidation>
    <dataValidation type="textLength" operator="lessThanOrEqual" allowBlank="1" showInputMessage="1" showErrorMessage="1" errorTitle="Ошибка" error="Допускается ввод не более 900 символов!" sqref="K2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1">
      <formula1>"a"</formula1>
    </dataValidation>
    <dataValidation type="whole" allowBlank="1" showErrorMessage="1" errorTitle="Ошибка" error="Допускается ввод только неотрицательных целых чисел!" sqref="AI188">
      <formula1>0</formula1>
      <formula2>9.99999999999999E+23</formula2>
    </dataValidation>
    <dataValidation type="whole" allowBlank="1" showErrorMessage="1" errorTitle="Ошибка" error="Допускается ввод только неотрицательных целых чисел!" sqref="AF188">
      <formula1>0</formula1>
      <formula2>9.99999999999999E+23</formula2>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textLength" operator="lessThanOrEqual" allowBlank="1" showInputMessage="1" showErrorMessage="1" errorTitle="Ошибка" error="Допускается ввод не более 900 символов!" sqref="K1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7">
      <formula1>"a"</formula1>
    </dataValidation>
    <dataValidation type="whole" allowBlank="1" showErrorMessage="1" errorTitle="Ошибка" error="Допускается ввод только неотрицательных целых чисел!" sqref="AI186">
      <formula1>0</formula1>
      <formula2>9.99999999999999E+23</formula2>
    </dataValidation>
    <dataValidation type="whole" allowBlank="1" showErrorMessage="1" errorTitle="Ошибка" error="Допускается ввод только неотрицательных целых чисел!" sqref="AF186">
      <formula1>0</formula1>
      <formula2>9.99999999999999E+23</formula2>
    </dataValidation>
    <dataValidation type="decimal" allowBlank="1" showErrorMessage="1" errorTitle="Ошибка" error="Допускается ввод только неотрицательных чисел!" sqref="AE186">
      <formula1>0</formula1>
      <formula2>9.99999999999999E+23</formula2>
    </dataValidation>
    <dataValidation type="decimal" allowBlank="1" showErrorMessage="1" errorTitle="Ошибка" error="Допускается ввод только неотрицательных чисел!" sqref="AC186">
      <formula1>0</formula1>
      <formula2>9.99999999999999E+23</formula2>
    </dataValidation>
    <dataValidation type="textLength" operator="lessThanOrEqual" allowBlank="1" showInputMessage="1" showErrorMessage="1" errorTitle="Ошибка" error="Допускается ввод не более 900 символов!" sqref="K1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6">
      <formula1>"a"</formula1>
    </dataValidation>
    <dataValidation type="whole" allowBlank="1" showErrorMessage="1" errorTitle="Ошибка" error="Допускается ввод только неотрицательных целых чисел!" sqref="AI185">
      <formula1>0</formula1>
      <formula2>9.99999999999999E+23</formula2>
    </dataValidation>
    <dataValidation type="whole" allowBlank="1" showErrorMessage="1" errorTitle="Ошибка" error="Допускается ввод только неотрицательных целых чисел!" sqref="AF185">
      <formula1>0</formula1>
      <formula2>9.99999999999999E+23</formula2>
    </dataValidation>
    <dataValidation type="textLength" operator="lessThanOrEqual" allowBlank="1" showInputMessage="1" showErrorMessage="1" errorTitle="Ошибка" error="Допускается ввод не более 900 символов!" sqref="K1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5">
      <formula1>"a"</formula1>
    </dataValidation>
    <dataValidation type="whole" allowBlank="1" showErrorMessage="1" errorTitle="Ошибка" error="Допускается ввод только неотрицательных целых чисел!" sqref="AI184">
      <formula1>0</formula1>
      <formula2>9.99999999999999E+23</formula2>
    </dataValidation>
    <dataValidation type="whole" allowBlank="1" showErrorMessage="1" errorTitle="Ошибка" error="Допускается ввод только неотрицательных целых чисел!" sqref="AF184">
      <formula1>0</formula1>
      <formula2>9.99999999999999E+23</formula2>
    </dataValidation>
    <dataValidation type="textLength" operator="lessThanOrEqual" allowBlank="1" showInputMessage="1" showErrorMessage="1" errorTitle="Ошибка" error="Допускается ввод не более 900 символов!" sqref="M184">
      <formula1>900</formula1>
    </dataValidation>
    <dataValidation type="textLength" operator="lessThanOrEqual" allowBlank="1" showInputMessage="1" showErrorMessage="1" errorTitle="Ошибка" error="Допускается ввод не более 900 символов!" sqref="K1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4">
      <formula1>"a"</formula1>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whole" allowBlank="1" showErrorMessage="1" errorTitle="Ошибка" error="Допускается ввод только неотрицательных целых чисел!" sqref="AI170">
      <formula1>0</formula1>
      <formula2>9.99999999999999E+23</formula2>
    </dataValidation>
    <dataValidation type="whole" allowBlank="1" showErrorMessage="1" errorTitle="Ошибка" error="Допускается ввод только неотрицательных целых чисел!" sqref="AF170">
      <formula1>0</formula1>
      <formula2>9.99999999999999E+23</formula2>
    </dataValidation>
    <dataValidation type="textLength" operator="lessThanOrEqual" allowBlank="1" showInputMessage="1" showErrorMessage="1" errorTitle="Ошибка" error="Допускается ввод не более 900 символов!" sqref="K1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
      <formula1>"a"</formula1>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decimal" allowBlank="1" showErrorMessage="1" errorTitle="Ошибка" error="Допускается ввод только неотрицательных чисел!" sqref="AE169">
      <formula1>0</formula1>
      <formula2>9.99999999999999E+23</formula2>
    </dataValidation>
    <dataValidation type="decimal" allowBlank="1" showErrorMessage="1" errorTitle="Ошибка" error="Допускается ввод только неотрицательных чисел!" sqref="AC169">
      <formula1>0</formula1>
      <formula2>9.99999999999999E+23</formula2>
    </dataValidation>
    <dataValidation type="textLength" operator="lessThanOrEqual" allowBlank="1" showInputMessage="1" showErrorMessage="1" errorTitle="Ошибка" error="Допускается ввод не более 900 символов!" sqref="K1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
      <formula1>"a"</formula1>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textLength" operator="lessThanOrEqual" allowBlank="1" showInputMessage="1" showErrorMessage="1" errorTitle="Ошибка" error="Допускается ввод не более 900 символов!" sqref="K1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8">
      <formula1>"a"</formula1>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textLength" operator="lessThanOrEqual" allowBlank="1" showInputMessage="1" showErrorMessage="1" errorTitle="Ошибка" error="Допускается ввод не более 900 символов!" sqref="M167">
      <formula1>900</formula1>
    </dataValidation>
    <dataValidation type="textLength" operator="lessThanOrEqual" allowBlank="1" showInputMessage="1" showErrorMessage="1" errorTitle="Ошибка" error="Допускается ввод не более 900 символов!" sqref="K1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7">
      <formula1>"a"</formula1>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whole" allowBlank="1" showErrorMessage="1" errorTitle="Ошибка" error="Допускается ввод только неотрицательных целых чисел!" sqref="AI158">
      <formula1>0</formula1>
      <formula2>9.99999999999999E+23</formula2>
    </dataValidation>
    <dataValidation type="whole" allowBlank="1" showErrorMessage="1" errorTitle="Ошибка" error="Допускается ввод только неотрицательных целых чисел!" sqref="AF158">
      <formula1>0</formula1>
      <formula2>9.99999999999999E+23</formula2>
    </dataValidation>
    <dataValidation type="textLength" operator="lessThanOrEqual" allowBlank="1" showInputMessage="1" showErrorMessage="1" errorTitle="Ошибка" error="Допускается ввод не более 900 символов!" sqref="K1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8">
      <formula1>"a"</formula1>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decimal" allowBlank="1" showErrorMessage="1" errorTitle="Ошибка" error="Допускается ввод только неотрицательных чисел!" sqref="AE157">
      <formula1>0</formula1>
      <formula2>9.99999999999999E+23</formula2>
    </dataValidation>
    <dataValidation type="decimal" allowBlank="1" showErrorMessage="1" errorTitle="Ошибка" error="Допускается ввод только неотрицательных чисел!" sqref="AC157">
      <formula1>0</formula1>
      <formula2>9.99999999999999E+23</formula2>
    </dataValidation>
    <dataValidation type="textLength" operator="lessThanOrEqual" allowBlank="1" showInputMessage="1" showErrorMessage="1" errorTitle="Ошибка" error="Допускается ввод не более 900 символов!" sqref="K1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
      <formula1>"a"</formula1>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textLength" operator="lessThanOrEqual" allowBlank="1" showInputMessage="1" showErrorMessage="1" errorTitle="Ошибка" error="Допускается ввод не более 900 символов!" sqref="K1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
      <formula1>"a"</formula1>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textLength" operator="lessThanOrEqual" allowBlank="1" showInputMessage="1" showErrorMessage="1" errorTitle="Ошибка" error="Допускается ввод не более 900 символов!" sqref="M155">
      <formula1>900</formula1>
    </dataValidation>
    <dataValidation type="textLength" operator="lessThanOrEqual" allowBlank="1" showInputMessage="1" showErrorMessage="1" errorTitle="Ошибка" error="Допускается ввод не более 900 символов!" sqref="K1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5">
      <formula1>"a"</formula1>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textLength" operator="lessThanOrEqual" allowBlank="1" showInputMessage="1" showErrorMessage="1" errorTitle="Ошибка" error="Допускается ввод не более 900 символов!" sqref="K1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
      <formula1>"a"</formula1>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decimal" allowBlank="1" showErrorMessage="1" errorTitle="Ошибка" error="Допускается ввод только неотрицательных чисел!" sqref="AE146">
      <formula1>0</formula1>
      <formula2>9.99999999999999E+23</formula2>
    </dataValidation>
    <dataValidation type="decimal" allowBlank="1" showErrorMessage="1" errorTitle="Ошибка" error="Допускается ввод только неотрицательных чисел!" sqref="AC146">
      <formula1>0</formula1>
      <formula2>9.99999999999999E+23</formula2>
    </dataValidation>
    <dataValidation type="textLength" operator="lessThanOrEqual" allowBlank="1" showInputMessage="1" showErrorMessage="1" errorTitle="Ошибка" error="Допускается ввод не более 900 символов!" sqref="K1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
      <formula1>"a"</formula1>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textLength" operator="lessThanOrEqual" allowBlank="1" showInputMessage="1" showErrorMessage="1" errorTitle="Ошибка" error="Допускается ввод не более 900 символов!" sqref="K1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
      <formula1>"a"</formula1>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textLength" operator="lessThanOrEqual" allowBlank="1" showInputMessage="1" showErrorMessage="1" errorTitle="Ошибка" error="Допускается ввод не более 900 символов!" sqref="M144">
      <formula1>900</formula1>
    </dataValidation>
    <dataValidation type="textLength" operator="lessThanOrEqual" allowBlank="1" showInputMessage="1" showErrorMessage="1" errorTitle="Ошибка" error="Допускается ввод не более 900 символов!" sqref="K1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textLength" operator="lessThanOrEqual" allowBlank="1" showInputMessage="1" showErrorMessage="1" errorTitle="Ошибка" error="Допускается ввод не более 900 символов!" sqref="K1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decimal" allowBlank="1" showErrorMessage="1" errorTitle="Ошибка" error="Допускается ввод только неотрицательных чисел!" sqref="AE135">
      <formula1>0</formula1>
      <formula2>9.99999999999999E+23</formula2>
    </dataValidation>
    <dataValidation type="decimal" allowBlank="1" showErrorMessage="1" errorTitle="Ошибка" error="Допускается ввод только неотрицательных чисел!" sqref="AC135">
      <formula1>0</formula1>
      <formula2>9.99999999999999E+23</formula2>
    </dataValidation>
    <dataValidation type="textLength" operator="lessThanOrEqual" allowBlank="1" showInputMessage="1" showErrorMessage="1" errorTitle="Ошибка" error="Допускается ввод не более 900 символов!" sqref="K1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textLength" operator="lessThanOrEqual" allowBlank="1" showInputMessage="1" showErrorMessage="1" errorTitle="Ошибка" error="Допускается ввод не более 900 символов!" sqref="K1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
      <formula1>"a"</formula1>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textLength" operator="lessThanOrEqual" allowBlank="1" showInputMessage="1" showErrorMessage="1" errorTitle="Ошибка" error="Допускается ввод не более 900 символов!" sqref="M133">
      <formula1>900</formula1>
    </dataValidation>
    <dataValidation type="textLength" operator="lessThanOrEqual" allowBlank="1" showInputMessage="1" showErrorMessage="1" errorTitle="Ошибка" error="Допускается ввод не более 900 символов!" sqref="K1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3">
      <formula1>"a"</formula1>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textLength" operator="lessThanOrEqual" allowBlank="1" showInputMessage="1" showErrorMessage="1" errorTitle="Ошибка" error="Допускается ввод не более 900 символов!" sqref="K1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decimal" allowBlank="1" showErrorMessage="1" errorTitle="Ошибка" error="Допускается ввод только неотрицательных чисел!" sqref="AE122">
      <formula1>0</formula1>
      <formula2>9.99999999999999E+23</formula2>
    </dataValidation>
    <dataValidation type="decimal" allowBlank="1" showErrorMessage="1" errorTitle="Ошибка" error="Допускается ввод только неотрицательных чисел!" sqref="AC122">
      <formula1>0</formula1>
      <formula2>9.99999999999999E+23</formula2>
    </dataValidation>
    <dataValidation type="textLength" operator="lessThanOrEqual" allowBlank="1" showInputMessage="1" showErrorMessage="1" errorTitle="Ошибка" error="Допускается ввод не более 900 символов!" sqref="K1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textLength" operator="lessThanOrEqual" allowBlank="1" showInputMessage="1" showErrorMessage="1" errorTitle="Ошибка" error="Допускается ввод не более 900 символов!" sqref="K1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
      <formula1>"a"</formula1>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textLength" operator="lessThanOrEqual" allowBlank="1" showInputMessage="1" showErrorMessage="1" errorTitle="Ошибка" error="Допускается ввод не более 900 символов!" sqref="M120">
      <formula1>900</formula1>
    </dataValidation>
    <dataValidation type="textLength" operator="lessThanOrEqual" allowBlank="1" showInputMessage="1" showErrorMessage="1" errorTitle="Ошибка" error="Допускается ввод не более 900 символов!" sqref="K1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textLength" operator="lessThanOrEqual" allowBlank="1" showInputMessage="1" showErrorMessage="1" errorTitle="Ошибка" error="Допускается ввод не более 900 символов!" sqref="K1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decimal" allowBlank="1" showErrorMessage="1" errorTitle="Ошибка" error="Допускается ввод только неотрицательных чисел!" sqref="AE105">
      <formula1>0</formula1>
      <formula2>9.99999999999999E+23</formula2>
    </dataValidation>
    <dataValidation type="decimal" allowBlank="1" showErrorMessage="1" errorTitle="Ошибка" error="Допускается ввод только неотрицательных чисел!" sqref="AC105">
      <formula1>0</formula1>
      <formula2>9.99999999999999E+23</formula2>
    </dataValidation>
    <dataValidation type="textLength" operator="lessThanOrEqual" allowBlank="1" showInputMessage="1" showErrorMessage="1" errorTitle="Ошибка" error="Допускается ввод не более 900 символов!" sqref="K1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textLength" operator="lessThanOrEqual" allowBlank="1" showInputMessage="1" showErrorMessage="1" errorTitle="Ошибка" error="Допускается ввод не более 900 символов!" sqref="K1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textLength" operator="lessThanOrEqual" allowBlank="1" showInputMessage="1" showErrorMessage="1" errorTitle="Ошибка" error="Допускается ввод не более 900 символов!" sqref="M103">
      <formula1>900</formula1>
    </dataValidation>
    <dataValidation type="textLength" operator="lessThanOrEqual" allowBlank="1" showInputMessage="1" showErrorMessage="1" errorTitle="Ошибка" error="Допускается ввод не более 900 символов!" sqref="K1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textLength" operator="lessThanOrEqual" allowBlank="1" showInputMessage="1" showErrorMessage="1" errorTitle="Ошибка" error="Допускается ввод не более 900 символов!" sqref="K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decimal" allowBlank="1" showErrorMessage="1" errorTitle="Ошибка" error="Допускается ввод только неотрицательных чисел!" sqref="AE88">
      <formula1>0</formula1>
      <formula2>9.99999999999999E+23</formula2>
    </dataValidation>
    <dataValidation type="decimal" allowBlank="1" showErrorMessage="1" errorTitle="Ошибка" error="Допускается ввод только неотрицательных чисел!" sqref="AC88">
      <formula1>0</formula1>
      <formula2>9.99999999999999E+23</formula2>
    </dataValidation>
    <dataValidation type="textLength" operator="lessThanOrEqual" allowBlank="1" showInputMessage="1" showErrorMessage="1" errorTitle="Ошибка" error="Допускается ввод не более 900 символов!" sqref="K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textLength" operator="lessThanOrEqual" allowBlank="1" showInputMessage="1" showErrorMessage="1" errorTitle="Ошибка" error="Допускается ввод не более 900 символов!" sqref="K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textLength" operator="lessThanOrEqual" allowBlank="1" showInputMessage="1" showErrorMessage="1" errorTitle="Ошибка" error="Допускается ввод не более 900 символов!" sqref="M86">
      <formula1>900</formula1>
    </dataValidation>
    <dataValidation type="textLength" operator="lessThanOrEqual" allowBlank="1" showInputMessage="1" showErrorMessage="1" errorTitle="Ошибка" error="Допускается ввод не более 900 символов!" sqref="K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textLength" operator="lessThanOrEqual" allowBlank="1" showInputMessage="1" showErrorMessage="1" errorTitle="Ошибка" error="Допускается ввод не более 900 символов!" sqref="K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decimal" allowBlank="1" showErrorMessage="1" errorTitle="Ошибка" error="Допускается ввод только неотрицательных чисел!" sqref="AE66">
      <formula1>0</formula1>
      <formula2>9.99999999999999E+23</formula2>
    </dataValidation>
    <dataValidation type="decimal" allowBlank="1" showErrorMessage="1" errorTitle="Ошибка" error="Допускается ввод только неотрицательных чисел!" sqref="AC66">
      <formula1>0</formula1>
      <formula2>9.99999999999999E+23</formula2>
    </dataValidation>
    <dataValidation type="textLength" operator="lessThanOrEqual" allowBlank="1" showInputMessage="1" showErrorMessage="1" errorTitle="Ошибка" error="Допускается ввод не более 900 символов!" sqref="K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textLength" operator="lessThanOrEqual" allowBlank="1" showInputMessage="1" showErrorMessage="1" errorTitle="Ошибка" error="Допускается ввод не более 900 символов!" sqref="K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textLength" operator="lessThanOrEqual" allowBlank="1" showInputMessage="1" showErrorMessage="1" errorTitle="Ошибка" error="Допускается ввод не более 900 символов!" sqref="M64">
      <formula1>900</formula1>
    </dataValidation>
    <dataValidation type="textLength" operator="lessThanOrEqual" allowBlank="1" showInputMessage="1" showErrorMessage="1" errorTitle="Ошибка" error="Допускается ввод не более 900 символов!" sqref="K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textLength" operator="lessThanOrEqual" allowBlank="1" showInputMessage="1" showErrorMessage="1" errorTitle="Ошибка" error="Допускается ввод не более 900 символов!" sqref="K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decimal" allowBlank="1" showErrorMessage="1" errorTitle="Ошибка" error="Допускается ввод только неотрицательных чисел!" sqref="AE49">
      <formula1>0</formula1>
      <formula2>9.99999999999999E+23</formula2>
    </dataValidation>
    <dataValidation type="decimal" allowBlank="1" showErrorMessage="1" errorTitle="Ошибка" error="Допускается ввод только неотрицательных чисел!" sqref="AC49">
      <formula1>0</formula1>
      <formula2>9.99999999999999E+23</formula2>
    </dataValidation>
    <dataValidation type="textLength" operator="lessThanOrEqual" allowBlank="1" showInputMessage="1" showErrorMessage="1" errorTitle="Ошибка" error="Допускается ввод не более 900 символов!" sqref="K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textLength" operator="lessThanOrEqual" allowBlank="1" showInputMessage="1" showErrorMessage="1" errorTitle="Ошибка" error="Допускается ввод не более 900 символов!" sqref="K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textLength" operator="lessThanOrEqual" allowBlank="1" showInputMessage="1" showErrorMessage="1" errorTitle="Ошибка" error="Допускается ввод не более 900 символов!" sqref="M47">
      <formula1>900</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textLength" operator="lessThanOrEqual" allowBlank="1" showInputMessage="1" showErrorMessage="1" errorTitle="Ошибка" error="Допускается ввод не более 900 символов!" sqref="K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decimal" allowBlank="1" showErrorMessage="1" errorTitle="Ошибка" error="Допускается ввод только неотрицательных чисел!" sqref="AE33">
      <formula1>0</formula1>
      <formula2>9.99999999999999E+23</formula2>
    </dataValidation>
    <dataValidation type="decimal" allowBlank="1" showErrorMessage="1" errorTitle="Ошибка" error="Допускается ввод только неотрицательных чисел!" sqref="AC33">
      <formula1>0</formula1>
      <formula2>9.99999999999999E+23</formula2>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textLength" operator="lessThanOrEqual" allowBlank="1" showInputMessage="1" showErrorMessage="1" errorTitle="Ошибка" error="Допускается ввод не более 900 символов!" sqref="K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textLength" operator="lessThanOrEqual" allowBlank="1" showInputMessage="1" showErrorMessage="1" errorTitle="Ошибка" error="Допускается ввод не более 900 символов!" sqref="M31">
      <formula1>900</formula1>
    </dataValidation>
    <dataValidation type="textLength" operator="lessThanOrEqual" allowBlank="1" showInputMessage="1" showErrorMessage="1" errorTitle="Ошибка" error="Допускается ввод не более 900 символов!" sqref="K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
      <formula1>"a"</formula1>
    </dataValidation>
    <dataValidation type="textLength" operator="lessThanOrEqual" allowBlank="1" showInputMessage="1" showErrorMessage="1" errorTitle="Ошибка" error="Допускается ввод не более 900 символов!" sqref="K138">
      <formula1>900</formula1>
    </dataValidation>
    <dataValidation type="textLength" operator="lessThanOrEqual" allowBlank="1" showInputMessage="1" showErrorMessage="1" errorTitle="Ошибка" error="Допускается ввод не более 900 символов!" sqref="M138">
      <formula1>900</formula1>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9">
      <formula1>"a"</formula1>
    </dataValidation>
    <dataValidation type="textLength" operator="lessThanOrEqual" allowBlank="1" showInputMessage="1" showErrorMessage="1" errorTitle="Ошибка" error="Допускается ввод не более 900 символов!" sqref="K139">
      <formula1>900</formula1>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textLength" operator="lessThanOrEqual" allowBlank="1" showInputMessage="1" showErrorMessage="1" errorTitle="Ошибка" error="Допускается ввод не более 900 символов!" sqref="K140">
      <formula1>900</formula1>
    </dataValidation>
    <dataValidation type="decimal" allowBlank="1" showErrorMessage="1" errorTitle="Ошибка" error="Допускается ввод только неотрицательных чисел!" sqref="AC140">
      <formula1>0</formula1>
      <formula2>9.99999999999999E+23</formula2>
    </dataValidation>
    <dataValidation type="decimal" allowBlank="1" showErrorMessage="1" errorTitle="Ошибка" error="Допускается ввод только неотрицательных чисел!" sqref="AE140">
      <formula1>0</formula1>
      <formula2>9.99999999999999E+23</formula2>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textLength" operator="lessThanOrEqual" allowBlank="1" showInputMessage="1" showErrorMessage="1" errorTitle="Ошибка" error="Допускается ввод не более 900 символов!" sqref="K141">
      <formula1>900</formula1>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
      <formula1>"a"</formula1>
    </dataValidation>
    <dataValidation type="textLength" operator="lessThanOrEqual" allowBlank="1" showInputMessage="1" showErrorMessage="1" errorTitle="Ошибка" error="Допускается ввод не более 900 символов!" sqref="K149">
      <formula1>900</formula1>
    </dataValidation>
    <dataValidation type="textLength" operator="lessThanOrEqual" allowBlank="1" showInputMessage="1" showErrorMessage="1" errorTitle="Ошибка" error="Допускается ввод не более 900 символов!" sqref="M149">
      <formula1>900</formula1>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
      <formula1>"a"</formula1>
    </dataValidation>
    <dataValidation type="textLength" operator="lessThanOrEqual" allowBlank="1" showInputMessage="1" showErrorMessage="1" errorTitle="Ошибка" error="Допускается ввод не более 900 символов!" sqref="K150">
      <formula1>900</formula1>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1">
      <formula1>"a"</formula1>
    </dataValidation>
    <dataValidation type="textLength" operator="lessThanOrEqual" allowBlank="1" showInputMessage="1" showErrorMessage="1" errorTitle="Ошибка" error="Допускается ввод не более 900 символов!" sqref="K151">
      <formula1>900</formula1>
    </dataValidation>
    <dataValidation type="decimal" allowBlank="1" showErrorMessage="1" errorTitle="Ошибка" error="Допускается ввод только неотрицательных чисел!" sqref="AC151">
      <formula1>0</formula1>
      <formula2>9.99999999999999E+23</formula2>
    </dataValidation>
    <dataValidation type="decimal" allowBlank="1" showErrorMessage="1" errorTitle="Ошибка" error="Допускается ввод только неотрицательных чисел!" sqref="AE151">
      <formula1>0</formula1>
      <formula2>9.99999999999999E+23</formula2>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
      <formula1>"a"</formula1>
    </dataValidation>
    <dataValidation type="textLength" operator="lessThanOrEqual" allowBlank="1" showInputMessage="1" showErrorMessage="1" errorTitle="Ошибка" error="Допускается ввод не более 900 символов!" sqref="K152">
      <formula1>900</formula1>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
      <formula1>"a"</formula1>
    </dataValidation>
    <dataValidation type="textLength" operator="lessThanOrEqual" allowBlank="1" showInputMessage="1" showErrorMessage="1" errorTitle="Ошибка" error="Допускается ввод не более 900 символов!" sqref="K160">
      <formula1>900</formula1>
    </dataValidation>
    <dataValidation type="textLength" operator="lessThanOrEqual" allowBlank="1" showInputMessage="1" showErrorMessage="1" errorTitle="Ошибка" error="Допускается ввод не более 900 символов!" sqref="M160">
      <formula1>900</formula1>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1">
      <formula1>"a"</formula1>
    </dataValidation>
    <dataValidation type="textLength" operator="lessThanOrEqual" allowBlank="1" showInputMessage="1" showErrorMessage="1" errorTitle="Ошибка" error="Допускается ввод не более 900 символов!" sqref="K161">
      <formula1>900</formula1>
    </dataValidation>
    <dataValidation type="whole" allowBlank="1" showErrorMessage="1" errorTitle="Ошибка" error="Допускается ввод только неотрицательных целых чисел!" sqref="AF161">
      <formula1>0</formula1>
      <formula2>9.99999999999999E+23</formula2>
    </dataValidation>
    <dataValidation type="whole" allowBlank="1" showErrorMessage="1" errorTitle="Ошибка" error="Допускается ввод только неотрицательных целых чисел!" sqref="AI1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
      <formula1>"a"</formula1>
    </dataValidation>
    <dataValidation type="textLength" operator="lessThanOrEqual" allowBlank="1" showInputMessage="1" showErrorMessage="1" errorTitle="Ошибка" error="Допускается ввод не более 900 символов!" sqref="K162">
      <formula1>900</formula1>
    </dataValidation>
    <dataValidation type="decimal" allowBlank="1" showErrorMessage="1" errorTitle="Ошибка" error="Допускается ввод только неотрицательных чисел!" sqref="AC162">
      <formula1>0</formula1>
      <formula2>9.99999999999999E+23</formula2>
    </dataValidation>
    <dataValidation type="decimal" allowBlank="1" showErrorMessage="1" errorTitle="Ошибка" error="Допускается ввод только неотрицательных чисел!" sqref="AE162">
      <formula1>0</formula1>
      <formula2>9.99999999999999E+23</formula2>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3">
      <formula1>"a"</formula1>
    </dataValidation>
    <dataValidation type="textLength" operator="lessThanOrEqual" allowBlank="1" showInputMessage="1" showErrorMessage="1" errorTitle="Ошибка" error="Допускается ввод не более 900 символов!" sqref="K163">
      <formula1>900</formula1>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whole" allowBlank="1" showErrorMessage="1" errorTitle="Ошибка" error="Допускается ввод только неотрицательных целых чисел!" sqref="AF164">
      <formula1>0</formula1>
      <formula2>9.99999999999999E+23</formula2>
    </dataValidation>
    <dataValidation type="whole" allowBlank="1" showErrorMessage="1" errorTitle="Ошибка" error="Допускается ввод только неотрицательных целых чисел!" sqref="AI1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
      <formula1>"a"</formula1>
    </dataValidation>
    <dataValidation type="textLength" operator="lessThanOrEqual" allowBlank="1" showInputMessage="1" showErrorMessage="1" errorTitle="Ошибка" error="Допускается ввод не более 900 символов!" sqref="K172">
      <formula1>900</formula1>
    </dataValidation>
    <dataValidation type="textLength" operator="lessThanOrEqual" allowBlank="1" showInputMessage="1" showErrorMessage="1" errorTitle="Ошибка" error="Допускается ввод не более 900 символов!" sqref="M172">
      <formula1>900</formula1>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3">
      <formula1>"a"</formula1>
    </dataValidation>
    <dataValidation type="textLength" operator="lessThanOrEqual" allowBlank="1" showInputMessage="1" showErrorMessage="1" errorTitle="Ошибка" error="Допускается ввод не более 900 символов!" sqref="K173">
      <formula1>900</formula1>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4">
      <formula1>"a"</formula1>
    </dataValidation>
    <dataValidation type="textLength" operator="lessThanOrEqual" allowBlank="1" showInputMessage="1" showErrorMessage="1" errorTitle="Ошибка" error="Допускается ввод не более 900 символов!" sqref="K174">
      <formula1>900</formula1>
    </dataValidation>
    <dataValidation type="decimal" allowBlank="1" showErrorMessage="1" errorTitle="Ошибка" error="Допускается ввод только неотрицательных чисел!" sqref="AC174">
      <formula1>0</formula1>
      <formula2>9.99999999999999E+23</formula2>
    </dataValidation>
    <dataValidation type="decimal" allowBlank="1" showErrorMessage="1" errorTitle="Ошибка" error="Допускается ввод только неотрицательных чисел!" sqref="AE174">
      <formula1>0</formula1>
      <formula2>9.99999999999999E+23</formula2>
    </dataValidation>
    <dataValidation type="whole" allowBlank="1" showErrorMessage="1" errorTitle="Ошибка" error="Допускается ввод только неотрицательных целых чисел!" sqref="AF174">
      <formula1>0</formula1>
      <formula2>9.99999999999999E+23</formula2>
    </dataValidation>
    <dataValidation type="whole" allowBlank="1" showErrorMessage="1" errorTitle="Ошибка" error="Допускается ввод только неотрицательных целых чисел!" sqref="AI1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
      <formula1>"a"</formula1>
    </dataValidation>
    <dataValidation type="textLength" operator="lessThanOrEqual" allowBlank="1" showInputMessage="1" showErrorMessage="1" errorTitle="Ошибка" error="Допускается ввод не более 900 символов!" sqref="K176">
      <formula1>900</formula1>
    </dataValidation>
    <dataValidation type="whole" allowBlank="1" showErrorMessage="1" errorTitle="Ошибка" error="Допускается ввод только неотрицательных целых чисел!" sqref="AF176">
      <formula1>0</formula1>
      <formula2>9.99999999999999E+23</formula2>
    </dataValidation>
    <dataValidation type="whole" allowBlank="1" showErrorMessage="1" errorTitle="Ошибка" error="Допускается ввод только неотрицательных целых чисел!" sqref="AI176">
      <formula1>0</formula1>
      <formula2>9.99999999999999E+23</formula2>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
      <formula1>"a"</formula1>
    </dataValidation>
    <dataValidation type="textLength" operator="lessThanOrEqual" allowBlank="1" showInputMessage="1" showErrorMessage="1" errorTitle="Ошибка" error="Допускается ввод не более 900 символов!" sqref="K178">
      <formula1>900</formula1>
    </dataValidation>
    <dataValidation type="textLength" operator="lessThanOrEqual" allowBlank="1" showInputMessage="1" showErrorMessage="1" errorTitle="Ошибка" error="Допускается ввод не более 900 символов!" sqref="M178">
      <formula1>900</formula1>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9">
      <formula1>"a"</formula1>
    </dataValidation>
    <dataValidation type="textLength" operator="lessThanOrEqual" allowBlank="1" showInputMessage="1" showErrorMessage="1" errorTitle="Ошибка" error="Допускается ввод не более 900 символов!" sqref="K179">
      <formula1>900</formula1>
    </dataValidation>
    <dataValidation type="whole" allowBlank="1" showErrorMessage="1" errorTitle="Ошибка" error="Допускается ввод только неотрицательных целых чисел!" sqref="AF179">
      <formula1>0</formula1>
      <formula2>9.99999999999999E+23</formula2>
    </dataValidation>
    <dataValidation type="whole" allowBlank="1" showErrorMessage="1" errorTitle="Ошибка" error="Допускается ввод только неотрицательных целых чисел!" sqref="AI1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0">
      <formula1>"a"</formula1>
    </dataValidation>
    <dataValidation type="textLength" operator="lessThanOrEqual" allowBlank="1" showInputMessage="1" showErrorMessage="1" errorTitle="Ошибка" error="Допускается ввод не более 900 символов!" sqref="K180">
      <formula1>900</formula1>
    </dataValidation>
    <dataValidation type="decimal" allowBlank="1" showErrorMessage="1" errorTitle="Ошибка" error="Допускается ввод только неотрицательных чисел!" sqref="AC180">
      <formula1>0</formula1>
      <formula2>9.99999999999999E+23</formula2>
    </dataValidation>
    <dataValidation type="decimal" allowBlank="1" showErrorMessage="1" errorTitle="Ошибка" error="Допускается ввод только неотрицательных чисел!" sqref="AE180">
      <formula1>0</formula1>
      <formula2>9.99999999999999E+23</formula2>
    </dataValidation>
    <dataValidation type="whole" allowBlank="1" showErrorMessage="1" errorTitle="Ошибка" error="Допускается ввод только неотрицательных целых чисел!" sqref="AF180">
      <formula1>0</formula1>
      <formula2>9.99999999999999E+23</formula2>
    </dataValidation>
    <dataValidation type="whole" allowBlank="1" showErrorMessage="1" errorTitle="Ошибка" error="Допускается ввод только неотрицательных целых чисел!" sqref="AI1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1">
      <formula1>"a"</formula1>
    </dataValidation>
    <dataValidation type="textLength" operator="lessThanOrEqual" allowBlank="1" showInputMessage="1" showErrorMessage="1" errorTitle="Ошибка" error="Допускается ввод не более 900 символов!" sqref="K181">
      <formula1>900</formula1>
    </dataValidation>
    <dataValidation type="whole" allowBlank="1" showErrorMessage="1" errorTitle="Ошибка" error="Допускается ввод только неотрицательных целых чисел!" sqref="AF181">
      <formula1>0</formula1>
      <formula2>9.99999999999999E+23</formula2>
    </dataValidation>
    <dataValidation type="whole" allowBlank="1" showErrorMessage="1" errorTitle="Ошибка" error="Допускается ввод только неотрицательных целых чисел!" sqref="AI181">
      <formula1>0</formula1>
      <formula2>9.99999999999999E+23</formula2>
    </dataValidation>
    <dataValidation type="whole" allowBlank="1" showErrorMessage="1" errorTitle="Ошибка" error="Допускается ввод только неотрицательных целых чисел!" sqref="AF182">
      <formula1>0</formula1>
      <formula2>9.99999999999999E+23</formula2>
    </dataValidation>
    <dataValidation type="whole" allowBlank="1" showErrorMessage="1" errorTitle="Ошибка" error="Допускается ввод только неотрицательных целых чисел!" sqref="AI1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9">
      <formula1>"a"</formula1>
    </dataValidation>
    <dataValidation type="textLength" operator="lessThanOrEqual" allowBlank="1" showInputMessage="1" showErrorMessage="1" errorTitle="Ошибка" error="Допускается ввод не более 900 символов!" sqref="K189">
      <formula1>900</formula1>
    </dataValidation>
    <dataValidation type="textLength" operator="lessThanOrEqual" allowBlank="1" showInputMessage="1" showErrorMessage="1" errorTitle="Ошибка" error="Допускается ввод не более 900 символов!" sqref="M189">
      <formula1>900</formula1>
    </dataValidation>
    <dataValidation type="whole" allowBlank="1" showErrorMessage="1" errorTitle="Ошибка" error="Допускается ввод только неотрицательных целых чисел!" sqref="AF189">
      <formula1>0</formula1>
      <formula2>9.99999999999999E+23</formula2>
    </dataValidation>
    <dataValidation type="whole" allowBlank="1" showErrorMessage="1" errorTitle="Ошибка" error="Допускается ввод только неотрицательных целых чисел!" sqref="AI1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0">
      <formula1>"a"</formula1>
    </dataValidation>
    <dataValidation type="textLength" operator="lessThanOrEqual" allowBlank="1" showInputMessage="1" showErrorMessage="1" errorTitle="Ошибка" error="Допускается ввод не более 900 символов!" sqref="K190">
      <formula1>900</formula1>
    </dataValidation>
    <dataValidation type="whole" allowBlank="1" showErrorMessage="1" errorTitle="Ошибка" error="Допускается ввод только неотрицательных целых чисел!" sqref="AF190">
      <formula1>0</formula1>
      <formula2>9.99999999999999E+23</formula2>
    </dataValidation>
    <dataValidation type="whole" allowBlank="1" showErrorMessage="1" errorTitle="Ошибка" error="Допускается ввод только неотрицательных целых чисел!" sqref="AI1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1">
      <formula1>"a"</formula1>
    </dataValidation>
    <dataValidation type="textLength" operator="lessThanOrEqual" allowBlank="1" showInputMessage="1" showErrorMessage="1" errorTitle="Ошибка" error="Допускается ввод не более 900 символов!" sqref="K191">
      <formula1>900</formula1>
    </dataValidation>
    <dataValidation type="decimal" allowBlank="1" showErrorMessage="1" errorTitle="Ошибка" error="Допускается ввод только неотрицательных чисел!" sqref="AC191">
      <formula1>0</formula1>
      <formula2>9.99999999999999E+23</formula2>
    </dataValidation>
    <dataValidation type="decimal" allowBlank="1" showErrorMessage="1" errorTitle="Ошибка" error="Допускается ввод только неотрицательных чисел!" sqref="AE191">
      <formula1>0</formula1>
      <formula2>9.99999999999999E+23</formula2>
    </dataValidation>
    <dataValidation type="whole" allowBlank="1" showErrorMessage="1" errorTitle="Ошибка" error="Допускается ввод только неотрицательных целых чисел!" sqref="AF191">
      <formula1>0</formula1>
      <formula2>9.99999999999999E+23</formula2>
    </dataValidation>
    <dataValidation type="whole" allowBlank="1" showErrorMessage="1" errorTitle="Ошибка" error="Допускается ввод только неотрицательных целых чисел!" sqref="AI1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3">
      <formula1>"a"</formula1>
    </dataValidation>
    <dataValidation type="textLength" operator="lessThanOrEqual" allowBlank="1" showInputMessage="1" showErrorMessage="1" errorTitle="Ошибка" error="Допускается ввод не более 900 символов!" sqref="K193">
      <formula1>900</formula1>
    </dataValidation>
    <dataValidation type="whole" allowBlank="1" showErrorMessage="1" errorTitle="Ошибка" error="Допускается ввод только неотрицательных целых чисел!" sqref="AF193">
      <formula1>0</formula1>
      <formula2>9.99999999999999E+23</formula2>
    </dataValidation>
    <dataValidation type="whole" allowBlank="1" showErrorMessage="1" errorTitle="Ошибка" error="Допускается ввод только неотрицательных целых чисел!" sqref="AI193">
      <formula1>0</formula1>
      <formula2>9.99999999999999E+23</formula2>
    </dataValidation>
    <dataValidation type="whole" allowBlank="1" showErrorMessage="1" errorTitle="Ошибка" error="Допускается ввод только неотрицательных целых чисел!" sqref="AF194">
      <formula1>0</formula1>
      <formula2>9.99999999999999E+23</formula2>
    </dataValidation>
    <dataValidation type="whole" allowBlank="1" showErrorMessage="1" errorTitle="Ошибка" error="Допускается ввод только неотрицательных целых чисел!" sqref="AI1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5">
      <formula1>"a"</formula1>
    </dataValidation>
    <dataValidation type="textLength" operator="lessThanOrEqual" allowBlank="1" showInputMessage="1" showErrorMessage="1" errorTitle="Ошибка" error="Допускается ввод не более 900 символов!" sqref="K195">
      <formula1>900</formula1>
    </dataValidation>
    <dataValidation type="textLength" operator="lessThanOrEqual" allowBlank="1" showInputMessage="1" showErrorMessage="1" errorTitle="Ошибка" error="Допускается ввод не более 900 символов!" sqref="M195">
      <formula1>900</formula1>
    </dataValidation>
    <dataValidation type="whole" allowBlank="1" showErrorMessage="1" errorTitle="Ошибка" error="Допускается ввод только неотрицательных целых чисел!" sqref="AF195">
      <formula1>0</formula1>
      <formula2>9.99999999999999E+23</formula2>
    </dataValidation>
    <dataValidation type="whole" allowBlank="1" showErrorMessage="1" errorTitle="Ошибка" error="Допускается ввод только неотрицательных целых чисел!" sqref="AI1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6">
      <formula1>"a"</formula1>
    </dataValidation>
    <dataValidation type="textLength" operator="lessThanOrEqual" allowBlank="1" showInputMessage="1" showErrorMessage="1" errorTitle="Ошибка" error="Допускается ввод не более 900 символов!" sqref="K196">
      <formula1>900</formula1>
    </dataValidation>
    <dataValidation type="whole" allowBlank="1" showErrorMessage="1" errorTitle="Ошибка" error="Допускается ввод только неотрицательных целых чисел!" sqref="AF196">
      <formula1>0</formula1>
      <formula2>9.99999999999999E+23</formula2>
    </dataValidation>
    <dataValidation type="whole" allowBlank="1" showErrorMessage="1" errorTitle="Ошибка" error="Допускается ввод только неотрицательных целых чисел!" sqref="AI1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7">
      <formula1>"a"</formula1>
    </dataValidation>
    <dataValidation type="textLength" operator="lessThanOrEqual" allowBlank="1" showInputMessage="1" showErrorMessage="1" errorTitle="Ошибка" error="Допускается ввод не более 900 символов!" sqref="K197">
      <formula1>900</formula1>
    </dataValidation>
    <dataValidation type="decimal" allowBlank="1" showErrorMessage="1" errorTitle="Ошибка" error="Допускается ввод только неотрицательных чисел!" sqref="AC197">
      <formula1>0</formula1>
      <formula2>9.99999999999999E+23</formula2>
    </dataValidation>
    <dataValidation type="decimal" allowBlank="1" showErrorMessage="1" errorTitle="Ошибка" error="Допускается ввод только неотрицательных чисел!" sqref="AE197">
      <formula1>0</formula1>
      <formula2>9.99999999999999E+23</formula2>
    </dataValidation>
    <dataValidation type="whole" allowBlank="1" showErrorMessage="1" errorTitle="Ошибка" error="Допускается ввод только неотрицательных целых чисел!" sqref="AF197">
      <formula1>0</formula1>
      <formula2>9.99999999999999E+23</formula2>
    </dataValidation>
    <dataValidation type="whole" allowBlank="1" showErrorMessage="1" errorTitle="Ошибка" error="Допускается ввод только неотрицательных целых чисел!" sqref="AI1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8">
      <formula1>"a"</formula1>
    </dataValidation>
    <dataValidation type="textLength" operator="lessThanOrEqual" allowBlank="1" showInputMessage="1" showErrorMessage="1" errorTitle="Ошибка" error="Допускается ввод не более 900 символов!" sqref="K198">
      <formula1>900</formula1>
    </dataValidation>
    <dataValidation type="whole" allowBlank="1" showErrorMessage="1" errorTitle="Ошибка" error="Допускается ввод только неотрицательных целых чисел!" sqref="AF198">
      <formula1>0</formula1>
      <formula2>9.99999999999999E+23</formula2>
    </dataValidation>
    <dataValidation type="whole" allowBlank="1" showErrorMessage="1" errorTitle="Ошибка" error="Допускается ввод только неотрицательных целых чисел!" sqref="AI198">
      <formula1>0</formula1>
      <formula2>9.99999999999999E+23</formula2>
    </dataValidation>
    <dataValidation type="whole" allowBlank="1" showErrorMessage="1" errorTitle="Ошибка" error="Допускается ввод только неотрицательных целых чисел!" sqref="AF199">
      <formula1>0</formula1>
      <formula2>9.99999999999999E+23</formula2>
    </dataValidation>
    <dataValidation type="whole" allowBlank="1" showErrorMessage="1" errorTitle="Ошибка" error="Допускается ввод только неотрицательных целых чисел!" sqref="AI1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6">
      <formula1>"a"</formula1>
    </dataValidation>
    <dataValidation type="textLength" operator="lessThanOrEqual" allowBlank="1" showInputMessage="1" showErrorMessage="1" errorTitle="Ошибка" error="Допускается ввод не более 900 символов!" sqref="K206">
      <formula1>900</formula1>
    </dataValidation>
    <dataValidation type="textLength" operator="lessThanOrEqual" allowBlank="1" showInputMessage="1" showErrorMessage="1" errorTitle="Ошибка" error="Допускается ввод не более 900 символов!" sqref="M206">
      <formula1>900</formula1>
    </dataValidation>
    <dataValidation type="whole" allowBlank="1" showErrorMessage="1" errorTitle="Ошибка" error="Допускается ввод только неотрицательных целых чисел!" sqref="AF206">
      <formula1>0</formula1>
      <formula2>9.99999999999999E+23</formula2>
    </dataValidation>
    <dataValidation type="whole" allowBlank="1" showErrorMessage="1" errorTitle="Ошибка" error="Допускается ввод только неотрицательных целых чисел!" sqref="AI2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7">
      <formula1>"a"</formula1>
    </dataValidation>
    <dataValidation type="textLength" operator="lessThanOrEqual" allowBlank="1" showInputMessage="1" showErrorMessage="1" errorTitle="Ошибка" error="Допускается ввод не более 900 символов!" sqref="K207">
      <formula1>900</formula1>
    </dataValidation>
    <dataValidation type="whole" allowBlank="1" showErrorMessage="1" errorTitle="Ошибка" error="Допускается ввод только неотрицательных целых чисел!" sqref="AF207">
      <formula1>0</formula1>
      <formula2>9.99999999999999E+23</formula2>
    </dataValidation>
    <dataValidation type="whole" allowBlank="1" showErrorMessage="1" errorTitle="Ошибка" error="Допускается ввод только неотрицательных целых чисел!" sqref="AI2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8">
      <formula1>"a"</formula1>
    </dataValidation>
    <dataValidation type="textLength" operator="lessThanOrEqual" allowBlank="1" showInputMessage="1" showErrorMessage="1" errorTitle="Ошибка" error="Допускается ввод не более 900 символов!" sqref="K208">
      <formula1>900</formula1>
    </dataValidation>
    <dataValidation type="decimal" allowBlank="1" showErrorMessage="1" errorTitle="Ошибка" error="Допускается ввод только неотрицательных чисел!" sqref="AC208">
      <formula1>0</formula1>
      <formula2>9.99999999999999E+23</formula2>
    </dataValidation>
    <dataValidation type="decimal" allowBlank="1" showErrorMessage="1" errorTitle="Ошибка" error="Допускается ввод только неотрицательных чисел!" sqref="AE208">
      <formula1>0</formula1>
      <formula2>9.99999999999999E+23</formula2>
    </dataValidation>
    <dataValidation type="whole" allowBlank="1" showErrorMessage="1" errorTitle="Ошибка" error="Допускается ввод только неотрицательных целых чисел!" sqref="AF208">
      <formula1>0</formula1>
      <formula2>9.99999999999999E+23</formula2>
    </dataValidation>
    <dataValidation type="whole" allowBlank="1" showErrorMessage="1" errorTitle="Ошибка" error="Допускается ввод только неотрицательных целых чисел!" sqref="AI2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0">
      <formula1>"a"</formula1>
    </dataValidation>
    <dataValidation type="textLength" operator="lessThanOrEqual" allowBlank="1" showInputMessage="1" showErrorMessage="1" errorTitle="Ошибка" error="Допускается ввод не более 900 символов!" sqref="K210">
      <formula1>900</formula1>
    </dataValidation>
    <dataValidation type="whole" allowBlank="1" showErrorMessage="1" errorTitle="Ошибка" error="Допускается ввод только неотрицательных целых чисел!" sqref="AF210">
      <formula1>0</formula1>
      <formula2>9.99999999999999E+23</formula2>
    </dataValidation>
    <dataValidation type="whole" allowBlank="1" showErrorMessage="1" errorTitle="Ошибка" error="Допускается ввод только неотрицательных целых чисел!" sqref="AI210">
      <formula1>0</formula1>
      <formula2>9.99999999999999E+23</formula2>
    </dataValidation>
    <dataValidation type="whole" allowBlank="1" showErrorMessage="1" errorTitle="Ошибка" error="Допускается ввод только неотрицательных целых чисел!" sqref="AF211">
      <formula1>0</formula1>
      <formula2>9.99999999999999E+23</formula2>
    </dataValidation>
    <dataValidation type="whole" allowBlank="1" showErrorMessage="1" errorTitle="Ошибка" error="Допускается ввод только неотрицательных целых чисел!" sqref="AI2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2">
      <formula1>"a"</formula1>
    </dataValidation>
    <dataValidation type="textLength" operator="lessThanOrEqual" allowBlank="1" showInputMessage="1" showErrorMessage="1" errorTitle="Ошибка" error="Допускается ввод не более 900 символов!" sqref="K212">
      <formula1>900</formula1>
    </dataValidation>
    <dataValidation type="textLength" operator="lessThanOrEqual" allowBlank="1" showInputMessage="1" showErrorMessage="1" errorTitle="Ошибка" error="Допускается ввод не более 900 символов!" sqref="M212">
      <formula1>900</formula1>
    </dataValidation>
    <dataValidation type="whole" allowBlank="1" showErrorMessage="1" errorTitle="Ошибка" error="Допускается ввод только неотрицательных целых чисел!" sqref="AF212">
      <formula1>0</formula1>
      <formula2>9.99999999999999E+23</formula2>
    </dataValidation>
    <dataValidation type="whole" allowBlank="1" showErrorMessage="1" errorTitle="Ошибка" error="Допускается ввод только неотрицательных целых чисел!" sqref="AI2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3">
      <formula1>"a"</formula1>
    </dataValidation>
    <dataValidation type="textLength" operator="lessThanOrEqual" allowBlank="1" showInputMessage="1" showErrorMessage="1" errorTitle="Ошибка" error="Допускается ввод не более 900 символов!" sqref="K213">
      <formula1>900</formula1>
    </dataValidation>
    <dataValidation type="whole" allowBlank="1" showErrorMessage="1" errorTitle="Ошибка" error="Допускается ввод только неотрицательных целых чисел!" sqref="AF213">
      <formula1>0</formula1>
      <formula2>9.99999999999999E+23</formula2>
    </dataValidation>
    <dataValidation type="whole" allowBlank="1" showErrorMessage="1" errorTitle="Ошибка" error="Допускается ввод только неотрицательных целых чисел!" sqref="AI2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4">
      <formula1>"a"</formula1>
    </dataValidation>
    <dataValidation type="textLength" operator="lessThanOrEqual" allowBlank="1" showInputMessage="1" showErrorMessage="1" errorTitle="Ошибка" error="Допускается ввод не более 900 символов!" sqref="K214">
      <formula1>900</formula1>
    </dataValidation>
    <dataValidation type="decimal" allowBlank="1" showErrorMessage="1" errorTitle="Ошибка" error="Допускается ввод только неотрицательных чисел!" sqref="AC214">
      <formula1>0</formula1>
      <formula2>9.99999999999999E+23</formula2>
    </dataValidation>
    <dataValidation type="decimal" allowBlank="1" showErrorMessage="1" errorTitle="Ошибка" error="Допускается ввод только неотрицательных чисел!" sqref="AE214">
      <formula1>0</formula1>
      <formula2>9.99999999999999E+23</formula2>
    </dataValidation>
    <dataValidation type="whole" allowBlank="1" showErrorMessage="1" errorTitle="Ошибка" error="Допускается ввод только неотрицательных целых чисел!" sqref="AF214">
      <formula1>0</formula1>
      <formula2>9.99999999999999E+23</formula2>
    </dataValidation>
    <dataValidation type="whole" allowBlank="1" showErrorMessage="1" errorTitle="Ошибка" error="Допускается ввод только неотрицательных целых чисел!" sqref="AI2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5">
      <formula1>"a"</formula1>
    </dataValidation>
    <dataValidation type="textLength" operator="lessThanOrEqual" allowBlank="1" showInputMessage="1" showErrorMessage="1" errorTitle="Ошибка" error="Допускается ввод не более 900 символов!" sqref="K215">
      <formula1>900</formula1>
    </dataValidation>
    <dataValidation type="whole" allowBlank="1" showErrorMessage="1" errorTitle="Ошибка" error="Допускается ввод только неотрицательных целых чисел!" sqref="AF215">
      <formula1>0</formula1>
      <formula2>9.99999999999999E+23</formula2>
    </dataValidation>
    <dataValidation type="whole" allowBlank="1" showErrorMessage="1" errorTitle="Ошибка" error="Допускается ввод только неотрицательных целых чисел!" sqref="AI215">
      <formula1>0</formula1>
      <formula2>9.99999999999999E+23</formula2>
    </dataValidation>
    <dataValidation type="whole" allowBlank="1" showErrorMessage="1" errorTitle="Ошибка" error="Допускается ввод только неотрицательных целых чисел!" sqref="AF216">
      <formula1>0</formula1>
      <formula2>9.99999999999999E+23</formula2>
    </dataValidation>
    <dataValidation type="whole" allowBlank="1" showErrorMessage="1" errorTitle="Ошибка" error="Допускается ввод только неотрицательных целых чисел!" sqref="AI2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7">
      <formula1>"a"</formula1>
    </dataValidation>
    <dataValidation type="textLength" operator="lessThanOrEqual" allowBlank="1" showInputMessage="1" showErrorMessage="1" errorTitle="Ошибка" error="Допускается ввод не более 900 символов!" sqref="K217">
      <formula1>900</formula1>
    </dataValidation>
    <dataValidation type="textLength" operator="lessThanOrEqual" allowBlank="1" showInputMessage="1" showErrorMessage="1" errorTitle="Ошибка" error="Допускается ввод не более 900 символов!" sqref="M217">
      <formula1>900</formula1>
    </dataValidation>
    <dataValidation type="whole" allowBlank="1" showErrorMessage="1" errorTitle="Ошибка" error="Допускается ввод только неотрицательных целых чисел!" sqref="AF217">
      <formula1>0</formula1>
      <formula2>9.99999999999999E+23</formula2>
    </dataValidation>
    <dataValidation type="whole" allowBlank="1" showErrorMessage="1" errorTitle="Ошибка" error="Допускается ввод только неотрицательных целых чисел!" sqref="AI2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8">
      <formula1>"a"</formula1>
    </dataValidation>
    <dataValidation type="textLength" operator="lessThanOrEqual" allowBlank="1" showInputMessage="1" showErrorMessage="1" errorTitle="Ошибка" error="Допускается ввод не более 900 символов!" sqref="K218">
      <formula1>900</formula1>
    </dataValidation>
    <dataValidation type="whole" allowBlank="1" showErrorMessage="1" errorTitle="Ошибка" error="Допускается ввод только неотрицательных целых чисел!" sqref="AF218">
      <formula1>0</formula1>
      <formula2>9.99999999999999E+23</formula2>
    </dataValidation>
    <dataValidation type="whole" allowBlank="1" showErrorMessage="1" errorTitle="Ошибка" error="Допускается ввод только неотрицательных целых чисел!" sqref="AI2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9">
      <formula1>"a"</formula1>
    </dataValidation>
    <dataValidation type="textLength" operator="lessThanOrEqual" allowBlank="1" showInputMessage="1" showErrorMessage="1" errorTitle="Ошибка" error="Допускается ввод не более 900 символов!" sqref="K219">
      <formula1>900</formula1>
    </dataValidation>
    <dataValidation type="decimal" allowBlank="1" showErrorMessage="1" errorTitle="Ошибка" error="Допускается ввод только неотрицательных чисел!" sqref="AC219">
      <formula1>0</formula1>
      <formula2>9.99999999999999E+23</formula2>
    </dataValidation>
    <dataValidation type="decimal" allowBlank="1" showErrorMessage="1" errorTitle="Ошибка" error="Допускается ввод только неотрицательных чисел!" sqref="AE219">
      <formula1>0</formula1>
      <formula2>9.99999999999999E+23</formula2>
    </dataValidation>
    <dataValidation type="whole" allowBlank="1" showErrorMessage="1" errorTitle="Ошибка" error="Допускается ввод только неотрицательных целых чисел!" sqref="AF219">
      <formula1>0</formula1>
      <formula2>9.99999999999999E+23</formula2>
    </dataValidation>
    <dataValidation type="whole" allowBlank="1" showErrorMessage="1" errorTitle="Ошибка" error="Допускается ввод только неотрицательных целых чисел!" sqref="AI2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0">
      <formula1>"a"</formula1>
    </dataValidation>
    <dataValidation type="textLength" operator="lessThanOrEqual" allowBlank="1" showInputMessage="1" showErrorMessage="1" errorTitle="Ошибка" error="Допускается ввод не более 900 символов!" sqref="K220">
      <formula1>900</formula1>
    </dataValidation>
    <dataValidation type="whole" allowBlank="1" showErrorMessage="1" errorTitle="Ошибка" error="Допускается ввод только неотрицательных целых чисел!" sqref="AF220">
      <formula1>0</formula1>
      <formula2>9.99999999999999E+23</formula2>
    </dataValidation>
    <dataValidation type="whole" allowBlank="1" showErrorMessage="1" errorTitle="Ошибка" error="Допускается ввод только неотрицательных целых чисел!" sqref="AI220">
      <formula1>0</formula1>
      <formula2>9.99999999999999E+23</formula2>
    </dataValidation>
    <dataValidation type="whole" allowBlank="1" showErrorMessage="1" errorTitle="Ошибка" error="Допускается ввод только неотрицательных целых чисел!" sqref="AF221">
      <formula1>0</formula1>
      <formula2>9.99999999999999E+23</formula2>
    </dataValidation>
    <dataValidation type="whole" allowBlank="1" showErrorMessage="1" errorTitle="Ошибка" error="Допускается ввод только неотрицательных целых чисел!" sqref="AI2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
      <formula1>"a"</formula1>
    </dataValidation>
    <dataValidation type="textLength" operator="lessThanOrEqual" allowBlank="1" showInputMessage="1" showErrorMessage="1" errorTitle="Ошибка" error="Допускается ввод не более 900 символов!" sqref="K175">
      <formula1>900</formula1>
    </dataValidation>
    <dataValidation type="decimal" allowBlank="1" showErrorMessage="1" errorTitle="Ошибка" error="Допускается ввод только неотрицательных чисел!" sqref="AC175">
      <formula1>0</formula1>
      <formula2>9.99999999999999E+23</formula2>
    </dataValidation>
    <dataValidation type="decimal" allowBlank="1" showErrorMessage="1" errorTitle="Ошибка" error="Допускается ввод только неотрицательных чисел!" sqref="AE175">
      <formula1>0</formula1>
      <formula2>9.99999999999999E+23</formula2>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2">
      <formula1>"a"</formula1>
    </dataValidation>
    <dataValidation type="textLength" operator="lessThanOrEqual" allowBlank="1" showInputMessage="1" showErrorMessage="1" errorTitle="Ошибка" error="Допускается ввод не более 900 символов!" sqref="K192">
      <formula1>900</formula1>
    </dataValidation>
    <dataValidation type="decimal" allowBlank="1" showErrorMessage="1" errorTitle="Ошибка" error="Допускается ввод только неотрицательных чисел!" sqref="AC192">
      <formula1>0</formula1>
      <formula2>9.99999999999999E+23</formula2>
    </dataValidation>
    <dataValidation type="decimal" allowBlank="1" showErrorMessage="1" errorTitle="Ошибка" error="Допускается ввод только неотрицательных чисел!" sqref="AE192">
      <formula1>0</formula1>
      <formula2>9.99999999999999E+23</formula2>
    </dataValidation>
    <dataValidation type="whole" allowBlank="1" showErrorMessage="1" errorTitle="Ошибка" error="Допускается ввод только неотрицательных целых чисел!" sqref="AF192">
      <formula1>0</formula1>
      <formula2>9.99999999999999E+23</formula2>
    </dataValidation>
    <dataValidation type="whole" allowBlank="1" showErrorMessage="1" errorTitle="Ошибка" error="Допускается ввод только неотрицательных целых чисел!" sqref="AI1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9">
      <formula1>"a"</formula1>
    </dataValidation>
    <dataValidation type="textLength" operator="lessThanOrEqual" allowBlank="1" showInputMessage="1" showErrorMessage="1" errorTitle="Ошибка" error="Допускается ввод не более 900 символов!" sqref="K209">
      <formula1>900</formula1>
    </dataValidation>
    <dataValidation type="decimal" allowBlank="1" showErrorMessage="1" errorTitle="Ошибка" error="Допускается ввод только неотрицательных чисел!" sqref="AC209">
      <formula1>0</formula1>
      <formula2>9.99999999999999E+23</formula2>
    </dataValidation>
    <dataValidation type="decimal" allowBlank="1" showErrorMessage="1" errorTitle="Ошибка" error="Допускается ввод только неотрицательных чисел!" sqref="AE209">
      <formula1>0</formula1>
      <formula2>9.99999999999999E+23</formula2>
    </dataValidation>
    <dataValidation type="whole" allowBlank="1" showErrorMessage="1" errorTitle="Ошибка" error="Допускается ввод только неотрицательных целых чисел!" sqref="AF209">
      <formula1>0</formula1>
      <formula2>9.99999999999999E+23</formula2>
    </dataValidation>
    <dataValidation type="whole" allowBlank="1" showErrorMessage="1" errorTitle="Ошибка" error="Допускается ввод только неотрицательных целых чисел!" sqref="AI2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8">
      <formula1>"a"</formula1>
    </dataValidation>
    <dataValidation type="textLength" operator="lessThanOrEqual" allowBlank="1" showInputMessage="1" showErrorMessage="1" errorTitle="Ошибка" error="Допускается ввод не более 900 символов!" sqref="K228">
      <formula1>900</formula1>
    </dataValidation>
    <dataValidation type="textLength" operator="lessThanOrEqual" allowBlank="1" showInputMessage="1" showErrorMessage="1" errorTitle="Ошибка" error="Допускается ввод не более 900 символов!" sqref="M228">
      <formula1>900</formula1>
    </dataValidation>
    <dataValidation type="whole" allowBlank="1" showErrorMessage="1" errorTitle="Ошибка" error="Допускается ввод только неотрицательных целых чисел!" sqref="AF228">
      <formula1>0</formula1>
      <formula2>9.99999999999999E+23</formula2>
    </dataValidation>
    <dataValidation type="whole" allowBlank="1" showErrorMessage="1" errorTitle="Ошибка" error="Допускается ввод только неотрицательных целых чисел!" sqref="AI2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9">
      <formula1>"a"</formula1>
    </dataValidation>
    <dataValidation type="textLength" operator="lessThanOrEqual" allowBlank="1" showInputMessage="1" showErrorMessage="1" errorTitle="Ошибка" error="Допускается ввод не более 900 символов!" sqref="K229">
      <formula1>900</formula1>
    </dataValidation>
    <dataValidation type="whole" allowBlank="1" showErrorMessage="1" errorTitle="Ошибка" error="Допускается ввод только неотрицательных целых чисел!" sqref="AF229">
      <formula1>0</formula1>
      <formula2>9.99999999999999E+23</formula2>
    </dataValidation>
    <dataValidation type="whole" allowBlank="1" showErrorMessage="1" errorTitle="Ошибка" error="Допускается ввод только неотрицательных целых чисел!" sqref="AI2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0">
      <formula1>"a"</formula1>
    </dataValidation>
    <dataValidation type="textLength" operator="lessThanOrEqual" allowBlank="1" showInputMessage="1" showErrorMessage="1" errorTitle="Ошибка" error="Допускается ввод не более 900 символов!" sqref="K230">
      <formula1>900</formula1>
    </dataValidation>
    <dataValidation type="decimal" allowBlank="1" showErrorMessage="1" errorTitle="Ошибка" error="Допускается ввод только неотрицательных чисел!" sqref="AC230">
      <formula1>0</formula1>
      <formula2>9.99999999999999E+23</formula2>
    </dataValidation>
    <dataValidation type="decimal" allowBlank="1" showErrorMessage="1" errorTitle="Ошибка" error="Допускается ввод только неотрицательных чисел!" sqref="AE230">
      <formula1>0</formula1>
      <formula2>9.99999999999999E+23</formula2>
    </dataValidation>
    <dataValidation type="whole" allowBlank="1" showErrorMessage="1" errorTitle="Ошибка" error="Допускается ввод только неотрицательных целых чисел!" sqref="AF230">
      <formula1>0</formula1>
      <formula2>9.99999999999999E+23</formula2>
    </dataValidation>
    <dataValidation type="whole" allowBlank="1" showErrorMessage="1" errorTitle="Ошибка" error="Допускается ввод только неотрицательных целых чисел!" sqref="AI2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1">
      <formula1>"a"</formula1>
    </dataValidation>
    <dataValidation type="textLength" operator="lessThanOrEqual" allowBlank="1" showInputMessage="1" showErrorMessage="1" errorTitle="Ошибка" error="Допускается ввод не более 900 символов!" sqref="K231">
      <formula1>900</formula1>
    </dataValidation>
    <dataValidation type="whole" allowBlank="1" showErrorMessage="1" errorTitle="Ошибка" error="Допускается ввод только неотрицательных целых чисел!" sqref="AF231">
      <formula1>0</formula1>
      <formula2>9.99999999999999E+23</formula2>
    </dataValidation>
    <dataValidation type="whole" allowBlank="1" showErrorMessage="1" errorTitle="Ошибка" error="Допускается ввод только неотрицательных целых чисел!" sqref="AI231">
      <formula1>0</formula1>
      <formula2>9.99999999999999E+23</formula2>
    </dataValidation>
    <dataValidation type="whole" allowBlank="1" showErrorMessage="1" errorTitle="Ошибка" error="Допускается ввод только неотрицательных целых чисел!" sqref="AF232">
      <formula1>0</formula1>
      <formula2>9.99999999999999E+23</formula2>
    </dataValidation>
    <dataValidation type="whole" allowBlank="1" showErrorMessage="1" errorTitle="Ошибка" error="Допускается ввод только неотрицательных целых чисел!" sqref="AI2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3">
      <formula1>"a"</formula1>
    </dataValidation>
    <dataValidation type="textLength" operator="lessThanOrEqual" allowBlank="1" showInputMessage="1" showErrorMessage="1" errorTitle="Ошибка" error="Допускается ввод не более 900 символов!" sqref="K233">
      <formula1>900</formula1>
    </dataValidation>
    <dataValidation type="textLength" operator="lessThanOrEqual" allowBlank="1" showInputMessage="1" showErrorMessage="1" errorTitle="Ошибка" error="Допускается ввод не более 900 символов!" sqref="M233">
      <formula1>900</formula1>
    </dataValidation>
    <dataValidation type="whole" allowBlank="1" showErrorMessage="1" errorTitle="Ошибка" error="Допускается ввод только неотрицательных целых чисел!" sqref="AF233">
      <formula1>0</formula1>
      <formula2>9.99999999999999E+23</formula2>
    </dataValidation>
    <dataValidation type="whole" allowBlank="1" showErrorMessage="1" errorTitle="Ошибка" error="Допускается ввод только неотрицательных целых чисел!" sqref="AI2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4">
      <formula1>"a"</formula1>
    </dataValidation>
    <dataValidation type="textLength" operator="lessThanOrEqual" allowBlank="1" showInputMessage="1" showErrorMessage="1" errorTitle="Ошибка" error="Допускается ввод не более 900 символов!" sqref="K234">
      <formula1>900</formula1>
    </dataValidation>
    <dataValidation type="whole" allowBlank="1" showErrorMessage="1" errorTitle="Ошибка" error="Допускается ввод только неотрицательных целых чисел!" sqref="AF234">
      <formula1>0</formula1>
      <formula2>9.99999999999999E+23</formula2>
    </dataValidation>
    <dataValidation type="whole" allowBlank="1" showErrorMessage="1" errorTitle="Ошибка" error="Допускается ввод только неотрицательных целых чисел!" sqref="AI2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5">
      <formula1>"a"</formula1>
    </dataValidation>
    <dataValidation type="textLength" operator="lessThanOrEqual" allowBlank="1" showInputMessage="1" showErrorMessage="1" errorTitle="Ошибка" error="Допускается ввод не более 900 символов!" sqref="K235">
      <formula1>900</formula1>
    </dataValidation>
    <dataValidation type="decimal" allowBlank="1" showErrorMessage="1" errorTitle="Ошибка" error="Допускается ввод только неотрицательных чисел!" sqref="AC235">
      <formula1>0</formula1>
      <formula2>9.99999999999999E+23</formula2>
    </dataValidation>
    <dataValidation type="decimal" allowBlank="1" showErrorMessage="1" errorTitle="Ошибка" error="Допускается ввод только неотрицательных чисел!" sqref="AE235">
      <formula1>0</formula1>
      <formula2>9.99999999999999E+23</formula2>
    </dataValidation>
    <dataValidation type="whole" allowBlank="1" showErrorMessage="1" errorTitle="Ошибка" error="Допускается ввод только неотрицательных целых чисел!" sqref="AF235">
      <formula1>0</formula1>
      <formula2>9.99999999999999E+23</formula2>
    </dataValidation>
    <dataValidation type="whole" allowBlank="1" showErrorMessage="1" errorTitle="Ошибка" error="Допускается ввод только неотрицательных целых чисел!" sqref="AI2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6">
      <formula1>"a"</formula1>
    </dataValidation>
    <dataValidation type="textLength" operator="lessThanOrEqual" allowBlank="1" showInputMessage="1" showErrorMessage="1" errorTitle="Ошибка" error="Допускается ввод не более 900 символов!" sqref="K236">
      <formula1>900</formula1>
    </dataValidation>
    <dataValidation type="whole" allowBlank="1" showErrorMessage="1" errorTitle="Ошибка" error="Допускается ввод только неотрицательных целых чисел!" sqref="AF236">
      <formula1>0</formula1>
      <formula2>9.99999999999999E+23</formula2>
    </dataValidation>
    <dataValidation type="whole" allowBlank="1" showErrorMessage="1" errorTitle="Ошибка" error="Допускается ввод только неотрицательных целых чисел!" sqref="AI236">
      <formula1>0</formula1>
      <formula2>9.99999999999999E+23</formula2>
    </dataValidation>
    <dataValidation type="whole" allowBlank="1" showErrorMessage="1" errorTitle="Ошибка" error="Допускается ввод только неотрицательных целых чисел!" sqref="AF237">
      <formula1>0</formula1>
      <formula2>9.99999999999999E+23</formula2>
    </dataValidation>
    <dataValidation type="whole" allowBlank="1" showErrorMessage="1" errorTitle="Ошибка" error="Допускается ввод только неотрицательных целых чисел!" sqref="AI2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8">
      <formula1>"a"</formula1>
    </dataValidation>
    <dataValidation type="textLength" operator="lessThanOrEqual" allowBlank="1" showInputMessage="1" showErrorMessage="1" errorTitle="Ошибка" error="Допускается ввод не более 900 символов!" sqref="K238">
      <formula1>900</formula1>
    </dataValidation>
    <dataValidation type="textLength" operator="lessThanOrEqual" allowBlank="1" showInputMessage="1" showErrorMessage="1" errorTitle="Ошибка" error="Допускается ввод не более 900 символов!" sqref="M238">
      <formula1>900</formula1>
    </dataValidation>
    <dataValidation type="whole" allowBlank="1" showErrorMessage="1" errorTitle="Ошибка" error="Допускается ввод только неотрицательных целых чисел!" sqref="AF238">
      <formula1>0</formula1>
      <formula2>9.99999999999999E+23</formula2>
    </dataValidation>
    <dataValidation type="whole" allowBlank="1" showErrorMessage="1" errorTitle="Ошибка" error="Допускается ввод только неотрицательных целых чисел!" sqref="AI2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9">
      <formula1>"a"</formula1>
    </dataValidation>
    <dataValidation type="textLength" operator="lessThanOrEqual" allowBlank="1" showInputMessage="1" showErrorMessage="1" errorTitle="Ошибка" error="Допускается ввод не более 900 символов!" sqref="K239">
      <formula1>900</formula1>
    </dataValidation>
    <dataValidation type="whole" allowBlank="1" showErrorMessage="1" errorTitle="Ошибка" error="Допускается ввод только неотрицательных целых чисел!" sqref="AF239">
      <formula1>0</formula1>
      <formula2>9.99999999999999E+23</formula2>
    </dataValidation>
    <dataValidation type="whole" allowBlank="1" showErrorMessage="1" errorTitle="Ошибка" error="Допускается ввод только неотрицательных целых чисел!" sqref="AI2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0">
      <formula1>"a"</formula1>
    </dataValidation>
    <dataValidation type="textLength" operator="lessThanOrEqual" allowBlank="1" showInputMessage="1" showErrorMessage="1" errorTitle="Ошибка" error="Допускается ввод не более 900 символов!" sqref="K240">
      <formula1>900</formula1>
    </dataValidation>
    <dataValidation type="decimal" allowBlank="1" showErrorMessage="1" errorTitle="Ошибка" error="Допускается ввод только неотрицательных чисел!" sqref="AC240">
      <formula1>0</formula1>
      <formula2>9.99999999999999E+23</formula2>
    </dataValidation>
    <dataValidation type="decimal" allowBlank="1" showErrorMessage="1" errorTitle="Ошибка" error="Допускается ввод только неотрицательных чисел!" sqref="AE240">
      <formula1>0</formula1>
      <formula2>9.99999999999999E+23</formula2>
    </dataValidation>
    <dataValidation type="whole" allowBlank="1" showErrorMessage="1" errorTitle="Ошибка" error="Допускается ввод только неотрицательных целых чисел!" sqref="AF240">
      <formula1>0</formula1>
      <formula2>9.99999999999999E+23</formula2>
    </dataValidation>
    <dataValidation type="whole" allowBlank="1" showErrorMessage="1" errorTitle="Ошибка" error="Допускается ввод только неотрицательных целых чисел!" sqref="AI2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2">
      <formula1>"a"</formula1>
    </dataValidation>
    <dataValidation type="textLength" operator="lessThanOrEqual" allowBlank="1" showInputMessage="1" showErrorMessage="1" errorTitle="Ошибка" error="Допускается ввод не более 900 символов!" sqref="K242">
      <formula1>900</formula1>
    </dataValidation>
    <dataValidation type="whole" allowBlank="1" showErrorMessage="1" errorTitle="Ошибка" error="Допускается ввод только неотрицательных целых чисел!" sqref="AF242">
      <formula1>0</formula1>
      <formula2>9.99999999999999E+23</formula2>
    </dataValidation>
    <dataValidation type="whole" allowBlank="1" showErrorMessage="1" errorTitle="Ошибка" error="Допускается ввод только неотрицательных целых чисел!" sqref="AI242">
      <formula1>0</formula1>
      <formula2>9.99999999999999E+23</formula2>
    </dataValidation>
    <dataValidation type="whole" allowBlank="1" showErrorMessage="1" errorTitle="Ошибка" error="Допускается ввод только неотрицательных целых чисел!" sqref="AF243">
      <formula1>0</formula1>
      <formula2>9.99999999999999E+23</formula2>
    </dataValidation>
    <dataValidation type="whole" allowBlank="1" showErrorMessage="1" errorTitle="Ошибка" error="Допускается ввод только неотрицательных целых чисел!" sqref="AI2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4">
      <formula1>"a"</formula1>
    </dataValidation>
    <dataValidation type="textLength" operator="lessThanOrEqual" allowBlank="1" showInputMessage="1" showErrorMessage="1" errorTitle="Ошибка" error="Допускается ввод не более 900 символов!" sqref="K244">
      <formula1>900</formula1>
    </dataValidation>
    <dataValidation type="textLength" operator="lessThanOrEqual" allowBlank="1" showInputMessage="1" showErrorMessage="1" errorTitle="Ошибка" error="Допускается ввод не более 900 символов!" sqref="M244">
      <formula1>900</formula1>
    </dataValidation>
    <dataValidation type="whole" allowBlank="1" showErrorMessage="1" errorTitle="Ошибка" error="Допускается ввод только неотрицательных целых чисел!" sqref="AF244">
      <formula1>0</formula1>
      <formula2>9.99999999999999E+23</formula2>
    </dataValidation>
    <dataValidation type="whole" allowBlank="1" showErrorMessage="1" errorTitle="Ошибка" error="Допускается ввод только неотрицательных целых чисел!" sqref="AI2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5">
      <formula1>"a"</formula1>
    </dataValidation>
    <dataValidation type="textLength" operator="lessThanOrEqual" allowBlank="1" showInputMessage="1" showErrorMessage="1" errorTitle="Ошибка" error="Допускается ввод не более 900 символов!" sqref="K245">
      <formula1>900</formula1>
    </dataValidation>
    <dataValidation type="whole" allowBlank="1" showErrorMessage="1" errorTitle="Ошибка" error="Допускается ввод только неотрицательных целых чисел!" sqref="AF245">
      <formula1>0</formula1>
      <formula2>9.99999999999999E+23</formula2>
    </dataValidation>
    <dataValidation type="whole" allowBlank="1" showErrorMessage="1" errorTitle="Ошибка" error="Допускается ввод только неотрицательных целых чисел!" sqref="AI2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6">
      <formula1>"a"</formula1>
    </dataValidation>
    <dataValidation type="textLength" operator="lessThanOrEqual" allowBlank="1" showInputMessage="1" showErrorMessage="1" errorTitle="Ошибка" error="Допускается ввод не более 900 символов!" sqref="K246">
      <formula1>900</formula1>
    </dataValidation>
    <dataValidation type="decimal" allowBlank="1" showErrorMessage="1" errorTitle="Ошибка" error="Допускается ввод только неотрицательных чисел!" sqref="AC246">
      <formula1>0</formula1>
      <formula2>9.99999999999999E+23</formula2>
    </dataValidation>
    <dataValidation type="decimal" allowBlank="1" showErrorMessage="1" errorTitle="Ошибка" error="Допускается ввод только неотрицательных чисел!" sqref="AE246">
      <formula1>0</formula1>
      <formula2>9.99999999999999E+23</formula2>
    </dataValidation>
    <dataValidation type="whole" allowBlank="1" showErrorMessage="1" errorTitle="Ошибка" error="Допускается ввод только неотрицательных целых чисел!" sqref="AF246">
      <formula1>0</formula1>
      <formula2>9.99999999999999E+23</formula2>
    </dataValidation>
    <dataValidation type="whole" allowBlank="1" showErrorMessage="1" errorTitle="Ошибка" error="Допускается ввод только неотрицательных целых чисел!" sqref="AI2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7">
      <formula1>"a"</formula1>
    </dataValidation>
    <dataValidation type="textLength" operator="lessThanOrEqual" allowBlank="1" showInputMessage="1" showErrorMessage="1" errorTitle="Ошибка" error="Допускается ввод не более 900 символов!" sqref="K247">
      <formula1>900</formula1>
    </dataValidation>
    <dataValidation type="whole" allowBlank="1" showErrorMessage="1" errorTitle="Ошибка" error="Допускается ввод только неотрицательных целых чисел!" sqref="AF247">
      <formula1>0</formula1>
      <formula2>9.99999999999999E+23</formula2>
    </dataValidation>
    <dataValidation type="whole" allowBlank="1" showErrorMessage="1" errorTitle="Ошибка" error="Допускается ввод только неотрицательных целых чисел!" sqref="AI247">
      <formula1>0</formula1>
      <formula2>9.99999999999999E+23</formula2>
    </dataValidation>
    <dataValidation type="whole" allowBlank="1" showErrorMessage="1" errorTitle="Ошибка" error="Допускается ввод только неотрицательных целых чисел!" sqref="AF248">
      <formula1>0</formula1>
      <formula2>9.99999999999999E+23</formula2>
    </dataValidation>
    <dataValidation type="whole" allowBlank="1" showErrorMessage="1" errorTitle="Ошибка" error="Допускается ввод только неотрицательных целых чисел!" sqref="AI2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9">
      <formula1>"a"</formula1>
    </dataValidation>
    <dataValidation type="textLength" operator="lessThanOrEqual" allowBlank="1" showInputMessage="1" showErrorMessage="1" errorTitle="Ошибка" error="Допускается ввод не более 900 символов!" sqref="K249">
      <formula1>900</formula1>
    </dataValidation>
    <dataValidation type="textLength" operator="lessThanOrEqual" allowBlank="1" showInputMessage="1" showErrorMessage="1" errorTitle="Ошибка" error="Допускается ввод не более 900 символов!" sqref="M249">
      <formula1>900</formula1>
    </dataValidation>
    <dataValidation type="whole" allowBlank="1" showErrorMessage="1" errorTitle="Ошибка" error="Допускается ввод только неотрицательных целых чисел!" sqref="AF249">
      <formula1>0</formula1>
      <formula2>9.99999999999999E+23</formula2>
    </dataValidation>
    <dataValidation type="whole" allowBlank="1" showErrorMessage="1" errorTitle="Ошибка" error="Допускается ввод только неотрицательных целых чисел!" sqref="AI2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0">
      <formula1>"a"</formula1>
    </dataValidation>
    <dataValidation type="textLength" operator="lessThanOrEqual" allowBlank="1" showInputMessage="1" showErrorMessage="1" errorTitle="Ошибка" error="Допускается ввод не более 900 символов!" sqref="K250">
      <formula1>900</formula1>
    </dataValidation>
    <dataValidation type="whole" allowBlank="1" showErrorMessage="1" errorTitle="Ошибка" error="Допускается ввод только неотрицательных целых чисел!" sqref="AF250">
      <formula1>0</formula1>
      <formula2>9.99999999999999E+23</formula2>
    </dataValidation>
    <dataValidation type="whole" allowBlank="1" showErrorMessage="1" errorTitle="Ошибка" error="Допускается ввод только неотрицательных целых чисел!" sqref="AI2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1">
      <formula1>"a"</formula1>
    </dataValidation>
    <dataValidation type="textLength" operator="lessThanOrEqual" allowBlank="1" showInputMessage="1" showErrorMessage="1" errorTitle="Ошибка" error="Допускается ввод не более 900 символов!" sqref="K251">
      <formula1>900</formula1>
    </dataValidation>
    <dataValidation type="decimal" allowBlank="1" showErrorMessage="1" errorTitle="Ошибка" error="Допускается ввод только неотрицательных чисел!" sqref="AC251">
      <formula1>0</formula1>
      <formula2>9.99999999999999E+23</formula2>
    </dataValidation>
    <dataValidation type="decimal" allowBlank="1" showErrorMessage="1" errorTitle="Ошибка" error="Допускается ввод только неотрицательных чисел!" sqref="AE251">
      <formula1>0</formula1>
      <formula2>9.99999999999999E+23</formula2>
    </dataValidation>
    <dataValidation type="whole" allowBlank="1" showErrorMessage="1" errorTitle="Ошибка" error="Допускается ввод только неотрицательных целых чисел!" sqref="AF251">
      <formula1>0</formula1>
      <formula2>9.99999999999999E+23</formula2>
    </dataValidation>
    <dataValidation type="whole" allowBlank="1" showErrorMessage="1" errorTitle="Ошибка" error="Допускается ввод только неотрицательных целых чисел!" sqref="AI2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2">
      <formula1>"a"</formula1>
    </dataValidation>
    <dataValidation type="textLength" operator="lessThanOrEqual" allowBlank="1" showInputMessage="1" showErrorMessage="1" errorTitle="Ошибка" error="Допускается ввод не более 900 символов!" sqref="K252">
      <formula1>900</formula1>
    </dataValidation>
    <dataValidation type="whole" allowBlank="1" showErrorMessage="1" errorTitle="Ошибка" error="Допускается ввод только неотрицательных целых чисел!" sqref="AF252">
      <formula1>0</formula1>
      <formula2>9.99999999999999E+23</formula2>
    </dataValidation>
    <dataValidation type="whole" allowBlank="1" showErrorMessage="1" errorTitle="Ошибка" error="Допускается ввод только неотрицательных целых чисел!" sqref="AI252">
      <formula1>0</formula1>
      <formula2>9.99999999999999E+23</formula2>
    </dataValidation>
    <dataValidation type="whole" allowBlank="1" showErrorMessage="1" errorTitle="Ошибка" error="Допускается ввод только неотрицательных целых чисел!" sqref="AF253">
      <formula1>0</formula1>
      <formula2>9.99999999999999E+23</formula2>
    </dataValidation>
    <dataValidation type="whole" allowBlank="1" showErrorMessage="1" errorTitle="Ошибка" error="Допускается ввод только неотрицательных целых чисел!" sqref="AI2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0">
      <formula1>"a"</formula1>
    </dataValidation>
    <dataValidation type="textLength" operator="lessThanOrEqual" allowBlank="1" showInputMessage="1" showErrorMessage="1" errorTitle="Ошибка" error="Допускается ввод не более 900 символов!" sqref="K260">
      <formula1>900</formula1>
    </dataValidation>
    <dataValidation type="textLength" operator="lessThanOrEqual" allowBlank="1" showInputMessage="1" showErrorMessage="1" errorTitle="Ошибка" error="Допускается ввод не более 900 символов!" sqref="M260">
      <formula1>900</formula1>
    </dataValidation>
    <dataValidation type="whole" allowBlank="1" showErrorMessage="1" errorTitle="Ошибка" error="Допускается ввод только неотрицательных целых чисел!" sqref="AF260">
      <formula1>0</formula1>
      <formula2>9.99999999999999E+23</formula2>
    </dataValidation>
    <dataValidation type="whole" allowBlank="1" showErrorMessage="1" errorTitle="Ошибка" error="Допускается ввод только неотрицательных целых чисел!" sqref="AI2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1">
      <formula1>"a"</formula1>
    </dataValidation>
    <dataValidation type="textLength" operator="lessThanOrEqual" allowBlank="1" showInputMessage="1" showErrorMessage="1" errorTitle="Ошибка" error="Допускается ввод не более 900 символов!" sqref="K261">
      <formula1>900</formula1>
    </dataValidation>
    <dataValidation type="whole" allowBlank="1" showErrorMessage="1" errorTitle="Ошибка" error="Допускается ввод только неотрицательных целых чисел!" sqref="AF261">
      <formula1>0</formula1>
      <formula2>9.99999999999999E+23</formula2>
    </dataValidation>
    <dataValidation type="whole" allowBlank="1" showErrorMessage="1" errorTitle="Ошибка" error="Допускается ввод только неотрицательных целых чисел!" sqref="AI2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2">
      <formula1>"a"</formula1>
    </dataValidation>
    <dataValidation type="textLength" operator="lessThanOrEqual" allowBlank="1" showInputMessage="1" showErrorMessage="1" errorTitle="Ошибка" error="Допускается ввод не более 900 символов!" sqref="K262">
      <formula1>900</formula1>
    </dataValidation>
    <dataValidation type="decimal" allowBlank="1" showErrorMessage="1" errorTitle="Ошибка" error="Допускается ввод только неотрицательных чисел!" sqref="AC262">
      <formula1>0</formula1>
      <formula2>9.99999999999999E+23</formula2>
    </dataValidation>
    <dataValidation type="decimal" allowBlank="1" showErrorMessage="1" errorTitle="Ошибка" error="Допускается ввод только неотрицательных чисел!" sqref="AE262">
      <formula1>0</formula1>
      <formula2>9.99999999999999E+23</formula2>
    </dataValidation>
    <dataValidation type="whole" allowBlank="1" showErrorMessage="1" errorTitle="Ошибка" error="Допускается ввод только неотрицательных целых чисел!" sqref="AF262">
      <formula1>0</formula1>
      <formula2>9.99999999999999E+23</formula2>
    </dataValidation>
    <dataValidation type="whole" allowBlank="1" showErrorMessage="1" errorTitle="Ошибка" error="Допускается ввод только неотрицательных целых чисел!" sqref="AI2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3">
      <formula1>"a"</formula1>
    </dataValidation>
    <dataValidation type="textLength" operator="lessThanOrEqual" allowBlank="1" showInputMessage="1" showErrorMessage="1" errorTitle="Ошибка" error="Допускается ввод не более 900 символов!" sqref="K263">
      <formula1>900</formula1>
    </dataValidation>
    <dataValidation type="whole" allowBlank="1" showErrorMessage="1" errorTitle="Ошибка" error="Допускается ввод только неотрицательных целых чисел!" sqref="AF263">
      <formula1>0</formula1>
      <formula2>9.99999999999999E+23</formula2>
    </dataValidation>
    <dataValidation type="whole" allowBlank="1" showErrorMessage="1" errorTitle="Ошибка" error="Допускается ввод только неотрицательных целых чисел!" sqref="AI263">
      <formula1>0</formula1>
      <formula2>9.99999999999999E+23</formula2>
    </dataValidation>
    <dataValidation type="whole" allowBlank="1" showErrorMessage="1" errorTitle="Ошибка" error="Допускается ввод только неотрицательных целых чисел!" sqref="AF264">
      <formula1>0</formula1>
      <formula2>9.99999999999999E+23</formula2>
    </dataValidation>
    <dataValidation type="whole" allowBlank="1" showErrorMessage="1" errorTitle="Ошибка" error="Допускается ввод только неотрицательных целых чисел!" sqref="AI2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5">
      <formula1>"a"</formula1>
    </dataValidation>
    <dataValidation type="textLength" operator="lessThanOrEqual" allowBlank="1" showInputMessage="1" showErrorMessage="1" errorTitle="Ошибка" error="Допускается ввод не более 900 символов!" sqref="K265">
      <formula1>900</formula1>
    </dataValidation>
    <dataValidation type="textLength" operator="lessThanOrEqual" allowBlank="1" showInputMessage="1" showErrorMessage="1" errorTitle="Ошибка" error="Допускается ввод не более 900 символов!" sqref="M265">
      <formula1>900</formula1>
    </dataValidation>
    <dataValidation type="whole" allowBlank="1" showErrorMessage="1" errorTitle="Ошибка" error="Допускается ввод только неотрицательных целых чисел!" sqref="AF265">
      <formula1>0</formula1>
      <formula2>9.99999999999999E+23</formula2>
    </dataValidation>
    <dataValidation type="whole" allowBlank="1" showErrorMessage="1" errorTitle="Ошибка" error="Допускается ввод только неотрицательных целых чисел!" sqref="AI2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6">
      <formula1>"a"</formula1>
    </dataValidation>
    <dataValidation type="textLength" operator="lessThanOrEqual" allowBlank="1" showInputMessage="1" showErrorMessage="1" errorTitle="Ошибка" error="Допускается ввод не более 900 символов!" sqref="K266">
      <formula1>900</formula1>
    </dataValidation>
    <dataValidation type="whole" allowBlank="1" showErrorMessage="1" errorTitle="Ошибка" error="Допускается ввод только неотрицательных целых чисел!" sqref="AF266">
      <formula1>0</formula1>
      <formula2>9.99999999999999E+23</formula2>
    </dataValidation>
    <dataValidation type="whole" allowBlank="1" showErrorMessage="1" errorTitle="Ошибка" error="Допускается ввод только неотрицательных целых чисел!" sqref="AI2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7">
      <formula1>"a"</formula1>
    </dataValidation>
    <dataValidation type="textLength" operator="lessThanOrEqual" allowBlank="1" showInputMessage="1" showErrorMessage="1" errorTitle="Ошибка" error="Допускается ввод не более 900 символов!" sqref="K267">
      <formula1>900</formula1>
    </dataValidation>
    <dataValidation type="decimal" allowBlank="1" showErrorMessage="1" errorTitle="Ошибка" error="Допускается ввод только неотрицательных чисел!" sqref="AC267">
      <formula1>0</formula1>
      <formula2>9.99999999999999E+23</formula2>
    </dataValidation>
    <dataValidation type="decimal" allowBlank="1" showErrorMessage="1" errorTitle="Ошибка" error="Допускается ввод только неотрицательных чисел!" sqref="AE267">
      <formula1>0</formula1>
      <formula2>9.99999999999999E+23</formula2>
    </dataValidation>
    <dataValidation type="whole" allowBlank="1" showErrorMessage="1" errorTitle="Ошибка" error="Допускается ввод только неотрицательных целых чисел!" sqref="AF267">
      <formula1>0</formula1>
      <formula2>9.99999999999999E+23</formula2>
    </dataValidation>
    <dataValidation type="whole" allowBlank="1" showErrorMessage="1" errorTitle="Ошибка" error="Допускается ввод только неотрицательных целых чисел!" sqref="AI2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8">
      <formula1>"a"</formula1>
    </dataValidation>
    <dataValidation type="textLength" operator="lessThanOrEqual" allowBlank="1" showInputMessage="1" showErrorMessage="1" errorTitle="Ошибка" error="Допускается ввод не более 900 символов!" sqref="K268">
      <formula1>900</formula1>
    </dataValidation>
    <dataValidation type="whole" allowBlank="1" showErrorMessage="1" errorTitle="Ошибка" error="Допускается ввод только неотрицательных целых чисел!" sqref="AF268">
      <formula1>0</formula1>
      <formula2>9.99999999999999E+23</formula2>
    </dataValidation>
    <dataValidation type="whole" allowBlank="1" showErrorMessage="1" errorTitle="Ошибка" error="Допускается ввод только неотрицательных целых чисел!" sqref="AI268">
      <formula1>0</formula1>
      <formula2>9.99999999999999E+23</formula2>
    </dataValidation>
    <dataValidation type="whole" allowBlank="1" showErrorMessage="1" errorTitle="Ошибка" error="Допускается ввод только неотрицательных целых чисел!" sqref="AF269">
      <formula1>0</formula1>
      <formula2>9.99999999999999E+23</formula2>
    </dataValidation>
    <dataValidation type="whole" allowBlank="1" showErrorMessage="1" errorTitle="Ошибка" error="Допускается ввод только неотрицательных целых чисел!" sqref="AI2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0">
      <formula1>"a"</formula1>
    </dataValidation>
    <dataValidation type="textLength" operator="lessThanOrEqual" allowBlank="1" showInputMessage="1" showErrorMessage="1" errorTitle="Ошибка" error="Допускается ввод не более 900 символов!" sqref="K270">
      <formula1>900</formula1>
    </dataValidation>
    <dataValidation type="textLength" operator="lessThanOrEqual" allowBlank="1" showInputMessage="1" showErrorMessage="1" errorTitle="Ошибка" error="Допускается ввод не более 900 символов!" sqref="M270">
      <formula1>900</formula1>
    </dataValidation>
    <dataValidation type="whole" allowBlank="1" showErrorMessage="1" errorTitle="Ошибка" error="Допускается ввод только неотрицательных целых чисел!" sqref="AF270">
      <formula1>0</formula1>
      <formula2>9.99999999999999E+23</formula2>
    </dataValidation>
    <dataValidation type="whole" allowBlank="1" showErrorMessage="1" errorTitle="Ошибка" error="Допускается ввод только неотрицательных целых чисел!" sqref="AI2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1">
      <formula1>"a"</formula1>
    </dataValidation>
    <dataValidation type="textLength" operator="lessThanOrEqual" allowBlank="1" showInputMessage="1" showErrorMessage="1" errorTitle="Ошибка" error="Допускается ввод не более 900 символов!" sqref="K271">
      <formula1>900</formula1>
    </dataValidation>
    <dataValidation type="whole" allowBlank="1" showErrorMessage="1" errorTitle="Ошибка" error="Допускается ввод только неотрицательных целых чисел!" sqref="AF271">
      <formula1>0</formula1>
      <formula2>9.99999999999999E+23</formula2>
    </dataValidation>
    <dataValidation type="whole" allowBlank="1" showErrorMessage="1" errorTitle="Ошибка" error="Допускается ввод только неотрицательных целых чисел!" sqref="AI2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2">
      <formula1>"a"</formula1>
    </dataValidation>
    <dataValidation type="textLength" operator="lessThanOrEqual" allowBlank="1" showInputMessage="1" showErrorMessage="1" errorTitle="Ошибка" error="Допускается ввод не более 900 символов!" sqref="K272">
      <formula1>900</formula1>
    </dataValidation>
    <dataValidation type="decimal" allowBlank="1" showErrorMessage="1" errorTitle="Ошибка" error="Допускается ввод только неотрицательных чисел!" sqref="AC272">
      <formula1>0</formula1>
      <formula2>9.99999999999999E+23</formula2>
    </dataValidation>
    <dataValidation type="decimal" allowBlank="1" showErrorMessage="1" errorTitle="Ошибка" error="Допускается ввод только неотрицательных чисел!" sqref="AE272">
      <formula1>0</formula1>
      <formula2>9.99999999999999E+23</formula2>
    </dataValidation>
    <dataValidation type="whole" allowBlank="1" showErrorMessage="1" errorTitle="Ошибка" error="Допускается ввод только неотрицательных целых чисел!" sqref="AF272">
      <formula1>0</formula1>
      <formula2>9.99999999999999E+23</formula2>
    </dataValidation>
    <dataValidation type="whole" allowBlank="1" showErrorMessage="1" errorTitle="Ошибка" error="Допускается ввод только неотрицательных целых чисел!" sqref="AI2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3">
      <formula1>"a"</formula1>
    </dataValidation>
    <dataValidation type="textLength" operator="lessThanOrEqual" allowBlank="1" showInputMessage="1" showErrorMessage="1" errorTitle="Ошибка" error="Допускается ввод не более 900 символов!" sqref="K273">
      <formula1>900</formula1>
    </dataValidation>
    <dataValidation type="whole" allowBlank="1" showErrorMessage="1" errorTitle="Ошибка" error="Допускается ввод только неотрицательных целых чисел!" sqref="AF273">
      <formula1>0</formula1>
      <formula2>9.99999999999999E+23</formula2>
    </dataValidation>
    <dataValidation type="whole" allowBlank="1" showErrorMessage="1" errorTitle="Ошибка" error="Допускается ввод только неотрицательных целых чисел!" sqref="AI273">
      <formula1>0</formula1>
      <formula2>9.99999999999999E+23</formula2>
    </dataValidation>
    <dataValidation type="whole" allowBlank="1" showErrorMessage="1" errorTitle="Ошибка" error="Допускается ввод только неотрицательных целых чисел!" sqref="AF274">
      <formula1>0</formula1>
      <formula2>9.99999999999999E+23</formula2>
    </dataValidation>
    <dataValidation type="whole" allowBlank="1" showErrorMessage="1" errorTitle="Ошибка" error="Допускается ввод только неотрицательных целых чисел!" sqref="AI2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5">
      <formula1>"a"</formula1>
    </dataValidation>
    <dataValidation type="textLength" operator="lessThanOrEqual" allowBlank="1" showInputMessage="1" showErrorMessage="1" errorTitle="Ошибка" error="Допускается ввод не более 900 символов!" sqref="K275">
      <formula1>900</formula1>
    </dataValidation>
    <dataValidation type="textLength" operator="lessThanOrEqual" allowBlank="1" showInputMessage="1" showErrorMessage="1" errorTitle="Ошибка" error="Допускается ввод не более 900 символов!" sqref="M275">
      <formula1>900</formula1>
    </dataValidation>
    <dataValidation type="whole" allowBlank="1" showErrorMessage="1" errorTitle="Ошибка" error="Допускается ввод только неотрицательных целых чисел!" sqref="AF275">
      <formula1>0</formula1>
      <formula2>9.99999999999999E+23</formula2>
    </dataValidation>
    <dataValidation type="whole" allowBlank="1" showErrorMessage="1" errorTitle="Ошибка" error="Допускается ввод только неотрицательных целых чисел!" sqref="AI2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6">
      <formula1>"a"</formula1>
    </dataValidation>
    <dataValidation type="textLength" operator="lessThanOrEqual" allowBlank="1" showInputMessage="1" showErrorMessage="1" errorTitle="Ошибка" error="Допускается ввод не более 900 символов!" sqref="K276">
      <formula1>900</formula1>
    </dataValidation>
    <dataValidation type="whole" allowBlank="1" showErrorMessage="1" errorTitle="Ошибка" error="Допускается ввод только неотрицательных целых чисел!" sqref="AF276">
      <formula1>0</formula1>
      <formula2>9.99999999999999E+23</formula2>
    </dataValidation>
    <dataValidation type="whole" allowBlank="1" showErrorMessage="1" errorTitle="Ошибка" error="Допускается ввод только неотрицательных целых чисел!" sqref="AI2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7">
      <formula1>"a"</formula1>
    </dataValidation>
    <dataValidation type="textLength" operator="lessThanOrEqual" allowBlank="1" showInputMessage="1" showErrorMessage="1" errorTitle="Ошибка" error="Допускается ввод не более 900 символов!" sqref="K277">
      <formula1>900</formula1>
    </dataValidation>
    <dataValidation type="decimal" allowBlank="1" showErrorMessage="1" errorTitle="Ошибка" error="Допускается ввод только неотрицательных чисел!" sqref="AC277">
      <formula1>0</formula1>
      <formula2>9.99999999999999E+23</formula2>
    </dataValidation>
    <dataValidation type="decimal" allowBlank="1" showErrorMessage="1" errorTitle="Ошибка" error="Допускается ввод только неотрицательных чисел!" sqref="AE277">
      <formula1>0</formula1>
      <formula2>9.99999999999999E+23</formula2>
    </dataValidation>
    <dataValidation type="whole" allowBlank="1" showErrorMessage="1" errorTitle="Ошибка" error="Допускается ввод только неотрицательных целых чисел!" sqref="AF277">
      <formula1>0</formula1>
      <formula2>9.99999999999999E+23</formula2>
    </dataValidation>
    <dataValidation type="whole" allowBlank="1" showErrorMessage="1" errorTitle="Ошибка" error="Допускается ввод только неотрицательных целых чисел!" sqref="AI2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8">
      <formula1>"a"</formula1>
    </dataValidation>
    <dataValidation type="textLength" operator="lessThanOrEqual" allowBlank="1" showInputMessage="1" showErrorMessage="1" errorTitle="Ошибка" error="Допускается ввод не более 900 символов!" sqref="K278">
      <formula1>900</formula1>
    </dataValidation>
    <dataValidation type="whole" allowBlank="1" showErrorMessage="1" errorTitle="Ошибка" error="Допускается ввод только неотрицательных целых чисел!" sqref="AF278">
      <formula1>0</formula1>
      <formula2>9.99999999999999E+23</formula2>
    </dataValidation>
    <dataValidation type="whole" allowBlank="1" showErrorMessage="1" errorTitle="Ошибка" error="Допускается ввод только неотрицательных целых чисел!" sqref="AI278">
      <formula1>0</formula1>
      <formula2>9.99999999999999E+23</formula2>
    </dataValidation>
    <dataValidation type="whole" allowBlank="1" showErrorMessage="1" errorTitle="Ошибка" error="Допускается ввод только неотрицательных целых чисел!" sqref="AF279">
      <formula1>0</formula1>
      <formula2>9.99999999999999E+23</formula2>
    </dataValidation>
    <dataValidation type="whole" allowBlank="1" showErrorMessage="1" errorTitle="Ошибка" error="Допускается ввод только неотрицательных целых чисел!" sqref="AI2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0">
      <formula1>"a"</formula1>
    </dataValidation>
    <dataValidation type="textLength" operator="lessThanOrEqual" allowBlank="1" showInputMessage="1" showErrorMessage="1" errorTitle="Ошибка" error="Допускается ввод не более 900 символов!" sqref="K280">
      <formula1>900</formula1>
    </dataValidation>
    <dataValidation type="textLength" operator="lessThanOrEqual" allowBlank="1" showInputMessage="1" showErrorMessage="1" errorTitle="Ошибка" error="Допускается ввод не более 900 символов!" sqref="M280">
      <formula1>900</formula1>
    </dataValidation>
    <dataValidation type="whole" allowBlank="1" showErrorMessage="1" errorTitle="Ошибка" error="Допускается ввод только неотрицательных целых чисел!" sqref="AF280">
      <formula1>0</formula1>
      <formula2>9.99999999999999E+23</formula2>
    </dataValidation>
    <dataValidation type="whole" allowBlank="1" showErrorMessage="1" errorTitle="Ошибка" error="Допускается ввод только неотрицательных целых чисел!" sqref="AI2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1">
      <formula1>"a"</formula1>
    </dataValidation>
    <dataValidation type="textLength" operator="lessThanOrEqual" allowBlank="1" showInputMessage="1" showErrorMessage="1" errorTitle="Ошибка" error="Допускается ввод не более 900 символов!" sqref="K281">
      <formula1>900</formula1>
    </dataValidation>
    <dataValidation type="whole" allowBlank="1" showErrorMessage="1" errorTitle="Ошибка" error="Допускается ввод только неотрицательных целых чисел!" sqref="AF281">
      <formula1>0</formula1>
      <formula2>9.99999999999999E+23</formula2>
    </dataValidation>
    <dataValidation type="whole" allowBlank="1" showErrorMessage="1" errorTitle="Ошибка" error="Допускается ввод только неотрицательных целых чисел!" sqref="AI2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2">
      <formula1>"a"</formula1>
    </dataValidation>
    <dataValidation type="textLength" operator="lessThanOrEqual" allowBlank="1" showInputMessage="1" showErrorMessage="1" errorTitle="Ошибка" error="Допускается ввод не более 900 символов!" sqref="K282">
      <formula1>900</formula1>
    </dataValidation>
    <dataValidation type="decimal" allowBlank="1" showErrorMessage="1" errorTitle="Ошибка" error="Допускается ввод только неотрицательных чисел!" sqref="AC282">
      <formula1>0</formula1>
      <formula2>9.99999999999999E+23</formula2>
    </dataValidation>
    <dataValidation type="decimal" allowBlank="1" showErrorMessage="1" errorTitle="Ошибка" error="Допускается ввод только неотрицательных чисел!" sqref="AE282">
      <formula1>0</formula1>
      <formula2>9.99999999999999E+23</formula2>
    </dataValidation>
    <dataValidation type="whole" allowBlank="1" showErrorMessage="1" errorTitle="Ошибка" error="Допускается ввод только неотрицательных целых чисел!" sqref="AF282">
      <formula1>0</formula1>
      <formula2>9.99999999999999E+23</formula2>
    </dataValidation>
    <dataValidation type="whole" allowBlank="1" showErrorMessage="1" errorTitle="Ошибка" error="Допускается ввод только неотрицательных целых чисел!" sqref="AI2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3">
      <formula1>"a"</formula1>
    </dataValidation>
    <dataValidation type="textLength" operator="lessThanOrEqual" allowBlank="1" showInputMessage="1" showErrorMessage="1" errorTitle="Ошибка" error="Допускается ввод не более 900 символов!" sqref="K283">
      <formula1>900</formula1>
    </dataValidation>
    <dataValidation type="whole" allowBlank="1" showErrorMessage="1" errorTitle="Ошибка" error="Допускается ввод только неотрицательных целых чисел!" sqref="AF283">
      <formula1>0</formula1>
      <formula2>9.99999999999999E+23</formula2>
    </dataValidation>
    <dataValidation type="whole" allowBlank="1" showErrorMessage="1" errorTitle="Ошибка" error="Допускается ввод только неотрицательных целых чисел!" sqref="AI283">
      <formula1>0</formula1>
      <formula2>9.99999999999999E+23</formula2>
    </dataValidation>
    <dataValidation type="whole" allowBlank="1" showErrorMessage="1" errorTitle="Ошибка" error="Допускается ввод только неотрицательных целых чисел!" sqref="AF284">
      <formula1>0</formula1>
      <formula2>9.99999999999999E+23</formula2>
    </dataValidation>
    <dataValidation type="whole" allowBlank="1" showErrorMessage="1" errorTitle="Ошибка" error="Допускается ввод только неотрицательных целых чисел!" sqref="AI2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5">
      <formula1>"a"</formula1>
    </dataValidation>
    <dataValidation type="textLength" operator="lessThanOrEqual" allowBlank="1" showInputMessage="1" showErrorMessage="1" errorTitle="Ошибка" error="Допускается ввод не более 900 символов!" sqref="K285">
      <formula1>900</formula1>
    </dataValidation>
    <dataValidation type="textLength" operator="lessThanOrEqual" allowBlank="1" showInputMessage="1" showErrorMessage="1" errorTitle="Ошибка" error="Допускается ввод не более 900 символов!" sqref="M285">
      <formula1>900</formula1>
    </dataValidation>
    <dataValidation type="whole" allowBlank="1" showErrorMessage="1" errorTitle="Ошибка" error="Допускается ввод только неотрицательных целых чисел!" sqref="AF285">
      <formula1>0</formula1>
      <formula2>9.99999999999999E+23</formula2>
    </dataValidation>
    <dataValidation type="whole" allowBlank="1" showErrorMessage="1" errorTitle="Ошибка" error="Допускается ввод только неотрицательных целых чисел!" sqref="AI2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6">
      <formula1>"a"</formula1>
    </dataValidation>
    <dataValidation type="textLength" operator="lessThanOrEqual" allowBlank="1" showInputMessage="1" showErrorMessage="1" errorTitle="Ошибка" error="Допускается ввод не более 900 символов!" sqref="K286">
      <formula1>900</formula1>
    </dataValidation>
    <dataValidation type="whole" allowBlank="1" showErrorMessage="1" errorTitle="Ошибка" error="Допускается ввод только неотрицательных целых чисел!" sqref="AF286">
      <formula1>0</formula1>
      <formula2>9.99999999999999E+23</formula2>
    </dataValidation>
    <dataValidation type="whole" allowBlank="1" showErrorMessage="1" errorTitle="Ошибка" error="Допускается ввод только неотрицательных целых чисел!" sqref="AI2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7">
      <formula1>"a"</formula1>
    </dataValidation>
    <dataValidation type="textLength" operator="lessThanOrEqual" allowBlank="1" showInputMessage="1" showErrorMessage="1" errorTitle="Ошибка" error="Допускается ввод не более 900 символов!" sqref="K287">
      <formula1>900</formula1>
    </dataValidation>
    <dataValidation type="decimal" allowBlank="1" showErrorMessage="1" errorTitle="Ошибка" error="Допускается ввод только неотрицательных чисел!" sqref="AC287">
      <formula1>0</formula1>
      <formula2>9.99999999999999E+23</formula2>
    </dataValidation>
    <dataValidation type="decimal" allowBlank="1" showErrorMessage="1" errorTitle="Ошибка" error="Допускается ввод только неотрицательных чисел!" sqref="AE287">
      <formula1>0</formula1>
      <formula2>9.99999999999999E+23</formula2>
    </dataValidation>
    <dataValidation type="whole" allowBlank="1" showErrorMessage="1" errorTitle="Ошибка" error="Допускается ввод только неотрицательных целых чисел!" sqref="AF287">
      <formula1>0</formula1>
      <formula2>9.99999999999999E+23</formula2>
    </dataValidation>
    <dataValidation type="whole" allowBlank="1" showErrorMessage="1" errorTitle="Ошибка" error="Допускается ввод только неотрицательных целых чисел!" sqref="AI2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8">
      <formula1>"a"</formula1>
    </dataValidation>
    <dataValidation type="textLength" operator="lessThanOrEqual" allowBlank="1" showInputMessage="1" showErrorMessage="1" errorTitle="Ошибка" error="Допускается ввод не более 900 символов!" sqref="K288">
      <formula1>900</formula1>
    </dataValidation>
    <dataValidation type="whole" allowBlank="1" showErrorMessage="1" errorTitle="Ошибка" error="Допускается ввод только неотрицательных целых чисел!" sqref="AF288">
      <formula1>0</formula1>
      <formula2>9.99999999999999E+23</formula2>
    </dataValidation>
    <dataValidation type="whole" allowBlank="1" showErrorMessage="1" errorTitle="Ошибка" error="Допускается ввод только неотрицательных целых чисел!" sqref="AI288">
      <formula1>0</formula1>
      <formula2>9.99999999999999E+23</formula2>
    </dataValidation>
    <dataValidation type="whole" allowBlank="1" showErrorMessage="1" errorTitle="Ошибка" error="Допускается ввод только неотрицательных целых чисел!" sqref="AF289">
      <formula1>0</formula1>
      <formula2>9.99999999999999E+23</formula2>
    </dataValidation>
    <dataValidation type="whole" allowBlank="1" showErrorMessage="1" errorTitle="Ошибка" error="Допускается ввод только неотрицательных целых чисел!" sqref="AI2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1">
      <formula1>"a"</formula1>
    </dataValidation>
    <dataValidation type="textLength" operator="lessThanOrEqual" allowBlank="1" showInputMessage="1" showErrorMessage="1" errorTitle="Ошибка" error="Допускается ввод не более 900 символов!" sqref="K241">
      <formula1>900</formula1>
    </dataValidation>
    <dataValidation type="decimal" allowBlank="1" showErrorMessage="1" errorTitle="Ошибка" error="Допускается ввод только неотрицательных чисел!" sqref="AC241">
      <formula1>0</formula1>
      <formula2>9.99999999999999E+23</formula2>
    </dataValidation>
    <dataValidation type="decimal" allowBlank="1" showErrorMessage="1" errorTitle="Ошибка" error="Допускается ввод только неотрицательных чисел!" sqref="AE241">
      <formula1>0</formula1>
      <formula2>9.99999999999999E+23</formula2>
    </dataValidation>
    <dataValidation type="whole" allowBlank="1" showErrorMessage="1" errorTitle="Ошибка" error="Допускается ввод только неотрицательных целых чисел!" sqref="AF241">
      <formula1>0</formula1>
      <formula2>9.99999999999999E+23</formula2>
    </dataValidation>
    <dataValidation type="whole" allowBlank="1" showErrorMessage="1" errorTitle="Ошибка" error="Допускается ввод только неотрицательных целых чисел!" sqref="AI2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6">
      <formula1>"a"</formula1>
    </dataValidation>
    <dataValidation type="textLength" operator="lessThanOrEqual" allowBlank="1" showInputMessage="1" showErrorMessage="1" errorTitle="Ошибка" error="Допускается ввод не более 900 символов!" sqref="K296">
      <formula1>900</formula1>
    </dataValidation>
    <dataValidation type="textLength" operator="lessThanOrEqual" allowBlank="1" showInputMessage="1" showErrorMessage="1" errorTitle="Ошибка" error="Допускается ввод не более 900 символов!" sqref="M296">
      <formula1>900</formula1>
    </dataValidation>
    <dataValidation type="whole" allowBlank="1" showErrorMessage="1" errorTitle="Ошибка" error="Допускается ввод только неотрицательных целых чисел!" sqref="AF296">
      <formula1>0</formula1>
      <formula2>9.99999999999999E+23</formula2>
    </dataValidation>
    <dataValidation type="whole" allowBlank="1" showErrorMessage="1" errorTitle="Ошибка" error="Допускается ввод только неотрицательных целых чисел!" sqref="AI2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7">
      <formula1>"a"</formula1>
    </dataValidation>
    <dataValidation type="textLength" operator="lessThanOrEqual" allowBlank="1" showInputMessage="1" showErrorMessage="1" errorTitle="Ошибка" error="Допускается ввод не более 900 символов!" sqref="K297">
      <formula1>900</formula1>
    </dataValidation>
    <dataValidation type="whole" allowBlank="1" showErrorMessage="1" errorTitle="Ошибка" error="Допускается ввод только неотрицательных целых чисел!" sqref="AF297">
      <formula1>0</formula1>
      <formula2>9.99999999999999E+23</formula2>
    </dataValidation>
    <dataValidation type="whole" allowBlank="1" showErrorMessage="1" errorTitle="Ошибка" error="Допускается ввод только неотрицательных целых чисел!" sqref="AI2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8">
      <formula1>"a"</formula1>
    </dataValidation>
    <dataValidation type="textLength" operator="lessThanOrEqual" allowBlank="1" showInputMessage="1" showErrorMessage="1" errorTitle="Ошибка" error="Допускается ввод не более 900 символов!" sqref="K298">
      <formula1>900</formula1>
    </dataValidation>
    <dataValidation type="decimal" allowBlank="1" showErrorMessage="1" errorTitle="Ошибка" error="Допускается ввод только неотрицательных чисел!" sqref="AC298">
      <formula1>0</formula1>
      <formula2>9.99999999999999E+23</formula2>
    </dataValidation>
    <dataValidation type="decimal" allowBlank="1" showErrorMessage="1" errorTitle="Ошибка" error="Допускается ввод только неотрицательных чисел!" sqref="AE298">
      <formula1>0</formula1>
      <formula2>9.99999999999999E+23</formula2>
    </dataValidation>
    <dataValidation type="whole" allowBlank="1" showErrorMessage="1" errorTitle="Ошибка" error="Допускается ввод только неотрицательных целых чисел!" sqref="AF298">
      <formula1>0</formula1>
      <formula2>9.99999999999999E+23</formula2>
    </dataValidation>
    <dataValidation type="whole" allowBlank="1" showErrorMessage="1" errorTitle="Ошибка" error="Допускается ввод только неотрицательных целых чисел!" sqref="AI2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9">
      <formula1>"a"</formula1>
    </dataValidation>
    <dataValidation type="textLength" operator="lessThanOrEqual" allowBlank="1" showInputMessage="1" showErrorMessage="1" errorTitle="Ошибка" error="Допускается ввод не более 900 символов!" sqref="K299">
      <formula1>900</formula1>
    </dataValidation>
    <dataValidation type="whole" allowBlank="1" showErrorMessage="1" errorTitle="Ошибка" error="Допускается ввод только неотрицательных целых чисел!" sqref="AF299">
      <formula1>0</formula1>
      <formula2>9.99999999999999E+23</formula2>
    </dataValidation>
    <dataValidation type="whole" allowBlank="1" showErrorMessage="1" errorTitle="Ошибка" error="Допускается ввод только неотрицательных целых чисел!" sqref="AI299">
      <formula1>0</formula1>
      <formula2>9.99999999999999E+23</formula2>
    </dataValidation>
    <dataValidation type="whole" allowBlank="1" showErrorMessage="1" errorTitle="Ошибка" error="Допускается ввод только неотрицательных целых чисел!" sqref="AF300">
      <formula1>0</formula1>
      <formula2>9.99999999999999E+23</formula2>
    </dataValidation>
    <dataValidation type="whole" allowBlank="1" showErrorMessage="1" errorTitle="Ошибка" error="Допускается ввод только неотрицательных целых чисел!" sqref="AI3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1">
      <formula1>"a"</formula1>
    </dataValidation>
    <dataValidation type="textLength" operator="lessThanOrEqual" allowBlank="1" showInputMessage="1" showErrorMessage="1" errorTitle="Ошибка" error="Допускается ввод не более 900 символов!" sqref="K301">
      <formula1>900</formula1>
    </dataValidation>
    <dataValidation type="textLength" operator="lessThanOrEqual" allowBlank="1" showInputMessage="1" showErrorMessage="1" errorTitle="Ошибка" error="Допускается ввод не более 900 символов!" sqref="M301">
      <formula1>900</formula1>
    </dataValidation>
    <dataValidation type="whole" allowBlank="1" showErrorMessage="1" errorTitle="Ошибка" error="Допускается ввод только неотрицательных целых чисел!" sqref="AF301">
      <formula1>0</formula1>
      <formula2>9.99999999999999E+23</formula2>
    </dataValidation>
    <dataValidation type="whole" allowBlank="1" showErrorMessage="1" errorTitle="Ошибка" error="Допускается ввод только неотрицательных целых чисел!" sqref="AI3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2">
      <formula1>"a"</formula1>
    </dataValidation>
    <dataValidation type="textLength" operator="lessThanOrEqual" allowBlank="1" showInputMessage="1" showErrorMessage="1" errorTitle="Ошибка" error="Допускается ввод не более 900 символов!" sqref="K302">
      <formula1>900</formula1>
    </dataValidation>
    <dataValidation type="whole" allowBlank="1" showErrorMessage="1" errorTitle="Ошибка" error="Допускается ввод только неотрицательных целых чисел!" sqref="AF302">
      <formula1>0</formula1>
      <formula2>9.99999999999999E+23</formula2>
    </dataValidation>
    <dataValidation type="whole" allowBlank="1" showErrorMessage="1" errorTitle="Ошибка" error="Допускается ввод только неотрицательных целых чисел!" sqref="AI3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3">
      <formula1>"a"</formula1>
    </dataValidation>
    <dataValidation type="textLength" operator="lessThanOrEqual" allowBlank="1" showInputMessage="1" showErrorMessage="1" errorTitle="Ошибка" error="Допускается ввод не более 900 символов!" sqref="K303">
      <formula1>900</formula1>
    </dataValidation>
    <dataValidation type="decimal" allowBlank="1" showErrorMessage="1" errorTitle="Ошибка" error="Допускается ввод только неотрицательных чисел!" sqref="AC303">
      <formula1>0</formula1>
      <formula2>9.99999999999999E+23</formula2>
    </dataValidation>
    <dataValidation type="decimal" allowBlank="1" showErrorMessage="1" errorTitle="Ошибка" error="Допускается ввод только неотрицательных чисел!" sqref="AE303">
      <formula1>0</formula1>
      <formula2>9.99999999999999E+23</formula2>
    </dataValidation>
    <dataValidation type="whole" allowBlank="1" showErrorMessage="1" errorTitle="Ошибка" error="Допускается ввод только неотрицательных целых чисел!" sqref="AF303">
      <formula1>0</formula1>
      <formula2>9.99999999999999E+23</formula2>
    </dataValidation>
    <dataValidation type="whole" allowBlank="1" showErrorMessage="1" errorTitle="Ошибка" error="Допускается ввод только неотрицательных целых чисел!" sqref="AI3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5">
      <formula1>"a"</formula1>
    </dataValidation>
    <dataValidation type="textLength" operator="lessThanOrEqual" allowBlank="1" showInputMessage="1" showErrorMessage="1" errorTitle="Ошибка" error="Допускается ввод не более 900 символов!" sqref="K305">
      <formula1>900</formula1>
    </dataValidation>
    <dataValidation type="whole" allowBlank="1" showErrorMessage="1" errorTitle="Ошибка" error="Допускается ввод только неотрицательных целых чисел!" sqref="AF305">
      <formula1>0</formula1>
      <formula2>9.99999999999999E+23</formula2>
    </dataValidation>
    <dataValidation type="whole" allowBlank="1" showErrorMessage="1" errorTitle="Ошибка" error="Допускается ввод только неотрицательных целых чисел!" sqref="AI305">
      <formula1>0</formula1>
      <formula2>9.99999999999999E+23</formula2>
    </dataValidation>
    <dataValidation type="whole" allowBlank="1" showErrorMessage="1" errorTitle="Ошибка" error="Допускается ввод только неотрицательных целых чисел!" sqref="AF306">
      <formula1>0</formula1>
      <formula2>9.99999999999999E+23</formula2>
    </dataValidation>
    <dataValidation type="whole" allowBlank="1" showErrorMessage="1" errorTitle="Ошибка" error="Допускается ввод только неотрицательных целых чисел!" sqref="AI3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7">
      <formula1>"a"</formula1>
    </dataValidation>
    <dataValidation type="textLength" operator="lessThanOrEqual" allowBlank="1" showInputMessage="1" showErrorMessage="1" errorTitle="Ошибка" error="Допускается ввод не более 900 символов!" sqref="K307">
      <formula1>900</formula1>
    </dataValidation>
    <dataValidation type="textLength" operator="lessThanOrEqual" allowBlank="1" showInputMessage="1" showErrorMessage="1" errorTitle="Ошибка" error="Допускается ввод не более 900 символов!" sqref="M307">
      <formula1>900</formula1>
    </dataValidation>
    <dataValidation type="whole" allowBlank="1" showErrorMessage="1" errorTitle="Ошибка" error="Допускается ввод только неотрицательных целых чисел!" sqref="AF307">
      <formula1>0</formula1>
      <formula2>9.99999999999999E+23</formula2>
    </dataValidation>
    <dataValidation type="whole" allowBlank="1" showErrorMessage="1" errorTitle="Ошибка" error="Допускается ввод только неотрицательных целых чисел!" sqref="AI3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8">
      <formula1>"a"</formula1>
    </dataValidation>
    <dataValidation type="textLength" operator="lessThanOrEqual" allowBlank="1" showInputMessage="1" showErrorMessage="1" errorTitle="Ошибка" error="Допускается ввод не более 900 символов!" sqref="K308">
      <formula1>900</formula1>
    </dataValidation>
    <dataValidation type="whole" allowBlank="1" showErrorMessage="1" errorTitle="Ошибка" error="Допускается ввод только неотрицательных целых чисел!" sqref="AF308">
      <formula1>0</formula1>
      <formula2>9.99999999999999E+23</formula2>
    </dataValidation>
    <dataValidation type="whole" allowBlank="1" showErrorMessage="1" errorTitle="Ошибка" error="Допускается ввод только неотрицательных целых чисел!" sqref="AI3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9">
      <formula1>"a"</formula1>
    </dataValidation>
    <dataValidation type="textLength" operator="lessThanOrEqual" allowBlank="1" showInputMessage="1" showErrorMessage="1" errorTitle="Ошибка" error="Допускается ввод не более 900 символов!" sqref="K309">
      <formula1>900</formula1>
    </dataValidation>
    <dataValidation type="decimal" allowBlank="1" showErrorMessage="1" errorTitle="Ошибка" error="Допускается ввод только неотрицательных чисел!" sqref="AC309">
      <formula1>0</formula1>
      <formula2>9.99999999999999E+23</formula2>
    </dataValidation>
    <dataValidation type="decimal" allowBlank="1" showErrorMessage="1" errorTitle="Ошибка" error="Допускается ввод только неотрицательных чисел!" sqref="AE309">
      <formula1>0</formula1>
      <formula2>9.99999999999999E+23</formula2>
    </dataValidation>
    <dataValidation type="whole" allowBlank="1" showErrorMessage="1" errorTitle="Ошибка" error="Допускается ввод только неотрицательных целых чисел!" sqref="AF309">
      <formula1>0</formula1>
      <formula2>9.99999999999999E+23</formula2>
    </dataValidation>
    <dataValidation type="whole" allowBlank="1" showErrorMessage="1" errorTitle="Ошибка" error="Допускается ввод только неотрицательных целых чисел!" sqref="AI3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0">
      <formula1>"a"</formula1>
    </dataValidation>
    <dataValidation type="textLength" operator="lessThanOrEqual" allowBlank="1" showInputMessage="1" showErrorMessage="1" errorTitle="Ошибка" error="Допускается ввод не более 900 символов!" sqref="K310">
      <formula1>900</formula1>
    </dataValidation>
    <dataValidation type="whole" allowBlank="1" showErrorMessage="1" errorTitle="Ошибка" error="Допускается ввод только неотрицательных целых чисел!" sqref="AF310">
      <formula1>0</formula1>
      <formula2>9.99999999999999E+23</formula2>
    </dataValidation>
    <dataValidation type="whole" allowBlank="1" showErrorMessage="1" errorTitle="Ошибка" error="Допускается ввод только неотрицательных целых чисел!" sqref="AI310">
      <formula1>0</formula1>
      <formula2>9.99999999999999E+23</formula2>
    </dataValidation>
    <dataValidation type="whole" allowBlank="1" showErrorMessage="1" errorTitle="Ошибка" error="Допускается ввод только неотрицательных целых чисел!" sqref="AF311">
      <formula1>0</formula1>
      <formula2>9.99999999999999E+23</formula2>
    </dataValidation>
    <dataValidation type="whole" allowBlank="1" showErrorMessage="1" errorTitle="Ошибка" error="Допускается ввод только неотрицательных целых чисел!" sqref="AI3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2">
      <formula1>"a"</formula1>
    </dataValidation>
    <dataValidation type="textLength" operator="lessThanOrEqual" allowBlank="1" showInputMessage="1" showErrorMessage="1" errorTitle="Ошибка" error="Допускается ввод не более 900 символов!" sqref="K312">
      <formula1>900</formula1>
    </dataValidation>
    <dataValidation type="textLength" operator="lessThanOrEqual" allowBlank="1" showInputMessage="1" showErrorMessage="1" errorTitle="Ошибка" error="Допускается ввод не более 900 символов!" sqref="M312">
      <formula1>900</formula1>
    </dataValidation>
    <dataValidation type="whole" allowBlank="1" showErrorMessage="1" errorTitle="Ошибка" error="Допускается ввод только неотрицательных целых чисел!" sqref="AF312">
      <formula1>0</formula1>
      <formula2>9.99999999999999E+23</formula2>
    </dataValidation>
    <dataValidation type="whole" allowBlank="1" showErrorMessage="1" errorTitle="Ошибка" error="Допускается ввод только неотрицательных целых чисел!" sqref="AI3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3">
      <formula1>"a"</formula1>
    </dataValidation>
    <dataValidation type="textLength" operator="lessThanOrEqual" allowBlank="1" showInputMessage="1" showErrorMessage="1" errorTitle="Ошибка" error="Допускается ввод не более 900 символов!" sqref="K313">
      <formula1>900</formula1>
    </dataValidation>
    <dataValidation type="whole" allowBlank="1" showErrorMessage="1" errorTitle="Ошибка" error="Допускается ввод только неотрицательных целых чисел!" sqref="AF313">
      <formula1>0</formula1>
      <formula2>9.99999999999999E+23</formula2>
    </dataValidation>
    <dataValidation type="whole" allowBlank="1" showErrorMessage="1" errorTitle="Ошибка" error="Допускается ввод только неотрицательных целых чисел!" sqref="AI3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4">
      <formula1>"a"</formula1>
    </dataValidation>
    <dataValidation type="textLength" operator="lessThanOrEqual" allowBlank="1" showInputMessage="1" showErrorMessage="1" errorTitle="Ошибка" error="Допускается ввод не более 900 символов!" sqref="K314">
      <formula1>900</formula1>
    </dataValidation>
    <dataValidation type="decimal" allowBlank="1" showErrorMessage="1" errorTitle="Ошибка" error="Допускается ввод только неотрицательных чисел!" sqref="AC314">
      <formula1>0</formula1>
      <formula2>9.99999999999999E+23</formula2>
    </dataValidation>
    <dataValidation type="decimal" allowBlank="1" showErrorMessage="1" errorTitle="Ошибка" error="Допускается ввод только неотрицательных чисел!" sqref="AE314">
      <formula1>0</formula1>
      <formula2>9.99999999999999E+23</formula2>
    </dataValidation>
    <dataValidation type="whole" allowBlank="1" showErrorMessage="1" errorTitle="Ошибка" error="Допускается ввод только неотрицательных целых чисел!" sqref="AF314">
      <formula1>0</formula1>
      <formula2>9.99999999999999E+23</formula2>
    </dataValidation>
    <dataValidation type="whole" allowBlank="1" showErrorMessage="1" errorTitle="Ошибка" error="Допускается ввод только неотрицательных целых чисел!" sqref="AI3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5">
      <formula1>"a"</formula1>
    </dataValidation>
    <dataValidation type="textLength" operator="lessThanOrEqual" allowBlank="1" showInputMessage="1" showErrorMessage="1" errorTitle="Ошибка" error="Допускается ввод не более 900 символов!" sqref="K315">
      <formula1>900</formula1>
    </dataValidation>
    <dataValidation type="whole" allowBlank="1" showErrorMessage="1" errorTitle="Ошибка" error="Допускается ввод только неотрицательных целых чисел!" sqref="AF315">
      <formula1>0</formula1>
      <formula2>9.99999999999999E+23</formula2>
    </dataValidation>
    <dataValidation type="whole" allowBlank="1" showErrorMessage="1" errorTitle="Ошибка" error="Допускается ввод только неотрицательных целых чисел!" sqref="AI315">
      <formula1>0</formula1>
      <formula2>9.99999999999999E+23</formula2>
    </dataValidation>
    <dataValidation type="whole" allowBlank="1" showErrorMessage="1" errorTitle="Ошибка" error="Допускается ввод только неотрицательных целых чисел!" sqref="AF316">
      <formula1>0</formula1>
      <formula2>9.99999999999999E+23</formula2>
    </dataValidation>
    <dataValidation type="whole" allowBlank="1" showErrorMessage="1" errorTitle="Ошибка" error="Допускается ввод только неотрицательных целых чисел!" sqref="AI3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7">
      <formula1>"a"</formula1>
    </dataValidation>
    <dataValidation type="textLength" operator="lessThanOrEqual" allowBlank="1" showInputMessage="1" showErrorMessage="1" errorTitle="Ошибка" error="Допускается ввод не более 900 символов!" sqref="K317">
      <formula1>900</formula1>
    </dataValidation>
    <dataValidation type="textLength" operator="lessThanOrEqual" allowBlank="1" showInputMessage="1" showErrorMessage="1" errorTitle="Ошибка" error="Допускается ввод не более 900 символов!" sqref="M317">
      <formula1>900</formula1>
    </dataValidation>
    <dataValidation type="whole" allowBlank="1" showErrorMessage="1" errorTitle="Ошибка" error="Допускается ввод только неотрицательных целых чисел!" sqref="AF317">
      <formula1>0</formula1>
      <formula2>9.99999999999999E+23</formula2>
    </dataValidation>
    <dataValidation type="whole" allowBlank="1" showErrorMessage="1" errorTitle="Ошибка" error="Допускается ввод только неотрицательных целых чисел!" sqref="AI3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8">
      <formula1>"a"</formula1>
    </dataValidation>
    <dataValidation type="textLength" operator="lessThanOrEqual" allowBlank="1" showInputMessage="1" showErrorMessage="1" errorTitle="Ошибка" error="Допускается ввод не более 900 символов!" sqref="K318">
      <formula1>900</formula1>
    </dataValidation>
    <dataValidation type="whole" allowBlank="1" showErrorMessage="1" errorTitle="Ошибка" error="Допускается ввод только неотрицательных целых чисел!" sqref="AF318">
      <formula1>0</formula1>
      <formula2>9.99999999999999E+23</formula2>
    </dataValidation>
    <dataValidation type="whole" allowBlank="1" showErrorMessage="1" errorTitle="Ошибка" error="Допускается ввод только неотрицательных целых чисел!" sqref="AI3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9">
      <formula1>"a"</formula1>
    </dataValidation>
    <dataValidation type="textLength" operator="lessThanOrEqual" allowBlank="1" showInputMessage="1" showErrorMessage="1" errorTitle="Ошибка" error="Допускается ввод не более 900 символов!" sqref="K319">
      <formula1>900</formula1>
    </dataValidation>
    <dataValidation type="decimal" allowBlank="1" showErrorMessage="1" errorTitle="Ошибка" error="Допускается ввод только неотрицательных чисел!" sqref="AC319">
      <formula1>0</formula1>
      <formula2>9.99999999999999E+23</formula2>
    </dataValidation>
    <dataValidation type="decimal" allowBlank="1" showErrorMessage="1" errorTitle="Ошибка" error="Допускается ввод только неотрицательных чисел!" sqref="AE319">
      <formula1>0</formula1>
      <formula2>9.99999999999999E+23</formula2>
    </dataValidation>
    <dataValidation type="whole" allowBlank="1" showErrorMessage="1" errorTitle="Ошибка" error="Допускается ввод только неотрицательных целых чисел!" sqref="AF319">
      <formula1>0</formula1>
      <formula2>9.99999999999999E+23</formula2>
    </dataValidation>
    <dataValidation type="whole" allowBlank="1" showErrorMessage="1" errorTitle="Ошибка" error="Допускается ввод только неотрицательных целых чисел!" sqref="AI3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0">
      <formula1>"a"</formula1>
    </dataValidation>
    <dataValidation type="textLength" operator="lessThanOrEqual" allowBlank="1" showInputMessage="1" showErrorMessage="1" errorTitle="Ошибка" error="Допускается ввод не более 900 символов!" sqref="K320">
      <formula1>900</formula1>
    </dataValidation>
    <dataValidation type="whole" allowBlank="1" showErrorMessage="1" errorTitle="Ошибка" error="Допускается ввод только неотрицательных целых чисел!" sqref="AF320">
      <formula1>0</formula1>
      <formula2>9.99999999999999E+23</formula2>
    </dataValidation>
    <dataValidation type="whole" allowBlank="1" showErrorMessage="1" errorTitle="Ошибка" error="Допускается ввод только неотрицательных целых чисел!" sqref="AI320">
      <formula1>0</formula1>
      <formula2>9.99999999999999E+23</formula2>
    </dataValidation>
    <dataValidation type="whole" allowBlank="1" showErrorMessage="1" errorTitle="Ошибка" error="Допускается ввод только неотрицательных целых чисел!" sqref="AF321">
      <formula1>0</formula1>
      <formula2>9.99999999999999E+23</formula2>
    </dataValidation>
    <dataValidation type="whole" allowBlank="1" showErrorMessage="1" errorTitle="Ошибка" error="Допускается ввод только неотрицательных целых чисел!" sqref="AI3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2">
      <formula1>"a"</formula1>
    </dataValidation>
    <dataValidation type="textLength" operator="lessThanOrEqual" allowBlank="1" showInputMessage="1" showErrorMessage="1" errorTitle="Ошибка" error="Допускается ввод не более 900 символов!" sqref="K322">
      <formula1>900</formula1>
    </dataValidation>
    <dataValidation type="textLength" operator="lessThanOrEqual" allowBlank="1" showInputMessage="1" showErrorMessage="1" errorTitle="Ошибка" error="Допускается ввод не более 900 символов!" sqref="M322">
      <formula1>900</formula1>
    </dataValidation>
    <dataValidation type="whole" allowBlank="1" showErrorMessage="1" errorTitle="Ошибка" error="Допускается ввод только неотрицательных целых чисел!" sqref="AF322">
      <formula1>0</formula1>
      <formula2>9.99999999999999E+23</formula2>
    </dataValidation>
    <dataValidation type="whole" allowBlank="1" showErrorMessage="1" errorTitle="Ошибка" error="Допускается ввод только неотрицательных целых чисел!" sqref="AI3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3">
      <formula1>"a"</formula1>
    </dataValidation>
    <dataValidation type="textLength" operator="lessThanOrEqual" allowBlank="1" showInputMessage="1" showErrorMessage="1" errorTitle="Ошибка" error="Допускается ввод не более 900 символов!" sqref="K323">
      <formula1>900</formula1>
    </dataValidation>
    <dataValidation type="whole" allowBlank="1" showErrorMessage="1" errorTitle="Ошибка" error="Допускается ввод только неотрицательных целых чисел!" sqref="AF323">
      <formula1>0</formula1>
      <formula2>9.99999999999999E+23</formula2>
    </dataValidation>
    <dataValidation type="whole" allowBlank="1" showErrorMessage="1" errorTitle="Ошибка" error="Допускается ввод только неотрицательных целых чисел!" sqref="AI3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4">
      <formula1>"a"</formula1>
    </dataValidation>
    <dataValidation type="textLength" operator="lessThanOrEqual" allowBlank="1" showInputMessage="1" showErrorMessage="1" errorTitle="Ошибка" error="Допускается ввод не более 900 символов!" sqref="K324">
      <formula1>900</formula1>
    </dataValidation>
    <dataValidation type="decimal" allowBlank="1" showErrorMessage="1" errorTitle="Ошибка" error="Допускается ввод только неотрицательных чисел!" sqref="AC324">
      <formula1>0</formula1>
      <formula2>9.99999999999999E+23</formula2>
    </dataValidation>
    <dataValidation type="decimal" allowBlank="1" showErrorMessage="1" errorTitle="Ошибка" error="Допускается ввод только неотрицательных чисел!" sqref="AE324">
      <formula1>0</formula1>
      <formula2>9.99999999999999E+23</formula2>
    </dataValidation>
    <dataValidation type="whole" allowBlank="1" showErrorMessage="1" errorTitle="Ошибка" error="Допускается ввод только неотрицательных целых чисел!" sqref="AF324">
      <formula1>0</formula1>
      <formula2>9.99999999999999E+23</formula2>
    </dataValidation>
    <dataValidation type="whole" allowBlank="1" showErrorMessage="1" errorTitle="Ошибка" error="Допускается ввод только неотрицательных целых чисел!" sqref="AI3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5">
      <formula1>"a"</formula1>
    </dataValidation>
    <dataValidation type="textLength" operator="lessThanOrEqual" allowBlank="1" showInputMessage="1" showErrorMessage="1" errorTitle="Ошибка" error="Допускается ввод не более 900 символов!" sqref="K325">
      <formula1>900</formula1>
    </dataValidation>
    <dataValidation type="whole" allowBlank="1" showErrorMessage="1" errorTitle="Ошибка" error="Допускается ввод только неотрицательных целых чисел!" sqref="AF325">
      <formula1>0</formula1>
      <formula2>9.99999999999999E+23</formula2>
    </dataValidation>
    <dataValidation type="whole" allowBlank="1" showErrorMessage="1" errorTitle="Ошибка" error="Допускается ввод только неотрицательных целых чисел!" sqref="AI325">
      <formula1>0</formula1>
      <formula2>9.99999999999999E+23</formula2>
    </dataValidation>
    <dataValidation type="whole" allowBlank="1" showErrorMessage="1" errorTitle="Ошибка" error="Допускается ввод только неотрицательных целых чисел!" sqref="AF326">
      <formula1>0</formula1>
      <formula2>9.99999999999999E+23</formula2>
    </dataValidation>
    <dataValidation type="whole" allowBlank="1" showErrorMessage="1" errorTitle="Ошибка" error="Допускается ввод только неотрицательных целых чисел!" sqref="AI3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3">
      <formula1>"a"</formula1>
    </dataValidation>
    <dataValidation type="textLength" operator="lessThanOrEqual" allowBlank="1" showInputMessage="1" showErrorMessage="1" errorTitle="Ошибка" error="Допускается ввод не более 900 символов!" sqref="K333">
      <formula1>900</formula1>
    </dataValidation>
    <dataValidation type="textLength" operator="lessThanOrEqual" allowBlank="1" showInputMessage="1" showErrorMessage="1" errorTitle="Ошибка" error="Допускается ввод не более 900 символов!" sqref="M333">
      <formula1>900</formula1>
    </dataValidation>
    <dataValidation type="whole" allowBlank="1" showErrorMessage="1" errorTitle="Ошибка" error="Допускается ввод только неотрицательных целых чисел!" sqref="AF333">
      <formula1>0</formula1>
      <formula2>9.99999999999999E+23</formula2>
    </dataValidation>
    <dataValidation type="whole" allowBlank="1" showErrorMessage="1" errorTitle="Ошибка" error="Допускается ввод только неотрицательных целых чисел!" sqref="AI3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4">
      <formula1>"a"</formula1>
    </dataValidation>
    <dataValidation type="textLength" operator="lessThanOrEqual" allowBlank="1" showInputMessage="1" showErrorMessage="1" errorTitle="Ошибка" error="Допускается ввод не более 900 символов!" sqref="K334">
      <formula1>900</formula1>
    </dataValidation>
    <dataValidation type="whole" allowBlank="1" showErrorMessage="1" errorTitle="Ошибка" error="Допускается ввод только неотрицательных целых чисел!" sqref="AF334">
      <formula1>0</formula1>
      <formula2>9.99999999999999E+23</formula2>
    </dataValidation>
    <dataValidation type="whole" allowBlank="1" showErrorMessage="1" errorTitle="Ошибка" error="Допускается ввод только неотрицательных целых чисел!" sqref="AI3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5">
      <formula1>"a"</formula1>
    </dataValidation>
    <dataValidation type="textLength" operator="lessThanOrEqual" allowBlank="1" showInputMessage="1" showErrorMessage="1" errorTitle="Ошибка" error="Допускается ввод не более 900 символов!" sqref="K335">
      <formula1>900</formula1>
    </dataValidation>
    <dataValidation type="decimal" allowBlank="1" showErrorMessage="1" errorTitle="Ошибка" error="Допускается ввод только неотрицательных чисел!" sqref="AC335">
      <formula1>0</formula1>
      <formula2>9.99999999999999E+23</formula2>
    </dataValidation>
    <dataValidation type="decimal" allowBlank="1" showErrorMessage="1" errorTitle="Ошибка" error="Допускается ввод только неотрицательных чисел!" sqref="AE335">
      <formula1>0</formula1>
      <formula2>9.99999999999999E+23</formula2>
    </dataValidation>
    <dataValidation type="whole" allowBlank="1" showErrorMessage="1" errorTitle="Ошибка" error="Допускается ввод только неотрицательных целых чисел!" sqref="AF335">
      <formula1>0</formula1>
      <formula2>9.99999999999999E+23</formula2>
    </dataValidation>
    <dataValidation type="whole" allowBlank="1" showErrorMessage="1" errorTitle="Ошибка" error="Допускается ввод только неотрицательных целых чисел!" sqref="AI3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6">
      <formula1>"a"</formula1>
    </dataValidation>
    <dataValidation type="textLength" operator="lessThanOrEqual" allowBlank="1" showInputMessage="1" showErrorMessage="1" errorTitle="Ошибка" error="Допускается ввод не более 900 символов!" sqref="K336">
      <formula1>900</formula1>
    </dataValidation>
    <dataValidation type="whole" allowBlank="1" showErrorMessage="1" errorTitle="Ошибка" error="Допускается ввод только неотрицательных целых чисел!" sqref="AF336">
      <formula1>0</formula1>
      <formula2>9.99999999999999E+23</formula2>
    </dataValidation>
    <dataValidation type="whole" allowBlank="1" showErrorMessage="1" errorTitle="Ошибка" error="Допускается ввод только неотрицательных целых чисел!" sqref="AI336">
      <formula1>0</formula1>
      <formula2>9.99999999999999E+23</formula2>
    </dataValidation>
    <dataValidation type="whole" allowBlank="1" showErrorMessage="1" errorTitle="Ошибка" error="Допускается ввод только неотрицательных целых чисел!" sqref="AF337">
      <formula1>0</formula1>
      <formula2>9.99999999999999E+23</formula2>
    </dataValidation>
    <dataValidation type="whole" allowBlank="1" showErrorMessage="1" errorTitle="Ошибка" error="Допускается ввод только неотрицательных целых чисел!" sqref="AI3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8">
      <formula1>"a"</formula1>
    </dataValidation>
    <dataValidation type="textLength" operator="lessThanOrEqual" allowBlank="1" showInputMessage="1" showErrorMessage="1" errorTitle="Ошибка" error="Допускается ввод не более 900 символов!" sqref="K338">
      <formula1>900</formula1>
    </dataValidation>
    <dataValidation type="textLength" operator="lessThanOrEqual" allowBlank="1" showInputMessage="1" showErrorMessage="1" errorTitle="Ошибка" error="Допускается ввод не более 900 символов!" sqref="M338">
      <formula1>900</formula1>
    </dataValidation>
    <dataValidation type="whole" allowBlank="1" showErrorMessage="1" errorTitle="Ошибка" error="Допускается ввод только неотрицательных целых чисел!" sqref="AF338">
      <formula1>0</formula1>
      <formula2>9.99999999999999E+23</formula2>
    </dataValidation>
    <dataValidation type="whole" allowBlank="1" showErrorMessage="1" errorTitle="Ошибка" error="Допускается ввод только неотрицательных целых чисел!" sqref="AI3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9">
      <formula1>"a"</formula1>
    </dataValidation>
    <dataValidation type="textLength" operator="lessThanOrEqual" allowBlank="1" showInputMessage="1" showErrorMessage="1" errorTitle="Ошибка" error="Допускается ввод не более 900 символов!" sqref="K339">
      <formula1>900</formula1>
    </dataValidation>
    <dataValidation type="whole" allowBlank="1" showErrorMessage="1" errorTitle="Ошибка" error="Допускается ввод только неотрицательных целых чисел!" sqref="AF339">
      <formula1>0</formula1>
      <formula2>9.99999999999999E+23</formula2>
    </dataValidation>
    <dataValidation type="whole" allowBlank="1" showErrorMessage="1" errorTitle="Ошибка" error="Допускается ввод только неотрицательных целых чисел!" sqref="AI3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0">
      <formula1>"a"</formula1>
    </dataValidation>
    <dataValidation type="textLength" operator="lessThanOrEqual" allowBlank="1" showInputMessage="1" showErrorMessage="1" errorTitle="Ошибка" error="Допускается ввод не более 900 символов!" sqref="K340">
      <formula1>900</formula1>
    </dataValidation>
    <dataValidation type="decimal" allowBlank="1" showErrorMessage="1" errorTitle="Ошибка" error="Допускается ввод только неотрицательных чисел!" sqref="AC340">
      <formula1>0</formula1>
      <formula2>9.99999999999999E+23</formula2>
    </dataValidation>
    <dataValidation type="decimal" allowBlank="1" showErrorMessage="1" errorTitle="Ошибка" error="Допускается ввод только неотрицательных чисел!" sqref="AE340">
      <formula1>0</formula1>
      <formula2>9.99999999999999E+23</formula2>
    </dataValidation>
    <dataValidation type="whole" allowBlank="1" showErrorMessage="1" errorTitle="Ошибка" error="Допускается ввод только неотрицательных целых чисел!" sqref="AF340">
      <formula1>0</formula1>
      <formula2>9.99999999999999E+23</formula2>
    </dataValidation>
    <dataValidation type="whole" allowBlank="1" showErrorMessage="1" errorTitle="Ошибка" error="Допускается ввод только неотрицательных целых чисел!" sqref="AI3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1">
      <formula1>"a"</formula1>
    </dataValidation>
    <dataValidation type="textLength" operator="lessThanOrEqual" allowBlank="1" showInputMessage="1" showErrorMessage="1" errorTitle="Ошибка" error="Допускается ввод не более 900 символов!" sqref="K341">
      <formula1>900</formula1>
    </dataValidation>
    <dataValidation type="whole" allowBlank="1" showErrorMessage="1" errorTitle="Ошибка" error="Допускается ввод только неотрицательных целых чисел!" sqref="AF341">
      <formula1>0</formula1>
      <formula2>9.99999999999999E+23</formula2>
    </dataValidation>
    <dataValidation type="whole" allowBlank="1" showErrorMessage="1" errorTitle="Ошибка" error="Допускается ввод только неотрицательных целых чисел!" sqref="AI341">
      <formula1>0</formula1>
      <formula2>9.99999999999999E+23</formula2>
    </dataValidation>
    <dataValidation type="whole" allowBlank="1" showErrorMessage="1" errorTitle="Ошибка" error="Допускается ввод только неотрицательных целых чисел!" sqref="AF342">
      <formula1>0</formula1>
      <formula2>9.99999999999999E+23</formula2>
    </dataValidation>
    <dataValidation type="whole" allowBlank="1" showErrorMessage="1" errorTitle="Ошибка" error="Допускается ввод только неотрицательных целых чисел!" sqref="AI3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3">
      <formula1>"a"</formula1>
    </dataValidation>
    <dataValidation type="textLength" operator="lessThanOrEqual" allowBlank="1" showInputMessage="1" showErrorMessage="1" errorTitle="Ошибка" error="Допускается ввод не более 900 символов!" sqref="K343">
      <formula1>900</formula1>
    </dataValidation>
    <dataValidation type="textLength" operator="lessThanOrEqual" allowBlank="1" showInputMessage="1" showErrorMessage="1" errorTitle="Ошибка" error="Допускается ввод не более 900 символов!" sqref="M343">
      <formula1>900</formula1>
    </dataValidation>
    <dataValidation type="whole" allowBlank="1" showErrorMessage="1" errorTitle="Ошибка" error="Допускается ввод только неотрицательных целых чисел!" sqref="AF343">
      <formula1>0</formula1>
      <formula2>9.99999999999999E+23</formula2>
    </dataValidation>
    <dataValidation type="whole" allowBlank="1" showErrorMessage="1" errorTitle="Ошибка" error="Допускается ввод только неотрицательных целых чисел!" sqref="AI3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4">
      <formula1>"a"</formula1>
    </dataValidation>
    <dataValidation type="textLength" operator="lessThanOrEqual" allowBlank="1" showInputMessage="1" showErrorMessage="1" errorTitle="Ошибка" error="Допускается ввод не более 900 символов!" sqref="K344">
      <formula1>900</formula1>
    </dataValidation>
    <dataValidation type="whole" allowBlank="1" showErrorMessage="1" errorTitle="Ошибка" error="Допускается ввод только неотрицательных целых чисел!" sqref="AF344">
      <formula1>0</formula1>
      <formula2>9.99999999999999E+23</formula2>
    </dataValidation>
    <dataValidation type="whole" allowBlank="1" showErrorMessage="1" errorTitle="Ошибка" error="Допускается ввод только неотрицательных целых чисел!" sqref="AI3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5">
      <formula1>"a"</formula1>
    </dataValidation>
    <dataValidation type="textLength" operator="lessThanOrEqual" allowBlank="1" showInputMessage="1" showErrorMessage="1" errorTitle="Ошибка" error="Допускается ввод не более 900 символов!" sqref="K345">
      <formula1>900</formula1>
    </dataValidation>
    <dataValidation type="decimal" allowBlank="1" showErrorMessage="1" errorTitle="Ошибка" error="Допускается ввод только неотрицательных чисел!" sqref="AC345">
      <formula1>0</formula1>
      <formula2>9.99999999999999E+23</formula2>
    </dataValidation>
    <dataValidation type="decimal" allowBlank="1" showErrorMessage="1" errorTitle="Ошибка" error="Допускается ввод только неотрицательных чисел!" sqref="AE345">
      <formula1>0</formula1>
      <formula2>9.99999999999999E+23</formula2>
    </dataValidation>
    <dataValidation type="whole" allowBlank="1" showErrorMessage="1" errorTitle="Ошибка" error="Допускается ввод только неотрицательных целых чисел!" sqref="AF345">
      <formula1>0</formula1>
      <formula2>9.99999999999999E+23</formula2>
    </dataValidation>
    <dataValidation type="whole" allowBlank="1" showErrorMessage="1" errorTitle="Ошибка" error="Допускается ввод только неотрицательных целых чисел!" sqref="AI3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7">
      <formula1>"a"</formula1>
    </dataValidation>
    <dataValidation type="textLength" operator="lessThanOrEqual" allowBlank="1" showInputMessage="1" showErrorMessage="1" errorTitle="Ошибка" error="Допускается ввод не более 900 символов!" sqref="K347">
      <formula1>900</formula1>
    </dataValidation>
    <dataValidation type="whole" allowBlank="1" showErrorMessage="1" errorTitle="Ошибка" error="Допускается ввод только неотрицательных целых чисел!" sqref="AF347">
      <formula1>0</formula1>
      <formula2>9.99999999999999E+23</formula2>
    </dataValidation>
    <dataValidation type="whole" allowBlank="1" showErrorMessage="1" errorTitle="Ошибка" error="Допускается ввод только неотрицательных целых чисел!" sqref="AI347">
      <formula1>0</formula1>
      <formula2>9.99999999999999E+23</formula2>
    </dataValidation>
    <dataValidation type="whole" allowBlank="1" showErrorMessage="1" errorTitle="Ошибка" error="Допускается ввод только неотрицательных целых чисел!" sqref="AF348">
      <formula1>0</formula1>
      <formula2>9.99999999999999E+23</formula2>
    </dataValidation>
    <dataValidation type="whole" allowBlank="1" showErrorMessage="1" errorTitle="Ошибка" error="Допускается ввод только неотрицательных целых чисел!" sqref="AI3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9">
      <formula1>"a"</formula1>
    </dataValidation>
    <dataValidation type="textLength" operator="lessThanOrEqual" allowBlank="1" showInputMessage="1" showErrorMessage="1" errorTitle="Ошибка" error="Допускается ввод не более 900 символов!" sqref="K349">
      <formula1>900</formula1>
    </dataValidation>
    <dataValidation type="textLength" operator="lessThanOrEqual" allowBlank="1" showInputMessage="1" showErrorMessage="1" errorTitle="Ошибка" error="Допускается ввод не более 900 символов!" sqref="M349">
      <formula1>900</formula1>
    </dataValidation>
    <dataValidation type="whole" allowBlank="1" showErrorMessage="1" errorTitle="Ошибка" error="Допускается ввод только неотрицательных целых чисел!" sqref="AF349">
      <formula1>0</formula1>
      <formula2>9.99999999999999E+23</formula2>
    </dataValidation>
    <dataValidation type="whole" allowBlank="1" showErrorMessage="1" errorTitle="Ошибка" error="Допускается ввод только неотрицательных целых чисел!" sqref="AI3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0">
      <formula1>"a"</formula1>
    </dataValidation>
    <dataValidation type="textLength" operator="lessThanOrEqual" allowBlank="1" showInputMessage="1" showErrorMessage="1" errorTitle="Ошибка" error="Допускается ввод не более 900 символов!" sqref="K350">
      <formula1>900</formula1>
    </dataValidation>
    <dataValidation type="whole" allowBlank="1" showErrorMessage="1" errorTitle="Ошибка" error="Допускается ввод только неотрицательных целых чисел!" sqref="AF350">
      <formula1>0</formula1>
      <formula2>9.99999999999999E+23</formula2>
    </dataValidation>
    <dataValidation type="whole" allowBlank="1" showErrorMessage="1" errorTitle="Ошибка" error="Допускается ввод только неотрицательных целых чисел!" sqref="AI3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1">
      <formula1>"a"</formula1>
    </dataValidation>
    <dataValidation type="textLength" operator="lessThanOrEqual" allowBlank="1" showInputMessage="1" showErrorMessage="1" errorTitle="Ошибка" error="Допускается ввод не более 900 символов!" sqref="K351">
      <formula1>900</formula1>
    </dataValidation>
    <dataValidation type="decimal" allowBlank="1" showErrorMessage="1" errorTitle="Ошибка" error="Допускается ввод только неотрицательных чисел!" sqref="AC351">
      <formula1>0</formula1>
      <formula2>9.99999999999999E+23</formula2>
    </dataValidation>
    <dataValidation type="decimal" allowBlank="1" showErrorMessage="1" errorTitle="Ошибка" error="Допускается ввод только неотрицательных чисел!" sqref="AE351">
      <formula1>0</formula1>
      <formula2>9.99999999999999E+23</formula2>
    </dataValidation>
    <dataValidation type="whole" allowBlank="1" showErrorMessage="1" errorTitle="Ошибка" error="Допускается ввод только неотрицательных целых чисел!" sqref="AF351">
      <formula1>0</formula1>
      <formula2>9.99999999999999E+23</formula2>
    </dataValidation>
    <dataValidation type="whole" allowBlank="1" showErrorMessage="1" errorTitle="Ошибка" error="Допускается ввод только неотрицательных целых чисел!" sqref="AI3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2">
      <formula1>"a"</formula1>
    </dataValidation>
    <dataValidation type="textLength" operator="lessThanOrEqual" allowBlank="1" showInputMessage="1" showErrorMessage="1" errorTitle="Ошибка" error="Допускается ввод не более 900 символов!" sqref="K352">
      <formula1>900</formula1>
    </dataValidation>
    <dataValidation type="whole" allowBlank="1" showErrorMessage="1" errorTitle="Ошибка" error="Допускается ввод только неотрицательных целых чисел!" sqref="AF352">
      <formula1>0</formula1>
      <formula2>9.99999999999999E+23</formula2>
    </dataValidation>
    <dataValidation type="whole" allowBlank="1" showErrorMessage="1" errorTitle="Ошибка" error="Допускается ввод только неотрицательных целых чисел!" sqref="AI352">
      <formula1>0</formula1>
      <formula2>9.99999999999999E+23</formula2>
    </dataValidation>
    <dataValidation type="whole" allowBlank="1" showErrorMessage="1" errorTitle="Ошибка" error="Допускается ввод только неотрицательных целых чисел!" sqref="AF353">
      <formula1>0</formula1>
      <formula2>9.99999999999999E+23</formula2>
    </dataValidation>
    <dataValidation type="whole" allowBlank="1" showErrorMessage="1" errorTitle="Ошибка" error="Допускается ввод только неотрицательных целых чисел!" sqref="AI3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4">
      <formula1>"a"</formula1>
    </dataValidation>
    <dataValidation type="textLength" operator="lessThanOrEqual" allowBlank="1" showInputMessage="1" showErrorMessage="1" errorTitle="Ошибка" error="Допускается ввод не более 900 символов!" sqref="K354">
      <formula1>900</formula1>
    </dataValidation>
    <dataValidation type="textLength" operator="lessThanOrEqual" allowBlank="1" showInputMessage="1" showErrorMessage="1" errorTitle="Ошибка" error="Допускается ввод не более 900 символов!" sqref="M354">
      <formula1>900</formula1>
    </dataValidation>
    <dataValidation type="whole" allowBlank="1" showErrorMessage="1" errorTitle="Ошибка" error="Допускается ввод только неотрицательных целых чисел!" sqref="AF354">
      <formula1>0</formula1>
      <formula2>9.99999999999999E+23</formula2>
    </dataValidation>
    <dataValidation type="whole" allowBlank="1" showErrorMessage="1" errorTitle="Ошибка" error="Допускается ввод только неотрицательных целых чисел!" sqref="AI3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5">
      <formula1>"a"</formula1>
    </dataValidation>
    <dataValidation type="textLength" operator="lessThanOrEqual" allowBlank="1" showInputMessage="1" showErrorMessage="1" errorTitle="Ошибка" error="Допускается ввод не более 900 символов!" sqref="K355">
      <formula1>900</formula1>
    </dataValidation>
    <dataValidation type="whole" allowBlank="1" showErrorMessage="1" errorTitle="Ошибка" error="Допускается ввод только неотрицательных целых чисел!" sqref="AF355">
      <formula1>0</formula1>
      <formula2>9.99999999999999E+23</formula2>
    </dataValidation>
    <dataValidation type="whole" allowBlank="1" showErrorMessage="1" errorTitle="Ошибка" error="Допускается ввод только неотрицательных целых чисел!" sqref="AI3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6">
      <formula1>"a"</formula1>
    </dataValidation>
    <dataValidation type="textLength" operator="lessThanOrEqual" allowBlank="1" showInputMessage="1" showErrorMessage="1" errorTitle="Ошибка" error="Допускается ввод не более 900 символов!" sqref="K356">
      <formula1>900</formula1>
    </dataValidation>
    <dataValidation type="decimal" allowBlank="1" showErrorMessage="1" errorTitle="Ошибка" error="Допускается ввод только неотрицательных чисел!" sqref="AC356">
      <formula1>0</formula1>
      <formula2>9.99999999999999E+23</formula2>
    </dataValidation>
    <dataValidation type="decimal" allowBlank="1" showErrorMessage="1" errorTitle="Ошибка" error="Допускается ввод только неотрицательных чисел!" sqref="AE356">
      <formula1>0</formula1>
      <formula2>9.99999999999999E+23</formula2>
    </dataValidation>
    <dataValidation type="whole" allowBlank="1" showErrorMessage="1" errorTitle="Ошибка" error="Допускается ввод только неотрицательных целых чисел!" sqref="AF356">
      <formula1>0</formula1>
      <formula2>9.99999999999999E+23</formula2>
    </dataValidation>
    <dataValidation type="whole" allowBlank="1" showErrorMessage="1" errorTitle="Ошибка" error="Допускается ввод только неотрицательных целых чисел!" sqref="AI3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7">
      <formula1>"a"</formula1>
    </dataValidation>
    <dataValidation type="textLength" operator="lessThanOrEqual" allowBlank="1" showInputMessage="1" showErrorMessage="1" errorTitle="Ошибка" error="Допускается ввод не более 900 символов!" sqref="K357">
      <formula1>900</formula1>
    </dataValidation>
    <dataValidation type="whole" allowBlank="1" showErrorMessage="1" errorTitle="Ошибка" error="Допускается ввод только неотрицательных целых чисел!" sqref="AF357">
      <formula1>0</formula1>
      <formula2>9.99999999999999E+23</formula2>
    </dataValidation>
    <dataValidation type="whole" allowBlank="1" showErrorMessage="1" errorTitle="Ошибка" error="Допускается ввод только неотрицательных целых чисел!" sqref="AI357">
      <formula1>0</formula1>
      <formula2>9.99999999999999E+23</formula2>
    </dataValidation>
    <dataValidation type="whole" allowBlank="1" showErrorMessage="1" errorTitle="Ошибка" error="Допускается ввод только неотрицательных целых чисел!" sqref="AF358">
      <formula1>0</formula1>
      <formula2>9.99999999999999E+23</formula2>
    </dataValidation>
    <dataValidation type="whole" allowBlank="1" showErrorMessage="1" errorTitle="Ошибка" error="Допускается ввод только неотрицательных целых чисел!" sqref="AI3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9">
      <formula1>"a"</formula1>
    </dataValidation>
    <dataValidation type="textLength" operator="lessThanOrEqual" allowBlank="1" showInputMessage="1" showErrorMessage="1" errorTitle="Ошибка" error="Допускается ввод не более 900 символов!" sqref="K359">
      <formula1>900</formula1>
    </dataValidation>
    <dataValidation type="textLength" operator="lessThanOrEqual" allowBlank="1" showInputMessage="1" showErrorMessage="1" errorTitle="Ошибка" error="Допускается ввод не более 900 символов!" sqref="M359">
      <formula1>900</formula1>
    </dataValidation>
    <dataValidation type="whole" allowBlank="1" showErrorMessage="1" errorTitle="Ошибка" error="Допускается ввод только неотрицательных целых чисел!" sqref="AF359">
      <formula1>0</formula1>
      <formula2>9.99999999999999E+23</formula2>
    </dataValidation>
    <dataValidation type="whole" allowBlank="1" showErrorMessage="1" errorTitle="Ошибка" error="Допускается ввод только неотрицательных целых чисел!" sqref="AI3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0">
      <formula1>"a"</formula1>
    </dataValidation>
    <dataValidation type="textLength" operator="lessThanOrEqual" allowBlank="1" showInputMessage="1" showErrorMessage="1" errorTitle="Ошибка" error="Допускается ввод не более 900 символов!" sqref="K360">
      <formula1>900</formula1>
    </dataValidation>
    <dataValidation type="whole" allowBlank="1" showErrorMessage="1" errorTitle="Ошибка" error="Допускается ввод только неотрицательных целых чисел!" sqref="AF360">
      <formula1>0</formula1>
      <formula2>9.99999999999999E+23</formula2>
    </dataValidation>
    <dataValidation type="whole" allowBlank="1" showErrorMessage="1" errorTitle="Ошибка" error="Допускается ввод только неотрицательных целых чисел!" sqref="AI3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1">
      <formula1>"a"</formula1>
    </dataValidation>
    <dataValidation type="textLength" operator="lessThanOrEqual" allowBlank="1" showInputMessage="1" showErrorMessage="1" errorTitle="Ошибка" error="Допускается ввод не более 900 символов!" sqref="K361">
      <formula1>900</formula1>
    </dataValidation>
    <dataValidation type="decimal" allowBlank="1" showErrorMessage="1" errorTitle="Ошибка" error="Допускается ввод только неотрицательных чисел!" sqref="AC361">
      <formula1>0</formula1>
      <formula2>9.99999999999999E+23</formula2>
    </dataValidation>
    <dataValidation type="decimal" allowBlank="1" showErrorMessage="1" errorTitle="Ошибка" error="Допускается ввод только неотрицательных чисел!" sqref="AE361">
      <formula1>0</formula1>
      <formula2>9.99999999999999E+23</formula2>
    </dataValidation>
    <dataValidation type="whole" allowBlank="1" showErrorMessage="1" errorTitle="Ошибка" error="Допускается ввод только неотрицательных целых чисел!" sqref="AF361">
      <formula1>0</formula1>
      <formula2>9.99999999999999E+23</formula2>
    </dataValidation>
    <dataValidation type="whole" allowBlank="1" showErrorMessage="1" errorTitle="Ошибка" error="Допускается ввод только неотрицательных целых чисел!" sqref="AI3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2">
      <formula1>"a"</formula1>
    </dataValidation>
    <dataValidation type="textLength" operator="lessThanOrEqual" allowBlank="1" showInputMessage="1" showErrorMessage="1" errorTitle="Ошибка" error="Допускается ввод не более 900 символов!" sqref="K362">
      <formula1>900</formula1>
    </dataValidation>
    <dataValidation type="whole" allowBlank="1" showErrorMessage="1" errorTitle="Ошибка" error="Допускается ввод только неотрицательных целых чисел!" sqref="AF362">
      <formula1>0</formula1>
      <formula2>9.99999999999999E+23</formula2>
    </dataValidation>
    <dataValidation type="whole" allowBlank="1" showErrorMessage="1" errorTitle="Ошибка" error="Допускается ввод только неотрицательных целых чисел!" sqref="AI362">
      <formula1>0</formula1>
      <formula2>9.99999999999999E+23</formula2>
    </dataValidation>
    <dataValidation type="whole" allowBlank="1" showErrorMessage="1" errorTitle="Ошибка" error="Допускается ввод только неотрицательных целых чисел!" sqref="AF363">
      <formula1>0</formula1>
      <formula2>9.99999999999999E+23</formula2>
    </dataValidation>
    <dataValidation type="whole" allowBlank="1" showErrorMessage="1" errorTitle="Ошибка" error="Допускается ввод только неотрицательных целых чисел!" sqref="AI3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0">
      <formula1>"a"</formula1>
    </dataValidation>
    <dataValidation type="textLength" operator="lessThanOrEqual" allowBlank="1" showInputMessage="1" showErrorMessage="1" errorTitle="Ошибка" error="Допускается ввод не более 900 символов!" sqref="K370">
      <formula1>900</formula1>
    </dataValidation>
    <dataValidation type="textLength" operator="lessThanOrEqual" allowBlank="1" showInputMessage="1" showErrorMessage="1" errorTitle="Ошибка" error="Допускается ввод не более 900 символов!" sqref="M370">
      <formula1>900</formula1>
    </dataValidation>
    <dataValidation type="whole" allowBlank="1" showErrorMessage="1" errorTitle="Ошибка" error="Допускается ввод только неотрицательных целых чисел!" sqref="AF370">
      <formula1>0</formula1>
      <formula2>9.99999999999999E+23</formula2>
    </dataValidation>
    <dataValidation type="whole" allowBlank="1" showErrorMessage="1" errorTitle="Ошибка" error="Допускается ввод только неотрицательных целых чисел!" sqref="AI3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1">
      <formula1>"a"</formula1>
    </dataValidation>
    <dataValidation type="textLength" operator="lessThanOrEqual" allowBlank="1" showInputMessage="1" showErrorMessage="1" errorTitle="Ошибка" error="Допускается ввод не более 900 символов!" sqref="K371">
      <formula1>900</formula1>
    </dataValidation>
    <dataValidation type="whole" allowBlank="1" showErrorMessage="1" errorTitle="Ошибка" error="Допускается ввод только неотрицательных целых чисел!" sqref="AF371">
      <formula1>0</formula1>
      <formula2>9.99999999999999E+23</formula2>
    </dataValidation>
    <dataValidation type="whole" allowBlank="1" showErrorMessage="1" errorTitle="Ошибка" error="Допускается ввод только неотрицательных целых чисел!" sqref="AI3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2">
      <formula1>"a"</formula1>
    </dataValidation>
    <dataValidation type="textLength" operator="lessThanOrEqual" allowBlank="1" showInputMessage="1" showErrorMessage="1" errorTitle="Ошибка" error="Допускается ввод не более 900 символов!" sqref="K372">
      <formula1>900</formula1>
    </dataValidation>
    <dataValidation type="decimal" allowBlank="1" showErrorMessage="1" errorTitle="Ошибка" error="Допускается ввод только неотрицательных чисел!" sqref="AC372">
      <formula1>0</formula1>
      <formula2>9.99999999999999E+23</formula2>
    </dataValidation>
    <dataValidation type="decimal" allowBlank="1" showErrorMessage="1" errorTitle="Ошибка" error="Допускается ввод только неотрицательных чисел!" sqref="AE372">
      <formula1>0</formula1>
      <formula2>9.99999999999999E+23</formula2>
    </dataValidation>
    <dataValidation type="whole" allowBlank="1" showErrorMessage="1" errorTitle="Ошибка" error="Допускается ввод только неотрицательных целых чисел!" sqref="AF372">
      <formula1>0</formula1>
      <formula2>9.99999999999999E+23</formula2>
    </dataValidation>
    <dataValidation type="whole" allowBlank="1" showErrorMessage="1" errorTitle="Ошибка" error="Допускается ввод только неотрицательных целых чисел!" sqref="AI3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4">
      <formula1>"a"</formula1>
    </dataValidation>
    <dataValidation type="textLength" operator="lessThanOrEqual" allowBlank="1" showInputMessage="1" showErrorMessage="1" errorTitle="Ошибка" error="Допускается ввод не более 900 символов!" sqref="K374">
      <formula1>900</formula1>
    </dataValidation>
    <dataValidation type="whole" allowBlank="1" showErrorMessage="1" errorTitle="Ошибка" error="Допускается ввод только неотрицательных целых чисел!" sqref="AF374">
      <formula1>0</formula1>
      <formula2>9.99999999999999E+23</formula2>
    </dataValidation>
    <dataValidation type="whole" allowBlank="1" showErrorMessage="1" errorTitle="Ошибка" error="Допускается ввод только неотрицательных целых чисел!" sqref="AI374">
      <formula1>0</formula1>
      <formula2>9.99999999999999E+23</formula2>
    </dataValidation>
    <dataValidation type="whole" allowBlank="1" showErrorMessage="1" errorTitle="Ошибка" error="Допускается ввод только неотрицательных целых чисел!" sqref="AF375">
      <formula1>0</formula1>
      <formula2>9.99999999999999E+23</formula2>
    </dataValidation>
    <dataValidation type="whole" allowBlank="1" showErrorMessage="1" errorTitle="Ошибка" error="Допускается ввод только неотрицательных целых чисел!" sqref="AI3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6">
      <formula1>"a"</formula1>
    </dataValidation>
    <dataValidation type="textLength" operator="lessThanOrEqual" allowBlank="1" showInputMessage="1" showErrorMessage="1" errorTitle="Ошибка" error="Допускается ввод не более 900 символов!" sqref="K376">
      <formula1>900</formula1>
    </dataValidation>
    <dataValidation type="textLength" operator="lessThanOrEqual" allowBlank="1" showInputMessage="1" showErrorMessage="1" errorTitle="Ошибка" error="Допускается ввод не более 900 символов!" sqref="M376">
      <formula1>900</formula1>
    </dataValidation>
    <dataValidation type="whole" allowBlank="1" showErrorMessage="1" errorTitle="Ошибка" error="Допускается ввод только неотрицательных целых чисел!" sqref="AF376">
      <formula1>0</formula1>
      <formula2>9.99999999999999E+23</formula2>
    </dataValidation>
    <dataValidation type="whole" allowBlank="1" showErrorMessage="1" errorTitle="Ошибка" error="Допускается ввод только неотрицательных целых чисел!" sqref="AI3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7">
      <formula1>"a"</formula1>
    </dataValidation>
    <dataValidation type="textLength" operator="lessThanOrEqual" allowBlank="1" showInputMessage="1" showErrorMessage="1" errorTitle="Ошибка" error="Допускается ввод не более 900 символов!" sqref="K377">
      <formula1>900</formula1>
    </dataValidation>
    <dataValidation type="whole" allowBlank="1" showErrorMessage="1" errorTitle="Ошибка" error="Допускается ввод только неотрицательных целых чисел!" sqref="AF377">
      <formula1>0</formula1>
      <formula2>9.99999999999999E+23</formula2>
    </dataValidation>
    <dataValidation type="whole" allowBlank="1" showErrorMessage="1" errorTitle="Ошибка" error="Допускается ввод только неотрицательных целых чисел!" sqref="AI3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8">
      <formula1>"a"</formula1>
    </dataValidation>
    <dataValidation type="textLength" operator="lessThanOrEqual" allowBlank="1" showInputMessage="1" showErrorMessage="1" errorTitle="Ошибка" error="Допускается ввод не более 900 символов!" sqref="K378">
      <formula1>900</formula1>
    </dataValidation>
    <dataValidation type="decimal" allowBlank="1" showErrorMessage="1" errorTitle="Ошибка" error="Допускается ввод только неотрицательных чисел!" sqref="AC378">
      <formula1>0</formula1>
      <formula2>9.99999999999999E+23</formula2>
    </dataValidation>
    <dataValidation type="decimal" allowBlank="1" showErrorMessage="1" errorTitle="Ошибка" error="Допускается ввод только неотрицательных чисел!" sqref="AE378">
      <formula1>0</formula1>
      <formula2>9.99999999999999E+23</formula2>
    </dataValidation>
    <dataValidation type="whole" allowBlank="1" showErrorMessage="1" errorTitle="Ошибка" error="Допускается ввод только неотрицательных целых чисел!" sqref="AF378">
      <formula1>0</formula1>
      <formula2>9.99999999999999E+23</formula2>
    </dataValidation>
    <dataValidation type="whole" allowBlank="1" showErrorMessage="1" errorTitle="Ошибка" error="Допускается ввод только неотрицательных целых чисел!" sqref="AI3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9">
      <formula1>"a"</formula1>
    </dataValidation>
    <dataValidation type="textLength" operator="lessThanOrEqual" allowBlank="1" showInputMessage="1" showErrorMessage="1" errorTitle="Ошибка" error="Допускается ввод не более 900 символов!" sqref="K379">
      <formula1>900</formula1>
    </dataValidation>
    <dataValidation type="whole" allowBlank="1" showErrorMessage="1" errorTitle="Ошибка" error="Допускается ввод только неотрицательных целых чисел!" sqref="AF379">
      <formula1>0</formula1>
      <formula2>9.99999999999999E+23</formula2>
    </dataValidation>
    <dataValidation type="whole" allowBlank="1" showErrorMessage="1" errorTitle="Ошибка" error="Допускается ввод только неотрицательных целых чисел!" sqref="AI379">
      <formula1>0</formula1>
      <formula2>9.99999999999999E+23</formula2>
    </dataValidation>
    <dataValidation type="whole" allowBlank="1" showErrorMessage="1" errorTitle="Ошибка" error="Допускается ввод только неотрицательных целых чисел!" sqref="AF380">
      <formula1>0</formula1>
      <formula2>9.99999999999999E+23</formula2>
    </dataValidation>
    <dataValidation type="whole" allowBlank="1" showErrorMessage="1" errorTitle="Ошибка" error="Допускается ввод только неотрицательных целых чисел!" sqref="AI3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4">
      <formula1>"a"</formula1>
    </dataValidation>
    <dataValidation type="textLength" operator="lessThanOrEqual" allowBlank="1" showInputMessage="1" showErrorMessage="1" errorTitle="Ошибка" error="Допускается ввод не более 900 символов!" sqref="K304">
      <formula1>900</formula1>
    </dataValidation>
    <dataValidation type="decimal" allowBlank="1" showErrorMessage="1" errorTitle="Ошибка" error="Допускается ввод только неотрицательных чисел!" sqref="AC304">
      <formula1>0</formula1>
      <formula2>9.99999999999999E+23</formula2>
    </dataValidation>
    <dataValidation type="decimal" allowBlank="1" showErrorMessage="1" errorTitle="Ошибка" error="Допускается ввод только неотрицательных чисел!" sqref="AE304">
      <formula1>0</formula1>
      <formula2>9.99999999999999E+23</formula2>
    </dataValidation>
    <dataValidation type="whole" allowBlank="1" showErrorMessage="1" errorTitle="Ошибка" error="Допускается ввод только неотрицательных целых чисел!" sqref="AF304">
      <formula1>0</formula1>
      <formula2>9.99999999999999E+23</formula2>
    </dataValidation>
    <dataValidation type="whole" allowBlank="1" showErrorMessage="1" errorTitle="Ошибка" error="Допускается ввод только неотрицательных целых чисел!" sqref="AI3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6">
      <formula1>"a"</formula1>
    </dataValidation>
    <dataValidation type="textLength" operator="lessThanOrEqual" allowBlank="1" showInputMessage="1" showErrorMessage="1" errorTitle="Ошибка" error="Допускается ввод не более 900 символов!" sqref="K346">
      <formula1>900</formula1>
    </dataValidation>
    <dataValidation type="decimal" allowBlank="1" showErrorMessage="1" errorTitle="Ошибка" error="Допускается ввод только неотрицательных чисел!" sqref="AC346">
      <formula1>0</formula1>
      <formula2>9.99999999999999E+23</formula2>
    </dataValidation>
    <dataValidation type="decimal" allowBlank="1" showErrorMessage="1" errorTitle="Ошибка" error="Допускается ввод только неотрицательных чисел!" sqref="AE346">
      <formula1>0</formula1>
      <formula2>9.99999999999999E+23</formula2>
    </dataValidation>
    <dataValidation type="whole" allowBlank="1" showErrorMessage="1" errorTitle="Ошибка" error="Допускается ввод только неотрицательных целых чисел!" sqref="AF346">
      <formula1>0</formula1>
      <formula2>9.99999999999999E+23</formula2>
    </dataValidation>
    <dataValidation type="whole" allowBlank="1" showErrorMessage="1" errorTitle="Ошибка" error="Допускается ввод только неотрицательных целых чисел!" sqref="AI3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3">
      <formula1>"a"</formula1>
    </dataValidation>
    <dataValidation type="textLength" operator="lessThanOrEqual" allowBlank="1" showInputMessage="1" showErrorMessage="1" errorTitle="Ошибка" error="Допускается ввод не более 900 символов!" sqref="K373">
      <formula1>900</formula1>
    </dataValidation>
    <dataValidation type="decimal" allowBlank="1" showErrorMessage="1" errorTitle="Ошибка" error="Допускается ввод только неотрицательных чисел!" sqref="AC373">
      <formula1>0</formula1>
      <formula2>9.99999999999999E+23</formula2>
    </dataValidation>
    <dataValidation type="decimal" allowBlank="1" showErrorMessage="1" errorTitle="Ошибка" error="Допускается ввод только неотрицательных чисел!" sqref="AE373">
      <formula1>0</formula1>
      <formula2>9.99999999999999E+23</formula2>
    </dataValidation>
    <dataValidation type="whole" allowBlank="1" showErrorMessage="1" errorTitle="Ошибка" error="Допускается ввод только неотрицательных целых чисел!" sqref="AF373">
      <formula1>0</formula1>
      <formula2>9.99999999999999E+23</formula2>
    </dataValidation>
    <dataValidation type="whole" allowBlank="1" showErrorMessage="1" errorTitle="Ошибка" error="Допускается ввод только неотрицательных целых чисел!" sqref="AI3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8">
      <formula1>"a"</formula1>
    </dataValidation>
    <dataValidation type="textLength" operator="lessThanOrEqual" allowBlank="1" showInputMessage="1" showErrorMessage="1" errorTitle="Ошибка" error="Допускается ввод не более 900 символов!" sqref="K388">
      <formula1>900</formula1>
    </dataValidation>
    <dataValidation type="textLength" operator="lessThanOrEqual" allowBlank="1" showInputMessage="1" showErrorMessage="1" errorTitle="Ошибка" error="Допускается ввод не более 900 символов!" sqref="M388">
      <formula1>900</formula1>
    </dataValidation>
    <dataValidation type="whole" allowBlank="1" showErrorMessage="1" errorTitle="Ошибка" error="Допускается ввод только неотрицательных целых чисел!" sqref="AF388">
      <formula1>0</formula1>
      <formula2>9.99999999999999E+23</formula2>
    </dataValidation>
    <dataValidation type="whole" allowBlank="1" showErrorMessage="1" errorTitle="Ошибка" error="Допускается ввод только неотрицательных целых чисел!" sqref="AI3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9">
      <formula1>"a"</formula1>
    </dataValidation>
    <dataValidation type="textLength" operator="lessThanOrEqual" allowBlank="1" showInputMessage="1" showErrorMessage="1" errorTitle="Ошибка" error="Допускается ввод не более 900 символов!" sqref="K389">
      <formula1>900</formula1>
    </dataValidation>
    <dataValidation type="whole" allowBlank="1" showErrorMessage="1" errorTitle="Ошибка" error="Допускается ввод только неотрицательных целых чисел!" sqref="AF389">
      <formula1>0</formula1>
      <formula2>9.99999999999999E+23</formula2>
    </dataValidation>
    <dataValidation type="whole" allowBlank="1" showErrorMessage="1" errorTitle="Ошибка" error="Допускается ввод только неотрицательных целых чисел!" sqref="AI3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0">
      <formula1>"a"</formula1>
    </dataValidation>
    <dataValidation type="textLength" operator="lessThanOrEqual" allowBlank="1" showInputMessage="1" showErrorMessage="1" errorTitle="Ошибка" error="Допускается ввод не более 900 символов!" sqref="K390">
      <formula1>900</formula1>
    </dataValidation>
    <dataValidation type="decimal" allowBlank="1" showErrorMessage="1" errorTitle="Ошибка" error="Допускается ввод только неотрицательных чисел!" sqref="AC390">
      <formula1>0</formula1>
      <formula2>9.99999999999999E+23</formula2>
    </dataValidation>
    <dataValidation type="decimal" allowBlank="1" showErrorMessage="1" errorTitle="Ошибка" error="Допускается ввод только неотрицательных чисел!" sqref="AE390">
      <formula1>0</formula1>
      <formula2>9.99999999999999E+23</formula2>
    </dataValidation>
    <dataValidation type="whole" allowBlank="1" showErrorMessage="1" errorTitle="Ошибка" error="Допускается ввод только неотрицательных целых чисел!" sqref="AF390">
      <formula1>0</formula1>
      <formula2>9.99999999999999E+23</formula2>
    </dataValidation>
    <dataValidation type="whole" allowBlank="1" showErrorMessage="1" errorTitle="Ошибка" error="Допускается ввод только неотрицательных целых чисел!" sqref="AI3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1">
      <formula1>"a"</formula1>
    </dataValidation>
    <dataValidation type="textLength" operator="lessThanOrEqual" allowBlank="1" showInputMessage="1" showErrorMessage="1" errorTitle="Ошибка" error="Допускается ввод не более 900 символов!" sqref="K391">
      <formula1>900</formula1>
    </dataValidation>
    <dataValidation type="whole" allowBlank="1" showErrorMessage="1" errorTitle="Ошибка" error="Допускается ввод только неотрицательных целых чисел!" sqref="AF391">
      <formula1>0</formula1>
      <formula2>9.99999999999999E+23</formula2>
    </dataValidation>
    <dataValidation type="whole" allowBlank="1" showErrorMessage="1" errorTitle="Ошибка" error="Допускается ввод только неотрицательных целых чисел!" sqref="AI391">
      <formula1>0</formula1>
      <formula2>9.99999999999999E+23</formula2>
    </dataValidation>
    <dataValidation type="whole" allowBlank="1" showErrorMessage="1" errorTitle="Ошибка" error="Допускается ввод только неотрицательных целых чисел!" sqref="AF392">
      <formula1>0</formula1>
      <formula2>9.99999999999999E+23</formula2>
    </dataValidation>
    <dataValidation type="whole" allowBlank="1" showErrorMessage="1" errorTitle="Ошибка" error="Допускается ввод только неотрицательных целых чисел!" sqref="AI3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3">
      <formula1>"a"</formula1>
    </dataValidation>
    <dataValidation type="textLength" operator="lessThanOrEqual" allowBlank="1" showInputMessage="1" showErrorMessage="1" errorTitle="Ошибка" error="Допускается ввод не более 900 символов!" sqref="K393">
      <formula1>900</formula1>
    </dataValidation>
    <dataValidation type="textLength" operator="lessThanOrEqual" allowBlank="1" showInputMessage="1" showErrorMessage="1" errorTitle="Ошибка" error="Допускается ввод не более 900 символов!" sqref="M393">
      <formula1>900</formula1>
    </dataValidation>
    <dataValidation type="whole" allowBlank="1" showErrorMessage="1" errorTitle="Ошибка" error="Допускается ввод только неотрицательных целых чисел!" sqref="AF393">
      <formula1>0</formula1>
      <formula2>9.99999999999999E+23</formula2>
    </dataValidation>
    <dataValidation type="whole" allowBlank="1" showErrorMessage="1" errorTitle="Ошибка" error="Допускается ввод только неотрицательных целых чисел!" sqref="AI3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4">
      <formula1>"a"</formula1>
    </dataValidation>
    <dataValidation type="textLength" operator="lessThanOrEqual" allowBlank="1" showInputMessage="1" showErrorMessage="1" errorTitle="Ошибка" error="Допускается ввод не более 900 символов!" sqref="K394">
      <formula1>900</formula1>
    </dataValidation>
    <dataValidation type="whole" allowBlank="1" showErrorMessage="1" errorTitle="Ошибка" error="Допускается ввод только неотрицательных целых чисел!" sqref="AF394">
      <formula1>0</formula1>
      <formula2>9.99999999999999E+23</formula2>
    </dataValidation>
    <dataValidation type="whole" allowBlank="1" showErrorMessage="1" errorTitle="Ошибка" error="Допускается ввод только неотрицательных целых чисел!" sqref="AI3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5">
      <formula1>"a"</formula1>
    </dataValidation>
    <dataValidation type="textLength" operator="lessThanOrEqual" allowBlank="1" showInputMessage="1" showErrorMessage="1" errorTitle="Ошибка" error="Допускается ввод не более 900 символов!" sqref="K395">
      <formula1>900</formula1>
    </dataValidation>
    <dataValidation type="decimal" allowBlank="1" showErrorMessage="1" errorTitle="Ошибка" error="Допускается ввод только неотрицательных чисел!" sqref="AC395">
      <formula1>0</formula1>
      <formula2>9.99999999999999E+23</formula2>
    </dataValidation>
    <dataValidation type="decimal" allowBlank="1" showErrorMessage="1" errorTitle="Ошибка" error="Допускается ввод только неотрицательных чисел!" sqref="AE395">
      <formula1>0</formula1>
      <formula2>9.99999999999999E+23</formula2>
    </dataValidation>
    <dataValidation type="whole" allowBlank="1" showErrorMessage="1" errorTitle="Ошибка" error="Допускается ввод только неотрицательных целых чисел!" sqref="AF395">
      <formula1>0</formula1>
      <formula2>9.99999999999999E+23</formula2>
    </dataValidation>
    <dataValidation type="whole" allowBlank="1" showErrorMessage="1" errorTitle="Ошибка" error="Допускается ввод только неотрицательных целых чисел!" sqref="AI3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6">
      <formula1>"a"</formula1>
    </dataValidation>
    <dataValidation type="textLength" operator="lessThanOrEqual" allowBlank="1" showInputMessage="1" showErrorMessage="1" errorTitle="Ошибка" error="Допускается ввод не более 900 символов!" sqref="K396">
      <formula1>900</formula1>
    </dataValidation>
    <dataValidation type="whole" allowBlank="1" showErrorMessage="1" errorTitle="Ошибка" error="Допускается ввод только неотрицательных целых чисел!" sqref="AF396">
      <formula1>0</formula1>
      <formula2>9.99999999999999E+23</formula2>
    </dataValidation>
    <dataValidation type="whole" allowBlank="1" showErrorMessage="1" errorTitle="Ошибка" error="Допускается ввод только неотрицательных целых чисел!" sqref="AI396">
      <formula1>0</formula1>
      <formula2>9.99999999999999E+23</formula2>
    </dataValidation>
    <dataValidation type="whole" allowBlank="1" showErrorMessage="1" errorTitle="Ошибка" error="Допускается ввод только неотрицательных целых чисел!" sqref="AF397">
      <formula1>0</formula1>
      <formula2>9.99999999999999E+23</formula2>
    </dataValidation>
    <dataValidation type="whole" allowBlank="1" showErrorMessage="1" errorTitle="Ошибка" error="Допускается ввод только неотрицательных целых чисел!" sqref="AI3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8">
      <formula1>"a"</formula1>
    </dataValidation>
    <dataValidation type="textLength" operator="lessThanOrEqual" allowBlank="1" showInputMessage="1" showErrorMessage="1" errorTitle="Ошибка" error="Допускается ввод не более 900 символов!" sqref="K398">
      <formula1>900</formula1>
    </dataValidation>
    <dataValidation type="textLength" operator="lessThanOrEqual" allowBlank="1" showInputMessage="1" showErrorMessage="1" errorTitle="Ошибка" error="Допускается ввод не более 900 символов!" sqref="M398">
      <formula1>900</formula1>
    </dataValidation>
    <dataValidation type="whole" allowBlank="1" showErrorMessage="1" errorTitle="Ошибка" error="Допускается ввод только неотрицательных целых чисел!" sqref="AF398">
      <formula1>0</formula1>
      <formula2>9.99999999999999E+23</formula2>
    </dataValidation>
    <dataValidation type="whole" allowBlank="1" showErrorMessage="1" errorTitle="Ошибка" error="Допускается ввод только неотрицательных целых чисел!" sqref="AI3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9">
      <formula1>"a"</formula1>
    </dataValidation>
    <dataValidation type="textLength" operator="lessThanOrEqual" allowBlank="1" showInputMessage="1" showErrorMessage="1" errorTitle="Ошибка" error="Допускается ввод не более 900 символов!" sqref="K399">
      <formula1>900</formula1>
    </dataValidation>
    <dataValidation type="whole" allowBlank="1" showErrorMessage="1" errorTitle="Ошибка" error="Допускается ввод только неотрицательных целых чисел!" sqref="AF399">
      <formula1>0</formula1>
      <formula2>9.99999999999999E+23</formula2>
    </dataValidation>
    <dataValidation type="whole" allowBlank="1" showErrorMessage="1" errorTitle="Ошибка" error="Допускается ввод только неотрицательных целых чисел!" sqref="AI3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0">
      <formula1>"a"</formula1>
    </dataValidation>
    <dataValidation type="textLength" operator="lessThanOrEqual" allowBlank="1" showInputMessage="1" showErrorMessage="1" errorTitle="Ошибка" error="Допускается ввод не более 900 символов!" sqref="K400">
      <formula1>900</formula1>
    </dataValidation>
    <dataValidation type="decimal" allowBlank="1" showErrorMessage="1" errorTitle="Ошибка" error="Допускается ввод только неотрицательных чисел!" sqref="AC400">
      <formula1>0</formula1>
      <formula2>9.99999999999999E+23</formula2>
    </dataValidation>
    <dataValidation type="decimal" allowBlank="1" showErrorMessage="1" errorTitle="Ошибка" error="Допускается ввод только неотрицательных чисел!" sqref="AE400">
      <formula1>0</formula1>
      <formula2>9.99999999999999E+23</formula2>
    </dataValidation>
    <dataValidation type="whole" allowBlank="1" showErrorMessage="1" errorTitle="Ошибка" error="Допускается ввод только неотрицательных целых чисел!" sqref="AF400">
      <formula1>0</formula1>
      <formula2>9.99999999999999E+23</formula2>
    </dataValidation>
    <dataValidation type="whole" allowBlank="1" showErrorMessage="1" errorTitle="Ошибка" error="Допускается ввод только неотрицательных целых чисел!" sqref="AI4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1">
      <formula1>"a"</formula1>
    </dataValidation>
    <dataValidation type="textLength" operator="lessThanOrEqual" allowBlank="1" showInputMessage="1" showErrorMessage="1" errorTitle="Ошибка" error="Допускается ввод не более 900 символов!" sqref="K401">
      <formula1>900</formula1>
    </dataValidation>
    <dataValidation type="whole" allowBlank="1" showErrorMessage="1" errorTitle="Ошибка" error="Допускается ввод только неотрицательных целых чисел!" sqref="AF401">
      <formula1>0</formula1>
      <formula2>9.99999999999999E+23</formula2>
    </dataValidation>
    <dataValidation type="whole" allowBlank="1" showErrorMessage="1" errorTitle="Ошибка" error="Допускается ввод только неотрицательных целых чисел!" sqref="AI401">
      <formula1>0</formula1>
      <formula2>9.99999999999999E+23</formula2>
    </dataValidation>
    <dataValidation type="whole" allowBlank="1" showErrorMessage="1" errorTitle="Ошибка" error="Допускается ввод только неотрицательных целых чисел!" sqref="AF402">
      <formula1>0</formula1>
      <formula2>9.99999999999999E+23</formula2>
    </dataValidation>
    <dataValidation type="whole" allowBlank="1" showErrorMessage="1" errorTitle="Ошибка" error="Допускается ввод только неотрицательных целых чисел!" sqref="AI4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9">
      <formula1>"a"</formula1>
    </dataValidation>
    <dataValidation type="textLength" operator="lessThanOrEqual" allowBlank="1" showInputMessage="1" showErrorMessage="1" errorTitle="Ошибка" error="Допускается ввод не более 900 символов!" sqref="K409">
      <formula1>900</formula1>
    </dataValidation>
    <dataValidation type="textLength" operator="lessThanOrEqual" allowBlank="1" showInputMessage="1" showErrorMessage="1" errorTitle="Ошибка" error="Допускается ввод не более 900 символов!" sqref="M409">
      <formula1>900</formula1>
    </dataValidation>
    <dataValidation type="whole" allowBlank="1" showErrorMessage="1" errorTitle="Ошибка" error="Допускается ввод только неотрицательных целых чисел!" sqref="AF409">
      <formula1>0</formula1>
      <formula2>9.99999999999999E+23</formula2>
    </dataValidation>
    <dataValidation type="whole" allowBlank="1" showErrorMessage="1" errorTitle="Ошибка" error="Допускается ввод только неотрицательных целых чисел!" sqref="AI4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0">
      <formula1>"a"</formula1>
    </dataValidation>
    <dataValidation type="textLength" operator="lessThanOrEqual" allowBlank="1" showInputMessage="1" showErrorMessage="1" errorTitle="Ошибка" error="Допускается ввод не более 900 символов!" sqref="K410">
      <formula1>900</formula1>
    </dataValidation>
    <dataValidation type="whole" allowBlank="1" showErrorMessage="1" errorTitle="Ошибка" error="Допускается ввод только неотрицательных целых чисел!" sqref="AF410">
      <formula1>0</formula1>
      <formula2>9.99999999999999E+23</formula2>
    </dataValidation>
    <dataValidation type="whole" allowBlank="1" showErrorMessage="1" errorTitle="Ошибка" error="Допускается ввод только неотрицательных целых чисел!" sqref="AI4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1">
      <formula1>"a"</formula1>
    </dataValidation>
    <dataValidation type="textLength" operator="lessThanOrEqual" allowBlank="1" showInputMessage="1" showErrorMessage="1" errorTitle="Ошибка" error="Допускается ввод не более 900 символов!" sqref="K411">
      <formula1>900</formula1>
    </dataValidation>
    <dataValidation type="decimal" allowBlank="1" showErrorMessage="1" errorTitle="Ошибка" error="Допускается ввод только неотрицательных чисел!" sqref="AC411">
      <formula1>0</formula1>
      <formula2>9.99999999999999E+23</formula2>
    </dataValidation>
    <dataValidation type="decimal" allowBlank="1" showErrorMessage="1" errorTitle="Ошибка" error="Допускается ввод только неотрицательных чисел!" sqref="AE411">
      <formula1>0</formula1>
      <formula2>9.99999999999999E+23</formula2>
    </dataValidation>
    <dataValidation type="whole" allowBlank="1" showErrorMessage="1" errorTitle="Ошибка" error="Допускается ввод только неотрицательных целых чисел!" sqref="AF411">
      <formula1>0</formula1>
      <formula2>9.99999999999999E+23</formula2>
    </dataValidation>
    <dataValidation type="whole" allowBlank="1" showErrorMessage="1" errorTitle="Ошибка" error="Допускается ввод только неотрицательных целых чисел!" sqref="AI4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4">
      <formula1>"a"</formula1>
    </dataValidation>
    <dataValidation type="textLength" operator="lessThanOrEqual" allowBlank="1" showInputMessage="1" showErrorMessage="1" errorTitle="Ошибка" error="Допускается ввод не более 900 символов!" sqref="K414">
      <formula1>900</formula1>
    </dataValidation>
    <dataValidation type="whole" allowBlank="1" showErrorMessage="1" errorTitle="Ошибка" error="Допускается ввод только неотрицательных целых чисел!" sqref="AF414">
      <formula1>0</formula1>
      <formula2>9.99999999999999E+23</formula2>
    </dataValidation>
    <dataValidation type="whole" allowBlank="1" showErrorMessage="1" errorTitle="Ошибка" error="Допускается ввод только неотрицательных целых чисел!" sqref="AI414">
      <formula1>0</formula1>
      <formula2>9.99999999999999E+23</formula2>
    </dataValidation>
    <dataValidation type="whole" allowBlank="1" showErrorMessage="1" errorTitle="Ошибка" error="Допускается ввод только неотрицательных целых чисел!" sqref="AF415">
      <formula1>0</formula1>
      <formula2>9.99999999999999E+23</formula2>
    </dataValidation>
    <dataValidation type="whole" allowBlank="1" showErrorMessage="1" errorTitle="Ошибка" error="Допускается ввод только неотрицательных целых чисел!" sqref="AI4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6">
      <formula1>"a"</formula1>
    </dataValidation>
    <dataValidation type="textLength" operator="lessThanOrEqual" allowBlank="1" showInputMessage="1" showErrorMessage="1" errorTitle="Ошибка" error="Допускается ввод не более 900 символов!" sqref="K416">
      <formula1>900</formula1>
    </dataValidation>
    <dataValidation type="textLength" operator="lessThanOrEqual" allowBlank="1" showInputMessage="1" showErrorMessage="1" errorTitle="Ошибка" error="Допускается ввод не более 900 символов!" sqref="M416">
      <formula1>900</formula1>
    </dataValidation>
    <dataValidation type="whole" allowBlank="1" showErrorMessage="1" errorTitle="Ошибка" error="Допускается ввод только неотрицательных целых чисел!" sqref="AF416">
      <formula1>0</formula1>
      <formula2>9.99999999999999E+23</formula2>
    </dataValidation>
    <dataValidation type="whole" allowBlank="1" showErrorMessage="1" errorTitle="Ошибка" error="Допускается ввод только неотрицательных целых чисел!" sqref="AI4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7">
      <formula1>"a"</formula1>
    </dataValidation>
    <dataValidation type="textLength" operator="lessThanOrEqual" allowBlank="1" showInputMessage="1" showErrorMessage="1" errorTitle="Ошибка" error="Допускается ввод не более 900 символов!" sqref="K417">
      <formula1>900</formula1>
    </dataValidation>
    <dataValidation type="whole" allowBlank="1" showErrorMessage="1" errorTitle="Ошибка" error="Допускается ввод только неотрицательных целых чисел!" sqref="AF417">
      <formula1>0</formula1>
      <formula2>9.99999999999999E+23</formula2>
    </dataValidation>
    <dataValidation type="whole" allowBlank="1" showErrorMessage="1" errorTitle="Ошибка" error="Допускается ввод только неотрицательных целых чисел!" sqref="AI4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8">
      <formula1>"a"</formula1>
    </dataValidation>
    <dataValidation type="textLength" operator="lessThanOrEqual" allowBlank="1" showInputMessage="1" showErrorMessage="1" errorTitle="Ошибка" error="Допускается ввод не более 900 символов!" sqref="K418">
      <formula1>900</formula1>
    </dataValidation>
    <dataValidation type="decimal" allowBlank="1" showErrorMessage="1" errorTitle="Ошибка" error="Допускается ввод только неотрицательных чисел!" sqref="AC418">
      <formula1>0</formula1>
      <formula2>9.99999999999999E+23</formula2>
    </dataValidation>
    <dataValidation type="decimal" allowBlank="1" showErrorMessage="1" errorTitle="Ошибка" error="Допускается ввод только неотрицательных чисел!" sqref="AE418">
      <formula1>0</formula1>
      <formula2>9.99999999999999E+23</formula2>
    </dataValidation>
    <dataValidation type="whole" allowBlank="1" showErrorMessage="1" errorTitle="Ошибка" error="Допускается ввод только неотрицательных целых чисел!" sqref="AF418">
      <formula1>0</formula1>
      <formula2>9.99999999999999E+23</formula2>
    </dataValidation>
    <dataValidation type="whole" allowBlank="1" showErrorMessage="1" errorTitle="Ошибка" error="Допускается ввод только неотрицательных целых чисел!" sqref="AI4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9">
      <formula1>"a"</formula1>
    </dataValidation>
    <dataValidation type="textLength" operator="lessThanOrEqual" allowBlank="1" showInputMessage="1" showErrorMessage="1" errorTitle="Ошибка" error="Допускается ввод не более 900 символов!" sqref="K419">
      <formula1>900</formula1>
    </dataValidation>
    <dataValidation type="whole" allowBlank="1" showErrorMessage="1" errorTitle="Ошибка" error="Допускается ввод только неотрицательных целых чисел!" sqref="AF419">
      <formula1>0</formula1>
      <formula2>9.99999999999999E+23</formula2>
    </dataValidation>
    <dataValidation type="whole" allowBlank="1" showErrorMessage="1" errorTitle="Ошибка" error="Допускается ввод только неотрицательных целых чисел!" sqref="AI419">
      <formula1>0</formula1>
      <formula2>9.99999999999999E+23</formula2>
    </dataValidation>
    <dataValidation type="whole" allowBlank="1" showErrorMessage="1" errorTitle="Ошибка" error="Допускается ввод только неотрицательных целых чисел!" sqref="AF420">
      <formula1>0</formula1>
      <formula2>9.99999999999999E+23</formula2>
    </dataValidation>
    <dataValidation type="whole" allowBlank="1" showErrorMessage="1" errorTitle="Ошибка" error="Допускается ввод только неотрицательных целых чисел!" sqref="AI4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1">
      <formula1>"a"</formula1>
    </dataValidation>
    <dataValidation type="textLength" operator="lessThanOrEqual" allowBlank="1" showInputMessage="1" showErrorMessage="1" errorTitle="Ошибка" error="Допускается ввод не более 900 символов!" sqref="K421">
      <formula1>900</formula1>
    </dataValidation>
    <dataValidation type="textLength" operator="lessThanOrEqual" allowBlank="1" showInputMessage="1" showErrorMessage="1" errorTitle="Ошибка" error="Допускается ввод не более 900 символов!" sqref="M421">
      <formula1>900</formula1>
    </dataValidation>
    <dataValidation type="whole" allowBlank="1" showErrorMessage="1" errorTitle="Ошибка" error="Допускается ввод только неотрицательных целых чисел!" sqref="AF421">
      <formula1>0</formula1>
      <formula2>9.99999999999999E+23</formula2>
    </dataValidation>
    <dataValidation type="whole" allowBlank="1" showErrorMessage="1" errorTitle="Ошибка" error="Допускается ввод только неотрицательных целых чисел!" sqref="AI4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2">
      <formula1>"a"</formula1>
    </dataValidation>
    <dataValidation type="textLength" operator="lessThanOrEqual" allowBlank="1" showInputMessage="1" showErrorMessage="1" errorTitle="Ошибка" error="Допускается ввод не более 900 символов!" sqref="K422">
      <formula1>900</formula1>
    </dataValidation>
    <dataValidation type="whole" allowBlank="1" showErrorMessage="1" errorTitle="Ошибка" error="Допускается ввод только неотрицательных целых чисел!" sqref="AF422">
      <formula1>0</formula1>
      <formula2>9.99999999999999E+23</formula2>
    </dataValidation>
    <dataValidation type="whole" allowBlank="1" showErrorMessage="1" errorTitle="Ошибка" error="Допускается ввод только неотрицательных целых чисел!" sqref="AI4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3">
      <formula1>"a"</formula1>
    </dataValidation>
    <dataValidation type="textLength" operator="lessThanOrEqual" allowBlank="1" showInputMessage="1" showErrorMessage="1" errorTitle="Ошибка" error="Допускается ввод не более 900 символов!" sqref="K423">
      <formula1>900</formula1>
    </dataValidation>
    <dataValidation type="decimal" allowBlank="1" showErrorMessage="1" errorTitle="Ошибка" error="Допускается ввод только неотрицательных чисел!" sqref="AC423">
      <formula1>0</formula1>
      <formula2>9.99999999999999E+23</formula2>
    </dataValidation>
    <dataValidation type="decimal" allowBlank="1" showErrorMessage="1" errorTitle="Ошибка" error="Допускается ввод только неотрицательных чисел!" sqref="AE423">
      <formula1>0</formula1>
      <formula2>9.99999999999999E+23</formula2>
    </dataValidation>
    <dataValidation type="whole" allowBlank="1" showErrorMessage="1" errorTitle="Ошибка" error="Допускается ввод только неотрицательных целых чисел!" sqref="AF423">
      <formula1>0</formula1>
      <formula2>9.99999999999999E+23</formula2>
    </dataValidation>
    <dataValidation type="whole" allowBlank="1" showErrorMessage="1" errorTitle="Ошибка" error="Допускается ввод только неотрицательных целых чисел!" sqref="AI4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4">
      <formula1>"a"</formula1>
    </dataValidation>
    <dataValidation type="textLength" operator="lessThanOrEqual" allowBlank="1" showInputMessage="1" showErrorMessage="1" errorTitle="Ошибка" error="Допускается ввод не более 900 символов!" sqref="K424">
      <formula1>900</formula1>
    </dataValidation>
    <dataValidation type="whole" allowBlank="1" showErrorMessage="1" errorTitle="Ошибка" error="Допускается ввод только неотрицательных целых чисел!" sqref="AF424">
      <formula1>0</formula1>
      <formula2>9.99999999999999E+23</formula2>
    </dataValidation>
    <dataValidation type="whole" allowBlank="1" showErrorMessage="1" errorTitle="Ошибка" error="Допускается ввод только неотрицательных целых чисел!" sqref="AI424">
      <formula1>0</formula1>
      <formula2>9.99999999999999E+23</formula2>
    </dataValidation>
    <dataValidation type="whole" allowBlank="1" showErrorMessage="1" errorTitle="Ошибка" error="Допускается ввод только неотрицательных целых чисел!" sqref="AF425">
      <formula1>0</formula1>
      <formula2>9.99999999999999E+23</formula2>
    </dataValidation>
    <dataValidation type="whole" allowBlank="1" showErrorMessage="1" errorTitle="Ошибка" error="Допускается ввод только неотрицательных целых чисел!" sqref="AI4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6">
      <formula1>"a"</formula1>
    </dataValidation>
    <dataValidation type="textLength" operator="lessThanOrEqual" allowBlank="1" showInputMessage="1" showErrorMessage="1" errorTitle="Ошибка" error="Допускается ввод не более 900 символов!" sqref="K426">
      <formula1>900</formula1>
    </dataValidation>
    <dataValidation type="textLength" operator="lessThanOrEqual" allowBlank="1" showInputMessage="1" showErrorMessage="1" errorTitle="Ошибка" error="Допускается ввод не более 900 символов!" sqref="M426">
      <formula1>900</formula1>
    </dataValidation>
    <dataValidation type="whole" allowBlank="1" showErrorMessage="1" errorTitle="Ошибка" error="Допускается ввод только неотрицательных целых чисел!" sqref="AF426">
      <formula1>0</formula1>
      <formula2>9.99999999999999E+23</formula2>
    </dataValidation>
    <dataValidation type="whole" allowBlank="1" showErrorMessage="1" errorTitle="Ошибка" error="Допускается ввод только неотрицательных целых чисел!" sqref="AI4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7">
      <formula1>"a"</formula1>
    </dataValidation>
    <dataValidation type="textLength" operator="lessThanOrEqual" allowBlank="1" showInputMessage="1" showErrorMessage="1" errorTitle="Ошибка" error="Допускается ввод не более 900 символов!" sqref="K427">
      <formula1>900</formula1>
    </dataValidation>
    <dataValidation type="whole" allowBlank="1" showErrorMessage="1" errorTitle="Ошибка" error="Допускается ввод только неотрицательных целых чисел!" sqref="AF427">
      <formula1>0</formula1>
      <formula2>9.99999999999999E+23</formula2>
    </dataValidation>
    <dataValidation type="whole" allowBlank="1" showErrorMessage="1" errorTitle="Ошибка" error="Допускается ввод только неотрицательных целых чисел!" sqref="AI4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8">
      <formula1>"a"</formula1>
    </dataValidation>
    <dataValidation type="textLength" operator="lessThanOrEqual" allowBlank="1" showInputMessage="1" showErrorMessage="1" errorTitle="Ошибка" error="Допускается ввод не более 900 символов!" sqref="K428">
      <formula1>900</formula1>
    </dataValidation>
    <dataValidation type="decimal" allowBlank="1" showErrorMessage="1" errorTitle="Ошибка" error="Допускается ввод только неотрицательных чисел!" sqref="AC428">
      <formula1>0</formula1>
      <formula2>9.99999999999999E+23</formula2>
    </dataValidation>
    <dataValidation type="decimal" allowBlank="1" showErrorMessage="1" errorTitle="Ошибка" error="Допускается ввод только неотрицательных чисел!" sqref="AE428">
      <formula1>0</formula1>
      <formula2>9.99999999999999E+23</formula2>
    </dataValidation>
    <dataValidation type="whole" allowBlank="1" showErrorMessage="1" errorTitle="Ошибка" error="Допускается ввод только неотрицательных целых чисел!" sqref="AF428">
      <formula1>0</formula1>
      <formula2>9.99999999999999E+23</formula2>
    </dataValidation>
    <dataValidation type="whole" allowBlank="1" showErrorMessage="1" errorTitle="Ошибка" error="Допускается ввод только неотрицательных целых чисел!" sqref="AI4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9">
      <formula1>"a"</formula1>
    </dataValidation>
    <dataValidation type="textLength" operator="lessThanOrEqual" allowBlank="1" showInputMessage="1" showErrorMessage="1" errorTitle="Ошибка" error="Допускается ввод не более 900 символов!" sqref="K429">
      <formula1>900</formula1>
    </dataValidation>
    <dataValidation type="whole" allowBlank="1" showErrorMessage="1" errorTitle="Ошибка" error="Допускается ввод только неотрицательных целых чисел!" sqref="AF429">
      <formula1>0</formula1>
      <formula2>9.99999999999999E+23</formula2>
    </dataValidation>
    <dataValidation type="whole" allowBlank="1" showErrorMessage="1" errorTitle="Ошибка" error="Допускается ввод только неотрицательных целых чисел!" sqref="AI429">
      <formula1>0</formula1>
      <formula2>9.99999999999999E+23</formula2>
    </dataValidation>
    <dataValidation type="whole" allowBlank="1" showErrorMessage="1" errorTitle="Ошибка" error="Допускается ввод только неотрицательных целых чисел!" sqref="AF430">
      <formula1>0</formula1>
      <formula2>9.99999999999999E+23</formula2>
    </dataValidation>
    <dataValidation type="whole" allowBlank="1" showErrorMessage="1" errorTitle="Ошибка" error="Допускается ввод только неотрицательных целых чисел!" sqref="AI4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7">
      <formula1>"a"</formula1>
    </dataValidation>
    <dataValidation type="textLength" operator="lessThanOrEqual" allowBlank="1" showInputMessage="1" showErrorMessage="1" errorTitle="Ошибка" error="Допускается ввод не более 900 символов!" sqref="K437">
      <formula1>900</formula1>
    </dataValidation>
    <dataValidation type="textLength" operator="lessThanOrEqual" allowBlank="1" showInputMessage="1" showErrorMessage="1" errorTitle="Ошибка" error="Допускается ввод не более 900 символов!" sqref="M437">
      <formula1>900</formula1>
    </dataValidation>
    <dataValidation type="whole" allowBlank="1" showErrorMessage="1" errorTitle="Ошибка" error="Допускается ввод только неотрицательных целых чисел!" sqref="AF437">
      <formula1>0</formula1>
      <formula2>9.99999999999999E+23</formula2>
    </dataValidation>
    <dataValidation type="whole" allowBlank="1" showErrorMessage="1" errorTitle="Ошибка" error="Допускается ввод только неотрицательных целых чисел!" sqref="AI4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8">
      <formula1>"a"</formula1>
    </dataValidation>
    <dataValidation type="textLength" operator="lessThanOrEqual" allowBlank="1" showInputMessage="1" showErrorMessage="1" errorTitle="Ошибка" error="Допускается ввод не более 900 символов!" sqref="K438">
      <formula1>900</formula1>
    </dataValidation>
    <dataValidation type="whole" allowBlank="1" showErrorMessage="1" errorTitle="Ошибка" error="Допускается ввод только неотрицательных целых чисел!" sqref="AF438">
      <formula1>0</formula1>
      <formula2>9.99999999999999E+23</formula2>
    </dataValidation>
    <dataValidation type="whole" allowBlank="1" showErrorMessage="1" errorTitle="Ошибка" error="Допускается ввод только неотрицательных целых чисел!" sqref="AI4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9">
      <formula1>"a"</formula1>
    </dataValidation>
    <dataValidation type="textLength" operator="lessThanOrEqual" allowBlank="1" showInputMessage="1" showErrorMessage="1" errorTitle="Ошибка" error="Допускается ввод не более 900 символов!" sqref="K439">
      <formula1>900</formula1>
    </dataValidation>
    <dataValidation type="decimal" allowBlank="1" showErrorMessage="1" errorTitle="Ошибка" error="Допускается ввод только неотрицательных чисел!" sqref="AC439">
      <formula1>0</formula1>
      <formula2>9.99999999999999E+23</formula2>
    </dataValidation>
    <dataValidation type="decimal" allowBlank="1" showErrorMessage="1" errorTitle="Ошибка" error="Допускается ввод только неотрицательных чисел!" sqref="AE439">
      <formula1>0</formula1>
      <formula2>9.99999999999999E+23</formula2>
    </dataValidation>
    <dataValidation type="whole" allowBlank="1" showErrorMessage="1" errorTitle="Ошибка" error="Допускается ввод только неотрицательных целых чисел!" sqref="AF439">
      <formula1>0</formula1>
      <formula2>9.99999999999999E+23</formula2>
    </dataValidation>
    <dataValidation type="whole" allowBlank="1" showErrorMessage="1" errorTitle="Ошибка" error="Допускается ввод только неотрицательных целых чисел!" sqref="AI4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0">
      <formula1>"a"</formula1>
    </dataValidation>
    <dataValidation type="textLength" operator="lessThanOrEqual" allowBlank="1" showInputMessage="1" showErrorMessage="1" errorTitle="Ошибка" error="Допускается ввод не более 900 символов!" sqref="K440">
      <formula1>900</formula1>
    </dataValidation>
    <dataValidation type="whole" allowBlank="1" showErrorMessage="1" errorTitle="Ошибка" error="Допускается ввод только неотрицательных целых чисел!" sqref="AF440">
      <formula1>0</formula1>
      <formula2>9.99999999999999E+23</formula2>
    </dataValidation>
    <dataValidation type="whole" allowBlank="1" showErrorMessage="1" errorTitle="Ошибка" error="Допускается ввод только неотрицательных целых чисел!" sqref="AI440">
      <formula1>0</formula1>
      <formula2>9.99999999999999E+23</formula2>
    </dataValidation>
    <dataValidation type="whole" allowBlank="1" showErrorMessage="1" errorTitle="Ошибка" error="Допускается ввод только неотрицательных целых чисел!" sqref="AF441">
      <formula1>0</formula1>
      <formula2>9.99999999999999E+23</formula2>
    </dataValidation>
    <dataValidation type="whole" allowBlank="1" showErrorMessage="1" errorTitle="Ошибка" error="Допускается ввод только неотрицательных целых чисел!" sqref="AI4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2">
      <formula1>"a"</formula1>
    </dataValidation>
    <dataValidation type="textLength" operator="lessThanOrEqual" allowBlank="1" showInputMessage="1" showErrorMessage="1" errorTitle="Ошибка" error="Допускается ввод не более 900 символов!" sqref="K442">
      <formula1>900</formula1>
    </dataValidation>
    <dataValidation type="textLength" operator="lessThanOrEqual" allowBlank="1" showInputMessage="1" showErrorMessage="1" errorTitle="Ошибка" error="Допускается ввод не более 900 символов!" sqref="M442">
      <formula1>900</formula1>
    </dataValidation>
    <dataValidation type="whole" allowBlank="1" showErrorMessage="1" errorTitle="Ошибка" error="Допускается ввод только неотрицательных целых чисел!" sqref="AF442">
      <formula1>0</formula1>
      <formula2>9.99999999999999E+23</formula2>
    </dataValidation>
    <dataValidation type="whole" allowBlank="1" showErrorMessage="1" errorTitle="Ошибка" error="Допускается ввод только неотрицательных целых чисел!" sqref="AI4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3">
      <formula1>"a"</formula1>
    </dataValidation>
    <dataValidation type="textLength" operator="lessThanOrEqual" allowBlank="1" showInputMessage="1" showErrorMessage="1" errorTitle="Ошибка" error="Допускается ввод не более 900 символов!" sqref="K443">
      <formula1>900</formula1>
    </dataValidation>
    <dataValidation type="whole" allowBlank="1" showErrorMessage="1" errorTitle="Ошибка" error="Допускается ввод только неотрицательных целых чисел!" sqref="AF443">
      <formula1>0</formula1>
      <formula2>9.99999999999999E+23</formula2>
    </dataValidation>
    <dataValidation type="whole" allowBlank="1" showErrorMessage="1" errorTitle="Ошибка" error="Допускается ввод только неотрицательных целых чисел!" sqref="AI4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4">
      <formula1>"a"</formula1>
    </dataValidation>
    <dataValidation type="textLength" operator="lessThanOrEqual" allowBlank="1" showInputMessage="1" showErrorMessage="1" errorTitle="Ошибка" error="Допускается ввод не более 900 символов!" sqref="K444">
      <formula1>900</formula1>
    </dataValidation>
    <dataValidation type="decimal" allowBlank="1" showErrorMessage="1" errorTitle="Ошибка" error="Допускается ввод только неотрицательных чисел!" sqref="AC444">
      <formula1>0</formula1>
      <formula2>9.99999999999999E+23</formula2>
    </dataValidation>
    <dataValidation type="decimal" allowBlank="1" showErrorMessage="1" errorTitle="Ошибка" error="Допускается ввод только неотрицательных чисел!" sqref="AE444">
      <formula1>0</formula1>
      <formula2>9.99999999999999E+23</formula2>
    </dataValidation>
    <dataValidation type="whole" allowBlank="1" showErrorMessage="1" errorTitle="Ошибка" error="Допускается ввод только неотрицательных целых чисел!" sqref="AF444">
      <formula1>0</formula1>
      <formula2>9.99999999999999E+23</formula2>
    </dataValidation>
    <dataValidation type="whole" allowBlank="1" showErrorMessage="1" errorTitle="Ошибка" error="Допускается ввод только неотрицательных целых чисел!" sqref="AI4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5">
      <formula1>"a"</formula1>
    </dataValidation>
    <dataValidation type="textLength" operator="lessThanOrEqual" allowBlank="1" showInputMessage="1" showErrorMessage="1" errorTitle="Ошибка" error="Допускается ввод не более 900 символов!" sqref="K445">
      <formula1>900</formula1>
    </dataValidation>
    <dataValidation type="whole" allowBlank="1" showErrorMessage="1" errorTitle="Ошибка" error="Допускается ввод только неотрицательных целых чисел!" sqref="AF445">
      <formula1>0</formula1>
      <formula2>9.99999999999999E+23</formula2>
    </dataValidation>
    <dataValidation type="whole" allowBlank="1" showErrorMessage="1" errorTitle="Ошибка" error="Допускается ввод только неотрицательных целых чисел!" sqref="AI445">
      <formula1>0</formula1>
      <formula2>9.99999999999999E+23</formula2>
    </dataValidation>
    <dataValidation type="whole" allowBlank="1" showErrorMessage="1" errorTitle="Ошибка" error="Допускается ввод только неотрицательных целых чисел!" sqref="AF446">
      <formula1>0</formula1>
      <formula2>9.99999999999999E+23</formula2>
    </dataValidation>
    <dataValidation type="whole" allowBlank="1" showErrorMessage="1" errorTitle="Ошибка" error="Допускается ввод только неотрицательных целых чисел!" sqref="AI4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7">
      <formula1>"a"</formula1>
    </dataValidation>
    <dataValidation type="textLength" operator="lessThanOrEqual" allowBlank="1" showInputMessage="1" showErrorMessage="1" errorTitle="Ошибка" error="Допускается ввод не более 900 символов!" sqref="K447">
      <formula1>900</formula1>
    </dataValidation>
    <dataValidation type="textLength" operator="lessThanOrEqual" allowBlank="1" showInputMessage="1" showErrorMessage="1" errorTitle="Ошибка" error="Допускается ввод не более 900 символов!" sqref="M447">
      <formula1>900</formula1>
    </dataValidation>
    <dataValidation type="whole" allowBlank="1" showErrorMessage="1" errorTitle="Ошибка" error="Допускается ввод только неотрицательных целых чисел!" sqref="AF447">
      <formula1>0</formula1>
      <formula2>9.99999999999999E+23</formula2>
    </dataValidation>
    <dataValidation type="whole" allowBlank="1" showErrorMessage="1" errorTitle="Ошибка" error="Допускается ввод только неотрицательных целых чисел!" sqref="AI4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8">
      <formula1>"a"</formula1>
    </dataValidation>
    <dataValidation type="textLength" operator="lessThanOrEqual" allowBlank="1" showInputMessage="1" showErrorMessage="1" errorTitle="Ошибка" error="Допускается ввод не более 900 символов!" sqref="K448">
      <formula1>900</formula1>
    </dataValidation>
    <dataValidation type="whole" allowBlank="1" showErrorMessage="1" errorTitle="Ошибка" error="Допускается ввод только неотрицательных целых чисел!" sqref="AF448">
      <formula1>0</formula1>
      <formula2>9.99999999999999E+23</formula2>
    </dataValidation>
    <dataValidation type="whole" allowBlank="1" showErrorMessage="1" errorTitle="Ошибка" error="Допускается ввод только неотрицательных целых чисел!" sqref="AI4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9">
      <formula1>"a"</formula1>
    </dataValidation>
    <dataValidation type="textLength" operator="lessThanOrEqual" allowBlank="1" showInputMessage="1" showErrorMessage="1" errorTitle="Ошибка" error="Допускается ввод не более 900 символов!" sqref="K449">
      <formula1>900</formula1>
    </dataValidation>
    <dataValidation type="decimal" allowBlank="1" showErrorMessage="1" errorTitle="Ошибка" error="Допускается ввод только неотрицательных чисел!" sqref="AC449">
      <formula1>0</formula1>
      <formula2>9.99999999999999E+23</formula2>
    </dataValidation>
    <dataValidation type="decimal" allowBlank="1" showErrorMessage="1" errorTitle="Ошибка" error="Допускается ввод только неотрицательных чисел!" sqref="AE449">
      <formula1>0</formula1>
      <formula2>9.99999999999999E+23</formula2>
    </dataValidation>
    <dataValidation type="whole" allowBlank="1" showErrorMessage="1" errorTitle="Ошибка" error="Допускается ввод только неотрицательных целых чисел!" sqref="AF449">
      <formula1>0</formula1>
      <formula2>9.99999999999999E+23</formula2>
    </dataValidation>
    <dataValidation type="whole" allowBlank="1" showErrorMessage="1" errorTitle="Ошибка" error="Допускается ввод только неотрицательных целых чисел!" sqref="AI4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0">
      <formula1>"a"</formula1>
    </dataValidation>
    <dataValidation type="textLength" operator="lessThanOrEqual" allowBlank="1" showInputMessage="1" showErrorMessage="1" errorTitle="Ошибка" error="Допускается ввод не более 900 символов!" sqref="K450">
      <formula1>900</formula1>
    </dataValidation>
    <dataValidation type="whole" allowBlank="1" showErrorMessage="1" errorTitle="Ошибка" error="Допускается ввод только неотрицательных целых чисел!" sqref="AF450">
      <formula1>0</formula1>
      <formula2>9.99999999999999E+23</formula2>
    </dataValidation>
    <dataValidation type="whole" allowBlank="1" showErrorMessage="1" errorTitle="Ошибка" error="Допускается ввод только неотрицательных целых чисел!" sqref="AI450">
      <formula1>0</formula1>
      <formula2>9.99999999999999E+23</formula2>
    </dataValidation>
    <dataValidation type="whole" allowBlank="1" showErrorMessage="1" errorTitle="Ошибка" error="Допускается ввод только неотрицательных целых чисел!" sqref="AF451">
      <formula1>0</formula1>
      <formula2>9.99999999999999E+23</formula2>
    </dataValidation>
    <dataValidation type="whole" allowBlank="1" showErrorMessage="1" errorTitle="Ошибка" error="Допускается ввод только неотрицательных целых чисел!" sqref="AI4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2">
      <formula1>"a"</formula1>
    </dataValidation>
    <dataValidation type="textLength" operator="lessThanOrEqual" allowBlank="1" showInputMessage="1" showErrorMessage="1" errorTitle="Ошибка" error="Допускается ввод не более 900 символов!" sqref="K452">
      <formula1>900</formula1>
    </dataValidation>
    <dataValidation type="textLength" operator="lessThanOrEqual" allowBlank="1" showInputMessage="1" showErrorMessage="1" errorTitle="Ошибка" error="Допускается ввод не более 900 символов!" sqref="M452">
      <formula1>900</formula1>
    </dataValidation>
    <dataValidation type="whole" allowBlank="1" showErrorMessage="1" errorTitle="Ошибка" error="Допускается ввод только неотрицательных целых чисел!" sqref="AF452">
      <formula1>0</formula1>
      <formula2>9.99999999999999E+23</formula2>
    </dataValidation>
    <dataValidation type="whole" allowBlank="1" showErrorMessage="1" errorTitle="Ошибка" error="Допускается ввод только неотрицательных целых чисел!" sqref="AI4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3">
      <formula1>"a"</formula1>
    </dataValidation>
    <dataValidation type="textLength" operator="lessThanOrEqual" allowBlank="1" showInputMessage="1" showErrorMessage="1" errorTitle="Ошибка" error="Допускается ввод не более 900 символов!" sqref="K453">
      <formula1>900</formula1>
    </dataValidation>
    <dataValidation type="whole" allowBlank="1" showErrorMessage="1" errorTitle="Ошибка" error="Допускается ввод только неотрицательных целых чисел!" sqref="AF453">
      <formula1>0</formula1>
      <formula2>9.99999999999999E+23</formula2>
    </dataValidation>
    <dataValidation type="whole" allowBlank="1" showErrorMessage="1" errorTitle="Ошибка" error="Допускается ввод только неотрицательных целых чисел!" sqref="AI4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4">
      <formula1>"a"</formula1>
    </dataValidation>
    <dataValidation type="textLength" operator="lessThanOrEqual" allowBlank="1" showInputMessage="1" showErrorMessage="1" errorTitle="Ошибка" error="Допускается ввод не более 900 символов!" sqref="K454">
      <formula1>900</formula1>
    </dataValidation>
    <dataValidation type="decimal" allowBlank="1" showErrorMessage="1" errorTitle="Ошибка" error="Допускается ввод только неотрицательных чисел!" sqref="AC454">
      <formula1>0</formula1>
      <formula2>9.99999999999999E+23</formula2>
    </dataValidation>
    <dataValidation type="decimal" allowBlank="1" showErrorMessage="1" errorTitle="Ошибка" error="Допускается ввод только неотрицательных чисел!" sqref="AE454">
      <formula1>0</formula1>
      <formula2>9.99999999999999E+23</formula2>
    </dataValidation>
    <dataValidation type="whole" allowBlank="1" showErrorMessage="1" errorTitle="Ошибка" error="Допускается ввод только неотрицательных целых чисел!" sqref="AF454">
      <formula1>0</formula1>
      <formula2>9.99999999999999E+23</formula2>
    </dataValidation>
    <dataValidation type="whole" allowBlank="1" showErrorMessage="1" errorTitle="Ошибка" error="Допускается ввод только неотрицательных целых чисел!" sqref="AI4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7">
      <formula1>"a"</formula1>
    </dataValidation>
    <dataValidation type="textLength" operator="lessThanOrEqual" allowBlank="1" showInputMessage="1" showErrorMessage="1" errorTitle="Ошибка" error="Допускается ввод не более 900 символов!" sqref="K457">
      <formula1>900</formula1>
    </dataValidation>
    <dataValidation type="whole" allowBlank="1" showErrorMessage="1" errorTitle="Ошибка" error="Допускается ввод только неотрицательных целых чисел!" sqref="AF457">
      <formula1>0</formula1>
      <formula2>9.99999999999999E+23</formula2>
    </dataValidation>
    <dataValidation type="whole" allowBlank="1" showErrorMessage="1" errorTitle="Ошибка" error="Допускается ввод только неотрицательных целых чисел!" sqref="AI457">
      <formula1>0</formula1>
      <formula2>9.99999999999999E+23</formula2>
    </dataValidation>
    <dataValidation type="whole" allowBlank="1" showErrorMessage="1" errorTitle="Ошибка" error="Допускается ввод только неотрицательных целых чисел!" sqref="AF458">
      <formula1>0</formula1>
      <formula2>9.99999999999999E+23</formula2>
    </dataValidation>
    <dataValidation type="whole" allowBlank="1" showErrorMessage="1" errorTitle="Ошибка" error="Допускается ввод только неотрицательных целых чисел!" sqref="AI4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9">
      <formula1>"a"</formula1>
    </dataValidation>
    <dataValidation type="textLength" operator="lessThanOrEqual" allowBlank="1" showInputMessage="1" showErrorMessage="1" errorTitle="Ошибка" error="Допускается ввод не более 900 символов!" sqref="K459">
      <formula1>900</formula1>
    </dataValidation>
    <dataValidation type="textLength" operator="lessThanOrEqual" allowBlank="1" showInputMessage="1" showErrorMessage="1" errorTitle="Ошибка" error="Допускается ввод не более 900 символов!" sqref="M459">
      <formula1>900</formula1>
    </dataValidation>
    <dataValidation type="whole" allowBlank="1" showErrorMessage="1" errorTitle="Ошибка" error="Допускается ввод только неотрицательных целых чисел!" sqref="AF459">
      <formula1>0</formula1>
      <formula2>9.99999999999999E+23</formula2>
    </dataValidation>
    <dataValidation type="whole" allowBlank="1" showErrorMessage="1" errorTitle="Ошибка" error="Допускается ввод только неотрицательных целых чисел!" sqref="AI4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0">
      <formula1>"a"</formula1>
    </dataValidation>
    <dataValidation type="textLength" operator="lessThanOrEqual" allowBlank="1" showInputMessage="1" showErrorMessage="1" errorTitle="Ошибка" error="Допускается ввод не более 900 символов!" sqref="K460">
      <formula1>900</formula1>
    </dataValidation>
    <dataValidation type="whole" allowBlank="1" showErrorMessage="1" errorTitle="Ошибка" error="Допускается ввод только неотрицательных целых чисел!" sqref="AF460">
      <formula1>0</formula1>
      <formula2>9.99999999999999E+23</formula2>
    </dataValidation>
    <dataValidation type="whole" allowBlank="1" showErrorMessage="1" errorTitle="Ошибка" error="Допускается ввод только неотрицательных целых чисел!" sqref="AI4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1">
      <formula1>"a"</formula1>
    </dataValidation>
    <dataValidation type="textLength" operator="lessThanOrEqual" allowBlank="1" showInputMessage="1" showErrorMessage="1" errorTitle="Ошибка" error="Допускается ввод не более 900 символов!" sqref="K461">
      <formula1>900</formula1>
    </dataValidation>
    <dataValidation type="decimal" allowBlank="1" showErrorMessage="1" errorTitle="Ошибка" error="Допускается ввод только неотрицательных чисел!" sqref="AC461">
      <formula1>0</formula1>
      <formula2>9.99999999999999E+23</formula2>
    </dataValidation>
    <dataValidation type="decimal" allowBlank="1" showErrorMessage="1" errorTitle="Ошибка" error="Допускается ввод только неотрицательных чисел!" sqref="AE461">
      <formula1>0</formula1>
      <formula2>9.99999999999999E+23</formula2>
    </dataValidation>
    <dataValidation type="whole" allowBlank="1" showErrorMessage="1" errorTitle="Ошибка" error="Допускается ввод только неотрицательных целых чисел!" sqref="AF461">
      <formula1>0</formula1>
      <formula2>9.99999999999999E+23</formula2>
    </dataValidation>
    <dataValidation type="whole" allowBlank="1" showErrorMessage="1" errorTitle="Ошибка" error="Допускается ввод только неотрицательных целых чисел!" sqref="AI4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2">
      <formula1>"a"</formula1>
    </dataValidation>
    <dataValidation type="textLength" operator="lessThanOrEqual" allowBlank="1" showInputMessage="1" showErrorMessage="1" errorTitle="Ошибка" error="Допускается ввод не более 900 символов!" sqref="K462">
      <formula1>900</formula1>
    </dataValidation>
    <dataValidation type="whole" allowBlank="1" showErrorMessage="1" errorTitle="Ошибка" error="Допускается ввод только неотрицательных целых чисел!" sqref="AF462">
      <formula1>0</formula1>
      <formula2>9.99999999999999E+23</formula2>
    </dataValidation>
    <dataValidation type="whole" allowBlank="1" showErrorMessage="1" errorTitle="Ошибка" error="Допускается ввод только неотрицательных целых чисел!" sqref="AI462">
      <formula1>0</formula1>
      <formula2>9.99999999999999E+23</formula2>
    </dataValidation>
    <dataValidation type="whole" allowBlank="1" showErrorMessage="1" errorTitle="Ошибка" error="Допускается ввод только неотрицательных целых чисел!" sqref="AF463">
      <formula1>0</formula1>
      <formula2>9.99999999999999E+23</formula2>
    </dataValidation>
    <dataValidation type="whole" allowBlank="1" showErrorMessage="1" errorTitle="Ошибка" error="Допускается ввод только неотрицательных целых чисел!" sqref="AI4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0">
      <formula1>"a"</formula1>
    </dataValidation>
    <dataValidation type="textLength" operator="lessThanOrEqual" allowBlank="1" showInputMessage="1" showErrorMessage="1" errorTitle="Ошибка" error="Допускается ввод не более 900 символов!" sqref="K470">
      <formula1>900</formula1>
    </dataValidation>
    <dataValidation type="textLength" operator="lessThanOrEqual" allowBlank="1" showInputMessage="1" showErrorMessage="1" errorTitle="Ошибка" error="Допускается ввод не более 900 символов!" sqref="M470">
      <formula1>900</formula1>
    </dataValidation>
    <dataValidation type="whole" allowBlank="1" showErrorMessage="1" errorTitle="Ошибка" error="Допускается ввод только неотрицательных целых чисел!" sqref="AF470">
      <formula1>0</formula1>
      <formula2>9.99999999999999E+23</formula2>
    </dataValidation>
    <dataValidation type="whole" allowBlank="1" showErrorMessage="1" errorTitle="Ошибка" error="Допускается ввод только неотрицательных целых чисел!" sqref="AI4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1">
      <formula1>"a"</formula1>
    </dataValidation>
    <dataValidation type="textLength" operator="lessThanOrEqual" allowBlank="1" showInputMessage="1" showErrorMessage="1" errorTitle="Ошибка" error="Допускается ввод не более 900 символов!" sqref="K471">
      <formula1>900</formula1>
    </dataValidation>
    <dataValidation type="whole" allowBlank="1" showErrorMessage="1" errorTitle="Ошибка" error="Допускается ввод только неотрицательных целых чисел!" sqref="AF471">
      <formula1>0</formula1>
      <formula2>9.99999999999999E+23</formula2>
    </dataValidation>
    <dataValidation type="whole" allowBlank="1" showErrorMessage="1" errorTitle="Ошибка" error="Допускается ввод только неотрицательных целых чисел!" sqref="AI4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2">
      <formula1>"a"</formula1>
    </dataValidation>
    <dataValidation type="textLength" operator="lessThanOrEqual" allowBlank="1" showInputMessage="1" showErrorMessage="1" errorTitle="Ошибка" error="Допускается ввод не более 900 символов!" sqref="K472">
      <formula1>900</formula1>
    </dataValidation>
    <dataValidation type="decimal" allowBlank="1" showErrorMessage="1" errorTitle="Ошибка" error="Допускается ввод только неотрицательных чисел!" sqref="AC472">
      <formula1>0</formula1>
      <formula2>9.99999999999999E+23</formula2>
    </dataValidation>
    <dataValidation type="decimal" allowBlank="1" showErrorMessage="1" errorTitle="Ошибка" error="Допускается ввод только неотрицательных чисел!" sqref="AE472">
      <formula1>0</formula1>
      <formula2>9.99999999999999E+23</formula2>
    </dataValidation>
    <dataValidation type="whole" allowBlank="1" showErrorMessage="1" errorTitle="Ошибка" error="Допускается ввод только неотрицательных целых чисел!" sqref="AF472">
      <formula1>0</formula1>
      <formula2>9.99999999999999E+23</formula2>
    </dataValidation>
    <dataValidation type="whole" allowBlank="1" showErrorMessage="1" errorTitle="Ошибка" error="Допускается ввод только неотрицательных целых чисел!" sqref="AI4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3">
      <formula1>"a"</formula1>
    </dataValidation>
    <dataValidation type="textLength" operator="lessThanOrEqual" allowBlank="1" showInputMessage="1" showErrorMessage="1" errorTitle="Ошибка" error="Допускается ввод не более 900 символов!" sqref="K473">
      <formula1>900</formula1>
    </dataValidation>
    <dataValidation type="whole" allowBlank="1" showErrorMessage="1" errorTitle="Ошибка" error="Допускается ввод только неотрицательных целых чисел!" sqref="AF473">
      <formula1>0</formula1>
      <formula2>9.99999999999999E+23</formula2>
    </dataValidation>
    <dataValidation type="whole" allowBlank="1" showErrorMessage="1" errorTitle="Ошибка" error="Допускается ввод только неотрицательных целых чисел!" sqref="AI473">
      <formula1>0</formula1>
      <formula2>9.99999999999999E+23</formula2>
    </dataValidation>
    <dataValidation type="whole" allowBlank="1" showErrorMessage="1" errorTitle="Ошибка" error="Допускается ввод только неотрицательных целых чисел!" sqref="AF474">
      <formula1>0</formula1>
      <formula2>9.99999999999999E+23</formula2>
    </dataValidation>
    <dataValidation type="whole" allowBlank="1" showErrorMessage="1" errorTitle="Ошибка" error="Допускается ввод только неотрицательных целых чисел!" sqref="AI4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5">
      <formula1>"a"</formula1>
    </dataValidation>
    <dataValidation type="textLength" operator="lessThanOrEqual" allowBlank="1" showInputMessage="1" showErrorMessage="1" errorTitle="Ошибка" error="Допускается ввод не более 900 символов!" sqref="K475">
      <formula1>900</formula1>
    </dataValidation>
    <dataValidation type="textLength" operator="lessThanOrEqual" allowBlank="1" showInputMessage="1" showErrorMessage="1" errorTitle="Ошибка" error="Допускается ввод не более 900 символов!" sqref="M475">
      <formula1>900</formula1>
    </dataValidation>
    <dataValidation type="whole" allowBlank="1" showErrorMessage="1" errorTitle="Ошибка" error="Допускается ввод только неотрицательных целых чисел!" sqref="AF475">
      <formula1>0</formula1>
      <formula2>9.99999999999999E+23</formula2>
    </dataValidation>
    <dataValidation type="whole" allowBlank="1" showErrorMessage="1" errorTitle="Ошибка" error="Допускается ввод только неотрицательных целых чисел!" sqref="AI4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6">
      <formula1>"a"</formula1>
    </dataValidation>
    <dataValidation type="textLength" operator="lessThanOrEqual" allowBlank="1" showInputMessage="1" showErrorMessage="1" errorTitle="Ошибка" error="Допускается ввод не более 900 символов!" sqref="K476">
      <formula1>900</formula1>
    </dataValidation>
    <dataValidation type="whole" allowBlank="1" showErrorMessage="1" errorTitle="Ошибка" error="Допускается ввод только неотрицательных целых чисел!" sqref="AF476">
      <formula1>0</formula1>
      <formula2>9.99999999999999E+23</formula2>
    </dataValidation>
    <dataValidation type="whole" allowBlank="1" showErrorMessage="1" errorTitle="Ошибка" error="Допускается ввод только неотрицательных целых чисел!" sqref="AI4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7">
      <formula1>"a"</formula1>
    </dataValidation>
    <dataValidation type="textLength" operator="lessThanOrEqual" allowBlank="1" showInputMessage="1" showErrorMessage="1" errorTitle="Ошибка" error="Допускается ввод не более 900 символов!" sqref="K477">
      <formula1>900</formula1>
    </dataValidation>
    <dataValidation type="decimal" allowBlank="1" showErrorMessage="1" errorTitle="Ошибка" error="Допускается ввод только неотрицательных чисел!" sqref="AC477">
      <formula1>0</formula1>
      <formula2>9.99999999999999E+23</formula2>
    </dataValidation>
    <dataValidation type="decimal" allowBlank="1" showErrorMessage="1" errorTitle="Ошибка" error="Допускается ввод только неотрицательных чисел!" sqref="AE477">
      <formula1>0</formula1>
      <formula2>9.99999999999999E+23</formula2>
    </dataValidation>
    <dataValidation type="whole" allowBlank="1" showErrorMessage="1" errorTitle="Ошибка" error="Допускается ввод только неотрицательных целых чисел!" sqref="AF477">
      <formula1>0</formula1>
      <formula2>9.99999999999999E+23</formula2>
    </dataValidation>
    <dataValidation type="whole" allowBlank="1" showErrorMessage="1" errorTitle="Ошибка" error="Допускается ввод только неотрицательных целых чисел!" sqref="AI4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8">
      <formula1>"a"</formula1>
    </dataValidation>
    <dataValidation type="textLength" operator="lessThanOrEqual" allowBlank="1" showInputMessage="1" showErrorMessage="1" errorTitle="Ошибка" error="Допускается ввод не более 900 символов!" sqref="K478">
      <formula1>900</formula1>
    </dataValidation>
    <dataValidation type="whole" allowBlank="1" showErrorMessage="1" errorTitle="Ошибка" error="Допускается ввод только неотрицательных целых чисел!" sqref="AF478">
      <formula1>0</formula1>
      <formula2>9.99999999999999E+23</formula2>
    </dataValidation>
    <dataValidation type="whole" allowBlank="1" showErrorMessage="1" errorTitle="Ошибка" error="Допускается ввод только неотрицательных целых чисел!" sqref="AI478">
      <formula1>0</formula1>
      <formula2>9.99999999999999E+23</formula2>
    </dataValidation>
    <dataValidation type="whole" allowBlank="1" showErrorMessage="1" errorTitle="Ошибка" error="Допускается ввод только неотрицательных целых чисел!" sqref="AF479">
      <formula1>0</formula1>
      <formula2>9.99999999999999E+23</formula2>
    </dataValidation>
    <dataValidation type="whole" allowBlank="1" showErrorMessage="1" errorTitle="Ошибка" error="Допускается ввод только неотрицательных целых чисел!" sqref="AI4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0">
      <formula1>"a"</formula1>
    </dataValidation>
    <dataValidation type="textLength" operator="lessThanOrEqual" allowBlank="1" showInputMessage="1" showErrorMessage="1" errorTitle="Ошибка" error="Допускается ввод не более 900 символов!" sqref="K480">
      <formula1>900</formula1>
    </dataValidation>
    <dataValidation type="textLength" operator="lessThanOrEqual" allowBlank="1" showInputMessage="1" showErrorMessage="1" errorTitle="Ошибка" error="Допускается ввод не более 900 символов!" sqref="M480">
      <formula1>900</formula1>
    </dataValidation>
    <dataValidation type="whole" allowBlank="1" showErrorMessage="1" errorTitle="Ошибка" error="Допускается ввод только неотрицательных целых чисел!" sqref="AF480">
      <formula1>0</formula1>
      <formula2>9.99999999999999E+23</formula2>
    </dataValidation>
    <dataValidation type="whole" allowBlank="1" showErrorMessage="1" errorTitle="Ошибка" error="Допускается ввод только неотрицательных целых чисел!" sqref="AI4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1">
      <formula1>"a"</formula1>
    </dataValidation>
    <dataValidation type="textLength" operator="lessThanOrEqual" allowBlank="1" showInputMessage="1" showErrorMessage="1" errorTitle="Ошибка" error="Допускается ввод не более 900 символов!" sqref="K481">
      <formula1>900</formula1>
    </dataValidation>
    <dataValidation type="whole" allowBlank="1" showErrorMessage="1" errorTitle="Ошибка" error="Допускается ввод только неотрицательных целых чисел!" sqref="AF481">
      <formula1>0</formula1>
      <formula2>9.99999999999999E+23</formula2>
    </dataValidation>
    <dataValidation type="whole" allowBlank="1" showErrorMessage="1" errorTitle="Ошибка" error="Допускается ввод только неотрицательных целых чисел!" sqref="AI4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2">
      <formula1>"a"</formula1>
    </dataValidation>
    <dataValidation type="textLength" operator="lessThanOrEqual" allowBlank="1" showInputMessage="1" showErrorMessage="1" errorTitle="Ошибка" error="Допускается ввод не более 900 символов!" sqref="K482">
      <formula1>900</formula1>
    </dataValidation>
    <dataValidation type="decimal" allowBlank="1" showErrorMessage="1" errorTitle="Ошибка" error="Допускается ввод только неотрицательных чисел!" sqref="AC482">
      <formula1>0</formula1>
      <formula2>9.99999999999999E+23</formula2>
    </dataValidation>
    <dataValidation type="decimal" allowBlank="1" showErrorMessage="1" errorTitle="Ошибка" error="Допускается ввод только неотрицательных чисел!" sqref="AE482">
      <formula1>0</formula1>
      <formula2>9.99999999999999E+23</formula2>
    </dataValidation>
    <dataValidation type="whole" allowBlank="1" showErrorMessage="1" errorTitle="Ошибка" error="Допускается ввод только неотрицательных целых чисел!" sqref="AF482">
      <formula1>0</formula1>
      <formula2>9.99999999999999E+23</formula2>
    </dataValidation>
    <dataValidation type="whole" allowBlank="1" showErrorMessage="1" errorTitle="Ошибка" error="Допускается ввод только неотрицательных целых чисел!" sqref="AI4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3">
      <formula1>"a"</formula1>
    </dataValidation>
    <dataValidation type="textLength" operator="lessThanOrEqual" allowBlank="1" showInputMessage="1" showErrorMessage="1" errorTitle="Ошибка" error="Допускается ввод не более 900 символов!" sqref="K483">
      <formula1>900</formula1>
    </dataValidation>
    <dataValidation type="whole" allowBlank="1" showErrorMessage="1" errorTitle="Ошибка" error="Допускается ввод только неотрицательных целых чисел!" sqref="AF483">
      <formula1>0</formula1>
      <formula2>9.99999999999999E+23</formula2>
    </dataValidation>
    <dataValidation type="whole" allowBlank="1" showErrorMessage="1" errorTitle="Ошибка" error="Допускается ввод только неотрицательных целых чисел!" sqref="AI483">
      <formula1>0</formula1>
      <formula2>9.99999999999999E+23</formula2>
    </dataValidation>
    <dataValidation type="whole" allowBlank="1" showErrorMessage="1" errorTitle="Ошибка" error="Допускается ввод только неотрицательных целых чисел!" sqref="AF484">
      <formula1>0</formula1>
      <formula2>9.99999999999999E+23</formula2>
    </dataValidation>
    <dataValidation type="whole" allowBlank="1" showErrorMessage="1" errorTitle="Ошибка" error="Допускается ввод только неотрицательных целых чисел!" sqref="AI4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5">
      <formula1>"a"</formula1>
    </dataValidation>
    <dataValidation type="textLength" operator="lessThanOrEqual" allowBlank="1" showInputMessage="1" showErrorMessage="1" errorTitle="Ошибка" error="Допускается ввод не более 900 символов!" sqref="K485">
      <formula1>900</formula1>
    </dataValidation>
    <dataValidation type="textLength" operator="lessThanOrEqual" allowBlank="1" showInputMessage="1" showErrorMessage="1" errorTitle="Ошибка" error="Допускается ввод не более 900 символов!" sqref="M485">
      <formula1>900</formula1>
    </dataValidation>
    <dataValidation type="whole" allowBlank="1" showErrorMessage="1" errorTitle="Ошибка" error="Допускается ввод только неотрицательных целых чисел!" sqref="AF485">
      <formula1>0</formula1>
      <formula2>9.99999999999999E+23</formula2>
    </dataValidation>
    <dataValidation type="whole" allowBlank="1" showErrorMessage="1" errorTitle="Ошибка" error="Допускается ввод только неотрицательных целых чисел!" sqref="AI4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6">
      <formula1>"a"</formula1>
    </dataValidation>
    <dataValidation type="textLength" operator="lessThanOrEqual" allowBlank="1" showInputMessage="1" showErrorMessage="1" errorTitle="Ошибка" error="Допускается ввод не более 900 символов!" sqref="K486">
      <formula1>900</formula1>
    </dataValidation>
    <dataValidation type="whole" allowBlank="1" showErrorMessage="1" errorTitle="Ошибка" error="Допускается ввод только неотрицательных целых чисел!" sqref="AF486">
      <formula1>0</formula1>
      <formula2>9.99999999999999E+23</formula2>
    </dataValidation>
    <dataValidation type="whole" allowBlank="1" showErrorMessage="1" errorTitle="Ошибка" error="Допускается ввод только неотрицательных целых чисел!" sqref="AI4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7">
      <formula1>"a"</formula1>
    </dataValidation>
    <dataValidation type="textLength" operator="lessThanOrEqual" allowBlank="1" showInputMessage="1" showErrorMessage="1" errorTitle="Ошибка" error="Допускается ввод не более 900 символов!" sqref="K487">
      <formula1>900</formula1>
    </dataValidation>
    <dataValidation type="decimal" allowBlank="1" showErrorMessage="1" errorTitle="Ошибка" error="Допускается ввод только неотрицательных чисел!" sqref="AC487">
      <formula1>0</formula1>
      <formula2>9.99999999999999E+23</formula2>
    </dataValidation>
    <dataValidation type="decimal" allowBlank="1" showErrorMessage="1" errorTitle="Ошибка" error="Допускается ввод только неотрицательных чисел!" sqref="AE487">
      <formula1>0</formula1>
      <formula2>9.99999999999999E+23</formula2>
    </dataValidation>
    <dataValidation type="whole" allowBlank="1" showErrorMessage="1" errorTitle="Ошибка" error="Допускается ввод только неотрицательных целых чисел!" sqref="AF487">
      <formula1>0</formula1>
      <formula2>9.99999999999999E+23</formula2>
    </dataValidation>
    <dataValidation type="whole" allowBlank="1" showErrorMessage="1" errorTitle="Ошибка" error="Допускается ввод только неотрицательных целых чисел!" sqref="AI4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0">
      <formula1>"a"</formula1>
    </dataValidation>
    <dataValidation type="textLength" operator="lessThanOrEqual" allowBlank="1" showInputMessage="1" showErrorMessage="1" errorTitle="Ошибка" error="Допускается ввод не более 900 символов!" sqref="K490">
      <formula1>900</formula1>
    </dataValidation>
    <dataValidation type="whole" allowBlank="1" showErrorMessage="1" errorTitle="Ошибка" error="Допускается ввод только неотрицательных целых чисел!" sqref="AF490">
      <formula1>0</formula1>
      <formula2>9.99999999999999E+23</formula2>
    </dataValidation>
    <dataValidation type="whole" allowBlank="1" showErrorMessage="1" errorTitle="Ошибка" error="Допускается ввод только неотрицательных целых чисел!" sqref="AI490">
      <formula1>0</formula1>
      <formula2>9.99999999999999E+23</formula2>
    </dataValidation>
    <dataValidation type="whole" allowBlank="1" showErrorMessage="1" errorTitle="Ошибка" error="Допускается ввод только неотрицательных целых чисел!" sqref="AF491">
      <formula1>0</formula1>
      <formula2>9.99999999999999E+23</formula2>
    </dataValidation>
    <dataValidation type="whole" allowBlank="1" showErrorMessage="1" errorTitle="Ошибка" error="Допускается ввод только неотрицательных целых чисел!" sqref="AI4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2">
      <formula1>"a"</formula1>
    </dataValidation>
    <dataValidation type="textLength" operator="lessThanOrEqual" allowBlank="1" showInputMessage="1" showErrorMessage="1" errorTitle="Ошибка" error="Допускается ввод не более 900 символов!" sqref="K492">
      <formula1>900</formula1>
    </dataValidation>
    <dataValidation type="textLength" operator="lessThanOrEqual" allowBlank="1" showInputMessage="1" showErrorMessage="1" errorTitle="Ошибка" error="Допускается ввод не более 900 символов!" sqref="M492">
      <formula1>900</formula1>
    </dataValidation>
    <dataValidation type="whole" allowBlank="1" showErrorMessage="1" errorTitle="Ошибка" error="Допускается ввод только неотрицательных целых чисел!" sqref="AF492">
      <formula1>0</formula1>
      <formula2>9.99999999999999E+23</formula2>
    </dataValidation>
    <dataValidation type="whole" allowBlank="1" showErrorMessage="1" errorTitle="Ошибка" error="Допускается ввод только неотрицательных целых чисел!" sqref="AI4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3">
      <formula1>"a"</formula1>
    </dataValidation>
    <dataValidation type="textLength" operator="lessThanOrEqual" allowBlank="1" showInputMessage="1" showErrorMessage="1" errorTitle="Ошибка" error="Допускается ввод не более 900 символов!" sqref="K493">
      <formula1>900</formula1>
    </dataValidation>
    <dataValidation type="whole" allowBlank="1" showErrorMessage="1" errorTitle="Ошибка" error="Допускается ввод только неотрицательных целых чисел!" sqref="AF493">
      <formula1>0</formula1>
      <formula2>9.99999999999999E+23</formula2>
    </dataValidation>
    <dataValidation type="whole" allowBlank="1" showErrorMessage="1" errorTitle="Ошибка" error="Допускается ввод только неотрицательных целых чисел!" sqref="AI4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4">
      <formula1>"a"</formula1>
    </dataValidation>
    <dataValidation type="textLength" operator="lessThanOrEqual" allowBlank="1" showInputMessage="1" showErrorMessage="1" errorTitle="Ошибка" error="Допускается ввод не более 900 символов!" sqref="K494">
      <formula1>900</formula1>
    </dataValidation>
    <dataValidation type="decimal" allowBlank="1" showErrorMessage="1" errorTitle="Ошибка" error="Допускается ввод только неотрицательных чисел!" sqref="AC494">
      <formula1>0</formula1>
      <formula2>9.99999999999999E+23</formula2>
    </dataValidation>
    <dataValidation type="decimal" allowBlank="1" showErrorMessage="1" errorTitle="Ошибка" error="Допускается ввод только неотрицательных чисел!" sqref="AE494">
      <formula1>0</formula1>
      <formula2>9.99999999999999E+23</formula2>
    </dataValidation>
    <dataValidation type="whole" allowBlank="1" showErrorMessage="1" errorTitle="Ошибка" error="Допускается ввод только неотрицательных целых чисел!" sqref="AF494">
      <formula1>0</formula1>
      <formula2>9.99999999999999E+23</formula2>
    </dataValidation>
    <dataValidation type="whole" allowBlank="1" showErrorMessage="1" errorTitle="Ошибка" error="Допускается ввод только неотрицательных целых чисел!" sqref="AI4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5">
      <formula1>"a"</formula1>
    </dataValidation>
    <dataValidation type="textLength" operator="lessThanOrEqual" allowBlank="1" showInputMessage="1" showErrorMessage="1" errorTitle="Ошибка" error="Допускается ввод не более 900 символов!" sqref="K495">
      <formula1>900</formula1>
    </dataValidation>
    <dataValidation type="whole" allowBlank="1" showErrorMessage="1" errorTitle="Ошибка" error="Допускается ввод только неотрицательных целых чисел!" sqref="AF495">
      <formula1>0</formula1>
      <formula2>9.99999999999999E+23</formula2>
    </dataValidation>
    <dataValidation type="whole" allowBlank="1" showErrorMessage="1" errorTitle="Ошибка" error="Допускается ввод только неотрицательных целых чисел!" sqref="AI495">
      <formula1>0</formula1>
      <formula2>9.99999999999999E+23</formula2>
    </dataValidation>
    <dataValidation type="whole" allowBlank="1" showErrorMessage="1" errorTitle="Ошибка" error="Допускается ввод только неотрицательных целых чисел!" sqref="AF496">
      <formula1>0</formula1>
      <formula2>9.99999999999999E+23</formula2>
    </dataValidation>
    <dataValidation type="whole" allowBlank="1" showErrorMessage="1" errorTitle="Ошибка" error="Допускается ввод только неотрицательных целых чисел!" sqref="AI4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3">
      <formula1>"a"</formula1>
    </dataValidation>
    <dataValidation type="textLength" operator="lessThanOrEqual" allowBlank="1" showInputMessage="1" showErrorMessage="1" errorTitle="Ошибка" error="Допускается ввод не более 900 символов!" sqref="K503">
      <formula1>900</formula1>
    </dataValidation>
    <dataValidation type="textLength" operator="lessThanOrEqual" allowBlank="1" showInputMessage="1" showErrorMessage="1" errorTitle="Ошибка" error="Допускается ввод не более 900 символов!" sqref="M503">
      <formula1>900</formula1>
    </dataValidation>
    <dataValidation type="whole" allowBlank="1" showErrorMessage="1" errorTitle="Ошибка" error="Допускается ввод только неотрицательных целых чисел!" sqref="AF503">
      <formula1>0</formula1>
      <formula2>9.99999999999999E+23</formula2>
    </dataValidation>
    <dataValidation type="whole" allowBlank="1" showErrorMessage="1" errorTitle="Ошибка" error="Допускается ввод только неотрицательных целых чисел!" sqref="AI5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4">
      <formula1>"a"</formula1>
    </dataValidation>
    <dataValidation type="textLength" operator="lessThanOrEqual" allowBlank="1" showInputMessage="1" showErrorMessage="1" errorTitle="Ошибка" error="Допускается ввод не более 900 символов!" sqref="K504">
      <formula1>900</formula1>
    </dataValidation>
    <dataValidation type="whole" allowBlank="1" showErrorMessage="1" errorTitle="Ошибка" error="Допускается ввод только неотрицательных целых чисел!" sqref="AF504">
      <formula1>0</formula1>
      <formula2>9.99999999999999E+23</formula2>
    </dataValidation>
    <dataValidation type="whole" allowBlank="1" showErrorMessage="1" errorTitle="Ошибка" error="Допускается ввод только неотрицательных целых чисел!" sqref="AI5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5">
      <formula1>"a"</formula1>
    </dataValidation>
    <dataValidation type="textLength" operator="lessThanOrEqual" allowBlank="1" showInputMessage="1" showErrorMessage="1" errorTitle="Ошибка" error="Допускается ввод не более 900 символов!" sqref="K505">
      <formula1>900</formula1>
    </dataValidation>
    <dataValidation type="decimal" allowBlank="1" showErrorMessage="1" errorTitle="Ошибка" error="Допускается ввод только неотрицательных чисел!" sqref="AC505">
      <formula1>0</formula1>
      <formula2>9.99999999999999E+23</formula2>
    </dataValidation>
    <dataValidation type="decimal" allowBlank="1" showErrorMessage="1" errorTitle="Ошибка" error="Допускается ввод только неотрицательных чисел!" sqref="AE505">
      <formula1>0</formula1>
      <formula2>9.99999999999999E+23</formula2>
    </dataValidation>
    <dataValidation type="whole" allowBlank="1" showErrorMessage="1" errorTitle="Ошибка" error="Допускается ввод только неотрицательных целых чисел!" sqref="AF505">
      <formula1>0</formula1>
      <formula2>9.99999999999999E+23</formula2>
    </dataValidation>
    <dataValidation type="whole" allowBlank="1" showErrorMessage="1" errorTitle="Ошибка" error="Допускается ввод только неотрицательных целых чисел!" sqref="AI5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8">
      <formula1>"a"</formula1>
    </dataValidation>
    <dataValidation type="textLength" operator="lessThanOrEqual" allowBlank="1" showInputMessage="1" showErrorMessage="1" errorTitle="Ошибка" error="Допускается ввод не более 900 символов!" sqref="K508">
      <formula1>900</formula1>
    </dataValidation>
    <dataValidation type="whole" allowBlank="1" showErrorMessage="1" errorTitle="Ошибка" error="Допускается ввод только неотрицательных целых чисел!" sqref="AF508">
      <formula1>0</formula1>
      <formula2>9.99999999999999E+23</formula2>
    </dataValidation>
    <dataValidation type="whole" allowBlank="1" showErrorMessage="1" errorTitle="Ошибка" error="Допускается ввод только неотрицательных целых чисел!" sqref="AI508">
      <formula1>0</formula1>
      <formula2>9.99999999999999E+23</formula2>
    </dataValidation>
    <dataValidation type="whole" allowBlank="1" showErrorMessage="1" errorTitle="Ошибка" error="Допускается ввод только неотрицательных целых чисел!" sqref="AF509">
      <formula1>0</formula1>
      <formula2>9.99999999999999E+23</formula2>
    </dataValidation>
    <dataValidation type="whole" allowBlank="1" showErrorMessage="1" errorTitle="Ошибка" error="Допускается ввод только неотрицательных целых чисел!" sqref="AI5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0">
      <formula1>"a"</formula1>
    </dataValidation>
    <dataValidation type="textLength" operator="lessThanOrEqual" allowBlank="1" showInputMessage="1" showErrorMessage="1" errorTitle="Ошибка" error="Допускается ввод не более 900 символов!" sqref="K510">
      <formula1>900</formula1>
    </dataValidation>
    <dataValidation type="textLength" operator="lessThanOrEqual" allowBlank="1" showInputMessage="1" showErrorMessage="1" errorTitle="Ошибка" error="Допускается ввод не более 900 символов!" sqref="M510">
      <formula1>900</formula1>
    </dataValidation>
    <dataValidation type="whole" allowBlank="1" showErrorMessage="1" errorTitle="Ошибка" error="Допускается ввод только неотрицательных целых чисел!" sqref="AF510">
      <formula1>0</formula1>
      <formula2>9.99999999999999E+23</formula2>
    </dataValidation>
    <dataValidation type="whole" allowBlank="1" showErrorMessage="1" errorTitle="Ошибка" error="Допускается ввод только неотрицательных целых чисел!" sqref="AI5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1">
      <formula1>"a"</formula1>
    </dataValidation>
    <dataValidation type="textLength" operator="lessThanOrEqual" allowBlank="1" showInputMessage="1" showErrorMessage="1" errorTitle="Ошибка" error="Допускается ввод не более 900 символов!" sqref="K511">
      <formula1>900</formula1>
    </dataValidation>
    <dataValidation type="whole" allowBlank="1" showErrorMessage="1" errorTitle="Ошибка" error="Допускается ввод только неотрицательных целых чисел!" sqref="AF511">
      <formula1>0</formula1>
      <formula2>9.99999999999999E+23</formula2>
    </dataValidation>
    <dataValidation type="whole" allowBlank="1" showErrorMessage="1" errorTitle="Ошибка" error="Допускается ввод только неотрицательных целых чисел!" sqref="AI5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2">
      <formula1>"a"</formula1>
    </dataValidation>
    <dataValidation type="textLength" operator="lessThanOrEqual" allowBlank="1" showInputMessage="1" showErrorMessage="1" errorTitle="Ошибка" error="Допускается ввод не более 900 символов!" sqref="K512">
      <formula1>900</formula1>
    </dataValidation>
    <dataValidation type="decimal" allowBlank="1" showErrorMessage="1" errorTitle="Ошибка" error="Допускается ввод только неотрицательных чисел!" sqref="AC512">
      <formula1>0</formula1>
      <formula2>9.99999999999999E+23</formula2>
    </dataValidation>
    <dataValidation type="decimal" allowBlank="1" showErrorMessage="1" errorTitle="Ошибка" error="Допускается ввод только неотрицательных чисел!" sqref="AE512">
      <formula1>0</formula1>
      <formula2>9.99999999999999E+23</formula2>
    </dataValidation>
    <dataValidation type="whole" allowBlank="1" showErrorMessage="1" errorTitle="Ошибка" error="Допускается ввод только неотрицательных целых чисел!" sqref="AF512">
      <formula1>0</formula1>
      <formula2>9.99999999999999E+23</formula2>
    </dataValidation>
    <dataValidation type="whole" allowBlank="1" showErrorMessage="1" errorTitle="Ошибка" error="Допускается ввод только неотрицательных целых чисел!" sqref="AI5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3">
      <formula1>"a"</formula1>
    </dataValidation>
    <dataValidation type="textLength" operator="lessThanOrEqual" allowBlank="1" showInputMessage="1" showErrorMessage="1" errorTitle="Ошибка" error="Допускается ввод не более 900 символов!" sqref="K513">
      <formula1>900</formula1>
    </dataValidation>
    <dataValidation type="whole" allowBlank="1" showErrorMessage="1" errorTitle="Ошибка" error="Допускается ввод только неотрицательных целых чисел!" sqref="AF513">
      <formula1>0</formula1>
      <formula2>9.99999999999999E+23</formula2>
    </dataValidation>
    <dataValidation type="whole" allowBlank="1" showErrorMessage="1" errorTitle="Ошибка" error="Допускается ввод только неотрицательных целых чисел!" sqref="AI513">
      <formula1>0</formula1>
      <formula2>9.99999999999999E+23</formula2>
    </dataValidation>
    <dataValidation type="whole" allowBlank="1" showErrorMessage="1" errorTitle="Ошибка" error="Допускается ввод только неотрицательных целых чисел!" sqref="AF514">
      <formula1>0</formula1>
      <formula2>9.99999999999999E+23</formula2>
    </dataValidation>
    <dataValidation type="whole" allowBlank="1" showErrorMessage="1" errorTitle="Ошибка" error="Допускается ввод только неотрицательных целых чисел!" sqref="AI5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5">
      <formula1>"a"</formula1>
    </dataValidation>
    <dataValidation type="textLength" operator="lessThanOrEqual" allowBlank="1" showInputMessage="1" showErrorMessage="1" errorTitle="Ошибка" error="Допускается ввод не более 900 символов!" sqref="K515">
      <formula1>900</formula1>
    </dataValidation>
    <dataValidation type="textLength" operator="lessThanOrEqual" allowBlank="1" showInputMessage="1" showErrorMessage="1" errorTitle="Ошибка" error="Допускается ввод не более 900 символов!" sqref="M515">
      <formula1>900</formula1>
    </dataValidation>
    <dataValidation type="whole" allowBlank="1" showErrorMessage="1" errorTitle="Ошибка" error="Допускается ввод только неотрицательных целых чисел!" sqref="AF515">
      <formula1>0</formula1>
      <formula2>9.99999999999999E+23</formula2>
    </dataValidation>
    <dataValidation type="whole" allowBlank="1" showErrorMessage="1" errorTitle="Ошибка" error="Допускается ввод только неотрицательных целых чисел!" sqref="AI5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6">
      <formula1>"a"</formula1>
    </dataValidation>
    <dataValidation type="textLength" operator="lessThanOrEqual" allowBlank="1" showInputMessage="1" showErrorMessage="1" errorTitle="Ошибка" error="Допускается ввод не более 900 символов!" sqref="K516">
      <formula1>900</formula1>
    </dataValidation>
    <dataValidation type="whole" allowBlank="1" showErrorMessage="1" errorTitle="Ошибка" error="Допускается ввод только неотрицательных целых чисел!" sqref="AF516">
      <formula1>0</formula1>
      <formula2>9.99999999999999E+23</formula2>
    </dataValidation>
    <dataValidation type="whole" allowBlank="1" showErrorMessage="1" errorTitle="Ошибка" error="Допускается ввод только неотрицательных целых чисел!" sqref="AI5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7">
      <formula1>"a"</formula1>
    </dataValidation>
    <dataValidation type="textLength" operator="lessThanOrEqual" allowBlank="1" showInputMessage="1" showErrorMessage="1" errorTitle="Ошибка" error="Допускается ввод не более 900 символов!" sqref="K517">
      <formula1>900</formula1>
    </dataValidation>
    <dataValidation type="decimal" allowBlank="1" showErrorMessage="1" errorTitle="Ошибка" error="Допускается ввод только неотрицательных чисел!" sqref="AC517">
      <formula1>0</formula1>
      <formula2>9.99999999999999E+23</formula2>
    </dataValidation>
    <dataValidation type="decimal" allowBlank="1" showErrorMessage="1" errorTitle="Ошибка" error="Допускается ввод только неотрицательных чисел!" sqref="AE517">
      <formula1>0</formula1>
      <formula2>9.99999999999999E+23</formula2>
    </dataValidation>
    <dataValidation type="whole" allowBlank="1" showErrorMessage="1" errorTitle="Ошибка" error="Допускается ввод только неотрицательных целых чисел!" sqref="AF517">
      <formula1>0</formula1>
      <formula2>9.99999999999999E+23</formula2>
    </dataValidation>
    <dataValidation type="whole" allowBlank="1" showErrorMessage="1" errorTitle="Ошибка" error="Допускается ввод только неотрицательных целых чисел!" sqref="AI5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8">
      <formula1>"a"</formula1>
    </dataValidation>
    <dataValidation type="textLength" operator="lessThanOrEqual" allowBlank="1" showInputMessage="1" showErrorMessage="1" errorTitle="Ошибка" error="Допускается ввод не более 900 символов!" sqref="K518">
      <formula1>900</formula1>
    </dataValidation>
    <dataValidation type="whole" allowBlank="1" showErrorMessage="1" errorTitle="Ошибка" error="Допускается ввод только неотрицательных целых чисел!" sqref="AF518">
      <formula1>0</formula1>
      <formula2>9.99999999999999E+23</formula2>
    </dataValidation>
    <dataValidation type="whole" allowBlank="1" showErrorMessage="1" errorTitle="Ошибка" error="Допускается ввод только неотрицательных целых чисел!" sqref="AI518">
      <formula1>0</formula1>
      <formula2>9.99999999999999E+23</formula2>
    </dataValidation>
    <dataValidation type="whole" allowBlank="1" showErrorMessage="1" errorTitle="Ошибка" error="Допускается ввод только неотрицательных целых чисел!" sqref="AF519">
      <formula1>0</formula1>
      <formula2>9.99999999999999E+23</formula2>
    </dataValidation>
    <dataValidation type="whole" allowBlank="1" showErrorMessage="1" errorTitle="Ошибка" error="Допускается ввод только неотрицательных целых чисел!" sqref="AI5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0">
      <formula1>"a"</formula1>
    </dataValidation>
    <dataValidation type="textLength" operator="lessThanOrEqual" allowBlank="1" showInputMessage="1" showErrorMessage="1" errorTitle="Ошибка" error="Допускается ввод не более 900 символов!" sqref="K520">
      <formula1>900</formula1>
    </dataValidation>
    <dataValidation type="textLength" operator="lessThanOrEqual" allowBlank="1" showInputMessage="1" showErrorMessage="1" errorTitle="Ошибка" error="Допускается ввод не более 900 символов!" sqref="M520">
      <formula1>900</formula1>
    </dataValidation>
    <dataValidation type="whole" allowBlank="1" showErrorMessage="1" errorTitle="Ошибка" error="Допускается ввод только неотрицательных целых чисел!" sqref="AF520">
      <formula1>0</formula1>
      <formula2>9.99999999999999E+23</formula2>
    </dataValidation>
    <dataValidation type="whole" allowBlank="1" showErrorMessage="1" errorTitle="Ошибка" error="Допускается ввод только неотрицательных целых чисел!" sqref="AI5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1">
      <formula1>"a"</formula1>
    </dataValidation>
    <dataValidation type="textLength" operator="lessThanOrEqual" allowBlank="1" showInputMessage="1" showErrorMessage="1" errorTitle="Ошибка" error="Допускается ввод не более 900 символов!" sqref="K521">
      <formula1>900</formula1>
    </dataValidation>
    <dataValidation type="whole" allowBlank="1" showErrorMessage="1" errorTitle="Ошибка" error="Допускается ввод только неотрицательных целых чисел!" sqref="AF521">
      <formula1>0</formula1>
      <formula2>9.99999999999999E+23</formula2>
    </dataValidation>
    <dataValidation type="whole" allowBlank="1" showErrorMessage="1" errorTitle="Ошибка" error="Допускается ввод только неотрицательных целых чисел!" sqref="AI5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2">
      <formula1>"a"</formula1>
    </dataValidation>
    <dataValidation type="textLength" operator="lessThanOrEqual" allowBlank="1" showInputMessage="1" showErrorMessage="1" errorTitle="Ошибка" error="Допускается ввод не более 900 символов!" sqref="K522">
      <formula1>900</formula1>
    </dataValidation>
    <dataValidation type="decimal" allowBlank="1" showErrorMessage="1" errorTitle="Ошибка" error="Допускается ввод только неотрицательных чисел!" sqref="AC522">
      <formula1>0</formula1>
      <formula2>9.99999999999999E+23</formula2>
    </dataValidation>
    <dataValidation type="decimal" allowBlank="1" showErrorMessage="1" errorTitle="Ошибка" error="Допускается ввод только неотрицательных чисел!" sqref="AE522">
      <formula1>0</formula1>
      <formula2>9.99999999999999E+23</formula2>
    </dataValidation>
    <dataValidation type="whole" allowBlank="1" showErrorMessage="1" errorTitle="Ошибка" error="Допускается ввод только неотрицательных целых чисел!" sqref="AF522">
      <formula1>0</formula1>
      <formula2>9.99999999999999E+23</formula2>
    </dataValidation>
    <dataValidation type="whole" allowBlank="1" showErrorMessage="1" errorTitle="Ошибка" error="Допускается ввод только неотрицательных целых чисел!" sqref="AI5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3">
      <formula1>"a"</formula1>
    </dataValidation>
    <dataValidation type="textLength" operator="lessThanOrEqual" allowBlank="1" showInputMessage="1" showErrorMessage="1" errorTitle="Ошибка" error="Допускается ввод не более 900 символов!" sqref="K523">
      <formula1>900</formula1>
    </dataValidation>
    <dataValidation type="whole" allowBlank="1" showErrorMessage="1" errorTitle="Ошибка" error="Допускается ввод только неотрицательных целых чисел!" sqref="AF523">
      <formula1>0</formula1>
      <formula2>9.99999999999999E+23</formula2>
    </dataValidation>
    <dataValidation type="whole" allowBlank="1" showErrorMessage="1" errorTitle="Ошибка" error="Допускается ввод только неотрицательных целых чисел!" sqref="AI523">
      <formula1>0</formula1>
      <formula2>9.99999999999999E+23</formula2>
    </dataValidation>
    <dataValidation type="whole" allowBlank="1" showErrorMessage="1" errorTitle="Ошибка" error="Допускается ввод только неотрицательных целых чисел!" sqref="AF524">
      <formula1>0</formula1>
      <formula2>9.99999999999999E+23</formula2>
    </dataValidation>
    <dataValidation type="whole" allowBlank="1" showErrorMessage="1" errorTitle="Ошибка" error="Допускается ввод только неотрицательных целых чисел!" sqref="AI5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5">
      <formula1>"a"</formula1>
    </dataValidation>
    <dataValidation type="textLength" operator="lessThanOrEqual" allowBlank="1" showInputMessage="1" showErrorMessage="1" errorTitle="Ошибка" error="Допускается ввод не более 900 символов!" sqref="K525">
      <formula1>900</formula1>
    </dataValidation>
    <dataValidation type="textLength" operator="lessThanOrEqual" allowBlank="1" showInputMessage="1" showErrorMessage="1" errorTitle="Ошибка" error="Допускается ввод не более 900 символов!" sqref="M525">
      <formula1>900</formula1>
    </dataValidation>
    <dataValidation type="whole" allowBlank="1" showErrorMessage="1" errorTitle="Ошибка" error="Допускается ввод только неотрицательных целых чисел!" sqref="AF525">
      <formula1>0</formula1>
      <formula2>9.99999999999999E+23</formula2>
    </dataValidation>
    <dataValidation type="whole" allowBlank="1" showErrorMessage="1" errorTitle="Ошибка" error="Допускается ввод только неотрицательных целых чисел!" sqref="AI5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6">
      <formula1>"a"</formula1>
    </dataValidation>
    <dataValidation type="textLength" operator="lessThanOrEqual" allowBlank="1" showInputMessage="1" showErrorMessage="1" errorTitle="Ошибка" error="Допускается ввод не более 900 символов!" sqref="K526">
      <formula1>900</formula1>
    </dataValidation>
    <dataValidation type="whole" allowBlank="1" showErrorMessage="1" errorTitle="Ошибка" error="Допускается ввод только неотрицательных целых чисел!" sqref="AF526">
      <formula1>0</formula1>
      <formula2>9.99999999999999E+23</formula2>
    </dataValidation>
    <dataValidation type="whole" allowBlank="1" showErrorMessage="1" errorTitle="Ошибка" error="Допускается ввод только неотрицательных целых чисел!" sqref="AI5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7">
      <formula1>"a"</formula1>
    </dataValidation>
    <dataValidation type="textLength" operator="lessThanOrEqual" allowBlank="1" showInputMessage="1" showErrorMessage="1" errorTitle="Ошибка" error="Допускается ввод не более 900 символов!" sqref="K527">
      <formula1>900</formula1>
    </dataValidation>
    <dataValidation type="decimal" allowBlank="1" showErrorMessage="1" errorTitle="Ошибка" error="Допускается ввод только неотрицательных чисел!" sqref="AC527">
      <formula1>0</formula1>
      <formula2>9.99999999999999E+23</formula2>
    </dataValidation>
    <dataValidation type="decimal" allowBlank="1" showErrorMessage="1" errorTitle="Ошибка" error="Допускается ввод только неотрицательных чисел!" sqref="AE527">
      <formula1>0</formula1>
      <formula2>9.99999999999999E+23</formula2>
    </dataValidation>
    <dataValidation type="whole" allowBlank="1" showErrorMessage="1" errorTitle="Ошибка" error="Допускается ввод только неотрицательных целых чисел!" sqref="AF527">
      <formula1>0</formula1>
      <formula2>9.99999999999999E+23</formula2>
    </dataValidation>
    <dataValidation type="whole" allowBlank="1" showErrorMessage="1" errorTitle="Ошибка" error="Допускается ввод только неотрицательных целых чисел!" sqref="AI5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8">
      <formula1>"a"</formula1>
    </dataValidation>
    <dataValidation type="textLength" operator="lessThanOrEqual" allowBlank="1" showInputMessage="1" showErrorMessage="1" errorTitle="Ошибка" error="Допускается ввод не более 900 символов!" sqref="K528">
      <formula1>900</formula1>
    </dataValidation>
    <dataValidation type="whole" allowBlank="1" showErrorMessage="1" errorTitle="Ошибка" error="Допускается ввод только неотрицательных целых чисел!" sqref="AF528">
      <formula1>0</formula1>
      <formula2>9.99999999999999E+23</formula2>
    </dataValidation>
    <dataValidation type="whole" allowBlank="1" showErrorMessage="1" errorTitle="Ошибка" error="Допускается ввод только неотрицательных целых чисел!" sqref="AI528">
      <formula1>0</formula1>
      <formula2>9.99999999999999E+23</formula2>
    </dataValidation>
    <dataValidation type="whole" allowBlank="1" showErrorMessage="1" errorTitle="Ошибка" error="Допускается ввод только неотрицательных целых чисел!" sqref="AF529">
      <formula1>0</formula1>
      <formula2>9.99999999999999E+23</formula2>
    </dataValidation>
    <dataValidation type="whole" allowBlank="1" showErrorMessage="1" errorTitle="Ошибка" error="Допускается ввод только неотрицательных целых чисел!" sqref="AI5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6">
      <formula1>"a"</formula1>
    </dataValidation>
    <dataValidation type="textLength" operator="lessThanOrEqual" allowBlank="1" showInputMessage="1" showErrorMessage="1" errorTitle="Ошибка" error="Допускается ввод не более 900 символов!" sqref="K536">
      <formula1>900</formula1>
    </dataValidation>
    <dataValidation type="textLength" operator="lessThanOrEqual" allowBlank="1" showInputMessage="1" showErrorMessage="1" errorTitle="Ошибка" error="Допускается ввод не более 900 символов!" sqref="M536">
      <formula1>900</formula1>
    </dataValidation>
    <dataValidation type="whole" allowBlank="1" showErrorMessage="1" errorTitle="Ошибка" error="Допускается ввод только неотрицательных целых чисел!" sqref="AF536">
      <formula1>0</formula1>
      <formula2>9.99999999999999E+23</formula2>
    </dataValidation>
    <dataValidation type="whole" allowBlank="1" showErrorMessage="1" errorTitle="Ошибка" error="Допускается ввод только неотрицательных целых чисел!" sqref="AI5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7">
      <formula1>"a"</formula1>
    </dataValidation>
    <dataValidation type="textLength" operator="lessThanOrEqual" allowBlank="1" showInputMessage="1" showErrorMessage="1" errorTitle="Ошибка" error="Допускается ввод не более 900 символов!" sqref="K537">
      <formula1>900</formula1>
    </dataValidation>
    <dataValidation type="whole" allowBlank="1" showErrorMessage="1" errorTitle="Ошибка" error="Допускается ввод только неотрицательных целых чисел!" sqref="AF537">
      <formula1>0</formula1>
      <formula2>9.99999999999999E+23</formula2>
    </dataValidation>
    <dataValidation type="whole" allowBlank="1" showErrorMessage="1" errorTitle="Ошибка" error="Допускается ввод только неотрицательных целых чисел!" sqref="AI5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8">
      <formula1>"a"</formula1>
    </dataValidation>
    <dataValidation type="textLength" operator="lessThanOrEqual" allowBlank="1" showInputMessage="1" showErrorMessage="1" errorTitle="Ошибка" error="Допускается ввод не более 900 символов!" sqref="K538">
      <formula1>900</formula1>
    </dataValidation>
    <dataValidation type="decimal" allowBlank="1" showErrorMessage="1" errorTitle="Ошибка" error="Допускается ввод только неотрицательных чисел!" sqref="AC538">
      <formula1>0</formula1>
      <formula2>9.99999999999999E+23</formula2>
    </dataValidation>
    <dataValidation type="decimal" allowBlank="1" showErrorMessage="1" errorTitle="Ошибка" error="Допускается ввод только неотрицательных чисел!" sqref="AE538">
      <formula1>0</formula1>
      <formula2>9.99999999999999E+23</formula2>
    </dataValidation>
    <dataValidation type="whole" allowBlank="1" showErrorMessage="1" errorTitle="Ошибка" error="Допускается ввод только неотрицательных целых чисел!" sqref="AF538">
      <formula1>0</formula1>
      <formula2>9.99999999999999E+23</formula2>
    </dataValidation>
    <dataValidation type="whole" allowBlank="1" showErrorMessage="1" errorTitle="Ошибка" error="Допускается ввод только неотрицательных целых чисел!" sqref="AI5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9">
      <formula1>"a"</formula1>
    </dataValidation>
    <dataValidation type="textLength" operator="lessThanOrEqual" allowBlank="1" showInputMessage="1" showErrorMessage="1" errorTitle="Ошибка" error="Допускается ввод не более 900 символов!" sqref="K539">
      <formula1>900</formula1>
    </dataValidation>
    <dataValidation type="whole" allowBlank="1" showErrorMessage="1" errorTitle="Ошибка" error="Допускается ввод только неотрицательных целых чисел!" sqref="AF539">
      <formula1>0</formula1>
      <formula2>9.99999999999999E+23</formula2>
    </dataValidation>
    <dataValidation type="whole" allowBlank="1" showErrorMessage="1" errorTitle="Ошибка" error="Допускается ввод только неотрицательных целых чисел!" sqref="AI539">
      <formula1>0</formula1>
      <formula2>9.99999999999999E+23</formula2>
    </dataValidation>
    <dataValidation type="whole" allowBlank="1" showErrorMessage="1" errorTitle="Ошибка" error="Допускается ввод только неотрицательных целых чисел!" sqref="AF540">
      <formula1>0</formula1>
      <formula2>9.99999999999999E+23</formula2>
    </dataValidation>
    <dataValidation type="whole" allowBlank="1" showErrorMessage="1" errorTitle="Ошибка" error="Допускается ввод только неотрицательных целых чисел!" sqref="AI5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1">
      <formula1>"a"</formula1>
    </dataValidation>
    <dataValidation type="textLength" operator="lessThanOrEqual" allowBlank="1" showInputMessage="1" showErrorMessage="1" errorTitle="Ошибка" error="Допускается ввод не более 900 символов!" sqref="K541">
      <formula1>900</formula1>
    </dataValidation>
    <dataValidation type="textLength" operator="lessThanOrEqual" allowBlank="1" showInputMessage="1" showErrorMessage="1" errorTitle="Ошибка" error="Допускается ввод не более 900 символов!" sqref="M541">
      <formula1>900</formula1>
    </dataValidation>
    <dataValidation type="whole" allowBlank="1" showErrorMessage="1" errorTitle="Ошибка" error="Допускается ввод только неотрицательных целых чисел!" sqref="AF541">
      <formula1>0</formula1>
      <formula2>9.99999999999999E+23</formula2>
    </dataValidation>
    <dataValidation type="whole" allowBlank="1" showErrorMessage="1" errorTitle="Ошибка" error="Допускается ввод только неотрицательных целых чисел!" sqref="AI5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2">
      <formula1>"a"</formula1>
    </dataValidation>
    <dataValidation type="textLength" operator="lessThanOrEqual" allowBlank="1" showInputMessage="1" showErrorMessage="1" errorTitle="Ошибка" error="Допускается ввод не более 900 символов!" sqref="K542">
      <formula1>900</formula1>
    </dataValidation>
    <dataValidation type="whole" allowBlank="1" showErrorMessage="1" errorTitle="Ошибка" error="Допускается ввод только неотрицательных целых чисел!" sqref="AF542">
      <formula1>0</formula1>
      <formula2>9.99999999999999E+23</formula2>
    </dataValidation>
    <dataValidation type="whole" allowBlank="1" showErrorMessage="1" errorTitle="Ошибка" error="Допускается ввод только неотрицательных целых чисел!" sqref="AI5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3">
      <formula1>"a"</formula1>
    </dataValidation>
    <dataValidation type="textLength" operator="lessThanOrEqual" allowBlank="1" showInputMessage="1" showErrorMessage="1" errorTitle="Ошибка" error="Допускается ввод не более 900 символов!" sqref="K543">
      <formula1>900</formula1>
    </dataValidation>
    <dataValidation type="decimal" allowBlank="1" showErrorMessage="1" errorTitle="Ошибка" error="Допускается ввод только неотрицательных чисел!" sqref="AC543">
      <formula1>0</formula1>
      <formula2>9.99999999999999E+23</formula2>
    </dataValidation>
    <dataValidation type="decimal" allowBlank="1" showErrorMessage="1" errorTitle="Ошибка" error="Допускается ввод только неотрицательных чисел!" sqref="AE543">
      <formula1>0</formula1>
      <formula2>9.99999999999999E+23</formula2>
    </dataValidation>
    <dataValidation type="whole" allowBlank="1" showErrorMessage="1" errorTitle="Ошибка" error="Допускается ввод только неотрицательных целых чисел!" sqref="AF543">
      <formula1>0</formula1>
      <formula2>9.99999999999999E+23</formula2>
    </dataValidation>
    <dataValidation type="whole" allowBlank="1" showErrorMessage="1" errorTitle="Ошибка" error="Допускается ввод только неотрицательных целых чисел!" sqref="AI5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4">
      <formula1>"a"</formula1>
    </dataValidation>
    <dataValidation type="textLength" operator="lessThanOrEqual" allowBlank="1" showInputMessage="1" showErrorMessage="1" errorTitle="Ошибка" error="Допускается ввод не более 900 символов!" sqref="K544">
      <formula1>900</formula1>
    </dataValidation>
    <dataValidation type="whole" allowBlank="1" showErrorMessage="1" errorTitle="Ошибка" error="Допускается ввод только неотрицательных целых чисел!" sqref="AF544">
      <formula1>0</formula1>
      <formula2>9.99999999999999E+23</formula2>
    </dataValidation>
    <dataValidation type="whole" allowBlank="1" showErrorMessage="1" errorTitle="Ошибка" error="Допускается ввод только неотрицательных целых чисел!" sqref="AI544">
      <formula1>0</formula1>
      <formula2>9.99999999999999E+23</formula2>
    </dataValidation>
    <dataValidation type="whole" allowBlank="1" showErrorMessage="1" errorTitle="Ошибка" error="Допускается ввод только неотрицательных целых чисел!" sqref="AF545">
      <formula1>0</formula1>
      <formula2>9.99999999999999E+23</formula2>
    </dataValidation>
    <dataValidation type="whole" allowBlank="1" showErrorMessage="1" errorTitle="Ошибка" error="Допускается ввод только неотрицательных целых чисел!" sqref="AI5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6">
      <formula1>"a"</formula1>
    </dataValidation>
    <dataValidation type="textLength" operator="lessThanOrEqual" allowBlank="1" showInputMessage="1" showErrorMessage="1" errorTitle="Ошибка" error="Допускается ввод не более 900 символов!" sqref="K546">
      <formula1>900</formula1>
    </dataValidation>
    <dataValidation type="textLength" operator="lessThanOrEqual" allowBlank="1" showInputMessage="1" showErrorMessage="1" errorTitle="Ошибка" error="Допускается ввод не более 900 символов!" sqref="M546">
      <formula1>900</formula1>
    </dataValidation>
    <dataValidation type="whole" allowBlank="1" showErrorMessage="1" errorTitle="Ошибка" error="Допускается ввод только неотрицательных целых чисел!" sqref="AF546">
      <formula1>0</formula1>
      <formula2>9.99999999999999E+23</formula2>
    </dataValidation>
    <dataValidation type="whole" allowBlank="1" showErrorMessage="1" errorTitle="Ошибка" error="Допускается ввод только неотрицательных целых чисел!" sqref="AI5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7">
      <formula1>"a"</formula1>
    </dataValidation>
    <dataValidation type="textLength" operator="lessThanOrEqual" allowBlank="1" showInputMessage="1" showErrorMessage="1" errorTitle="Ошибка" error="Допускается ввод не более 900 символов!" sqref="K547">
      <formula1>900</formula1>
    </dataValidation>
    <dataValidation type="whole" allowBlank="1" showErrorMessage="1" errorTitle="Ошибка" error="Допускается ввод только неотрицательных целых чисел!" sqref="AF547">
      <formula1>0</formula1>
      <formula2>9.99999999999999E+23</formula2>
    </dataValidation>
    <dataValidation type="whole" allowBlank="1" showErrorMessage="1" errorTitle="Ошибка" error="Допускается ввод только неотрицательных целых чисел!" sqref="AI5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8">
      <formula1>"a"</formula1>
    </dataValidation>
    <dataValidation type="textLength" operator="lessThanOrEqual" allowBlank="1" showInputMessage="1" showErrorMessage="1" errorTitle="Ошибка" error="Допускается ввод не более 900 символов!" sqref="K548">
      <formula1>900</formula1>
    </dataValidation>
    <dataValidation type="decimal" allowBlank="1" showErrorMessage="1" errorTitle="Ошибка" error="Допускается ввод только неотрицательных чисел!" sqref="AC548">
      <formula1>0</formula1>
      <formula2>9.99999999999999E+23</formula2>
    </dataValidation>
    <dataValidation type="decimal" allowBlank="1" showErrorMessage="1" errorTitle="Ошибка" error="Допускается ввод только неотрицательных чисел!" sqref="AE548">
      <formula1>0</formula1>
      <formula2>9.99999999999999E+23</formula2>
    </dataValidation>
    <dataValidation type="whole" allowBlank="1" showErrorMessage="1" errorTitle="Ошибка" error="Допускается ввод только неотрицательных целых чисел!" sqref="AF548">
      <formula1>0</formula1>
      <formula2>9.99999999999999E+23</formula2>
    </dataValidation>
    <dataValidation type="whole" allowBlank="1" showErrorMessage="1" errorTitle="Ошибка" error="Допускается ввод только неотрицательных целых чисел!" sqref="AI5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9">
      <formula1>"a"</formula1>
    </dataValidation>
    <dataValidation type="textLength" operator="lessThanOrEqual" allowBlank="1" showInputMessage="1" showErrorMessage="1" errorTitle="Ошибка" error="Допускается ввод не более 900 символов!" sqref="K549">
      <formula1>900</formula1>
    </dataValidation>
    <dataValidation type="whole" allowBlank="1" showErrorMessage="1" errorTitle="Ошибка" error="Допускается ввод только неотрицательных целых чисел!" sqref="AF549">
      <formula1>0</formula1>
      <formula2>9.99999999999999E+23</formula2>
    </dataValidation>
    <dataValidation type="whole" allowBlank="1" showErrorMessage="1" errorTitle="Ошибка" error="Допускается ввод только неотрицательных целых чисел!" sqref="AI549">
      <formula1>0</formula1>
      <formula2>9.99999999999999E+23</formula2>
    </dataValidation>
    <dataValidation type="whole" allowBlank="1" showErrorMessage="1" errorTitle="Ошибка" error="Допускается ввод только неотрицательных целых чисел!" sqref="AF550">
      <formula1>0</formula1>
      <formula2>9.99999999999999E+23</formula2>
    </dataValidation>
    <dataValidation type="whole" allowBlank="1" showErrorMessage="1" errorTitle="Ошибка" error="Допускается ввод только неотрицательных целых чисел!" sqref="AI5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1">
      <formula1>"a"</formula1>
    </dataValidation>
    <dataValidation type="textLength" operator="lessThanOrEqual" allowBlank="1" showInputMessage="1" showErrorMessage="1" errorTitle="Ошибка" error="Допускается ввод не более 900 символов!" sqref="K551">
      <formula1>900</formula1>
    </dataValidation>
    <dataValidation type="textLength" operator="lessThanOrEqual" allowBlank="1" showInputMessage="1" showErrorMessage="1" errorTitle="Ошибка" error="Допускается ввод не более 900 символов!" sqref="M551">
      <formula1>900</formula1>
    </dataValidation>
    <dataValidation type="whole" allowBlank="1" showErrorMessage="1" errorTitle="Ошибка" error="Допускается ввод только неотрицательных целых чисел!" sqref="AF551">
      <formula1>0</formula1>
      <formula2>9.99999999999999E+23</formula2>
    </dataValidation>
    <dataValidation type="whole" allowBlank="1" showErrorMessage="1" errorTitle="Ошибка" error="Допускается ввод только неотрицательных целых чисел!" sqref="AI5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2">
      <formula1>"a"</formula1>
    </dataValidation>
    <dataValidation type="textLength" operator="lessThanOrEqual" allowBlank="1" showInputMessage="1" showErrorMessage="1" errorTitle="Ошибка" error="Допускается ввод не более 900 символов!" sqref="K552">
      <formula1>900</formula1>
    </dataValidation>
    <dataValidation type="whole" allowBlank="1" showErrorMessage="1" errorTitle="Ошибка" error="Допускается ввод только неотрицательных целых чисел!" sqref="AF552">
      <formula1>0</formula1>
      <formula2>9.99999999999999E+23</formula2>
    </dataValidation>
    <dataValidation type="whole" allowBlank="1" showErrorMessage="1" errorTitle="Ошибка" error="Допускается ввод только неотрицательных целых чисел!" sqref="AI5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3">
      <formula1>"a"</formula1>
    </dataValidation>
    <dataValidation type="textLength" operator="lessThanOrEqual" allowBlank="1" showInputMessage="1" showErrorMessage="1" errorTitle="Ошибка" error="Допускается ввод не более 900 символов!" sqref="K553">
      <formula1>900</formula1>
    </dataValidation>
    <dataValidation type="decimal" allowBlank="1" showErrorMessage="1" errorTitle="Ошибка" error="Допускается ввод только неотрицательных чисел!" sqref="AC553">
      <formula1>0</formula1>
      <formula2>9.99999999999999E+23</formula2>
    </dataValidation>
    <dataValidation type="decimal" allowBlank="1" showErrorMessage="1" errorTitle="Ошибка" error="Допускается ввод только неотрицательных чисел!" sqref="AE553">
      <formula1>0</formula1>
      <formula2>9.99999999999999E+23</formula2>
    </dataValidation>
    <dataValidation type="whole" allowBlank="1" showErrorMessage="1" errorTitle="Ошибка" error="Допускается ввод только неотрицательных целых чисел!" sqref="AF553">
      <formula1>0</formula1>
      <formula2>9.99999999999999E+23</formula2>
    </dataValidation>
    <dataValidation type="whole" allowBlank="1" showErrorMessage="1" errorTitle="Ошибка" error="Допускается ввод только неотрицательных целых чисел!" sqref="AI5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5">
      <formula1>"a"</formula1>
    </dataValidation>
    <dataValidation type="textLength" operator="lessThanOrEqual" allowBlank="1" showInputMessage="1" showErrorMessage="1" errorTitle="Ошибка" error="Допускается ввод не более 900 символов!" sqref="K555">
      <formula1>900</formula1>
    </dataValidation>
    <dataValidation type="whole" allowBlank="1" showErrorMessage="1" errorTitle="Ошибка" error="Допускается ввод только неотрицательных целых чисел!" sqref="AF555">
      <formula1>0</formula1>
      <formula2>9.99999999999999E+23</formula2>
    </dataValidation>
    <dataValidation type="whole" allowBlank="1" showErrorMessage="1" errorTitle="Ошибка" error="Допускается ввод только неотрицательных целых чисел!" sqref="AI555">
      <formula1>0</formula1>
      <formula2>9.99999999999999E+23</formula2>
    </dataValidation>
    <dataValidation type="whole" allowBlank="1" showErrorMessage="1" errorTitle="Ошибка" error="Допускается ввод только неотрицательных целых чисел!" sqref="AF556">
      <formula1>0</formula1>
      <formula2>9.99999999999999E+23</formula2>
    </dataValidation>
    <dataValidation type="whole" allowBlank="1" showErrorMessage="1" errorTitle="Ошибка" error="Допускается ввод только неотрицательных целых чисел!" sqref="AI5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7">
      <formula1>"a"</formula1>
    </dataValidation>
    <dataValidation type="textLength" operator="lessThanOrEqual" allowBlank="1" showInputMessage="1" showErrorMessage="1" errorTitle="Ошибка" error="Допускается ввод не более 900 символов!" sqref="K557">
      <formula1>900</formula1>
    </dataValidation>
    <dataValidation type="textLength" operator="lessThanOrEqual" allowBlank="1" showInputMessage="1" showErrorMessage="1" errorTitle="Ошибка" error="Допускается ввод не более 900 символов!" sqref="M557">
      <formula1>900</formula1>
    </dataValidation>
    <dataValidation type="whole" allowBlank="1" showErrorMessage="1" errorTitle="Ошибка" error="Допускается ввод только неотрицательных целых чисел!" sqref="AF557">
      <formula1>0</formula1>
      <formula2>9.99999999999999E+23</formula2>
    </dataValidation>
    <dataValidation type="whole" allowBlank="1" showErrorMessage="1" errorTitle="Ошибка" error="Допускается ввод только неотрицательных целых чисел!" sqref="AI5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8">
      <formula1>"a"</formula1>
    </dataValidation>
    <dataValidation type="textLength" operator="lessThanOrEqual" allowBlank="1" showInputMessage="1" showErrorMessage="1" errorTitle="Ошибка" error="Допускается ввод не более 900 символов!" sqref="K558">
      <formula1>900</formula1>
    </dataValidation>
    <dataValidation type="whole" allowBlank="1" showErrorMessage="1" errorTitle="Ошибка" error="Допускается ввод только неотрицательных целых чисел!" sqref="AF558">
      <formula1>0</formula1>
      <formula2>9.99999999999999E+23</formula2>
    </dataValidation>
    <dataValidation type="whole" allowBlank="1" showErrorMessage="1" errorTitle="Ошибка" error="Допускается ввод только неотрицательных целых чисел!" sqref="AI5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9">
      <formula1>"a"</formula1>
    </dataValidation>
    <dataValidation type="textLength" operator="lessThanOrEqual" allowBlank="1" showInputMessage="1" showErrorMessage="1" errorTitle="Ошибка" error="Допускается ввод не более 900 символов!" sqref="K559">
      <formula1>900</formula1>
    </dataValidation>
    <dataValidation type="decimal" allowBlank="1" showErrorMessage="1" errorTitle="Ошибка" error="Допускается ввод только неотрицательных чисел!" sqref="AC559">
      <formula1>0</formula1>
      <formula2>9.99999999999999E+23</formula2>
    </dataValidation>
    <dataValidation type="decimal" allowBlank="1" showErrorMessage="1" errorTitle="Ошибка" error="Допускается ввод только неотрицательных чисел!" sqref="AE559">
      <formula1>0</formula1>
      <formula2>9.99999999999999E+23</formula2>
    </dataValidation>
    <dataValidation type="whole" allowBlank="1" showErrorMessage="1" errorTitle="Ошибка" error="Допускается ввод только неотрицательных целых чисел!" sqref="AF559">
      <formula1>0</formula1>
      <formula2>9.99999999999999E+23</formula2>
    </dataValidation>
    <dataValidation type="whole" allowBlank="1" showErrorMessage="1" errorTitle="Ошибка" error="Допускается ввод только неотрицательных целых чисел!" sqref="AI5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0">
      <formula1>"a"</formula1>
    </dataValidation>
    <dataValidation type="textLength" operator="lessThanOrEqual" allowBlank="1" showInputMessage="1" showErrorMessage="1" errorTitle="Ошибка" error="Допускается ввод не более 900 символов!" sqref="K560">
      <formula1>900</formula1>
    </dataValidation>
    <dataValidation type="whole" allowBlank="1" showErrorMessage="1" errorTitle="Ошибка" error="Допускается ввод только неотрицательных целых чисел!" sqref="AF560">
      <formula1>0</formula1>
      <formula2>9.99999999999999E+23</formula2>
    </dataValidation>
    <dataValidation type="whole" allowBlank="1" showErrorMessage="1" errorTitle="Ошибка" error="Допускается ввод только неотрицательных целых чисел!" sqref="AI560">
      <formula1>0</formula1>
      <formula2>9.99999999999999E+23</formula2>
    </dataValidation>
    <dataValidation type="whole" allowBlank="1" showErrorMessage="1" errorTitle="Ошибка" error="Допускается ввод только неотрицательных целых чисел!" sqref="AF561">
      <formula1>0</formula1>
      <formula2>9.99999999999999E+23</formula2>
    </dataValidation>
    <dataValidation type="whole" allowBlank="1" showErrorMessage="1" errorTitle="Ошибка" error="Допускается ввод только неотрицательных целых чисел!" sqref="AI5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8">
      <formula1>"a"</formula1>
    </dataValidation>
    <dataValidation type="textLength" operator="lessThanOrEqual" allowBlank="1" showInputMessage="1" showErrorMessage="1" errorTitle="Ошибка" error="Допускается ввод не более 900 символов!" sqref="K568">
      <formula1>900</formula1>
    </dataValidation>
    <dataValidation type="textLength" operator="lessThanOrEqual" allowBlank="1" showInputMessage="1" showErrorMessage="1" errorTitle="Ошибка" error="Допускается ввод не более 900 символов!" sqref="M568">
      <formula1>900</formula1>
    </dataValidation>
    <dataValidation type="whole" allowBlank="1" showErrorMessage="1" errorTitle="Ошибка" error="Допускается ввод только неотрицательных целых чисел!" sqref="AF568">
      <formula1>0</formula1>
      <formula2>9.99999999999999E+23</formula2>
    </dataValidation>
    <dataValidation type="whole" allowBlank="1" showErrorMessage="1" errorTitle="Ошибка" error="Допускается ввод только неотрицательных целых чисел!" sqref="AI5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9">
      <formula1>"a"</formula1>
    </dataValidation>
    <dataValidation type="textLength" operator="lessThanOrEqual" allowBlank="1" showInputMessage="1" showErrorMessage="1" errorTitle="Ошибка" error="Допускается ввод не более 900 символов!" sqref="K569">
      <formula1>900</formula1>
    </dataValidation>
    <dataValidation type="whole" allowBlank="1" showErrorMessage="1" errorTitle="Ошибка" error="Допускается ввод только неотрицательных целых чисел!" sqref="AF569">
      <formula1>0</formula1>
      <formula2>9.99999999999999E+23</formula2>
    </dataValidation>
    <dataValidation type="whole" allowBlank="1" showErrorMessage="1" errorTitle="Ошибка" error="Допускается ввод только неотрицательных целых чисел!" sqref="AI5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0">
      <formula1>"a"</formula1>
    </dataValidation>
    <dataValidation type="textLength" operator="lessThanOrEqual" allowBlank="1" showInputMessage="1" showErrorMessage="1" errorTitle="Ошибка" error="Допускается ввод не более 900 символов!" sqref="K570">
      <formula1>900</formula1>
    </dataValidation>
    <dataValidation type="decimal" allowBlank="1" showErrorMessage="1" errorTitle="Ошибка" error="Допускается ввод только неотрицательных чисел!" sqref="AC570">
      <formula1>0</formula1>
      <formula2>9.99999999999999E+23</formula2>
    </dataValidation>
    <dataValidation type="decimal" allowBlank="1" showErrorMessage="1" errorTitle="Ошибка" error="Допускается ввод только неотрицательных чисел!" sqref="AE570">
      <formula1>0</formula1>
      <formula2>9.99999999999999E+23</formula2>
    </dataValidation>
    <dataValidation type="whole" allowBlank="1" showErrorMessage="1" errorTitle="Ошибка" error="Допускается ввод только неотрицательных целых чисел!" sqref="AF570">
      <formula1>0</formula1>
      <formula2>9.99999999999999E+23</formula2>
    </dataValidation>
    <dataValidation type="whole" allowBlank="1" showErrorMessage="1" errorTitle="Ошибка" error="Допускается ввод только неотрицательных целых чисел!" sqref="AI5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1">
      <formula1>"a"</formula1>
    </dataValidation>
    <dataValidation type="textLength" operator="lessThanOrEqual" allowBlank="1" showInputMessage="1" showErrorMessage="1" errorTitle="Ошибка" error="Допускается ввод не более 900 символов!" sqref="K571">
      <formula1>900</formula1>
    </dataValidation>
    <dataValidation type="whole" allowBlank="1" showErrorMessage="1" errorTitle="Ошибка" error="Допускается ввод только неотрицательных целых чисел!" sqref="AF571">
      <formula1>0</formula1>
      <formula2>9.99999999999999E+23</formula2>
    </dataValidation>
    <dataValidation type="whole" allowBlank="1" showErrorMessage="1" errorTitle="Ошибка" error="Допускается ввод только неотрицательных целых чисел!" sqref="AI571">
      <formula1>0</formula1>
      <formula2>9.99999999999999E+23</formula2>
    </dataValidation>
    <dataValidation type="whole" allowBlank="1" showErrorMessage="1" errorTitle="Ошибка" error="Допускается ввод только неотрицательных целых чисел!" sqref="AF572">
      <formula1>0</formula1>
      <formula2>9.99999999999999E+23</formula2>
    </dataValidation>
    <dataValidation type="whole" allowBlank="1" showErrorMessage="1" errorTitle="Ошибка" error="Допускается ввод только неотрицательных целых чисел!" sqref="AI5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3">
      <formula1>"a"</formula1>
    </dataValidation>
    <dataValidation type="textLength" operator="lessThanOrEqual" allowBlank="1" showInputMessage="1" showErrorMessage="1" errorTitle="Ошибка" error="Допускается ввод не более 900 символов!" sqref="K573">
      <formula1>900</formula1>
    </dataValidation>
    <dataValidation type="textLength" operator="lessThanOrEqual" allowBlank="1" showInputMessage="1" showErrorMessage="1" errorTitle="Ошибка" error="Допускается ввод не более 900 символов!" sqref="M573">
      <formula1>900</formula1>
    </dataValidation>
    <dataValidation type="whole" allowBlank="1" showErrorMessage="1" errorTitle="Ошибка" error="Допускается ввод только неотрицательных целых чисел!" sqref="AF573">
      <formula1>0</formula1>
      <formula2>9.99999999999999E+23</formula2>
    </dataValidation>
    <dataValidation type="whole" allowBlank="1" showErrorMessage="1" errorTitle="Ошибка" error="Допускается ввод только неотрицательных целых чисел!" sqref="AI5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4">
      <formula1>"a"</formula1>
    </dataValidation>
    <dataValidation type="textLength" operator="lessThanOrEqual" allowBlank="1" showInputMessage="1" showErrorMessage="1" errorTitle="Ошибка" error="Допускается ввод не более 900 символов!" sqref="K574">
      <formula1>900</formula1>
    </dataValidation>
    <dataValidation type="whole" allowBlank="1" showErrorMessage="1" errorTitle="Ошибка" error="Допускается ввод только неотрицательных целых чисел!" sqref="AF574">
      <formula1>0</formula1>
      <formula2>9.99999999999999E+23</formula2>
    </dataValidation>
    <dataValidation type="whole" allowBlank="1" showErrorMessage="1" errorTitle="Ошибка" error="Допускается ввод только неотрицательных целых чисел!" sqref="AI5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5">
      <formula1>"a"</formula1>
    </dataValidation>
    <dataValidation type="textLength" operator="lessThanOrEqual" allowBlank="1" showInputMessage="1" showErrorMessage="1" errorTitle="Ошибка" error="Допускается ввод не более 900 символов!" sqref="K575">
      <formula1>900</formula1>
    </dataValidation>
    <dataValidation type="decimal" allowBlank="1" showErrorMessage="1" errorTitle="Ошибка" error="Допускается ввод только неотрицательных чисел!" sqref="AC575">
      <formula1>0</formula1>
      <formula2>9.99999999999999E+23</formula2>
    </dataValidation>
    <dataValidation type="decimal" allowBlank="1" showErrorMessage="1" errorTitle="Ошибка" error="Допускается ввод только неотрицательных чисел!" sqref="AE575">
      <formula1>0</formula1>
      <formula2>9.99999999999999E+23</formula2>
    </dataValidation>
    <dataValidation type="whole" allowBlank="1" showErrorMessage="1" errorTitle="Ошибка" error="Допускается ввод только неотрицательных целых чисел!" sqref="AF575">
      <formula1>0</formula1>
      <formula2>9.99999999999999E+23</formula2>
    </dataValidation>
    <dataValidation type="whole" allowBlank="1" showErrorMessage="1" errorTitle="Ошибка" error="Допускается ввод только неотрицательных целых чисел!" sqref="AI5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7">
      <formula1>"a"</formula1>
    </dataValidation>
    <dataValidation type="textLength" operator="lessThanOrEqual" allowBlank="1" showInputMessage="1" showErrorMessage="1" errorTitle="Ошибка" error="Допускается ввод не более 900 символов!" sqref="K577">
      <formula1>900</formula1>
    </dataValidation>
    <dataValidation type="whole" allowBlank="1" showErrorMessage="1" errorTitle="Ошибка" error="Допускается ввод только неотрицательных целых чисел!" sqref="AF577">
      <formula1>0</formula1>
      <formula2>9.99999999999999E+23</formula2>
    </dataValidation>
    <dataValidation type="whole" allowBlank="1" showErrorMessage="1" errorTitle="Ошибка" error="Допускается ввод только неотрицательных целых чисел!" sqref="AI577">
      <formula1>0</formula1>
      <formula2>9.99999999999999E+23</formula2>
    </dataValidation>
    <dataValidation type="whole" allowBlank="1" showErrorMessage="1" errorTitle="Ошибка" error="Допускается ввод только неотрицательных целых чисел!" sqref="AF578">
      <formula1>0</formula1>
      <formula2>9.99999999999999E+23</formula2>
    </dataValidation>
    <dataValidation type="whole" allowBlank="1" showErrorMessage="1" errorTitle="Ошибка" error="Допускается ввод только неотрицательных целых чисел!" sqref="AI5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9">
      <formula1>"a"</formula1>
    </dataValidation>
    <dataValidation type="textLength" operator="lessThanOrEqual" allowBlank="1" showInputMessage="1" showErrorMessage="1" errorTitle="Ошибка" error="Допускается ввод не более 900 символов!" sqref="K579">
      <formula1>900</formula1>
    </dataValidation>
    <dataValidation type="textLength" operator="lessThanOrEqual" allowBlank="1" showInputMessage="1" showErrorMessage="1" errorTitle="Ошибка" error="Допускается ввод не более 900 символов!" sqref="M579">
      <formula1>900</formula1>
    </dataValidation>
    <dataValidation type="whole" allowBlank="1" showErrorMessage="1" errorTitle="Ошибка" error="Допускается ввод только неотрицательных целых чисел!" sqref="AF579">
      <formula1>0</formula1>
      <formula2>9.99999999999999E+23</formula2>
    </dataValidation>
    <dataValidation type="whole" allowBlank="1" showErrorMessage="1" errorTitle="Ошибка" error="Допускается ввод только неотрицательных целых чисел!" sqref="AI5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0">
      <formula1>"a"</formula1>
    </dataValidation>
    <dataValidation type="textLength" operator="lessThanOrEqual" allowBlank="1" showInputMessage="1" showErrorMessage="1" errorTitle="Ошибка" error="Допускается ввод не более 900 символов!" sqref="K580">
      <formula1>900</formula1>
    </dataValidation>
    <dataValidation type="whole" allowBlank="1" showErrorMessage="1" errorTitle="Ошибка" error="Допускается ввод только неотрицательных целых чисел!" sqref="AF580">
      <formula1>0</formula1>
      <formula2>9.99999999999999E+23</formula2>
    </dataValidation>
    <dataValidation type="whole" allowBlank="1" showErrorMessage="1" errorTitle="Ошибка" error="Допускается ввод только неотрицательных целых чисел!" sqref="AI5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1">
      <formula1>"a"</formula1>
    </dataValidation>
    <dataValidation type="textLength" operator="lessThanOrEqual" allowBlank="1" showInputMessage="1" showErrorMessage="1" errorTitle="Ошибка" error="Допускается ввод не более 900 символов!" sqref="K581">
      <formula1>900</formula1>
    </dataValidation>
    <dataValidation type="decimal" allowBlank="1" showErrorMessage="1" errorTitle="Ошибка" error="Допускается ввод только неотрицательных чисел!" sqref="AC581">
      <formula1>0</formula1>
      <formula2>9.99999999999999E+23</formula2>
    </dataValidation>
    <dataValidation type="decimal" allowBlank="1" showErrorMessage="1" errorTitle="Ошибка" error="Допускается ввод только неотрицательных чисел!" sqref="AE581">
      <formula1>0</formula1>
      <formula2>9.99999999999999E+23</formula2>
    </dataValidation>
    <dataValidation type="whole" allowBlank="1" showErrorMessage="1" errorTitle="Ошибка" error="Допускается ввод только неотрицательных целых чисел!" sqref="AF581">
      <formula1>0</formula1>
      <formula2>9.99999999999999E+23</formula2>
    </dataValidation>
    <dataValidation type="whole" allowBlank="1" showErrorMessage="1" errorTitle="Ошибка" error="Допускается ввод только неотрицательных целых чисел!" sqref="AI5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2">
      <formula1>"a"</formula1>
    </dataValidation>
    <dataValidation type="textLength" operator="lessThanOrEqual" allowBlank="1" showInputMessage="1" showErrorMessage="1" errorTitle="Ошибка" error="Допускается ввод не более 900 символов!" sqref="K582">
      <formula1>900</formula1>
    </dataValidation>
    <dataValidation type="whole" allowBlank="1" showErrorMessage="1" errorTitle="Ошибка" error="Допускается ввод только неотрицательных целых чисел!" sqref="AF582">
      <formula1>0</formula1>
      <formula2>9.99999999999999E+23</formula2>
    </dataValidation>
    <dataValidation type="whole" allowBlank="1" showErrorMessage="1" errorTitle="Ошибка" error="Допускается ввод только неотрицательных целых чисел!" sqref="AI582">
      <formula1>0</formula1>
      <formula2>9.99999999999999E+23</formula2>
    </dataValidation>
    <dataValidation type="whole" allowBlank="1" showErrorMessage="1" errorTitle="Ошибка" error="Допускается ввод только неотрицательных целых чисел!" sqref="AF583">
      <formula1>0</formula1>
      <formula2>9.99999999999999E+23</formula2>
    </dataValidation>
    <dataValidation type="whole" allowBlank="1" showErrorMessage="1" errorTitle="Ошибка" error="Допускается ввод только неотрицательных целых чисел!" sqref="AI5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4">
      <formula1>"a"</formula1>
    </dataValidation>
    <dataValidation type="textLength" operator="lessThanOrEqual" allowBlank="1" showInputMessage="1" showErrorMessage="1" errorTitle="Ошибка" error="Допускается ввод не более 900 символов!" sqref="K584">
      <formula1>900</formula1>
    </dataValidation>
    <dataValidation type="textLength" operator="lessThanOrEqual" allowBlank="1" showInputMessage="1" showErrorMessage="1" errorTitle="Ошибка" error="Допускается ввод не более 900 символов!" sqref="M584">
      <formula1>900</formula1>
    </dataValidation>
    <dataValidation type="whole" allowBlank="1" showErrorMessage="1" errorTitle="Ошибка" error="Допускается ввод только неотрицательных целых чисел!" sqref="AF584">
      <formula1>0</formula1>
      <formula2>9.99999999999999E+23</formula2>
    </dataValidation>
    <dataValidation type="whole" allowBlank="1" showErrorMessage="1" errorTitle="Ошибка" error="Допускается ввод только неотрицательных целых чисел!" sqref="AI5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5">
      <formula1>"a"</formula1>
    </dataValidation>
    <dataValidation type="textLength" operator="lessThanOrEqual" allowBlank="1" showInputMessage="1" showErrorMessage="1" errorTitle="Ошибка" error="Допускается ввод не более 900 символов!" sqref="K585">
      <formula1>900</formula1>
    </dataValidation>
    <dataValidation type="whole" allowBlank="1" showErrorMessage="1" errorTitle="Ошибка" error="Допускается ввод только неотрицательных целых чисел!" sqref="AF585">
      <formula1>0</formula1>
      <formula2>9.99999999999999E+23</formula2>
    </dataValidation>
    <dataValidation type="whole" allowBlank="1" showErrorMessage="1" errorTitle="Ошибка" error="Допускается ввод только неотрицательных целых чисел!" sqref="AI5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6">
      <formula1>"a"</formula1>
    </dataValidation>
    <dataValidation type="textLength" operator="lessThanOrEqual" allowBlank="1" showInputMessage="1" showErrorMessage="1" errorTitle="Ошибка" error="Допускается ввод не более 900 символов!" sqref="K586">
      <formula1>900</formula1>
    </dataValidation>
    <dataValidation type="decimal" allowBlank="1" showErrorMessage="1" errorTitle="Ошибка" error="Допускается ввод только неотрицательных чисел!" sqref="AC586">
      <formula1>0</formula1>
      <formula2>9.99999999999999E+23</formula2>
    </dataValidation>
    <dataValidation type="decimal" allowBlank="1" showErrorMessage="1" errorTitle="Ошибка" error="Допускается ввод только неотрицательных чисел!" sqref="AE586">
      <formula1>0</formula1>
      <formula2>9.99999999999999E+23</formula2>
    </dataValidation>
    <dataValidation type="whole" allowBlank="1" showErrorMessage="1" errorTitle="Ошибка" error="Допускается ввод только неотрицательных целых чисел!" sqref="AF586">
      <formula1>0</formula1>
      <formula2>9.99999999999999E+23</formula2>
    </dataValidation>
    <dataValidation type="whole" allowBlank="1" showErrorMessage="1" errorTitle="Ошибка" error="Допускается ввод только неотрицательных целых чисел!" sqref="AI5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7">
      <formula1>"a"</formula1>
    </dataValidation>
    <dataValidation type="textLength" operator="lessThanOrEqual" allowBlank="1" showInputMessage="1" showErrorMessage="1" errorTitle="Ошибка" error="Допускается ввод не более 900 символов!" sqref="K587">
      <formula1>900</formula1>
    </dataValidation>
    <dataValidation type="whole" allowBlank="1" showErrorMessage="1" errorTitle="Ошибка" error="Допускается ввод только неотрицательных целых чисел!" sqref="AF587">
      <formula1>0</formula1>
      <formula2>9.99999999999999E+23</formula2>
    </dataValidation>
    <dataValidation type="whole" allowBlank="1" showErrorMessage="1" errorTitle="Ошибка" error="Допускается ввод только неотрицательных целых чисел!" sqref="AI587">
      <formula1>0</formula1>
      <formula2>9.99999999999999E+23</formula2>
    </dataValidation>
    <dataValidation type="whole" allowBlank="1" showErrorMessage="1" errorTitle="Ошибка" error="Допускается ввод только неотрицательных целых чисел!" sqref="AF588">
      <formula1>0</formula1>
      <formula2>9.99999999999999E+23</formula2>
    </dataValidation>
    <dataValidation type="whole" allowBlank="1" showErrorMessage="1" errorTitle="Ошибка" error="Допускается ввод только неотрицательных целых чисел!" sqref="AI5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9">
      <formula1>"a"</formula1>
    </dataValidation>
    <dataValidation type="textLength" operator="lessThanOrEqual" allowBlank="1" showInputMessage="1" showErrorMessage="1" errorTitle="Ошибка" error="Допускается ввод не более 900 символов!" sqref="K589">
      <formula1>900</formula1>
    </dataValidation>
    <dataValidation type="textLength" operator="lessThanOrEqual" allowBlank="1" showInputMessage="1" showErrorMessage="1" errorTitle="Ошибка" error="Допускается ввод не более 900 символов!" sqref="M589">
      <formula1>900</formula1>
    </dataValidation>
    <dataValidation type="whole" allowBlank="1" showErrorMessage="1" errorTitle="Ошибка" error="Допускается ввод только неотрицательных целых чисел!" sqref="AF589">
      <formula1>0</formula1>
      <formula2>9.99999999999999E+23</formula2>
    </dataValidation>
    <dataValidation type="whole" allowBlank="1" showErrorMessage="1" errorTitle="Ошибка" error="Допускается ввод только неотрицательных целых чисел!" sqref="AI5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0">
      <formula1>"a"</formula1>
    </dataValidation>
    <dataValidation type="textLength" operator="lessThanOrEqual" allowBlank="1" showInputMessage="1" showErrorMessage="1" errorTitle="Ошибка" error="Допускается ввод не более 900 символов!" sqref="K590">
      <formula1>900</formula1>
    </dataValidation>
    <dataValidation type="whole" allowBlank="1" showErrorMessage="1" errorTitle="Ошибка" error="Допускается ввод только неотрицательных целых чисел!" sqref="AF590">
      <formula1>0</formula1>
      <formula2>9.99999999999999E+23</formula2>
    </dataValidation>
    <dataValidation type="whole" allowBlank="1" showErrorMessage="1" errorTitle="Ошибка" error="Допускается ввод только неотрицательных целых чисел!" sqref="AI5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1">
      <formula1>"a"</formula1>
    </dataValidation>
    <dataValidation type="textLength" operator="lessThanOrEqual" allowBlank="1" showInputMessage="1" showErrorMessage="1" errorTitle="Ошибка" error="Допускается ввод не более 900 символов!" sqref="K591">
      <formula1>900</formula1>
    </dataValidation>
    <dataValidation type="decimal" allowBlank="1" showErrorMessage="1" errorTitle="Ошибка" error="Допускается ввод только неотрицательных чисел!" sqref="AC591">
      <formula1>0</formula1>
      <formula2>9.99999999999999E+23</formula2>
    </dataValidation>
    <dataValidation type="decimal" allowBlank="1" showErrorMessage="1" errorTitle="Ошибка" error="Допускается ввод только неотрицательных чисел!" sqref="AE591">
      <formula1>0</formula1>
      <formula2>9.99999999999999E+23</formula2>
    </dataValidation>
    <dataValidation type="whole" allowBlank="1" showErrorMessage="1" errorTitle="Ошибка" error="Допускается ввод только неотрицательных целых чисел!" sqref="AF591">
      <formula1>0</formula1>
      <formula2>9.99999999999999E+23</formula2>
    </dataValidation>
    <dataValidation type="whole" allowBlank="1" showErrorMessage="1" errorTitle="Ошибка" error="Допускается ввод только неотрицательных целых чисел!" sqref="AI5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2">
      <formula1>"a"</formula1>
    </dataValidation>
    <dataValidation type="textLength" operator="lessThanOrEqual" allowBlank="1" showInputMessage="1" showErrorMessage="1" errorTitle="Ошибка" error="Допускается ввод не более 900 символов!" sqref="K592">
      <formula1>900</formula1>
    </dataValidation>
    <dataValidation type="whole" allowBlank="1" showErrorMessage="1" errorTitle="Ошибка" error="Допускается ввод только неотрицательных целых чисел!" sqref="AF592">
      <formula1>0</formula1>
      <formula2>9.99999999999999E+23</formula2>
    </dataValidation>
    <dataValidation type="whole" allowBlank="1" showErrorMessage="1" errorTitle="Ошибка" error="Допускается ввод только неотрицательных целых чисел!" sqref="AI592">
      <formula1>0</formula1>
      <formula2>9.99999999999999E+23</formula2>
    </dataValidation>
    <dataValidation type="whole" allowBlank="1" showErrorMessage="1" errorTitle="Ошибка" error="Допускается ввод только неотрицательных целых чисел!" sqref="AF593">
      <formula1>0</formula1>
      <formula2>9.99999999999999E+23</formula2>
    </dataValidation>
    <dataValidation type="whole" allowBlank="1" showErrorMessage="1" errorTitle="Ошибка" error="Допускается ввод только неотрицательных целых чисел!" sqref="AI5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0">
      <formula1>"a"</formula1>
    </dataValidation>
    <dataValidation type="textLength" operator="lessThanOrEqual" allowBlank="1" showInputMessage="1" showErrorMessage="1" errorTitle="Ошибка" error="Допускается ввод не более 900 символов!" sqref="K600">
      <formula1>900</formula1>
    </dataValidation>
    <dataValidation type="textLength" operator="lessThanOrEqual" allowBlank="1" showInputMessage="1" showErrorMessage="1" errorTitle="Ошибка" error="Допускается ввод не более 900 символов!" sqref="M600">
      <formula1>900</formula1>
    </dataValidation>
    <dataValidation type="whole" allowBlank="1" showErrorMessage="1" errorTitle="Ошибка" error="Допускается ввод только неотрицательных целых чисел!" sqref="AF600">
      <formula1>0</formula1>
      <formula2>9.99999999999999E+23</formula2>
    </dataValidation>
    <dataValidation type="whole" allowBlank="1" showErrorMessage="1" errorTitle="Ошибка" error="Допускается ввод только неотрицательных целых чисел!" sqref="AI6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1">
      <formula1>"a"</formula1>
    </dataValidation>
    <dataValidation type="textLength" operator="lessThanOrEqual" allowBlank="1" showInputMessage="1" showErrorMessage="1" errorTitle="Ошибка" error="Допускается ввод не более 900 символов!" sqref="K601">
      <formula1>900</formula1>
    </dataValidation>
    <dataValidation type="whole" allowBlank="1" showErrorMessage="1" errorTitle="Ошибка" error="Допускается ввод только неотрицательных целых чисел!" sqref="AF601">
      <formula1>0</formula1>
      <formula2>9.99999999999999E+23</formula2>
    </dataValidation>
    <dataValidation type="whole" allowBlank="1" showErrorMessage="1" errorTitle="Ошибка" error="Допускается ввод только неотрицательных целых чисел!" sqref="AI6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2">
      <formula1>"a"</formula1>
    </dataValidation>
    <dataValidation type="textLength" operator="lessThanOrEqual" allowBlank="1" showInputMessage="1" showErrorMessage="1" errorTitle="Ошибка" error="Допускается ввод не более 900 символов!" sqref="K602">
      <formula1>900</formula1>
    </dataValidation>
    <dataValidation type="decimal" allowBlank="1" showErrorMessage="1" errorTitle="Ошибка" error="Допускается ввод только неотрицательных чисел!" sqref="AC602">
      <formula1>0</formula1>
      <formula2>9.99999999999999E+23</formula2>
    </dataValidation>
    <dataValidation type="decimal" allowBlank="1" showErrorMessage="1" errorTitle="Ошибка" error="Допускается ввод только неотрицательных чисел!" sqref="AE602">
      <formula1>0</formula1>
      <formula2>9.99999999999999E+23</formula2>
    </dataValidation>
    <dataValidation type="whole" allowBlank="1" showErrorMessage="1" errorTitle="Ошибка" error="Допускается ввод только неотрицательных целых чисел!" sqref="AF602">
      <formula1>0</formula1>
      <formula2>9.99999999999999E+23</formula2>
    </dataValidation>
    <dataValidation type="whole" allowBlank="1" showErrorMessage="1" errorTitle="Ошибка" error="Допускается ввод только неотрицательных целых чисел!" sqref="AI6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3">
      <formula1>"a"</formula1>
    </dataValidation>
    <dataValidation type="textLength" operator="lessThanOrEqual" allowBlank="1" showInputMessage="1" showErrorMessage="1" errorTitle="Ошибка" error="Допускается ввод не более 900 символов!" sqref="K603">
      <formula1>900</formula1>
    </dataValidation>
    <dataValidation type="whole" allowBlank="1" showErrorMessage="1" errorTitle="Ошибка" error="Допускается ввод только неотрицательных целых чисел!" sqref="AF603">
      <formula1>0</formula1>
      <formula2>9.99999999999999E+23</formula2>
    </dataValidation>
    <dataValidation type="whole" allowBlank="1" showErrorMessage="1" errorTitle="Ошибка" error="Допускается ввод только неотрицательных целых чисел!" sqref="AI603">
      <formula1>0</formula1>
      <formula2>9.99999999999999E+23</formula2>
    </dataValidation>
    <dataValidation type="whole" allowBlank="1" showErrorMessage="1" errorTitle="Ошибка" error="Допускается ввод только неотрицательных целых чисел!" sqref="AF604">
      <formula1>0</formula1>
      <formula2>9.99999999999999E+23</formula2>
    </dataValidation>
    <dataValidation type="whole" allowBlank="1" showErrorMessage="1" errorTitle="Ошибка" error="Допускается ввод только неотрицательных целых чисел!" sqref="AI6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5">
      <formula1>"a"</formula1>
    </dataValidation>
    <dataValidation type="textLength" operator="lessThanOrEqual" allowBlank="1" showInputMessage="1" showErrorMessage="1" errorTitle="Ошибка" error="Допускается ввод не более 900 символов!" sqref="K605">
      <formula1>900</formula1>
    </dataValidation>
    <dataValidation type="textLength" operator="lessThanOrEqual" allowBlank="1" showInputMessage="1" showErrorMessage="1" errorTitle="Ошибка" error="Допускается ввод не более 900 символов!" sqref="M605">
      <formula1>900</formula1>
    </dataValidation>
    <dataValidation type="whole" allowBlank="1" showErrorMessage="1" errorTitle="Ошибка" error="Допускается ввод только неотрицательных целых чисел!" sqref="AF605">
      <formula1>0</formula1>
      <formula2>9.99999999999999E+23</formula2>
    </dataValidation>
    <dataValidation type="whole" allowBlank="1" showErrorMessage="1" errorTitle="Ошибка" error="Допускается ввод только неотрицательных целых чисел!" sqref="AI6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6">
      <formula1>"a"</formula1>
    </dataValidation>
    <dataValidation type="textLength" operator="lessThanOrEqual" allowBlank="1" showInputMessage="1" showErrorMessage="1" errorTitle="Ошибка" error="Допускается ввод не более 900 символов!" sqref="K606">
      <formula1>900</formula1>
    </dataValidation>
    <dataValidation type="whole" allowBlank="1" showErrorMessage="1" errorTitle="Ошибка" error="Допускается ввод только неотрицательных целых чисел!" sqref="AF606">
      <formula1>0</formula1>
      <formula2>9.99999999999999E+23</formula2>
    </dataValidation>
    <dataValidation type="whole" allowBlank="1" showErrorMessage="1" errorTitle="Ошибка" error="Допускается ввод только неотрицательных целых чисел!" sqref="AI6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7">
      <formula1>"a"</formula1>
    </dataValidation>
    <dataValidation type="textLength" operator="lessThanOrEqual" allowBlank="1" showInputMessage="1" showErrorMessage="1" errorTitle="Ошибка" error="Допускается ввод не более 900 символов!" sqref="K607">
      <formula1>900</formula1>
    </dataValidation>
    <dataValidation type="decimal" allowBlank="1" showErrorMessage="1" errorTitle="Ошибка" error="Допускается ввод только неотрицательных чисел!" sqref="AC607">
      <formula1>0</formula1>
      <formula2>9.99999999999999E+23</formula2>
    </dataValidation>
    <dataValidation type="decimal" allowBlank="1" showErrorMessage="1" errorTitle="Ошибка" error="Допускается ввод только неотрицательных чисел!" sqref="AE607">
      <formula1>0</formula1>
      <formula2>9.99999999999999E+23</formula2>
    </dataValidation>
    <dataValidation type="whole" allowBlank="1" showErrorMessage="1" errorTitle="Ошибка" error="Допускается ввод только неотрицательных целых чисел!" sqref="AF607">
      <formula1>0</formula1>
      <formula2>9.99999999999999E+23</formula2>
    </dataValidation>
    <dataValidation type="whole" allowBlank="1" showErrorMessage="1" errorTitle="Ошибка" error="Допускается ввод только неотрицательных целых чисел!" sqref="AI6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9">
      <formula1>"a"</formula1>
    </dataValidation>
    <dataValidation type="textLength" operator="lessThanOrEqual" allowBlank="1" showInputMessage="1" showErrorMessage="1" errorTitle="Ошибка" error="Допускается ввод не более 900 символов!" sqref="K609">
      <formula1>900</formula1>
    </dataValidation>
    <dataValidation type="whole" allowBlank="1" showErrorMessage="1" errorTitle="Ошибка" error="Допускается ввод только неотрицательных целых чисел!" sqref="AF609">
      <formula1>0</formula1>
      <formula2>9.99999999999999E+23</formula2>
    </dataValidation>
    <dataValidation type="whole" allowBlank="1" showErrorMessage="1" errorTitle="Ошибка" error="Допускается ввод только неотрицательных целых чисел!" sqref="AI609">
      <formula1>0</formula1>
      <formula2>9.99999999999999E+23</formula2>
    </dataValidation>
    <dataValidation type="whole" allowBlank="1" showErrorMessage="1" errorTitle="Ошибка" error="Допускается ввод только неотрицательных целых чисел!" sqref="AF610">
      <formula1>0</formula1>
      <formula2>9.99999999999999E+23</formula2>
    </dataValidation>
    <dataValidation type="whole" allowBlank="1" showErrorMessage="1" errorTitle="Ошибка" error="Допускается ввод только неотрицательных целых чисел!" sqref="AI6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7">
      <formula1>"a"</formula1>
    </dataValidation>
    <dataValidation type="textLength" operator="lessThanOrEqual" allowBlank="1" showInputMessage="1" showErrorMessage="1" errorTitle="Ошибка" error="Допускается ввод не более 900 символов!" sqref="K617">
      <formula1>900</formula1>
    </dataValidation>
    <dataValidation type="textLength" operator="lessThanOrEqual" allowBlank="1" showInputMessage="1" showErrorMessage="1" errorTitle="Ошибка" error="Допускается ввод не более 900 символов!" sqref="M617">
      <formula1>900</formula1>
    </dataValidation>
    <dataValidation type="whole" allowBlank="1" showErrorMessage="1" errorTitle="Ошибка" error="Допускается ввод только неотрицательных целых чисел!" sqref="AF617">
      <formula1>0</formula1>
      <formula2>9.99999999999999E+23</formula2>
    </dataValidation>
    <dataValidation type="whole" allowBlank="1" showErrorMessage="1" errorTitle="Ошибка" error="Допускается ввод только неотрицательных целых чисел!" sqref="AI6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8">
      <formula1>"a"</formula1>
    </dataValidation>
    <dataValidation type="textLength" operator="lessThanOrEqual" allowBlank="1" showInputMessage="1" showErrorMessage="1" errorTitle="Ошибка" error="Допускается ввод не более 900 символов!" sqref="K618">
      <formula1>900</formula1>
    </dataValidation>
    <dataValidation type="whole" allowBlank="1" showErrorMessage="1" errorTitle="Ошибка" error="Допускается ввод только неотрицательных целых чисел!" sqref="AF618">
      <formula1>0</formula1>
      <formula2>9.99999999999999E+23</formula2>
    </dataValidation>
    <dataValidation type="whole" allowBlank="1" showErrorMessage="1" errorTitle="Ошибка" error="Допускается ввод только неотрицательных целых чисел!" sqref="AI6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9">
      <formula1>"a"</formula1>
    </dataValidation>
    <dataValidation type="textLength" operator="lessThanOrEqual" allowBlank="1" showInputMessage="1" showErrorMessage="1" errorTitle="Ошибка" error="Допускается ввод не более 900 символов!" sqref="K619">
      <formula1>900</formula1>
    </dataValidation>
    <dataValidation type="decimal" allowBlank="1" showErrorMessage="1" errorTitle="Ошибка" error="Допускается ввод только неотрицательных чисел!" sqref="AC619">
      <formula1>0</formula1>
      <formula2>9.99999999999999E+23</formula2>
    </dataValidation>
    <dataValidation type="decimal" allowBlank="1" showErrorMessage="1" errorTitle="Ошибка" error="Допускается ввод только неотрицательных чисел!" sqref="AE619">
      <formula1>0</formula1>
      <formula2>9.99999999999999E+23</formula2>
    </dataValidation>
    <dataValidation type="whole" allowBlank="1" showErrorMessage="1" errorTitle="Ошибка" error="Допускается ввод только неотрицательных целых чисел!" sqref="AF619">
      <formula1>0</formula1>
      <formula2>9.99999999999999E+23</formula2>
    </dataValidation>
    <dataValidation type="whole" allowBlank="1" showErrorMessage="1" errorTitle="Ошибка" error="Допускается ввод только неотрицательных целых чисел!" sqref="AI6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0">
      <formula1>"a"</formula1>
    </dataValidation>
    <dataValidation type="textLength" operator="lessThanOrEqual" allowBlank="1" showInputMessage="1" showErrorMessage="1" errorTitle="Ошибка" error="Допускается ввод не более 900 символов!" sqref="K620">
      <formula1>900</formula1>
    </dataValidation>
    <dataValidation type="whole" allowBlank="1" showErrorMessage="1" errorTitle="Ошибка" error="Допускается ввод только неотрицательных целых чисел!" sqref="AF620">
      <formula1>0</formula1>
      <formula2>9.99999999999999E+23</formula2>
    </dataValidation>
    <dataValidation type="whole" allowBlank="1" showErrorMessage="1" errorTitle="Ошибка" error="Допускается ввод только неотрицательных целых чисел!" sqref="AI620">
      <formula1>0</formula1>
      <formula2>9.99999999999999E+23</formula2>
    </dataValidation>
    <dataValidation type="whole" allowBlank="1" showErrorMessage="1" errorTitle="Ошибка" error="Допускается ввод только неотрицательных целых чисел!" sqref="AF621">
      <formula1>0</formula1>
      <formula2>9.99999999999999E+23</formula2>
    </dataValidation>
    <dataValidation type="whole" allowBlank="1" showErrorMessage="1" errorTitle="Ошибка" error="Допускается ввод только неотрицательных целых чисел!" sqref="AI6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2">
      <formula1>"a"</formula1>
    </dataValidation>
    <dataValidation type="textLength" operator="lessThanOrEqual" allowBlank="1" showInputMessage="1" showErrorMessage="1" errorTitle="Ошибка" error="Допускается ввод не более 900 символов!" sqref="K622">
      <formula1>900</formula1>
    </dataValidation>
    <dataValidation type="textLength" operator="lessThanOrEqual" allowBlank="1" showInputMessage="1" showErrorMessage="1" errorTitle="Ошибка" error="Допускается ввод не более 900 символов!" sqref="M622">
      <formula1>900</formula1>
    </dataValidation>
    <dataValidation type="whole" allowBlank="1" showErrorMessage="1" errorTitle="Ошибка" error="Допускается ввод только неотрицательных целых чисел!" sqref="AF622">
      <formula1>0</formula1>
      <formula2>9.99999999999999E+23</formula2>
    </dataValidation>
    <dataValidation type="whole" allowBlank="1" showErrorMessage="1" errorTitle="Ошибка" error="Допускается ввод только неотрицательных целых чисел!" sqref="AI6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3">
      <formula1>"a"</formula1>
    </dataValidation>
    <dataValidation type="textLength" operator="lessThanOrEqual" allowBlank="1" showInputMessage="1" showErrorMessage="1" errorTitle="Ошибка" error="Допускается ввод не более 900 символов!" sqref="K623">
      <formula1>900</formula1>
    </dataValidation>
    <dataValidation type="whole" allowBlank="1" showErrorMessage="1" errorTitle="Ошибка" error="Допускается ввод только неотрицательных целых чисел!" sqref="AF623">
      <formula1>0</formula1>
      <formula2>9.99999999999999E+23</formula2>
    </dataValidation>
    <dataValidation type="whole" allowBlank="1" showErrorMessage="1" errorTitle="Ошибка" error="Допускается ввод только неотрицательных целых чисел!" sqref="AI6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4">
      <formula1>"a"</formula1>
    </dataValidation>
    <dataValidation type="textLength" operator="lessThanOrEqual" allowBlank="1" showInputMessage="1" showErrorMessage="1" errorTitle="Ошибка" error="Допускается ввод не более 900 символов!" sqref="K624">
      <formula1>900</formula1>
    </dataValidation>
    <dataValidation type="decimal" allowBlank="1" showErrorMessage="1" errorTitle="Ошибка" error="Допускается ввод только неотрицательных чисел!" sqref="AC624">
      <formula1>0</formula1>
      <formula2>9.99999999999999E+23</formula2>
    </dataValidation>
    <dataValidation type="decimal" allowBlank="1" showErrorMessage="1" errorTitle="Ошибка" error="Допускается ввод только неотрицательных чисел!" sqref="AE624">
      <formula1>0</formula1>
      <formula2>9.99999999999999E+23</formula2>
    </dataValidation>
    <dataValidation type="whole" allowBlank="1" showErrorMessage="1" errorTitle="Ошибка" error="Допускается ввод только неотрицательных целых чисел!" sqref="AF624">
      <formula1>0</formula1>
      <formula2>9.99999999999999E+23</formula2>
    </dataValidation>
    <dataValidation type="whole" allowBlank="1" showErrorMessage="1" errorTitle="Ошибка" error="Допускается ввод только неотрицательных целых чисел!" sqref="AI6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6">
      <formula1>"a"</formula1>
    </dataValidation>
    <dataValidation type="textLength" operator="lessThanOrEqual" allowBlank="1" showInputMessage="1" showErrorMessage="1" errorTitle="Ошибка" error="Допускается ввод не более 900 символов!" sqref="K626">
      <formula1>900</formula1>
    </dataValidation>
    <dataValidation type="whole" allowBlank="1" showErrorMessage="1" errorTitle="Ошибка" error="Допускается ввод только неотрицательных целых чисел!" sqref="AF626">
      <formula1>0</formula1>
      <formula2>9.99999999999999E+23</formula2>
    </dataValidation>
    <dataValidation type="whole" allowBlank="1" showErrorMessage="1" errorTitle="Ошибка" error="Допускается ввод только неотрицательных целых чисел!" sqref="AI626">
      <formula1>0</formula1>
      <formula2>9.99999999999999E+23</formula2>
    </dataValidation>
    <dataValidation type="whole" allowBlank="1" showErrorMessage="1" errorTitle="Ошибка" error="Допускается ввод только неотрицательных целых чисел!" sqref="AF627">
      <formula1>0</formula1>
      <formula2>9.99999999999999E+23</formula2>
    </dataValidation>
    <dataValidation type="whole" allowBlank="1" showErrorMessage="1" errorTitle="Ошибка" error="Допускается ввод только неотрицательных целых чисел!" sqref="AI6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4">
      <formula1>"a"</formula1>
    </dataValidation>
    <dataValidation type="textLength" operator="lessThanOrEqual" allowBlank="1" showInputMessage="1" showErrorMessage="1" errorTitle="Ошибка" error="Допускается ввод не более 900 символов!" sqref="K634">
      <formula1>900</formula1>
    </dataValidation>
    <dataValidation type="textLength" operator="lessThanOrEqual" allowBlank="1" showInputMessage="1" showErrorMessage="1" errorTitle="Ошибка" error="Допускается ввод не более 900 символов!" sqref="M634">
      <formula1>900</formula1>
    </dataValidation>
    <dataValidation type="whole" allowBlank="1" showErrorMessage="1" errorTitle="Ошибка" error="Допускается ввод только неотрицательных целых чисел!" sqref="AF634">
      <formula1>0</formula1>
      <formula2>9.99999999999999E+23</formula2>
    </dataValidation>
    <dataValidation type="whole" allowBlank="1" showErrorMessage="1" errorTitle="Ошибка" error="Допускается ввод только неотрицательных целых чисел!" sqref="AI6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5">
      <formula1>"a"</formula1>
    </dataValidation>
    <dataValidation type="textLength" operator="lessThanOrEqual" allowBlank="1" showInputMessage="1" showErrorMessage="1" errorTitle="Ошибка" error="Допускается ввод не более 900 символов!" sqref="K635">
      <formula1>900</formula1>
    </dataValidation>
    <dataValidation type="whole" allowBlank="1" showErrorMessage="1" errorTitle="Ошибка" error="Допускается ввод только неотрицательных целых чисел!" sqref="AF635">
      <formula1>0</formula1>
      <formula2>9.99999999999999E+23</formula2>
    </dataValidation>
    <dataValidation type="whole" allowBlank="1" showErrorMessage="1" errorTitle="Ошибка" error="Допускается ввод только неотрицательных целых чисел!" sqref="AI6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6">
      <formula1>"a"</formula1>
    </dataValidation>
    <dataValidation type="textLength" operator="lessThanOrEqual" allowBlank="1" showInputMessage="1" showErrorMessage="1" errorTitle="Ошибка" error="Допускается ввод не более 900 символов!" sqref="K636">
      <formula1>900</formula1>
    </dataValidation>
    <dataValidation type="decimal" allowBlank="1" showErrorMessage="1" errorTitle="Ошибка" error="Допускается ввод только неотрицательных чисел!" sqref="AC636">
      <formula1>0</formula1>
      <formula2>9.99999999999999E+23</formula2>
    </dataValidation>
    <dataValidation type="decimal" allowBlank="1" showErrorMessage="1" errorTitle="Ошибка" error="Допускается ввод только неотрицательных чисел!" sqref="AE636">
      <formula1>0</formula1>
      <formula2>9.99999999999999E+23</formula2>
    </dataValidation>
    <dataValidation type="whole" allowBlank="1" showErrorMessage="1" errorTitle="Ошибка" error="Допускается ввод только неотрицательных целых чисел!" sqref="AF636">
      <formula1>0</formula1>
      <formula2>9.99999999999999E+23</formula2>
    </dataValidation>
    <dataValidation type="whole" allowBlank="1" showErrorMessage="1" errorTitle="Ошибка" error="Допускается ввод только неотрицательных целых чисел!" sqref="AI6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7">
      <formula1>"a"</formula1>
    </dataValidation>
    <dataValidation type="textLength" operator="lessThanOrEqual" allowBlank="1" showInputMessage="1" showErrorMessage="1" errorTitle="Ошибка" error="Допускается ввод не более 900 символов!" sqref="K637">
      <formula1>900</formula1>
    </dataValidation>
    <dataValidation type="whole" allowBlank="1" showErrorMessage="1" errorTitle="Ошибка" error="Допускается ввод только неотрицательных целых чисел!" sqref="AF637">
      <formula1>0</formula1>
      <formula2>9.99999999999999E+23</formula2>
    </dataValidation>
    <dataValidation type="whole" allowBlank="1" showErrorMessage="1" errorTitle="Ошибка" error="Допускается ввод только неотрицательных целых чисел!" sqref="AI637">
      <formula1>0</formula1>
      <formula2>9.99999999999999E+23</formula2>
    </dataValidation>
    <dataValidation type="whole" allowBlank="1" showErrorMessage="1" errorTitle="Ошибка" error="Допускается ввод только неотрицательных целых чисел!" sqref="AF638">
      <formula1>0</formula1>
      <formula2>9.99999999999999E+23</formula2>
    </dataValidation>
    <dataValidation type="whole" allowBlank="1" showErrorMessage="1" errorTitle="Ошибка" error="Допускается ввод только неотрицательных целых чисел!" sqref="AI6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1">
      <formula1>"a"</formula1>
    </dataValidation>
    <dataValidation type="textLength" operator="lessThanOrEqual" allowBlank="1" showInputMessage="1" showErrorMessage="1" errorTitle="Ошибка" error="Допускается ввод не более 900 символов!" sqref="K651">
      <formula1>900</formula1>
    </dataValidation>
    <dataValidation type="textLength" operator="lessThanOrEqual" allowBlank="1" showInputMessage="1" showErrorMessage="1" errorTitle="Ошибка" error="Допускается ввод не более 900 символов!" sqref="M651">
      <formula1>900</formula1>
    </dataValidation>
    <dataValidation type="whole" allowBlank="1" showErrorMessage="1" errorTitle="Ошибка" error="Допускается ввод только неотрицательных целых чисел!" sqref="AF651">
      <formula1>0</formula1>
      <formula2>9.99999999999999E+23</formula2>
    </dataValidation>
    <dataValidation type="whole" allowBlank="1" showErrorMessage="1" errorTitle="Ошибка" error="Допускается ввод только неотрицательных целых чисел!" sqref="AI6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2">
      <formula1>"a"</formula1>
    </dataValidation>
    <dataValidation type="textLength" operator="lessThanOrEqual" allowBlank="1" showInputMessage="1" showErrorMessage="1" errorTitle="Ошибка" error="Допускается ввод не более 900 символов!" sqref="K652">
      <formula1>900</formula1>
    </dataValidation>
    <dataValidation type="whole" allowBlank="1" showErrorMessage="1" errorTitle="Ошибка" error="Допускается ввод только неотрицательных целых чисел!" sqref="AF652">
      <formula1>0</formula1>
      <formula2>9.99999999999999E+23</formula2>
    </dataValidation>
    <dataValidation type="whole" allowBlank="1" showErrorMessage="1" errorTitle="Ошибка" error="Допускается ввод только неотрицательных целых чисел!" sqref="AI6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3">
      <formula1>"a"</formula1>
    </dataValidation>
    <dataValidation type="textLength" operator="lessThanOrEqual" allowBlank="1" showInputMessage="1" showErrorMessage="1" errorTitle="Ошибка" error="Допускается ввод не более 900 символов!" sqref="K653">
      <formula1>900</formula1>
    </dataValidation>
    <dataValidation type="decimal" allowBlank="1" showErrorMessage="1" errorTitle="Ошибка" error="Допускается ввод только неотрицательных чисел!" sqref="AC653">
      <formula1>0</formula1>
      <formula2>9.99999999999999E+23</formula2>
    </dataValidation>
    <dataValidation type="decimal" allowBlank="1" showErrorMessage="1" errorTitle="Ошибка" error="Допускается ввод только неотрицательных чисел!" sqref="AE653">
      <formula1>0</formula1>
      <formula2>9.99999999999999E+23</formula2>
    </dataValidation>
    <dataValidation type="whole" allowBlank="1" showErrorMessage="1" errorTitle="Ошибка" error="Допускается ввод только неотрицательных целых чисел!" sqref="AF653">
      <formula1>0</formula1>
      <formula2>9.99999999999999E+23</formula2>
    </dataValidation>
    <dataValidation type="whole" allowBlank="1" showErrorMessage="1" errorTitle="Ошибка" error="Допускается ввод только неотрицательных целых чисел!" sqref="AI6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5">
      <formula1>"a"</formula1>
    </dataValidation>
    <dataValidation type="textLength" operator="lessThanOrEqual" allowBlank="1" showInputMessage="1" showErrorMessage="1" errorTitle="Ошибка" error="Допускается ввод не более 900 символов!" sqref="K655">
      <formula1>900</formula1>
    </dataValidation>
    <dataValidation type="whole" allowBlank="1" showErrorMessage="1" errorTitle="Ошибка" error="Допускается ввод только неотрицательных целых чисел!" sqref="AF655">
      <formula1>0</formula1>
      <formula2>9.99999999999999E+23</formula2>
    </dataValidation>
    <dataValidation type="whole" allowBlank="1" showErrorMessage="1" errorTitle="Ошибка" error="Допускается ввод только неотрицательных целых чисел!" sqref="AI655">
      <formula1>0</formula1>
      <formula2>9.99999999999999E+23</formula2>
    </dataValidation>
    <dataValidation type="whole" allowBlank="1" showErrorMessage="1" errorTitle="Ошибка" error="Допускается ввод только неотрицательных целых чисел!" sqref="AF656">
      <formula1>0</formula1>
      <formula2>9.99999999999999E+23</formula2>
    </dataValidation>
    <dataValidation type="whole" allowBlank="1" showErrorMessage="1" errorTitle="Ошибка" error="Допускается ввод только неотрицательных целых чисел!" sqref="AI6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2">
      <formula1>"a"</formula1>
    </dataValidation>
    <dataValidation type="textLength" operator="lessThanOrEqual" allowBlank="1" showInputMessage="1" showErrorMessage="1" errorTitle="Ошибка" error="Допускается ввод не более 900 символов!" sqref="K412">
      <formula1>900</formula1>
    </dataValidation>
    <dataValidation type="decimal" allowBlank="1" showErrorMessage="1" errorTitle="Ошибка" error="Допускается ввод только неотрицательных чисел!" sqref="AC412">
      <formula1>0</formula1>
      <formula2>9.99999999999999E+23</formula2>
    </dataValidation>
    <dataValidation type="decimal" allowBlank="1" showErrorMessage="1" errorTitle="Ошибка" error="Допускается ввод только неотрицательных чисел!" sqref="AE412">
      <formula1>0</formula1>
      <formula2>9.99999999999999E+23</formula2>
    </dataValidation>
    <dataValidation type="whole" allowBlank="1" showErrorMessage="1" errorTitle="Ошибка" error="Допускается ввод только неотрицательных целых чисел!" sqref="AF412">
      <formula1>0</formula1>
      <formula2>9.99999999999999E+23</formula2>
    </dataValidation>
    <dataValidation type="whole" allowBlank="1" showErrorMessage="1" errorTitle="Ошибка" error="Допускается ввод только неотрицательных целых чисел!" sqref="AI4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3">
      <formula1>"a"</formula1>
    </dataValidation>
    <dataValidation type="textLength" operator="lessThanOrEqual" allowBlank="1" showInputMessage="1" showErrorMessage="1" errorTitle="Ошибка" error="Допускается ввод не более 900 символов!" sqref="K413">
      <formula1>900</formula1>
    </dataValidation>
    <dataValidation type="decimal" allowBlank="1" showErrorMessage="1" errorTitle="Ошибка" error="Допускается ввод только неотрицательных чисел!" sqref="AC413">
      <formula1>0</formula1>
      <formula2>9.99999999999999E+23</formula2>
    </dataValidation>
    <dataValidation type="decimal" allowBlank="1" showErrorMessage="1" errorTitle="Ошибка" error="Допускается ввод только неотрицательных чисел!" sqref="AE413">
      <formula1>0</formula1>
      <formula2>9.99999999999999E+23</formula2>
    </dataValidation>
    <dataValidation type="whole" allowBlank="1" showErrorMessage="1" errorTitle="Ошибка" error="Допускается ввод только неотрицательных целых чисел!" sqref="AF413">
      <formula1>0</formula1>
      <formula2>9.99999999999999E+23</formula2>
    </dataValidation>
    <dataValidation type="whole" allowBlank="1" showErrorMessage="1" errorTitle="Ошибка" error="Допускается ввод только неотрицательных целых чисел!" sqref="AI4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5">
      <formula1>"a"</formula1>
    </dataValidation>
    <dataValidation type="textLength" operator="lessThanOrEqual" allowBlank="1" showInputMessage="1" showErrorMessage="1" errorTitle="Ошибка" error="Допускается ввод не более 900 символов!" sqref="K455">
      <formula1>900</formula1>
    </dataValidation>
    <dataValidation type="decimal" allowBlank="1" showErrorMessage="1" errorTitle="Ошибка" error="Допускается ввод только неотрицательных чисел!" sqref="AC455">
      <formula1>0</formula1>
      <formula2>9.99999999999999E+23</formula2>
    </dataValidation>
    <dataValidation type="decimal" allowBlank="1" showErrorMessage="1" errorTitle="Ошибка" error="Допускается ввод только неотрицательных чисел!" sqref="AE455">
      <formula1>0</formula1>
      <formula2>9.99999999999999E+23</formula2>
    </dataValidation>
    <dataValidation type="whole" allowBlank="1" showErrorMessage="1" errorTitle="Ошибка" error="Допускается ввод только неотрицательных целых чисел!" sqref="AF455">
      <formula1>0</formula1>
      <formula2>9.99999999999999E+23</formula2>
    </dataValidation>
    <dataValidation type="whole" allowBlank="1" showErrorMessage="1" errorTitle="Ошибка" error="Допускается ввод только неотрицательных целых чисел!" sqref="AI4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6">
      <formula1>"a"</formula1>
    </dataValidation>
    <dataValidation type="textLength" operator="lessThanOrEqual" allowBlank="1" showInputMessage="1" showErrorMessage="1" errorTitle="Ошибка" error="Допускается ввод не более 900 символов!" sqref="K456">
      <formula1>900</formula1>
    </dataValidation>
    <dataValidation type="decimal" allowBlank="1" showErrorMessage="1" errorTitle="Ошибка" error="Допускается ввод только неотрицательных чисел!" sqref="AC456">
      <formula1>0</formula1>
      <formula2>9.99999999999999E+23</formula2>
    </dataValidation>
    <dataValidation type="decimal" allowBlank="1" showErrorMessage="1" errorTitle="Ошибка" error="Допускается ввод только неотрицательных чисел!" sqref="AE456">
      <formula1>0</formula1>
      <formula2>9.99999999999999E+23</formula2>
    </dataValidation>
    <dataValidation type="whole" allowBlank="1" showErrorMessage="1" errorTitle="Ошибка" error="Допускается ввод только неотрицательных целых чисел!" sqref="AF456">
      <formula1>0</formula1>
      <formula2>9.99999999999999E+23</formula2>
    </dataValidation>
    <dataValidation type="whole" allowBlank="1" showErrorMessage="1" errorTitle="Ошибка" error="Допускается ввод только неотрицательных целых чисел!" sqref="AI4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8">
      <formula1>"a"</formula1>
    </dataValidation>
    <dataValidation type="textLength" operator="lessThanOrEqual" allowBlank="1" showInputMessage="1" showErrorMessage="1" errorTitle="Ошибка" error="Допускается ввод не более 900 символов!" sqref="K488">
      <formula1>900</formula1>
    </dataValidation>
    <dataValidation type="decimal" allowBlank="1" showErrorMessage="1" errorTitle="Ошибка" error="Допускается ввод только неотрицательных чисел!" sqref="AC488">
      <formula1>0</formula1>
      <formula2>9.99999999999999E+23</formula2>
    </dataValidation>
    <dataValidation type="decimal" allowBlank="1" showErrorMessage="1" errorTitle="Ошибка" error="Допускается ввод только неотрицательных чисел!" sqref="AE488">
      <formula1>0</formula1>
      <formula2>9.99999999999999E+23</formula2>
    </dataValidation>
    <dataValidation type="whole" allowBlank="1" showErrorMessage="1" errorTitle="Ошибка" error="Допускается ввод только неотрицательных целых чисел!" sqref="AF488">
      <formula1>0</formula1>
      <formula2>9.99999999999999E+23</formula2>
    </dataValidation>
    <dataValidation type="whole" allowBlank="1" showErrorMessage="1" errorTitle="Ошибка" error="Допускается ввод только неотрицательных целых чисел!" sqref="AI4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9">
      <formula1>"a"</formula1>
    </dataValidation>
    <dataValidation type="textLength" operator="lessThanOrEqual" allowBlank="1" showInputMessage="1" showErrorMessage="1" errorTitle="Ошибка" error="Допускается ввод не более 900 символов!" sqref="K489">
      <formula1>900</formula1>
    </dataValidation>
    <dataValidation type="decimal" allowBlank="1" showErrorMessage="1" errorTitle="Ошибка" error="Допускается ввод только неотрицательных чисел!" sqref="AC489">
      <formula1>0</formula1>
      <formula2>9.99999999999999E+23</formula2>
    </dataValidation>
    <dataValidation type="decimal" allowBlank="1" showErrorMessage="1" errorTitle="Ошибка" error="Допускается ввод только неотрицательных чисел!" sqref="AE489">
      <formula1>0</formula1>
      <formula2>9.99999999999999E+23</formula2>
    </dataValidation>
    <dataValidation type="whole" allowBlank="1" showErrorMessage="1" errorTitle="Ошибка" error="Допускается ввод только неотрицательных целых чисел!" sqref="AF489">
      <formula1>0</formula1>
      <formula2>9.99999999999999E+23</formula2>
    </dataValidation>
    <dataValidation type="whole" allowBlank="1" showErrorMessage="1" errorTitle="Ошибка" error="Допускается ввод только неотрицательных целых чисел!" sqref="AI4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6">
      <formula1>"a"</formula1>
    </dataValidation>
    <dataValidation type="textLength" operator="lessThanOrEqual" allowBlank="1" showInputMessage="1" showErrorMessage="1" errorTitle="Ошибка" error="Допускается ввод не более 900 символов!" sqref="K506">
      <formula1>900</formula1>
    </dataValidation>
    <dataValidation type="decimal" allowBlank="1" showErrorMessage="1" errorTitle="Ошибка" error="Допускается ввод только неотрицательных чисел!" sqref="AC506">
      <formula1>0</formula1>
      <formula2>9.99999999999999E+23</formula2>
    </dataValidation>
    <dataValidation type="decimal" allowBlank="1" showErrorMessage="1" errorTitle="Ошибка" error="Допускается ввод только неотрицательных чисел!" sqref="AE506">
      <formula1>0</formula1>
      <formula2>9.99999999999999E+23</formula2>
    </dataValidation>
    <dataValidation type="whole" allowBlank="1" showErrorMessage="1" errorTitle="Ошибка" error="Допускается ввод только неотрицательных целых чисел!" sqref="AF506">
      <formula1>0</formula1>
      <formula2>9.99999999999999E+23</formula2>
    </dataValidation>
    <dataValidation type="whole" allowBlank="1" showErrorMessage="1" errorTitle="Ошибка" error="Допускается ввод только неотрицательных целых чисел!" sqref="AI5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7">
      <formula1>"a"</formula1>
    </dataValidation>
    <dataValidation type="textLength" operator="lessThanOrEqual" allowBlank="1" showInputMessage="1" showErrorMessage="1" errorTitle="Ошибка" error="Допускается ввод не более 900 символов!" sqref="K507">
      <formula1>900</formula1>
    </dataValidation>
    <dataValidation type="decimal" allowBlank="1" showErrorMessage="1" errorTitle="Ошибка" error="Допускается ввод только неотрицательных чисел!" sqref="AC507">
      <formula1>0</formula1>
      <formula2>9.99999999999999E+23</formula2>
    </dataValidation>
    <dataValidation type="decimal" allowBlank="1" showErrorMessage="1" errorTitle="Ошибка" error="Допускается ввод только неотрицательных чисел!" sqref="AE507">
      <formula1>0</formula1>
      <formula2>9.99999999999999E+23</formula2>
    </dataValidation>
    <dataValidation type="whole" allowBlank="1" showErrorMessage="1" errorTitle="Ошибка" error="Допускается ввод только неотрицательных целых чисел!" sqref="AF507">
      <formula1>0</formula1>
      <formula2>9.99999999999999E+23</formula2>
    </dataValidation>
    <dataValidation type="whole" allowBlank="1" showErrorMessage="1" errorTitle="Ошибка" error="Допускается ввод только неотрицательных целых чисел!" sqref="AI5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4">
      <formula1>"a"</formula1>
    </dataValidation>
    <dataValidation type="textLength" operator="lessThanOrEqual" allowBlank="1" showInputMessage="1" showErrorMessage="1" errorTitle="Ошибка" error="Допускается ввод не более 900 символов!" sqref="K554">
      <formula1>900</formula1>
    </dataValidation>
    <dataValidation type="decimal" allowBlank="1" showErrorMessage="1" errorTitle="Ошибка" error="Допускается ввод только неотрицательных чисел!" sqref="AC554">
      <formula1>0</formula1>
      <formula2>9.99999999999999E+23</formula2>
    </dataValidation>
    <dataValidation type="decimal" allowBlank="1" showErrorMessage="1" errorTitle="Ошибка" error="Допускается ввод только неотрицательных чисел!" sqref="AE554">
      <formula1>0</formula1>
      <formula2>9.99999999999999E+23</formula2>
    </dataValidation>
    <dataValidation type="whole" allowBlank="1" showErrorMessage="1" errorTitle="Ошибка" error="Допускается ввод только неотрицательных целых чисел!" sqref="AF554">
      <formula1>0</formula1>
      <formula2>9.99999999999999E+23</formula2>
    </dataValidation>
    <dataValidation type="whole" allowBlank="1" showErrorMessage="1" errorTitle="Ошибка" error="Допускается ввод только неотрицательных целых чисел!" sqref="AI5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6">
      <formula1>"a"</formula1>
    </dataValidation>
    <dataValidation type="textLength" operator="lessThanOrEqual" allowBlank="1" showInputMessage="1" showErrorMessage="1" errorTitle="Ошибка" error="Допускается ввод не более 900 символов!" sqref="K576">
      <formula1>900</formula1>
    </dataValidation>
    <dataValidation type="decimal" allowBlank="1" showErrorMessage="1" errorTitle="Ошибка" error="Допускается ввод только неотрицательных чисел!" sqref="AC576">
      <formula1>0</formula1>
      <formula2>9.99999999999999E+23</formula2>
    </dataValidation>
    <dataValidation type="decimal" allowBlank="1" showErrorMessage="1" errorTitle="Ошибка" error="Допускается ввод только неотрицательных чисел!" sqref="AE576">
      <formula1>0</formula1>
      <formula2>9.99999999999999E+23</formula2>
    </dataValidation>
    <dataValidation type="whole" allowBlank="1" showErrorMessage="1" errorTitle="Ошибка" error="Допускается ввод только неотрицательных целых чисел!" sqref="AF576">
      <formula1>0</formula1>
      <formula2>9.99999999999999E+23</formula2>
    </dataValidation>
    <dataValidation type="whole" allowBlank="1" showErrorMessage="1" errorTitle="Ошибка" error="Допускается ввод только неотрицательных целых чисел!" sqref="AI5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8">
      <formula1>"a"</formula1>
    </dataValidation>
    <dataValidation type="textLength" operator="lessThanOrEqual" allowBlank="1" showInputMessage="1" showErrorMessage="1" errorTitle="Ошибка" error="Допускается ввод не более 900 символов!" sqref="K608">
      <formula1>900</formula1>
    </dataValidation>
    <dataValidation type="decimal" allowBlank="1" showErrorMessage="1" errorTitle="Ошибка" error="Допускается ввод только неотрицательных чисел!" sqref="AC608">
      <formula1>0</formula1>
      <formula2>9.99999999999999E+23</formula2>
    </dataValidation>
    <dataValidation type="decimal" allowBlank="1" showErrorMessage="1" errorTitle="Ошибка" error="Допускается ввод только неотрицательных чисел!" sqref="AE608">
      <formula1>0</formula1>
      <formula2>9.99999999999999E+23</formula2>
    </dataValidation>
    <dataValidation type="whole" allowBlank="1" showErrorMessage="1" errorTitle="Ошибка" error="Допускается ввод только неотрицательных целых чисел!" sqref="AF608">
      <formula1>0</formula1>
      <formula2>9.99999999999999E+23</formula2>
    </dataValidation>
    <dataValidation type="whole" allowBlank="1" showErrorMessage="1" errorTitle="Ошибка" error="Допускается ввод только неотрицательных целых чисел!" sqref="AI6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5">
      <formula1>"a"</formula1>
    </dataValidation>
    <dataValidation type="textLength" operator="lessThanOrEqual" allowBlank="1" showInputMessage="1" showErrorMessage="1" errorTitle="Ошибка" error="Допускается ввод не более 900 символов!" sqref="K625">
      <formula1>900</formula1>
    </dataValidation>
    <dataValidation type="decimal" allowBlank="1" showErrorMessage="1" errorTitle="Ошибка" error="Допускается ввод только неотрицательных чисел!" sqref="AC625">
      <formula1>0</formula1>
      <formula2>9.99999999999999E+23</formula2>
    </dataValidation>
    <dataValidation type="decimal" allowBlank="1" showErrorMessage="1" errorTitle="Ошибка" error="Допускается ввод только неотрицательных чисел!" sqref="AE625">
      <formula1>0</formula1>
      <formula2>9.99999999999999E+23</formula2>
    </dataValidation>
    <dataValidation type="whole" allowBlank="1" showErrorMessage="1" errorTitle="Ошибка" error="Допускается ввод только неотрицательных целых чисел!" sqref="AF625">
      <formula1>0</formula1>
      <formula2>9.99999999999999E+23</formula2>
    </dataValidation>
    <dataValidation type="whole" allowBlank="1" showErrorMessage="1" errorTitle="Ошибка" error="Допускается ввод только неотрицательных целых чисел!" sqref="AI6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4">
      <formula1>"a"</formula1>
    </dataValidation>
    <dataValidation type="textLength" operator="lessThanOrEqual" allowBlank="1" showInputMessage="1" showErrorMessage="1" errorTitle="Ошибка" error="Допускается ввод не более 900 символов!" sqref="K654">
      <formula1>900</formula1>
    </dataValidation>
    <dataValidation type="decimal" allowBlank="1" showErrorMessage="1" errorTitle="Ошибка" error="Допускается ввод только неотрицательных чисел!" sqref="AC654">
      <formula1>0</formula1>
      <formula2>9.99999999999999E+23</formula2>
    </dataValidation>
    <dataValidation type="decimal" allowBlank="1" showErrorMessage="1" errorTitle="Ошибка" error="Допускается ввод только неотрицательных чисел!" sqref="AE654">
      <formula1>0</formula1>
      <formula2>9.99999999999999E+23</formula2>
    </dataValidation>
    <dataValidation type="whole" allowBlank="1" showErrorMessage="1" errorTitle="Ошибка" error="Допускается ввод только неотрицательных целых чисел!" sqref="AF654">
      <formula1>0</formula1>
      <formula2>9.99999999999999E+23</formula2>
    </dataValidation>
    <dataValidation type="whole" allowBlank="1" showErrorMessage="1" errorTitle="Ошибка" error="Допускается ввод только неотрицательных целых чисел!" sqref="AI6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9">
      <formula1>"a"</formula1>
    </dataValidation>
    <dataValidation type="textLength" operator="lessThanOrEqual" allowBlank="1" showInputMessage="1" showErrorMessage="1" errorTitle="Ошибка" error="Допускается ввод не более 900 символов!" sqref="K639">
      <formula1>900</formula1>
    </dataValidation>
    <dataValidation type="textLength" operator="lessThanOrEqual" allowBlank="1" showInputMessage="1" showErrorMessage="1" errorTitle="Ошибка" error="Допускается ввод не более 900 символов!" sqref="M639">
      <formula1>900</formula1>
    </dataValidation>
    <dataValidation type="whole" allowBlank="1" showErrorMessage="1" errorTitle="Ошибка" error="Допускается ввод только неотрицательных целых чисел!" sqref="AF639">
      <formula1>0</formula1>
      <formula2>9.99999999999999E+23</formula2>
    </dataValidation>
    <dataValidation type="whole" allowBlank="1" showErrorMessage="1" errorTitle="Ошибка" error="Допускается ввод только неотрицательных целых чисел!" sqref="AI6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0">
      <formula1>"a"</formula1>
    </dataValidation>
    <dataValidation type="textLength" operator="lessThanOrEqual" allowBlank="1" showInputMessage="1" showErrorMessage="1" errorTitle="Ошибка" error="Допускается ввод не более 900 символов!" sqref="K640">
      <formula1>900</formula1>
    </dataValidation>
    <dataValidation type="whole" allowBlank="1" showErrorMessage="1" errorTitle="Ошибка" error="Допускается ввод только неотрицательных целых чисел!" sqref="AF640">
      <formula1>0</formula1>
      <formula2>9.99999999999999E+23</formula2>
    </dataValidation>
    <dataValidation type="whole" allowBlank="1" showErrorMessage="1" errorTitle="Ошибка" error="Допускается ввод только неотрицательных целых чисел!" sqref="AI6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1">
      <formula1>"a"</formula1>
    </dataValidation>
    <dataValidation type="textLength" operator="lessThanOrEqual" allowBlank="1" showInputMessage="1" showErrorMessage="1" errorTitle="Ошибка" error="Допускается ввод не более 900 символов!" sqref="K641">
      <formula1>900</formula1>
    </dataValidation>
    <dataValidation type="decimal" allowBlank="1" showErrorMessage="1" errorTitle="Ошибка" error="Допускается ввод только неотрицательных чисел!" sqref="AC641">
      <formula1>0</formula1>
      <formula2>9.99999999999999E+23</formula2>
    </dataValidation>
    <dataValidation type="decimal" allowBlank="1" showErrorMessage="1" errorTitle="Ошибка" error="Допускается ввод только неотрицательных чисел!" sqref="AE641">
      <formula1>0</formula1>
      <formula2>9.99999999999999E+23</formula2>
    </dataValidation>
    <dataValidation type="whole" allowBlank="1" showErrorMessage="1" errorTitle="Ошибка" error="Допускается ввод только неотрицательных целых чисел!" sqref="AF641">
      <formula1>0</formula1>
      <formula2>9.99999999999999E+23</formula2>
    </dataValidation>
    <dataValidation type="whole" allowBlank="1" showErrorMessage="1" errorTitle="Ошибка" error="Допускается ввод только неотрицательных целых чисел!" sqref="AI6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3">
      <formula1>"a"</formula1>
    </dataValidation>
    <dataValidation type="textLength" operator="lessThanOrEqual" allowBlank="1" showInputMessage="1" showErrorMessage="1" errorTitle="Ошибка" error="Допускается ввод не более 900 символов!" sqref="K643">
      <formula1>900</formula1>
    </dataValidation>
    <dataValidation type="whole" allowBlank="1" showErrorMessage="1" errorTitle="Ошибка" error="Допускается ввод только неотрицательных целых чисел!" sqref="AF643">
      <formula1>0</formula1>
      <formula2>9.99999999999999E+23</formula2>
    </dataValidation>
    <dataValidation type="whole" allowBlank="1" showErrorMessage="1" errorTitle="Ошибка" error="Допускается ввод только неотрицательных целых чисел!" sqref="AI643">
      <formula1>0</formula1>
      <formula2>9.99999999999999E+23</formula2>
    </dataValidation>
    <dataValidation type="whole" allowBlank="1" showErrorMessage="1" errorTitle="Ошибка" error="Допускается ввод только неотрицательных целых чисел!" sqref="AF644">
      <formula1>0</formula1>
      <formula2>9.99999999999999E+23</formula2>
    </dataValidation>
    <dataValidation type="whole" allowBlank="1" showErrorMessage="1" errorTitle="Ошибка" error="Допускается ввод только неотрицательных целых чисел!" sqref="AI6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2">
      <formula1>"a"</formula1>
    </dataValidation>
    <dataValidation type="textLength" operator="lessThanOrEqual" allowBlank="1" showInputMessage="1" showErrorMessage="1" errorTitle="Ошибка" error="Допускается ввод не более 900 символов!" sqref="K642">
      <formula1>900</formula1>
    </dataValidation>
    <dataValidation type="decimal" allowBlank="1" showErrorMessage="1" errorTitle="Ошибка" error="Допускается ввод только неотрицательных чисел!" sqref="AC642">
      <formula1>0</formula1>
      <formula2>9.99999999999999E+23</formula2>
    </dataValidation>
    <dataValidation type="decimal" allowBlank="1" showErrorMessage="1" errorTitle="Ошибка" error="Допускается ввод только неотрицательных чисел!" sqref="AE642">
      <formula1>0</formula1>
      <formula2>9.99999999999999E+23</formula2>
    </dataValidation>
    <dataValidation type="whole" allowBlank="1" showErrorMessage="1" errorTitle="Ошибка" error="Допускается ввод только неотрицательных целых чисел!" sqref="AF642">
      <formula1>0</formula1>
      <formula2>9.99999999999999E+23</formula2>
    </dataValidation>
    <dataValidation type="whole" allowBlank="1" showErrorMessage="1" errorTitle="Ошибка" error="Допускается ввод только неотрицательных целых чисел!" sqref="AI64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DA59"/>
  <sheetViews>
    <sheetView showGridLines="0" zoomScale="85" workbookViewId="0">
      <pane xSplit="9" ySplit="13" topLeftCell="J14" activePane="bottomRight" state="frozen"/>
      <selection pane="topRight" activeCell="J1" sqref="J1"/>
      <selection pane="bottomLeft" activeCell="A14" sqref="A14"/>
      <selection pane="bottomRight" activeCell="CM1" sqref="CM1:CM59"/>
    </sheetView>
  </sheetViews>
  <sheetFormatPr defaultColWidth="9.140625" defaultRowHeight="10.5" customHeight="1"/>
  <cols>
    <col min="1" max="3" width="4.140625" style="990" hidden="1" customWidth="1"/>
    <col min="4" max="4" width="4.140625" style="1190" hidden="1" customWidth="1"/>
    <col min="5" max="5" width="3" style="1459" customWidth="1"/>
    <col min="6" max="6" width="6" style="1459" customWidth="1"/>
    <col min="7" max="7" width="60" style="1459" customWidth="1"/>
    <col min="8" max="9" width="21.7109375" style="1459" hidden="1" customWidth="1"/>
    <col min="10" max="10" width="0.140625" style="1459" customWidth="1"/>
    <col min="11" max="18" width="21.7109375" style="1459" hidden="1" customWidth="1"/>
    <col min="19" max="19" width="0.140625" style="1459" customWidth="1"/>
    <col min="20" max="23" width="21.7109375" style="1459" hidden="1" customWidth="1"/>
    <col min="24" max="24" width="0.140625" style="1459" customWidth="1"/>
    <col min="25" max="33" width="21.7109375" style="1459" hidden="1" customWidth="1"/>
    <col min="34" max="34" width="0.140625" style="1459" customWidth="1"/>
    <col min="35" max="46" width="21.7109375" style="1459" hidden="1" customWidth="1"/>
    <col min="47" max="47" width="0.140625" style="1459" customWidth="1"/>
    <col min="48" max="52" width="21.7109375" style="1459" hidden="1" customWidth="1"/>
    <col min="53" max="53" width="0.140625" style="1459" customWidth="1"/>
    <col min="54" max="62" width="21.7109375" style="1459" hidden="1" customWidth="1"/>
    <col min="63" max="63" width="0.140625" style="1459" customWidth="1"/>
    <col min="64" max="79" width="21.7109375" style="1459" hidden="1" customWidth="1"/>
    <col min="80" max="80" width="0.140625" style="1459" customWidth="1"/>
    <col min="81" max="86" width="21.7109375" style="1459" hidden="1" customWidth="1"/>
    <col min="87" max="87" width="0.140625" style="1459" customWidth="1"/>
    <col min="88" max="91" width="21.7109375" style="1459" hidden="1" customWidth="1"/>
    <col min="92" max="92" width="0.140625" style="1459" customWidth="1"/>
    <col min="93" max="93" width="1" style="1459" customWidth="1"/>
    <col min="94" max="104" width="8" style="1459" customWidth="1"/>
    <col min="105" max="105" width="9.140625" style="1459" hidden="1"/>
  </cols>
  <sheetData>
    <row r="1" spans="1:105" s="1190" customFormat="1" ht="10.5" hidden="1" customHeight="1">
      <c r="A1" s="990"/>
      <c r="B1" s="990"/>
      <c r="C1" s="990"/>
      <c r="E1" s="469"/>
      <c r="DA1" s="984" t="s">
        <v>1</v>
      </c>
    </row>
    <row r="2" spans="1:105" ht="10.5" hidden="1" customHeight="1">
      <c r="DA2" s="979">
        <v>0</v>
      </c>
    </row>
    <row r="3" spans="1:105" s="1456" customFormat="1" ht="10.5" hidden="1" customHeight="1">
      <c r="A3" s="990"/>
      <c r="B3" s="990"/>
      <c r="C3" s="990"/>
      <c r="D3" s="984"/>
      <c r="E3" s="295"/>
      <c r="DA3" s="980">
        <v>0</v>
      </c>
    </row>
    <row r="4" spans="1:105" ht="3" customHeight="1">
      <c r="DA4" s="979">
        <v>3</v>
      </c>
    </row>
    <row r="5" spans="1:105" ht="27.4" customHeight="1">
      <c r="F5" s="384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3841"/>
      <c r="H5" s="3841"/>
      <c r="I5" s="3841"/>
      <c r="J5" s="3841"/>
      <c r="K5" s="1865"/>
      <c r="L5" s="1865"/>
      <c r="M5" s="1865"/>
      <c r="N5" s="1865"/>
      <c r="O5" s="1865"/>
      <c r="P5" s="1865"/>
      <c r="Q5" s="1865"/>
      <c r="R5" s="1865"/>
      <c r="S5" s="1865"/>
      <c r="T5" s="1865"/>
      <c r="U5" s="1865"/>
      <c r="V5" s="1865"/>
      <c r="W5" s="1865"/>
      <c r="X5" s="1865"/>
      <c r="Y5" s="1865"/>
      <c r="Z5" s="1865"/>
      <c r="AA5" s="1865"/>
      <c r="AB5" s="1865"/>
      <c r="AC5" s="1865"/>
      <c r="AD5" s="1865"/>
      <c r="AE5" s="1865"/>
      <c r="AF5" s="1865"/>
      <c r="AG5" s="1865"/>
      <c r="AH5" s="1865"/>
      <c r="AI5" s="1865"/>
      <c r="AJ5" s="1865"/>
      <c r="AK5" s="1865"/>
      <c r="AL5" s="1865"/>
      <c r="AM5" s="1865"/>
      <c r="AN5" s="1865"/>
      <c r="AO5" s="1865"/>
      <c r="AP5" s="1865"/>
      <c r="AQ5" s="1865"/>
      <c r="AR5" s="1865"/>
      <c r="AS5" s="1865"/>
      <c r="AT5" s="1865"/>
      <c r="AU5" s="1865"/>
      <c r="AV5" s="1865"/>
      <c r="AW5" s="1865"/>
      <c r="AX5" s="1865"/>
      <c r="AY5" s="1865"/>
      <c r="AZ5" s="1865"/>
      <c r="BA5" s="1865"/>
      <c r="BB5" s="1865"/>
      <c r="BC5" s="1865"/>
      <c r="BD5" s="1865"/>
      <c r="BE5" s="1865"/>
      <c r="BF5" s="1865"/>
      <c r="BG5" s="1865"/>
      <c r="BH5" s="1865"/>
      <c r="BI5" s="1865"/>
      <c r="BJ5" s="1865"/>
      <c r="BK5" s="1865"/>
      <c r="BL5" s="1865"/>
      <c r="BM5" s="1865"/>
      <c r="BN5" s="1865"/>
      <c r="BO5" s="1865"/>
      <c r="BP5" s="1865"/>
      <c r="BQ5" s="1865"/>
      <c r="BR5" s="1865"/>
      <c r="BS5" s="1865"/>
      <c r="BT5" s="1865"/>
      <c r="BU5" s="1865"/>
      <c r="BV5" s="1865"/>
      <c r="BW5" s="1865"/>
      <c r="BX5" s="1865"/>
      <c r="BY5" s="1865"/>
      <c r="BZ5" s="1865"/>
      <c r="CA5" s="1865"/>
      <c r="CB5" s="1865"/>
      <c r="CC5" s="1865"/>
      <c r="CD5" s="1865"/>
      <c r="CE5" s="1865"/>
      <c r="CF5" s="1865"/>
      <c r="CG5" s="1865"/>
      <c r="CH5" s="1865"/>
      <c r="CI5" s="1865"/>
      <c r="CJ5" s="1865"/>
      <c r="CK5" s="1865"/>
      <c r="CL5" s="1865"/>
      <c r="CM5" s="1865"/>
      <c r="CN5" s="1865"/>
      <c r="DA5" s="979">
        <v>26</v>
      </c>
    </row>
    <row r="6" spans="1:105" ht="10.5" customHeight="1">
      <c r="F6" s="3814" t="str">
        <f>IF(org=0,"Не определено",org)</f>
        <v>ООО "Смоленскрегионтеплоэнерго"</v>
      </c>
      <c r="G6" s="3814"/>
      <c r="H6" s="3814"/>
      <c r="I6" s="3814"/>
      <c r="J6" s="3814"/>
      <c r="K6" s="1866"/>
      <c r="L6" s="1866"/>
      <c r="M6" s="1866"/>
      <c r="N6" s="1866"/>
      <c r="O6" s="1866"/>
      <c r="P6" s="1866"/>
      <c r="Q6" s="1866"/>
      <c r="R6" s="1866"/>
      <c r="S6" s="1866"/>
      <c r="T6" s="1866"/>
      <c r="U6" s="1866"/>
      <c r="V6" s="1866"/>
      <c r="W6" s="1866"/>
      <c r="X6" s="1866"/>
      <c r="Y6" s="1866"/>
      <c r="Z6" s="1866"/>
      <c r="AA6" s="1866"/>
      <c r="AB6" s="1866"/>
      <c r="AC6" s="1866"/>
      <c r="AD6" s="1866"/>
      <c r="AE6" s="1866"/>
      <c r="AF6" s="1866"/>
      <c r="AG6" s="1866"/>
      <c r="AH6" s="1866"/>
      <c r="AI6" s="1866"/>
      <c r="AJ6" s="1866"/>
      <c r="AK6" s="1866"/>
      <c r="AL6" s="1866"/>
      <c r="AM6" s="1866"/>
      <c r="AN6" s="1866"/>
      <c r="AO6" s="1866"/>
      <c r="AP6" s="1866"/>
      <c r="AQ6" s="1866"/>
      <c r="AR6" s="1866"/>
      <c r="AS6" s="1866"/>
      <c r="AT6" s="1866"/>
      <c r="AU6" s="1866"/>
      <c r="AV6" s="1866"/>
      <c r="AW6" s="1866"/>
      <c r="AX6" s="1866"/>
      <c r="AY6" s="1866"/>
      <c r="AZ6" s="1866"/>
      <c r="BA6" s="1866"/>
      <c r="BB6" s="1866"/>
      <c r="BC6" s="1866"/>
      <c r="BD6" s="1866"/>
      <c r="BE6" s="1866"/>
      <c r="BF6" s="1866"/>
      <c r="BG6" s="1866"/>
      <c r="BH6" s="1866"/>
      <c r="BI6" s="1866"/>
      <c r="BJ6" s="1866"/>
      <c r="BK6" s="1866"/>
      <c r="BL6" s="1866"/>
      <c r="BM6" s="1866"/>
      <c r="BN6" s="1866"/>
      <c r="BO6" s="1866"/>
      <c r="BP6" s="1866"/>
      <c r="BQ6" s="1866"/>
      <c r="BR6" s="1866"/>
      <c r="BS6" s="1866"/>
      <c r="BT6" s="1866"/>
      <c r="BU6" s="1866"/>
      <c r="BV6" s="1866"/>
      <c r="BW6" s="1866"/>
      <c r="BX6" s="1866"/>
      <c r="BY6" s="1866"/>
      <c r="BZ6" s="1866"/>
      <c r="CA6" s="1866"/>
      <c r="CB6" s="1866"/>
      <c r="CC6" s="1866"/>
      <c r="CD6" s="1866"/>
      <c r="CE6" s="1866"/>
      <c r="CF6" s="1866"/>
      <c r="CG6" s="1866"/>
      <c r="CH6" s="1866"/>
      <c r="CI6" s="1866"/>
      <c r="CJ6" s="1866"/>
      <c r="CK6" s="1866"/>
      <c r="CL6" s="1866"/>
      <c r="CM6" s="1866"/>
      <c r="CN6" s="1866"/>
      <c r="DA6" s="979">
        <v>10</v>
      </c>
    </row>
    <row r="7" spans="1:105" ht="11.45" customHeight="1">
      <c r="E7" s="994"/>
      <c r="F7" s="1051"/>
      <c r="G7" s="1051"/>
      <c r="H7" s="1051"/>
      <c r="I7" s="1051"/>
      <c r="J7" s="1051"/>
      <c r="K7" s="1051" t="s">
        <v>9</v>
      </c>
      <c r="L7" s="1051"/>
      <c r="M7" s="1051" t="s">
        <v>9</v>
      </c>
      <c r="N7" s="1051" t="s">
        <v>9</v>
      </c>
      <c r="O7" s="1051" t="s">
        <v>9</v>
      </c>
      <c r="P7" s="1051" t="s">
        <v>9</v>
      </c>
      <c r="Q7" s="1051" t="s">
        <v>9</v>
      </c>
      <c r="R7" s="1051" t="s">
        <v>9</v>
      </c>
      <c r="S7" s="1051"/>
      <c r="T7" s="1051" t="s">
        <v>9</v>
      </c>
      <c r="U7" s="1051"/>
      <c r="V7" s="1051" t="s">
        <v>9</v>
      </c>
      <c r="W7" s="1051" t="s">
        <v>9</v>
      </c>
      <c r="X7" s="1051"/>
      <c r="Y7" s="1051" t="s">
        <v>9</v>
      </c>
      <c r="Z7" s="1051"/>
      <c r="AA7" s="1051" t="s">
        <v>9</v>
      </c>
      <c r="AB7" s="1051" t="s">
        <v>9</v>
      </c>
      <c r="AC7" s="1051" t="s">
        <v>9</v>
      </c>
      <c r="AD7" s="1051" t="s">
        <v>9</v>
      </c>
      <c r="AE7" s="1051" t="s">
        <v>9</v>
      </c>
      <c r="AF7" s="1051" t="s">
        <v>9</v>
      </c>
      <c r="AG7" s="1051" t="s">
        <v>9</v>
      </c>
      <c r="AH7" s="1051"/>
      <c r="AI7" s="1051" t="s">
        <v>9</v>
      </c>
      <c r="AJ7" s="1051"/>
      <c r="AK7" s="1051" t="s">
        <v>9</v>
      </c>
      <c r="AL7" s="1051" t="s">
        <v>9</v>
      </c>
      <c r="AM7" s="1051" t="s">
        <v>9</v>
      </c>
      <c r="AN7" s="1051" t="s">
        <v>9</v>
      </c>
      <c r="AO7" s="1051" t="s">
        <v>9</v>
      </c>
      <c r="AP7" s="1051" t="s">
        <v>9</v>
      </c>
      <c r="AQ7" s="1051" t="s">
        <v>9</v>
      </c>
      <c r="AR7" s="1051" t="s">
        <v>9</v>
      </c>
      <c r="AS7" s="1051" t="s">
        <v>9</v>
      </c>
      <c r="AT7" s="1051" t="s">
        <v>9</v>
      </c>
      <c r="AU7" s="1051"/>
      <c r="AV7" s="1051" t="s">
        <v>9</v>
      </c>
      <c r="AW7" s="1051"/>
      <c r="AX7" s="1051" t="s">
        <v>9</v>
      </c>
      <c r="AY7" s="1051" t="s">
        <v>9</v>
      </c>
      <c r="AZ7" s="1051" t="s">
        <v>9</v>
      </c>
      <c r="BA7" s="1051"/>
      <c r="BB7" s="1051" t="s">
        <v>9</v>
      </c>
      <c r="BC7" s="1051"/>
      <c r="BD7" s="1051" t="s">
        <v>9</v>
      </c>
      <c r="BE7" s="1051" t="s">
        <v>9</v>
      </c>
      <c r="BF7" s="1051" t="s">
        <v>9</v>
      </c>
      <c r="BG7" s="1051" t="s">
        <v>9</v>
      </c>
      <c r="BH7" s="1051" t="s">
        <v>9</v>
      </c>
      <c r="BI7" s="1051" t="s">
        <v>9</v>
      </c>
      <c r="BJ7" s="1051" t="s">
        <v>9</v>
      </c>
      <c r="BK7" s="1051"/>
      <c r="BL7" s="1051" t="s">
        <v>9</v>
      </c>
      <c r="BM7" s="1051"/>
      <c r="BN7" s="1051" t="s">
        <v>9</v>
      </c>
      <c r="BO7" s="1051" t="s">
        <v>9</v>
      </c>
      <c r="BP7" s="1051" t="s">
        <v>9</v>
      </c>
      <c r="BQ7" s="1051" t="s">
        <v>9</v>
      </c>
      <c r="BR7" s="1051" t="s">
        <v>9</v>
      </c>
      <c r="BS7" s="1051" t="s">
        <v>9</v>
      </c>
      <c r="BT7" s="1051" t="s">
        <v>9</v>
      </c>
      <c r="BU7" s="1051" t="s">
        <v>9</v>
      </c>
      <c r="BV7" s="1051" t="s">
        <v>9</v>
      </c>
      <c r="BW7" s="1051" t="s">
        <v>9</v>
      </c>
      <c r="BX7" s="1051" t="s">
        <v>9</v>
      </c>
      <c r="BY7" s="1051" t="s">
        <v>9</v>
      </c>
      <c r="BZ7" s="1051" t="s">
        <v>9</v>
      </c>
      <c r="CA7" s="1051" t="s">
        <v>9</v>
      </c>
      <c r="CB7" s="1051"/>
      <c r="CC7" s="1051" t="s">
        <v>9</v>
      </c>
      <c r="CD7" s="1051"/>
      <c r="CE7" s="1051" t="s">
        <v>9</v>
      </c>
      <c r="CF7" s="1051" t="s">
        <v>9</v>
      </c>
      <c r="CG7" s="1051" t="s">
        <v>9</v>
      </c>
      <c r="CH7" s="1051" t="s">
        <v>9</v>
      </c>
      <c r="CI7" s="1051"/>
      <c r="CJ7" s="1051" t="s">
        <v>9</v>
      </c>
      <c r="CK7" s="1051"/>
      <c r="CL7" s="1051" t="s">
        <v>9</v>
      </c>
      <c r="CM7" s="1051" t="s">
        <v>9</v>
      </c>
      <c r="CN7" s="1051"/>
      <c r="CO7" s="981"/>
      <c r="CP7" s="981"/>
      <c r="CQ7" s="981"/>
      <c r="CR7" s="981"/>
      <c r="CS7" s="981"/>
      <c r="CT7" s="981"/>
      <c r="CU7" s="981"/>
      <c r="CV7" s="981"/>
      <c r="CW7" s="981"/>
      <c r="CX7" s="981"/>
      <c r="CY7" s="981"/>
      <c r="CZ7" s="981"/>
      <c r="DA7" s="979">
        <v>11</v>
      </c>
    </row>
    <row r="8" spans="1:105" s="1465" customFormat="1" ht="4.1500000000000004" customHeight="1">
      <c r="A8" s="991"/>
      <c r="B8" s="991"/>
      <c r="C8" s="991"/>
      <c r="E8" s="1052"/>
      <c r="F8" s="1053"/>
      <c r="G8" s="1053"/>
      <c r="H8" s="1053"/>
      <c r="I8" s="1053"/>
      <c r="J8" s="1053"/>
      <c r="K8" s="1053" t="s">
        <v>989</v>
      </c>
      <c r="L8" s="1053"/>
      <c r="M8" s="1053"/>
      <c r="N8" s="1053"/>
      <c r="O8" s="1053"/>
      <c r="P8" s="1053"/>
      <c r="Q8" s="1053"/>
      <c r="R8" s="1053"/>
      <c r="S8" s="1053"/>
      <c r="T8" s="1053" t="s">
        <v>999</v>
      </c>
      <c r="U8" s="1053"/>
      <c r="V8" s="1053"/>
      <c r="W8" s="1053"/>
      <c r="X8" s="1053"/>
      <c r="Y8" s="1053" t="s">
        <v>1008</v>
      </c>
      <c r="Z8" s="1053"/>
      <c r="AA8" s="1053"/>
      <c r="AB8" s="1053"/>
      <c r="AC8" s="1053"/>
      <c r="AD8" s="1053"/>
      <c r="AE8" s="1053"/>
      <c r="AF8" s="1053"/>
      <c r="AG8" s="1053"/>
      <c r="AH8" s="1053"/>
      <c r="AI8" s="1053" t="s">
        <v>1016</v>
      </c>
      <c r="AJ8" s="1053"/>
      <c r="AK8" s="1053"/>
      <c r="AL8" s="1053"/>
      <c r="AM8" s="1053"/>
      <c r="AN8" s="1053"/>
      <c r="AO8" s="1053"/>
      <c r="AP8" s="1053"/>
      <c r="AQ8" s="1053"/>
      <c r="AR8" s="1053"/>
      <c r="AS8" s="1053"/>
      <c r="AT8" s="1053"/>
      <c r="AU8" s="1053"/>
      <c r="AV8" s="1053" t="s">
        <v>1024</v>
      </c>
      <c r="AW8" s="1053"/>
      <c r="AX8" s="1053"/>
      <c r="AY8" s="1053"/>
      <c r="AZ8" s="1053"/>
      <c r="BA8" s="1053"/>
      <c r="BB8" s="1053" t="s">
        <v>1028</v>
      </c>
      <c r="BC8" s="1053"/>
      <c r="BD8" s="1053"/>
      <c r="BE8" s="1053"/>
      <c r="BF8" s="1053"/>
      <c r="BG8" s="1053"/>
      <c r="BH8" s="1053"/>
      <c r="BI8" s="1053"/>
      <c r="BJ8" s="1053"/>
      <c r="BK8" s="1053"/>
      <c r="BL8" s="1053" t="s">
        <v>1036</v>
      </c>
      <c r="BM8" s="1053"/>
      <c r="BN8" s="1053"/>
      <c r="BO8" s="1053"/>
      <c r="BP8" s="1053"/>
      <c r="BQ8" s="1053"/>
      <c r="BR8" s="1053"/>
      <c r="BS8" s="1053"/>
      <c r="BT8" s="1053"/>
      <c r="BU8" s="1053"/>
      <c r="BV8" s="1053"/>
      <c r="BW8" s="1053"/>
      <c r="BX8" s="1053"/>
      <c r="BY8" s="1053"/>
      <c r="BZ8" s="1053"/>
      <c r="CA8" s="1053"/>
      <c r="CB8" s="1053"/>
      <c r="CC8" s="1053" t="s">
        <v>1042</v>
      </c>
      <c r="CD8" s="1053"/>
      <c r="CE8" s="1053"/>
      <c r="CF8" s="1053"/>
      <c r="CG8" s="1053"/>
      <c r="CH8" s="1053"/>
      <c r="CI8" s="1053"/>
      <c r="CJ8" s="1053" t="s">
        <v>1049</v>
      </c>
      <c r="CK8" s="1053"/>
      <c r="CL8" s="1053"/>
      <c r="CM8" s="1053"/>
      <c r="CN8" s="1053"/>
      <c r="CO8" s="1052"/>
      <c r="CP8" s="1052"/>
      <c r="CQ8" s="1052"/>
      <c r="CR8" s="1052"/>
      <c r="CS8" s="1052"/>
      <c r="CT8" s="1052"/>
      <c r="CU8" s="1052"/>
      <c r="CV8" s="1052"/>
      <c r="CW8" s="1052"/>
      <c r="CX8" s="1052"/>
      <c r="CY8" s="1052"/>
      <c r="CZ8" s="1052"/>
      <c r="DA8" s="444">
        <v>4</v>
      </c>
    </row>
    <row r="9" spans="1:105" ht="10.5" customHeight="1">
      <c r="E9" s="994"/>
      <c r="F9" s="4029" t="s">
        <v>384</v>
      </c>
      <c r="G9" s="4030"/>
      <c r="H9" s="4030"/>
      <c r="I9" s="4030"/>
      <c r="J9" s="4030"/>
      <c r="K9" s="1879"/>
      <c r="L9" s="1879"/>
      <c r="M9" s="1879"/>
      <c r="N9" s="1879"/>
      <c r="O9" s="1879"/>
      <c r="P9" s="1879"/>
      <c r="Q9" s="1879"/>
      <c r="R9" s="1879"/>
      <c r="S9" s="1879"/>
      <c r="T9" s="1879"/>
      <c r="U9" s="1879"/>
      <c r="V9" s="1879"/>
      <c r="W9" s="1879"/>
      <c r="X9" s="1879"/>
      <c r="Y9" s="1879"/>
      <c r="Z9" s="1879"/>
      <c r="AA9" s="1879"/>
      <c r="AB9" s="1879"/>
      <c r="AC9" s="1879"/>
      <c r="AD9" s="1879"/>
      <c r="AE9" s="1879"/>
      <c r="AF9" s="1879"/>
      <c r="AG9" s="1879"/>
      <c r="AH9" s="1879"/>
      <c r="AI9" s="1879"/>
      <c r="AJ9" s="1879"/>
      <c r="AK9" s="1879"/>
      <c r="AL9" s="1879"/>
      <c r="AM9" s="1879"/>
      <c r="AN9" s="1879"/>
      <c r="AO9" s="1879"/>
      <c r="AP9" s="1879"/>
      <c r="AQ9" s="1879"/>
      <c r="AR9" s="1879"/>
      <c r="AS9" s="1879"/>
      <c r="AT9" s="1879"/>
      <c r="AU9" s="1879"/>
      <c r="AV9" s="1879"/>
      <c r="AW9" s="1879"/>
      <c r="AX9" s="1879"/>
      <c r="AY9" s="1879"/>
      <c r="AZ9" s="1879"/>
      <c r="BA9" s="1879"/>
      <c r="BB9" s="1879"/>
      <c r="BC9" s="1879"/>
      <c r="BD9" s="1879"/>
      <c r="BE9" s="1879"/>
      <c r="BF9" s="1879"/>
      <c r="BG9" s="1879"/>
      <c r="BH9" s="1879"/>
      <c r="BI9" s="1879"/>
      <c r="BJ9" s="1879"/>
      <c r="BK9" s="1879"/>
      <c r="BL9" s="1879"/>
      <c r="BM9" s="1879"/>
      <c r="BN9" s="1879"/>
      <c r="BO9" s="1879"/>
      <c r="BP9" s="1879"/>
      <c r="BQ9" s="1879"/>
      <c r="BR9" s="1879"/>
      <c r="BS9" s="1879"/>
      <c r="BT9" s="1879"/>
      <c r="BU9" s="1879"/>
      <c r="BV9" s="1879"/>
      <c r="BW9" s="1879"/>
      <c r="BX9" s="1879"/>
      <c r="BY9" s="1879"/>
      <c r="BZ9" s="1879"/>
      <c r="CA9" s="1879"/>
      <c r="CB9" s="1879"/>
      <c r="CC9" s="1879"/>
      <c r="CD9" s="1879"/>
      <c r="CE9" s="1879"/>
      <c r="CF9" s="1879"/>
      <c r="CG9" s="1879"/>
      <c r="CH9" s="1879"/>
      <c r="CI9" s="1879"/>
      <c r="CJ9" s="1879"/>
      <c r="CK9" s="1879"/>
      <c r="CL9" s="1879"/>
      <c r="CM9" s="1879"/>
      <c r="CN9" s="1879"/>
      <c r="CO9" s="1064"/>
      <c r="CP9" s="981"/>
      <c r="CQ9" s="981"/>
      <c r="CR9" s="981"/>
      <c r="CS9" s="981"/>
      <c r="CT9" s="981"/>
      <c r="CU9" s="981"/>
      <c r="CV9" s="981"/>
      <c r="CW9" s="981"/>
      <c r="CX9" s="981"/>
      <c r="CY9" s="981"/>
      <c r="CZ9" s="981"/>
      <c r="DA9" s="979">
        <v>10</v>
      </c>
    </row>
    <row r="10" spans="1:105" ht="25.15" customHeight="1">
      <c r="E10" s="981"/>
      <c r="F10" s="4033" t="s">
        <v>75</v>
      </c>
      <c r="G10" s="4037" t="s">
        <v>1210</v>
      </c>
      <c r="H10" s="3972" t="s">
        <v>1211</v>
      </c>
      <c r="I10" s="3972"/>
      <c r="J10" s="3972"/>
      <c r="K10" s="3972" t="s">
        <v>1211</v>
      </c>
      <c r="L10" s="3972"/>
      <c r="M10" s="3972"/>
      <c r="N10" s="3972"/>
      <c r="O10" s="3972"/>
      <c r="P10" s="3972"/>
      <c r="Q10" s="3972"/>
      <c r="R10" s="3972"/>
      <c r="S10" s="3972"/>
      <c r="T10" s="3972" t="s">
        <v>1211</v>
      </c>
      <c r="U10" s="3972"/>
      <c r="V10" s="3972"/>
      <c r="W10" s="3972"/>
      <c r="X10" s="3972"/>
      <c r="Y10" s="3972" t="s">
        <v>1211</v>
      </c>
      <c r="Z10" s="3972"/>
      <c r="AA10" s="3972"/>
      <c r="AB10" s="3972"/>
      <c r="AC10" s="3972"/>
      <c r="AD10" s="3972"/>
      <c r="AE10" s="3972"/>
      <c r="AF10" s="3972"/>
      <c r="AG10" s="3972"/>
      <c r="AH10" s="3972"/>
      <c r="AI10" s="3972" t="s">
        <v>1211</v>
      </c>
      <c r="AJ10" s="3972"/>
      <c r="AK10" s="3972"/>
      <c r="AL10" s="3972"/>
      <c r="AM10" s="3972"/>
      <c r="AN10" s="3972"/>
      <c r="AO10" s="3972"/>
      <c r="AP10" s="3972"/>
      <c r="AQ10" s="3972"/>
      <c r="AR10" s="3972"/>
      <c r="AS10" s="3972"/>
      <c r="AT10" s="3972"/>
      <c r="AU10" s="3972"/>
      <c r="AV10" s="3972" t="s">
        <v>1211</v>
      </c>
      <c r="AW10" s="3972"/>
      <c r="AX10" s="3972"/>
      <c r="AY10" s="3972"/>
      <c r="AZ10" s="3972"/>
      <c r="BA10" s="3972"/>
      <c r="BB10" s="3972" t="s">
        <v>1211</v>
      </c>
      <c r="BC10" s="3972"/>
      <c r="BD10" s="3972"/>
      <c r="BE10" s="3972"/>
      <c r="BF10" s="3972"/>
      <c r="BG10" s="3972"/>
      <c r="BH10" s="3972"/>
      <c r="BI10" s="3972"/>
      <c r="BJ10" s="3972"/>
      <c r="BK10" s="3972"/>
      <c r="BL10" s="3972" t="s">
        <v>1211</v>
      </c>
      <c r="BM10" s="3972"/>
      <c r="BN10" s="3972"/>
      <c r="BO10" s="3972"/>
      <c r="BP10" s="3972"/>
      <c r="BQ10" s="3972"/>
      <c r="BR10" s="3972"/>
      <c r="BS10" s="3972"/>
      <c r="BT10" s="3972"/>
      <c r="BU10" s="3972"/>
      <c r="BV10" s="3972"/>
      <c r="BW10" s="3972"/>
      <c r="BX10" s="3972"/>
      <c r="BY10" s="3972"/>
      <c r="BZ10" s="3972"/>
      <c r="CA10" s="3972"/>
      <c r="CB10" s="3972"/>
      <c r="CC10" s="3972" t="s">
        <v>1211</v>
      </c>
      <c r="CD10" s="3972"/>
      <c r="CE10" s="3972"/>
      <c r="CF10" s="3972"/>
      <c r="CG10" s="3972"/>
      <c r="CH10" s="3972"/>
      <c r="CI10" s="3972"/>
      <c r="CJ10" s="3972" t="s">
        <v>1211</v>
      </c>
      <c r="CK10" s="3972"/>
      <c r="CL10" s="3972"/>
      <c r="CM10" s="3972"/>
      <c r="CN10" s="3972"/>
      <c r="CO10" s="1057"/>
      <c r="CP10" s="981"/>
      <c r="CQ10" s="981"/>
      <c r="CR10" s="981"/>
      <c r="CS10" s="981"/>
      <c r="CT10" s="981"/>
      <c r="CU10" s="981"/>
      <c r="CV10" s="981"/>
      <c r="CW10" s="981"/>
      <c r="CX10" s="981"/>
      <c r="CY10" s="981"/>
      <c r="CZ10" s="981"/>
      <c r="DA10" s="979">
        <v>24</v>
      </c>
    </row>
    <row r="11" spans="1:105" ht="25.5" customHeight="1">
      <c r="E11" s="981"/>
      <c r="F11" s="4034"/>
      <c r="G11" s="4037"/>
      <c r="H11" s="4036" t="e">
        <f>INDEX(IP_MAIN_LIST_NAME_IP,MATCH(H8,IP_MAIN_LIST_IP_ID,0))&amp;" ("&amp;INDEX(IP_MAIN_START_DATE,MATCH(H8,IP_MAIN_LIST_IP_ID,0))&amp;"-"&amp;INDEX(IP_MAIN_END_DATE,MATCH(H8,IP_MAIN_LIST_IP_ID,0))&amp;")"</f>
        <v>#N/A</v>
      </c>
      <c r="I11" s="4036"/>
      <c r="J11" s="4036"/>
      <c r="K11" s="4036" t="str">
        <f>INDEX(IP_MAIN_LIST_NAME_IP,MATCH(K8,IP_MAIN_LIST_IP_ID,0))&amp;" ("&amp;INDEX(IP_MAIN_START_DATE,MATCH(K8,IP_MAIN_LIST_IP_ID,0))&amp;"-"&amp;INDEX(IP_MAIN_END_DATE,MATCH(K8,IP_MAIN_LIST_IP_ID,0))&amp;")"</f>
        <v>Инвестиционная программа № 100 от 28.10.2019 ООО "Смоленскрегионтеплоэнерго" в сфере теплоснабжения по реконструкции котельных, на территории муниципального района Шумячский на 2020-2026 годы (01.01.2020-31.12.2026)</v>
      </c>
      <c r="L11" s="4036"/>
      <c r="M11" s="4036"/>
      <c r="N11" s="4036"/>
      <c r="O11" s="4036"/>
      <c r="P11" s="4036"/>
      <c r="Q11" s="4036"/>
      <c r="R11" s="4036"/>
      <c r="S11" s="4036"/>
      <c r="T11" s="4036" t="str">
        <f>INDEX(IP_MAIN_LIST_NAME_IP,MATCH(T8,IP_MAIN_LIST_IP_ID,0))&amp;" ("&amp;INDEX(IP_MAIN_START_DATE,MATCH(T8,IP_MAIN_LIST_IP_ID,0))&amp;"-"&amp;INDEX(IP_MAIN_END_DATE,MATCH(T8,IP_MAIN_LIST_IP_ID,0))&amp;")"</f>
        <v>Инвестиционная программа № 21 от 13.05.2022 ООО "Смоленскрегионтеплоэнерго" в сфере теплоснабжения по модернизации и реконструкции газовой котельной, на территории сельского поселения Воргинское, Ершичский муниципальный район на 2023-2025 годы (01.01.2023-31.12.2025)</v>
      </c>
      <c r="U11" s="4036"/>
      <c r="V11" s="4036"/>
      <c r="W11" s="4036"/>
      <c r="X11" s="4036"/>
      <c r="Y11" s="4036" t="str">
        <f>INDEX(IP_MAIN_LIST_NAME_IP,MATCH(Y8,IP_MAIN_LIST_IP_ID,0))&amp;" ("&amp;INDEX(IP_MAIN_START_DATE,MATCH(Y8,IP_MAIN_LIST_IP_ID,0))&amp;"-"&amp;INDEX(IP_MAIN_END_DATE,MATCH(Y8,IP_MAIN_LIST_IP_ID,0))&amp;")"</f>
        <v>Инвестиционная программа № 254 от 28.10.2016 в сфере теплоснабжения по техническому перевооружению котельных, на территории муниципального района Сафоновский на 2017-2024 годы (01.01.2017-31.12.2024)</v>
      </c>
      <c r="Z11" s="4036"/>
      <c r="AA11" s="4036"/>
      <c r="AB11" s="4036"/>
      <c r="AC11" s="4036"/>
      <c r="AD11" s="4036"/>
      <c r="AE11" s="4036"/>
      <c r="AF11" s="4036"/>
      <c r="AG11" s="4036"/>
      <c r="AH11" s="4036"/>
      <c r="AI11" s="4036" t="str">
        <f>INDEX(IP_MAIN_LIST_NAME_IP,MATCH(AI8,IP_MAIN_LIST_IP_ID,0))&amp;" ("&amp;INDEX(IP_MAIN_START_DATE,MATCH(AI8,IP_MAIN_LIST_IP_ID,0))&amp;"-"&amp;INDEX(IP_MAIN_END_DATE,MATCH(AI8,IP_MAIN_LIST_IP_ID,0))&amp;")"</f>
        <v>Инвестиционная программа № 347 от 30.10.2015 ООО "Смоленскрегионтеплоэнерго" в сфере теплоснабжения по модернизации, реконструкции и техническому перевооружению котельных и тепловых сетей, на территории муниципального района Гагаринский на 2016-2026 годы (01.01.2016-31.12.2026)</v>
      </c>
      <c r="AJ11" s="4036"/>
      <c r="AK11" s="4036"/>
      <c r="AL11" s="4036"/>
      <c r="AM11" s="4036"/>
      <c r="AN11" s="4036"/>
      <c r="AO11" s="4036"/>
      <c r="AP11" s="4036"/>
      <c r="AQ11" s="4036"/>
      <c r="AR11" s="4036"/>
      <c r="AS11" s="4036"/>
      <c r="AT11" s="4036"/>
      <c r="AU11" s="4036"/>
      <c r="AV11" s="4036" t="str">
        <f>INDEX(IP_MAIN_LIST_NAME_IP,MATCH(AV8,IP_MAIN_LIST_IP_ID,0))&amp;" ("&amp;INDEX(IP_MAIN_START_DATE,MATCH(AV8,IP_MAIN_LIST_IP_ID,0))&amp;"-"&amp;INDEX(IP_MAIN_END_DATE,MATCH(AV8,IP_MAIN_LIST_IP_ID,0))&amp;")"</f>
        <v>Инвестиционная программа № 48 от 24.05.2021 ООО "Смоленскрегионтеплоэнерго" в сфере теплоснабжения по реконструкции и модернизации существующих объектов котельной, на территории муниципального района Починковский на 2022-2025 годы (01.01.2022-31.12.2025)</v>
      </c>
      <c r="AW11" s="4036"/>
      <c r="AX11" s="4036"/>
      <c r="AY11" s="4036"/>
      <c r="AZ11" s="4036"/>
      <c r="BA11" s="4036"/>
      <c r="BB11" s="4036" t="str">
        <f>INDEX(IP_MAIN_LIST_NAME_IP,MATCH(BB8,IP_MAIN_LIST_IP_ID,0))&amp;" ("&amp;INDEX(IP_MAIN_START_DATE,MATCH(BB8,IP_MAIN_LIST_IP_ID,0))&amp;"-"&amp;INDEX(IP_MAIN_END_DATE,MATCH(BB8,IP_MAIN_LIST_IP_ID,0))&amp;")"</f>
        <v>Инвестиционная программа от 02.01.2017 ООО "Смоленскрегионтеплоэнерго" в сфере теплоснабжения по модернизации, реконструкции и техническому перевооружению котельных и тепловых сетей, на территории муниципального района Холм-Жирковский на 2017-2024 годы (02.01.2017-31.12.2024)</v>
      </c>
      <c r="BC11" s="4036"/>
      <c r="BD11" s="4036"/>
      <c r="BE11" s="4036"/>
      <c r="BF11" s="4036"/>
      <c r="BG11" s="4036"/>
      <c r="BH11" s="4036"/>
      <c r="BI11" s="4036"/>
      <c r="BJ11" s="4036"/>
      <c r="BK11" s="4036"/>
      <c r="BL11" s="4036" t="str">
        <f>INDEX(IP_MAIN_LIST_NAME_IP,MATCH(BL8,IP_MAIN_LIST_IP_ID,0))&amp;" ("&amp;INDEX(IP_MAIN_START_DATE,MATCH(BL8,IP_MAIN_LIST_IP_ID,0))&amp;"-"&amp;INDEX(IP_MAIN_END_DATE,MATCH(BL8,IP_MAIN_LIST_IP_ID,0))&amp;")"</f>
        <v>Инвестиционная программа от 18.03.2021 ООО "Смоленскрегионтеплоэнерго" в сфере теплоснабжения по модернизации тепловых сетей, на территории муниципального района Холм-Жирковский на 2021-2035 годы (18.03.2021-31.12.2035)</v>
      </c>
      <c r="BM11" s="4036"/>
      <c r="BN11" s="4036"/>
      <c r="BO11" s="4036"/>
      <c r="BP11" s="4036"/>
      <c r="BQ11" s="4036"/>
      <c r="BR11" s="4036"/>
      <c r="BS11" s="4036"/>
      <c r="BT11" s="4036"/>
      <c r="BU11" s="4036"/>
      <c r="BV11" s="4036"/>
      <c r="BW11" s="4036"/>
      <c r="BX11" s="4036"/>
      <c r="BY11" s="4036"/>
      <c r="BZ11" s="4036"/>
      <c r="CA11" s="4036"/>
      <c r="CB11" s="4036"/>
      <c r="CC11" s="4036" t="str">
        <f>INDEX(IP_MAIN_LIST_NAME_IP,MATCH(CC8,IP_MAIN_LIST_IP_ID,0))&amp;" ("&amp;INDEX(IP_MAIN_START_DATE,MATCH(CC8,IP_MAIN_LIST_IP_ID,0))&amp;"-"&amp;INDEX(IP_MAIN_END_DATE,MATCH(CC8,IP_MAIN_LIST_IP_ID,0))&amp;")"</f>
        <v>Инвестиционная программа от 28.10.2019 ООО "Смоленскрегионтеплоэнерго" в сфере теплоснабжения по реконструкции и модернизации существующих объектов котельных, на территории муниципального района Починковский на 2020-2024 годы (01.01.2020-31.12.2024)</v>
      </c>
      <c r="CD11" s="4036"/>
      <c r="CE11" s="4036"/>
      <c r="CF11" s="4036"/>
      <c r="CG11" s="4036"/>
      <c r="CH11" s="4036"/>
      <c r="CI11" s="4036"/>
      <c r="CJ11" s="4036" t="str">
        <f>INDEX(IP_MAIN_LIST_NAME_IP,MATCH(CJ8,IP_MAIN_LIST_IP_ID,0))&amp;" ("&amp;INDEX(IP_MAIN_START_DATE,MATCH(CJ8,IP_MAIN_LIST_IP_ID,0))&amp;"-"&amp;INDEX(IP_MAIN_END_DATE,MATCH(CJ8,IP_MAIN_LIST_IP_ID,0))&amp;")"</f>
        <v>Инвестиционная программа № 62 от 27.10.2023 ООО "Смоленскрегионтеплоэнерго" в сфере теплоснабжения по реконструкции существующих объектов котельных, на территории муниципального района Сычевский на 2024-2026 годы (01.01.2024-31.12.2026)</v>
      </c>
      <c r="CK11" s="4036"/>
      <c r="CL11" s="4036"/>
      <c r="CM11" s="4036"/>
      <c r="CN11" s="4036"/>
      <c r="CO11" s="1057"/>
      <c r="CP11" s="981"/>
      <c r="CQ11" s="981"/>
      <c r="CR11" s="981"/>
      <c r="CS11" s="981"/>
      <c r="CT11" s="981"/>
      <c r="CU11" s="981"/>
      <c r="CV11" s="981"/>
      <c r="CW11" s="981"/>
      <c r="CX11" s="981"/>
      <c r="CY11" s="981"/>
      <c r="CZ11" s="981"/>
      <c r="DA11" s="979">
        <v>24</v>
      </c>
    </row>
    <row r="12" spans="1:105" ht="10.5" customHeight="1">
      <c r="F12" s="4035"/>
      <c r="G12" s="4037"/>
      <c r="H12" s="1050" t="s">
        <v>1212</v>
      </c>
      <c r="I12" s="1056"/>
      <c r="J12" s="1050"/>
      <c r="K12" s="1882" t="s">
        <v>1212</v>
      </c>
      <c r="L12" s="1056">
        <v>2020</v>
      </c>
      <c r="M12" s="1056">
        <v>2021</v>
      </c>
      <c r="N12" s="1056">
        <v>2022</v>
      </c>
      <c r="O12" s="1056">
        <v>2023</v>
      </c>
      <c r="P12" s="1056">
        <v>2024</v>
      </c>
      <c r="Q12" s="1056">
        <v>2025</v>
      </c>
      <c r="R12" s="1056">
        <v>2026</v>
      </c>
      <c r="S12" s="1882"/>
      <c r="T12" s="1882" t="s">
        <v>1212</v>
      </c>
      <c r="U12" s="1056">
        <v>2023</v>
      </c>
      <c r="V12" s="1056">
        <v>2024</v>
      </c>
      <c r="W12" s="1056">
        <v>2025</v>
      </c>
      <c r="X12" s="1882"/>
      <c r="Y12" s="1882" t="s">
        <v>1212</v>
      </c>
      <c r="Z12" s="1056">
        <v>2017</v>
      </c>
      <c r="AA12" s="1056">
        <v>2018</v>
      </c>
      <c r="AB12" s="1056">
        <v>2019</v>
      </c>
      <c r="AC12" s="1056">
        <v>2020</v>
      </c>
      <c r="AD12" s="1056">
        <v>2021</v>
      </c>
      <c r="AE12" s="1056">
        <v>2022</v>
      </c>
      <c r="AF12" s="1056">
        <v>2023</v>
      </c>
      <c r="AG12" s="1056">
        <v>2024</v>
      </c>
      <c r="AH12" s="1882"/>
      <c r="AI12" s="1882" t="s">
        <v>1212</v>
      </c>
      <c r="AJ12" s="1056">
        <v>2016</v>
      </c>
      <c r="AK12" s="1056">
        <v>2017</v>
      </c>
      <c r="AL12" s="1056">
        <v>2018</v>
      </c>
      <c r="AM12" s="1056">
        <v>2019</v>
      </c>
      <c r="AN12" s="1056">
        <v>2020</v>
      </c>
      <c r="AO12" s="1056">
        <v>2021</v>
      </c>
      <c r="AP12" s="1056">
        <v>2022</v>
      </c>
      <c r="AQ12" s="1056">
        <v>2023</v>
      </c>
      <c r="AR12" s="1056">
        <v>2024</v>
      </c>
      <c r="AS12" s="1056">
        <v>2025</v>
      </c>
      <c r="AT12" s="1056">
        <v>2026</v>
      </c>
      <c r="AU12" s="1882"/>
      <c r="AV12" s="1882" t="s">
        <v>1212</v>
      </c>
      <c r="AW12" s="1056">
        <v>2022</v>
      </c>
      <c r="AX12" s="1056">
        <v>2023</v>
      </c>
      <c r="AY12" s="1056">
        <v>2024</v>
      </c>
      <c r="AZ12" s="1056">
        <v>2025</v>
      </c>
      <c r="BA12" s="1882"/>
      <c r="BB12" s="1882" t="s">
        <v>1212</v>
      </c>
      <c r="BC12" s="1056">
        <v>2017</v>
      </c>
      <c r="BD12" s="1056">
        <v>2018</v>
      </c>
      <c r="BE12" s="1056">
        <v>2019</v>
      </c>
      <c r="BF12" s="1056">
        <v>2020</v>
      </c>
      <c r="BG12" s="1056">
        <v>2021</v>
      </c>
      <c r="BH12" s="1056">
        <v>2022</v>
      </c>
      <c r="BI12" s="1056">
        <v>2023</v>
      </c>
      <c r="BJ12" s="1056">
        <v>2024</v>
      </c>
      <c r="BK12" s="1882"/>
      <c r="BL12" s="1882" t="s">
        <v>1212</v>
      </c>
      <c r="BM12" s="1056">
        <v>2021</v>
      </c>
      <c r="BN12" s="1056">
        <v>2022</v>
      </c>
      <c r="BO12" s="1056">
        <v>2023</v>
      </c>
      <c r="BP12" s="1056">
        <v>2024</v>
      </c>
      <c r="BQ12" s="1056">
        <v>2025</v>
      </c>
      <c r="BR12" s="1056">
        <v>2026</v>
      </c>
      <c r="BS12" s="1056">
        <v>2027</v>
      </c>
      <c r="BT12" s="1056">
        <v>2028</v>
      </c>
      <c r="BU12" s="1056">
        <v>2029</v>
      </c>
      <c r="BV12" s="1056">
        <v>2030</v>
      </c>
      <c r="BW12" s="1056">
        <v>2031</v>
      </c>
      <c r="BX12" s="1056">
        <v>2032</v>
      </c>
      <c r="BY12" s="1056">
        <v>2033</v>
      </c>
      <c r="BZ12" s="1056">
        <v>2034</v>
      </c>
      <c r="CA12" s="1056">
        <v>2035</v>
      </c>
      <c r="CB12" s="1882"/>
      <c r="CC12" s="1882" t="s">
        <v>1212</v>
      </c>
      <c r="CD12" s="1056">
        <v>2020</v>
      </c>
      <c r="CE12" s="1056">
        <v>2021</v>
      </c>
      <c r="CF12" s="1056">
        <v>2022</v>
      </c>
      <c r="CG12" s="1056">
        <v>2023</v>
      </c>
      <c r="CH12" s="1056">
        <v>2024</v>
      </c>
      <c r="CI12" s="1882"/>
      <c r="CJ12" s="1882" t="s">
        <v>1212</v>
      </c>
      <c r="CK12" s="1056">
        <v>2024</v>
      </c>
      <c r="CL12" s="1056">
        <v>2025</v>
      </c>
      <c r="CM12" s="1056">
        <v>2026</v>
      </c>
      <c r="CN12" s="1882"/>
      <c r="CO12" s="1058"/>
      <c r="DA12" s="979">
        <v>10</v>
      </c>
    </row>
    <row r="13" spans="1:105" ht="10.5" hidden="1" customHeight="1">
      <c r="F13" s="1050">
        <v>1</v>
      </c>
      <c r="G13" s="1050">
        <v>2</v>
      </c>
      <c r="H13" s="1050">
        <v>3</v>
      </c>
      <c r="I13" s="1050">
        <v>4</v>
      </c>
      <c r="J13" s="1050">
        <v>5</v>
      </c>
      <c r="K13" s="1882">
        <v>3</v>
      </c>
      <c r="L13" s="1882">
        <v>4</v>
      </c>
      <c r="M13" s="1882">
        <v>4</v>
      </c>
      <c r="N13" s="1882">
        <v>4</v>
      </c>
      <c r="O13" s="1882">
        <v>4</v>
      </c>
      <c r="P13" s="1882">
        <v>4</v>
      </c>
      <c r="Q13" s="1882">
        <v>4</v>
      </c>
      <c r="R13" s="1882">
        <v>4</v>
      </c>
      <c r="S13" s="1882">
        <v>5</v>
      </c>
      <c r="T13" s="1882">
        <v>3</v>
      </c>
      <c r="U13" s="1882">
        <v>4</v>
      </c>
      <c r="V13" s="1882">
        <v>4</v>
      </c>
      <c r="W13" s="1882">
        <v>4</v>
      </c>
      <c r="X13" s="1882">
        <v>5</v>
      </c>
      <c r="Y13" s="1882">
        <v>3</v>
      </c>
      <c r="Z13" s="1882">
        <v>4</v>
      </c>
      <c r="AA13" s="1882">
        <v>4</v>
      </c>
      <c r="AB13" s="1882">
        <v>4</v>
      </c>
      <c r="AC13" s="1882">
        <v>4</v>
      </c>
      <c r="AD13" s="1882">
        <v>4</v>
      </c>
      <c r="AE13" s="1882">
        <v>4</v>
      </c>
      <c r="AF13" s="1882">
        <v>4</v>
      </c>
      <c r="AG13" s="1882">
        <v>4</v>
      </c>
      <c r="AH13" s="1882">
        <v>5</v>
      </c>
      <c r="AI13" s="1882">
        <v>3</v>
      </c>
      <c r="AJ13" s="1882">
        <v>4</v>
      </c>
      <c r="AK13" s="1882">
        <v>4</v>
      </c>
      <c r="AL13" s="1882">
        <v>4</v>
      </c>
      <c r="AM13" s="1882">
        <v>4</v>
      </c>
      <c r="AN13" s="1882">
        <v>4</v>
      </c>
      <c r="AO13" s="1882">
        <v>4</v>
      </c>
      <c r="AP13" s="1882">
        <v>4</v>
      </c>
      <c r="AQ13" s="1882">
        <v>4</v>
      </c>
      <c r="AR13" s="1882">
        <v>4</v>
      </c>
      <c r="AS13" s="1882">
        <v>4</v>
      </c>
      <c r="AT13" s="1882">
        <v>4</v>
      </c>
      <c r="AU13" s="1882">
        <v>5</v>
      </c>
      <c r="AV13" s="1882">
        <v>3</v>
      </c>
      <c r="AW13" s="1882">
        <v>4</v>
      </c>
      <c r="AX13" s="1882">
        <v>4</v>
      </c>
      <c r="AY13" s="1882">
        <v>4</v>
      </c>
      <c r="AZ13" s="1882">
        <v>4</v>
      </c>
      <c r="BA13" s="1882">
        <v>5</v>
      </c>
      <c r="BB13" s="1882">
        <v>3</v>
      </c>
      <c r="BC13" s="1882">
        <v>4</v>
      </c>
      <c r="BD13" s="1882">
        <v>4</v>
      </c>
      <c r="BE13" s="1882">
        <v>4</v>
      </c>
      <c r="BF13" s="1882">
        <v>4</v>
      </c>
      <c r="BG13" s="1882">
        <v>4</v>
      </c>
      <c r="BH13" s="1882">
        <v>4</v>
      </c>
      <c r="BI13" s="1882">
        <v>4</v>
      </c>
      <c r="BJ13" s="1882">
        <v>4</v>
      </c>
      <c r="BK13" s="1882">
        <v>5</v>
      </c>
      <c r="BL13" s="1882">
        <v>3</v>
      </c>
      <c r="BM13" s="1882">
        <v>4</v>
      </c>
      <c r="BN13" s="1882">
        <v>4</v>
      </c>
      <c r="BO13" s="1882">
        <v>4</v>
      </c>
      <c r="BP13" s="1882">
        <v>4</v>
      </c>
      <c r="BQ13" s="1882">
        <v>4</v>
      </c>
      <c r="BR13" s="1882">
        <v>4</v>
      </c>
      <c r="BS13" s="1882">
        <v>4</v>
      </c>
      <c r="BT13" s="1882">
        <v>4</v>
      </c>
      <c r="BU13" s="1882">
        <v>4</v>
      </c>
      <c r="BV13" s="1882">
        <v>4</v>
      </c>
      <c r="BW13" s="1882">
        <v>4</v>
      </c>
      <c r="BX13" s="1882">
        <v>4</v>
      </c>
      <c r="BY13" s="1882">
        <v>4</v>
      </c>
      <c r="BZ13" s="1882">
        <v>4</v>
      </c>
      <c r="CA13" s="1882">
        <v>4</v>
      </c>
      <c r="CB13" s="1882">
        <v>5</v>
      </c>
      <c r="CC13" s="1882">
        <v>3</v>
      </c>
      <c r="CD13" s="1882">
        <v>4</v>
      </c>
      <c r="CE13" s="1882">
        <v>4</v>
      </c>
      <c r="CF13" s="1882">
        <v>4</v>
      </c>
      <c r="CG13" s="1882">
        <v>4</v>
      </c>
      <c r="CH13" s="1882">
        <v>4</v>
      </c>
      <c r="CI13" s="1882">
        <v>5</v>
      </c>
      <c r="CJ13" s="1882">
        <v>3</v>
      </c>
      <c r="CK13" s="1882">
        <v>4</v>
      </c>
      <c r="CL13" s="1882">
        <v>4</v>
      </c>
      <c r="CM13" s="1882">
        <v>4</v>
      </c>
      <c r="CN13" s="1882">
        <v>5</v>
      </c>
      <c r="CO13" s="1058"/>
      <c r="DA13" s="979">
        <v>0</v>
      </c>
    </row>
    <row r="14" spans="1:105" ht="11.45" customHeight="1">
      <c r="F14" s="1049" t="s">
        <v>1213</v>
      </c>
      <c r="G14" s="4031" t="s">
        <v>1214</v>
      </c>
      <c r="H14" s="4031"/>
      <c r="I14" s="4031"/>
      <c r="J14" s="4031"/>
      <c r="K14" s="1880"/>
      <c r="L14" s="1880"/>
      <c r="M14" s="1880"/>
      <c r="N14" s="1880"/>
      <c r="O14" s="1880"/>
      <c r="P14" s="1880"/>
      <c r="Q14" s="1880"/>
      <c r="R14" s="1880"/>
      <c r="S14" s="1880"/>
      <c r="T14" s="1880"/>
      <c r="U14" s="1880"/>
      <c r="V14" s="1880"/>
      <c r="W14" s="1880"/>
      <c r="X14" s="1880"/>
      <c r="Y14" s="1880"/>
      <c r="Z14" s="1880"/>
      <c r="AA14" s="1880"/>
      <c r="AB14" s="1880"/>
      <c r="AC14" s="1880"/>
      <c r="AD14" s="1880"/>
      <c r="AE14" s="1880"/>
      <c r="AF14" s="1880"/>
      <c r="AG14" s="1880"/>
      <c r="AH14" s="1880"/>
      <c r="AI14" s="1880"/>
      <c r="AJ14" s="1880"/>
      <c r="AK14" s="1880"/>
      <c r="AL14" s="1880"/>
      <c r="AM14" s="1880"/>
      <c r="AN14" s="1880"/>
      <c r="AO14" s="1880"/>
      <c r="AP14" s="1880"/>
      <c r="AQ14" s="1880"/>
      <c r="AR14" s="1880"/>
      <c r="AS14" s="1880"/>
      <c r="AT14" s="1880"/>
      <c r="AU14" s="1880"/>
      <c r="AV14" s="1880"/>
      <c r="AW14" s="1880"/>
      <c r="AX14" s="1880"/>
      <c r="AY14" s="1880"/>
      <c r="AZ14" s="1880"/>
      <c r="BA14" s="1880"/>
      <c r="BB14" s="1880"/>
      <c r="BC14" s="1880"/>
      <c r="BD14" s="1880"/>
      <c r="BE14" s="1880"/>
      <c r="BF14" s="1880"/>
      <c r="BG14" s="1880"/>
      <c r="BH14" s="1880"/>
      <c r="BI14" s="1880"/>
      <c r="BJ14" s="1880"/>
      <c r="BK14" s="1880"/>
      <c r="BL14" s="1880"/>
      <c r="BM14" s="1880"/>
      <c r="BN14" s="1880"/>
      <c r="BO14" s="1880"/>
      <c r="BP14" s="1880"/>
      <c r="BQ14" s="1880"/>
      <c r="BR14" s="1880"/>
      <c r="BS14" s="1880"/>
      <c r="BT14" s="1880"/>
      <c r="BU14" s="1880"/>
      <c r="BV14" s="1880"/>
      <c r="BW14" s="1880"/>
      <c r="BX14" s="1880"/>
      <c r="BY14" s="1880"/>
      <c r="BZ14" s="1880"/>
      <c r="CA14" s="1880"/>
      <c r="CB14" s="1880"/>
      <c r="CC14" s="1880"/>
      <c r="CD14" s="1880"/>
      <c r="CE14" s="1880"/>
      <c r="CF14" s="1880"/>
      <c r="CG14" s="1880"/>
      <c r="CH14" s="1880"/>
      <c r="CI14" s="1880"/>
      <c r="CJ14" s="1880"/>
      <c r="CK14" s="1880"/>
      <c r="CL14" s="1880"/>
      <c r="CM14" s="1880"/>
      <c r="CN14" s="1880"/>
      <c r="CO14" s="1058"/>
      <c r="DA14" s="979">
        <v>11</v>
      </c>
    </row>
    <row r="15" spans="1:105" ht="11.45" customHeight="1">
      <c r="F15" s="1054">
        <v>1</v>
      </c>
      <c r="G15" s="594" t="s">
        <v>1215</v>
      </c>
      <c r="H15" s="1060">
        <f t="shared" ref="H15:H36" si="0">SUM(I15:J15)</f>
        <v>0</v>
      </c>
      <c r="I15" s="1060">
        <f>SUM(I16:I27)</f>
        <v>0</v>
      </c>
      <c r="J15" s="1049"/>
      <c r="K15" s="1060">
        <f t="shared" ref="K15:K36" si="1">SUM(L15:S15)</f>
        <v>0</v>
      </c>
      <c r="L15" s="1060">
        <f t="shared" ref="L15:R15" si="2">SUM(L16:L27)</f>
        <v>0</v>
      </c>
      <c r="M15" s="1060">
        <f t="shared" si="2"/>
        <v>0</v>
      </c>
      <c r="N15" s="1060">
        <f t="shared" si="2"/>
        <v>0</v>
      </c>
      <c r="O15" s="1060">
        <f t="shared" si="2"/>
        <v>0</v>
      </c>
      <c r="P15" s="1060">
        <f t="shared" si="2"/>
        <v>0</v>
      </c>
      <c r="Q15" s="1060">
        <f t="shared" si="2"/>
        <v>0</v>
      </c>
      <c r="R15" s="1060">
        <f t="shared" si="2"/>
        <v>0</v>
      </c>
      <c r="S15" s="1881"/>
      <c r="T15" s="1060">
        <f t="shared" ref="T15:T36" si="3">SUM(U15:X15)</f>
        <v>0</v>
      </c>
      <c r="U15" s="1060">
        <f>SUM(U16:U27)</f>
        <v>0</v>
      </c>
      <c r="V15" s="1060">
        <f>SUM(V16:V27)</f>
        <v>0</v>
      </c>
      <c r="W15" s="1060">
        <f>SUM(W16:W27)</f>
        <v>0</v>
      </c>
      <c r="X15" s="1881"/>
      <c r="Y15" s="1060">
        <f t="shared" ref="Y15:Y36" si="4">SUM(Z15:AH15)</f>
        <v>0</v>
      </c>
      <c r="Z15" s="1060">
        <f t="shared" ref="Z15:AG15" si="5">SUM(Z16:Z27)</f>
        <v>0</v>
      </c>
      <c r="AA15" s="1060">
        <f t="shared" si="5"/>
        <v>0</v>
      </c>
      <c r="AB15" s="1060">
        <f t="shared" si="5"/>
        <v>0</v>
      </c>
      <c r="AC15" s="1060">
        <f t="shared" si="5"/>
        <v>0</v>
      </c>
      <c r="AD15" s="1060">
        <f t="shared" si="5"/>
        <v>0</v>
      </c>
      <c r="AE15" s="1060">
        <f t="shared" si="5"/>
        <v>0</v>
      </c>
      <c r="AF15" s="1060">
        <f t="shared" si="5"/>
        <v>0</v>
      </c>
      <c r="AG15" s="1060">
        <f t="shared" si="5"/>
        <v>0</v>
      </c>
      <c r="AH15" s="1881"/>
      <c r="AI15" s="1060">
        <f t="shared" ref="AI15:AI36" si="6">SUM(AJ15:AU15)</f>
        <v>0</v>
      </c>
      <c r="AJ15" s="1060">
        <f t="shared" ref="AJ15:AT15" si="7">SUM(AJ16:AJ27)</f>
        <v>0</v>
      </c>
      <c r="AK15" s="1060">
        <f t="shared" si="7"/>
        <v>0</v>
      </c>
      <c r="AL15" s="1060">
        <f t="shared" si="7"/>
        <v>0</v>
      </c>
      <c r="AM15" s="1060">
        <f t="shared" si="7"/>
        <v>0</v>
      </c>
      <c r="AN15" s="1060">
        <f t="shared" si="7"/>
        <v>0</v>
      </c>
      <c r="AO15" s="1060">
        <f t="shared" si="7"/>
        <v>0</v>
      </c>
      <c r="AP15" s="1060">
        <f t="shared" si="7"/>
        <v>0</v>
      </c>
      <c r="AQ15" s="1060">
        <f t="shared" si="7"/>
        <v>0</v>
      </c>
      <c r="AR15" s="1060">
        <f t="shared" si="7"/>
        <v>0</v>
      </c>
      <c r="AS15" s="1060">
        <f t="shared" si="7"/>
        <v>0</v>
      </c>
      <c r="AT15" s="1060">
        <f t="shared" si="7"/>
        <v>0</v>
      </c>
      <c r="AU15" s="1881"/>
      <c r="AV15" s="1060">
        <f t="shared" ref="AV15:AV36" si="8">SUM(AW15:BA15)</f>
        <v>0</v>
      </c>
      <c r="AW15" s="1060">
        <f>SUM(AW16:AW27)</f>
        <v>0</v>
      </c>
      <c r="AX15" s="1060">
        <f>SUM(AX16:AX27)</f>
        <v>0</v>
      </c>
      <c r="AY15" s="1060">
        <f>SUM(AY16:AY27)</f>
        <v>0</v>
      </c>
      <c r="AZ15" s="1060">
        <f>SUM(AZ16:AZ27)</f>
        <v>0</v>
      </c>
      <c r="BA15" s="1881"/>
      <c r="BB15" s="1060">
        <f t="shared" ref="BB15:BB36" si="9">SUM(BC15:BK15)</f>
        <v>0</v>
      </c>
      <c r="BC15" s="1060">
        <f t="shared" ref="BC15:BJ15" si="10">SUM(BC16:BC27)</f>
        <v>0</v>
      </c>
      <c r="BD15" s="1060">
        <f t="shared" si="10"/>
        <v>0</v>
      </c>
      <c r="BE15" s="1060">
        <f t="shared" si="10"/>
        <v>0</v>
      </c>
      <c r="BF15" s="1060">
        <f t="shared" si="10"/>
        <v>0</v>
      </c>
      <c r="BG15" s="1060">
        <f t="shared" si="10"/>
        <v>0</v>
      </c>
      <c r="BH15" s="1060">
        <f t="shared" si="10"/>
        <v>0</v>
      </c>
      <c r="BI15" s="1060">
        <f t="shared" si="10"/>
        <v>0</v>
      </c>
      <c r="BJ15" s="1060">
        <f t="shared" si="10"/>
        <v>0</v>
      </c>
      <c r="BK15" s="1881"/>
      <c r="BL15" s="1060">
        <f t="shared" ref="BL15:BL36" si="11">SUM(BM15:CB15)</f>
        <v>0</v>
      </c>
      <c r="BM15" s="1060">
        <f t="shared" ref="BM15:CA15" si="12">SUM(BM16:BM27)</f>
        <v>0</v>
      </c>
      <c r="BN15" s="1060">
        <f t="shared" si="12"/>
        <v>0</v>
      </c>
      <c r="BO15" s="1060">
        <f t="shared" si="12"/>
        <v>0</v>
      </c>
      <c r="BP15" s="1060">
        <f t="shared" si="12"/>
        <v>0</v>
      </c>
      <c r="BQ15" s="1060">
        <f t="shared" si="12"/>
        <v>0</v>
      </c>
      <c r="BR15" s="1060">
        <f t="shared" si="12"/>
        <v>0</v>
      </c>
      <c r="BS15" s="1060">
        <f t="shared" si="12"/>
        <v>0</v>
      </c>
      <c r="BT15" s="1060">
        <f t="shared" si="12"/>
        <v>0</v>
      </c>
      <c r="BU15" s="1060">
        <f t="shared" si="12"/>
        <v>0</v>
      </c>
      <c r="BV15" s="1060">
        <f t="shared" si="12"/>
        <v>0</v>
      </c>
      <c r="BW15" s="1060">
        <f t="shared" si="12"/>
        <v>0</v>
      </c>
      <c r="BX15" s="1060">
        <f t="shared" si="12"/>
        <v>0</v>
      </c>
      <c r="BY15" s="1060">
        <f t="shared" si="12"/>
        <v>0</v>
      </c>
      <c r="BZ15" s="1060">
        <f t="shared" si="12"/>
        <v>0</v>
      </c>
      <c r="CA15" s="1060">
        <f t="shared" si="12"/>
        <v>0</v>
      </c>
      <c r="CB15" s="1881"/>
      <c r="CC15" s="1060">
        <f t="shared" ref="CC15:CC36" si="13">SUM(CD15:CI15)</f>
        <v>0</v>
      </c>
      <c r="CD15" s="1060">
        <f>SUM(CD16:CD27)</f>
        <v>0</v>
      </c>
      <c r="CE15" s="1060">
        <f>SUM(CE16:CE27)</f>
        <v>0</v>
      </c>
      <c r="CF15" s="1060">
        <f>SUM(CF16:CF27)</f>
        <v>0</v>
      </c>
      <c r="CG15" s="1060">
        <f>SUM(CG16:CG27)</f>
        <v>0</v>
      </c>
      <c r="CH15" s="1060">
        <f>SUM(CH16:CH27)</f>
        <v>0</v>
      </c>
      <c r="CI15" s="1881"/>
      <c r="CJ15" s="1060">
        <f t="shared" ref="CJ15:CJ36" si="14">SUM(CK15:CN15)</f>
        <v>0</v>
      </c>
      <c r="CK15" s="1060">
        <f>SUM(CK16:CK27)</f>
        <v>0</v>
      </c>
      <c r="CL15" s="1060">
        <f>SUM(CL16:CL27)</f>
        <v>0</v>
      </c>
      <c r="CM15" s="1060">
        <f>SUM(CM16:CM27)</f>
        <v>0</v>
      </c>
      <c r="CN15" s="1881"/>
      <c r="CO15" s="1058"/>
      <c r="DA15" s="979">
        <v>11</v>
      </c>
    </row>
    <row r="16" spans="1:105" ht="24" customHeight="1">
      <c r="F16" s="1054" t="s">
        <v>1216</v>
      </c>
      <c r="G16" s="1061" t="s">
        <v>1217</v>
      </c>
      <c r="H16" s="1060">
        <f t="shared" si="0"/>
        <v>0</v>
      </c>
      <c r="I16" s="1059"/>
      <c r="J16" s="1049"/>
      <c r="K16" s="1060">
        <f t="shared" si="1"/>
        <v>0</v>
      </c>
      <c r="L16" s="1059"/>
      <c r="M16" s="1059"/>
      <c r="N16" s="1059"/>
      <c r="O16" s="1059"/>
      <c r="P16" s="1059"/>
      <c r="Q16" s="1059"/>
      <c r="R16" s="1059"/>
      <c r="S16" s="1881"/>
      <c r="T16" s="1060">
        <f t="shared" si="3"/>
        <v>0</v>
      </c>
      <c r="U16" s="1059"/>
      <c r="V16" s="1059"/>
      <c r="W16" s="1059"/>
      <c r="X16" s="1881"/>
      <c r="Y16" s="1060">
        <f t="shared" si="4"/>
        <v>0</v>
      </c>
      <c r="Z16" s="1059"/>
      <c r="AA16" s="1059"/>
      <c r="AB16" s="1059"/>
      <c r="AC16" s="1059"/>
      <c r="AD16" s="1059"/>
      <c r="AE16" s="1059"/>
      <c r="AF16" s="1059"/>
      <c r="AG16" s="1059"/>
      <c r="AH16" s="1881"/>
      <c r="AI16" s="1060">
        <f t="shared" si="6"/>
        <v>0</v>
      </c>
      <c r="AJ16" s="1059"/>
      <c r="AK16" s="1059"/>
      <c r="AL16" s="1059"/>
      <c r="AM16" s="1059"/>
      <c r="AN16" s="1059"/>
      <c r="AO16" s="1059"/>
      <c r="AP16" s="1059"/>
      <c r="AQ16" s="1059"/>
      <c r="AR16" s="1059"/>
      <c r="AS16" s="1059"/>
      <c r="AT16" s="1059"/>
      <c r="AU16" s="1881"/>
      <c r="AV16" s="1060">
        <f t="shared" si="8"/>
        <v>0</v>
      </c>
      <c r="AW16" s="1059"/>
      <c r="AX16" s="1059"/>
      <c r="AY16" s="1059"/>
      <c r="AZ16" s="1059"/>
      <c r="BA16" s="1881"/>
      <c r="BB16" s="1060">
        <f t="shared" si="9"/>
        <v>0</v>
      </c>
      <c r="BC16" s="1059"/>
      <c r="BD16" s="1059"/>
      <c r="BE16" s="1059"/>
      <c r="BF16" s="1059"/>
      <c r="BG16" s="1059"/>
      <c r="BH16" s="1059"/>
      <c r="BI16" s="1059"/>
      <c r="BJ16" s="1059"/>
      <c r="BK16" s="1881"/>
      <c r="BL16" s="1060">
        <f t="shared" si="11"/>
        <v>0</v>
      </c>
      <c r="BM16" s="1059"/>
      <c r="BN16" s="1059"/>
      <c r="BO16" s="1059"/>
      <c r="BP16" s="1059"/>
      <c r="BQ16" s="1059"/>
      <c r="BR16" s="1059"/>
      <c r="BS16" s="1059"/>
      <c r="BT16" s="1059"/>
      <c r="BU16" s="1059"/>
      <c r="BV16" s="1059"/>
      <c r="BW16" s="1059"/>
      <c r="BX16" s="1059"/>
      <c r="BY16" s="1059"/>
      <c r="BZ16" s="1059"/>
      <c r="CA16" s="1059"/>
      <c r="CB16" s="1881"/>
      <c r="CC16" s="1060">
        <f t="shared" si="13"/>
        <v>0</v>
      </c>
      <c r="CD16" s="1059"/>
      <c r="CE16" s="1059"/>
      <c r="CF16" s="1059"/>
      <c r="CG16" s="1059"/>
      <c r="CH16" s="1059"/>
      <c r="CI16" s="1881"/>
      <c r="CJ16" s="1060">
        <f t="shared" si="14"/>
        <v>0</v>
      </c>
      <c r="CK16" s="1059"/>
      <c r="CL16" s="1059"/>
      <c r="CM16" s="1059"/>
      <c r="CN16" s="1881"/>
      <c r="CO16" s="1058"/>
      <c r="DA16" s="979">
        <v>23</v>
      </c>
    </row>
    <row r="17" spans="6:105" ht="24" customHeight="1">
      <c r="F17" s="1054" t="s">
        <v>1218</v>
      </c>
      <c r="G17" s="1061" t="s">
        <v>1219</v>
      </c>
      <c r="H17" s="1060">
        <f t="shared" si="0"/>
        <v>0</v>
      </c>
      <c r="I17" s="1059"/>
      <c r="J17" s="1049"/>
      <c r="K17" s="1060">
        <f t="shared" si="1"/>
        <v>0</v>
      </c>
      <c r="L17" s="1059"/>
      <c r="M17" s="1059"/>
      <c r="N17" s="1059"/>
      <c r="O17" s="1059"/>
      <c r="P17" s="1059"/>
      <c r="Q17" s="1059"/>
      <c r="R17" s="1059"/>
      <c r="S17" s="1881"/>
      <c r="T17" s="1060">
        <f t="shared" si="3"/>
        <v>0</v>
      </c>
      <c r="U17" s="1059"/>
      <c r="V17" s="1059"/>
      <c r="W17" s="1059"/>
      <c r="X17" s="1881"/>
      <c r="Y17" s="1060">
        <f t="shared" si="4"/>
        <v>0</v>
      </c>
      <c r="Z17" s="1059"/>
      <c r="AA17" s="1059"/>
      <c r="AB17" s="1059"/>
      <c r="AC17" s="1059"/>
      <c r="AD17" s="1059"/>
      <c r="AE17" s="1059"/>
      <c r="AF17" s="1059"/>
      <c r="AG17" s="1059"/>
      <c r="AH17" s="1881"/>
      <c r="AI17" s="1060">
        <f t="shared" si="6"/>
        <v>0</v>
      </c>
      <c r="AJ17" s="1059"/>
      <c r="AK17" s="1059"/>
      <c r="AL17" s="1059"/>
      <c r="AM17" s="1059"/>
      <c r="AN17" s="1059"/>
      <c r="AO17" s="1059"/>
      <c r="AP17" s="1059"/>
      <c r="AQ17" s="1059"/>
      <c r="AR17" s="1059"/>
      <c r="AS17" s="1059"/>
      <c r="AT17" s="1059"/>
      <c r="AU17" s="1881"/>
      <c r="AV17" s="1060">
        <f t="shared" si="8"/>
        <v>0</v>
      </c>
      <c r="AW17" s="1059"/>
      <c r="AX17" s="1059"/>
      <c r="AY17" s="1059"/>
      <c r="AZ17" s="1059"/>
      <c r="BA17" s="1881"/>
      <c r="BB17" s="1060">
        <f t="shared" si="9"/>
        <v>0</v>
      </c>
      <c r="BC17" s="1059"/>
      <c r="BD17" s="1059"/>
      <c r="BE17" s="1059"/>
      <c r="BF17" s="1059"/>
      <c r="BG17" s="1059"/>
      <c r="BH17" s="1059"/>
      <c r="BI17" s="1059"/>
      <c r="BJ17" s="1059"/>
      <c r="BK17" s="1881"/>
      <c r="BL17" s="1060">
        <f t="shared" si="11"/>
        <v>0</v>
      </c>
      <c r="BM17" s="1059"/>
      <c r="BN17" s="1059"/>
      <c r="BO17" s="1059"/>
      <c r="BP17" s="1059"/>
      <c r="BQ17" s="1059"/>
      <c r="BR17" s="1059"/>
      <c r="BS17" s="1059"/>
      <c r="BT17" s="1059"/>
      <c r="BU17" s="1059"/>
      <c r="BV17" s="1059"/>
      <c r="BW17" s="1059"/>
      <c r="BX17" s="1059"/>
      <c r="BY17" s="1059"/>
      <c r="BZ17" s="1059"/>
      <c r="CA17" s="1059"/>
      <c r="CB17" s="1881"/>
      <c r="CC17" s="1060">
        <f t="shared" si="13"/>
        <v>0</v>
      </c>
      <c r="CD17" s="1059"/>
      <c r="CE17" s="1059"/>
      <c r="CF17" s="1059"/>
      <c r="CG17" s="1059"/>
      <c r="CH17" s="1059"/>
      <c r="CI17" s="1881"/>
      <c r="CJ17" s="1060">
        <f t="shared" si="14"/>
        <v>0</v>
      </c>
      <c r="CK17" s="1059"/>
      <c r="CL17" s="1059"/>
      <c r="CM17" s="1059"/>
      <c r="CN17" s="1881"/>
      <c r="CO17" s="1058"/>
      <c r="DA17" s="979">
        <v>23</v>
      </c>
    </row>
    <row r="18" spans="6:105" ht="35.65" customHeight="1">
      <c r="F18" s="1054" t="s">
        <v>1220</v>
      </c>
      <c r="G18" s="1061" t="s">
        <v>1221</v>
      </c>
      <c r="H18" s="1060">
        <f t="shared" si="0"/>
        <v>0</v>
      </c>
      <c r="I18" s="1059"/>
      <c r="J18" s="1049"/>
      <c r="K18" s="1060">
        <f t="shared" si="1"/>
        <v>0</v>
      </c>
      <c r="L18" s="1059"/>
      <c r="M18" s="1059"/>
      <c r="N18" s="1059"/>
      <c r="O18" s="1059"/>
      <c r="P18" s="1059"/>
      <c r="Q18" s="1059"/>
      <c r="R18" s="1059"/>
      <c r="S18" s="1881"/>
      <c r="T18" s="1060">
        <f t="shared" si="3"/>
        <v>0</v>
      </c>
      <c r="U18" s="1059"/>
      <c r="V18" s="1059"/>
      <c r="W18" s="1059"/>
      <c r="X18" s="1881"/>
      <c r="Y18" s="1060">
        <f t="shared" si="4"/>
        <v>0</v>
      </c>
      <c r="Z18" s="1059"/>
      <c r="AA18" s="1059"/>
      <c r="AB18" s="1059"/>
      <c r="AC18" s="1059"/>
      <c r="AD18" s="1059"/>
      <c r="AE18" s="1059"/>
      <c r="AF18" s="1059"/>
      <c r="AG18" s="1059"/>
      <c r="AH18" s="1881"/>
      <c r="AI18" s="1060">
        <f t="shared" si="6"/>
        <v>0</v>
      </c>
      <c r="AJ18" s="1059"/>
      <c r="AK18" s="1059"/>
      <c r="AL18" s="1059"/>
      <c r="AM18" s="1059"/>
      <c r="AN18" s="1059"/>
      <c r="AO18" s="1059"/>
      <c r="AP18" s="1059"/>
      <c r="AQ18" s="1059"/>
      <c r="AR18" s="1059"/>
      <c r="AS18" s="1059"/>
      <c r="AT18" s="1059"/>
      <c r="AU18" s="1881"/>
      <c r="AV18" s="1060">
        <f t="shared" si="8"/>
        <v>0</v>
      </c>
      <c r="AW18" s="1059"/>
      <c r="AX18" s="1059"/>
      <c r="AY18" s="1059"/>
      <c r="AZ18" s="1059"/>
      <c r="BA18" s="1881"/>
      <c r="BB18" s="1060">
        <f t="shared" si="9"/>
        <v>0</v>
      </c>
      <c r="BC18" s="1059"/>
      <c r="BD18" s="1059"/>
      <c r="BE18" s="1059"/>
      <c r="BF18" s="1059"/>
      <c r="BG18" s="1059"/>
      <c r="BH18" s="1059"/>
      <c r="BI18" s="1059"/>
      <c r="BJ18" s="1059"/>
      <c r="BK18" s="1881"/>
      <c r="BL18" s="1060">
        <f t="shared" si="11"/>
        <v>0</v>
      </c>
      <c r="BM18" s="1059"/>
      <c r="BN18" s="1059"/>
      <c r="BO18" s="1059"/>
      <c r="BP18" s="1059"/>
      <c r="BQ18" s="1059"/>
      <c r="BR18" s="1059"/>
      <c r="BS18" s="1059"/>
      <c r="BT18" s="1059"/>
      <c r="BU18" s="1059"/>
      <c r="BV18" s="1059"/>
      <c r="BW18" s="1059"/>
      <c r="BX18" s="1059"/>
      <c r="BY18" s="1059"/>
      <c r="BZ18" s="1059"/>
      <c r="CA18" s="1059"/>
      <c r="CB18" s="1881"/>
      <c r="CC18" s="1060">
        <f t="shared" si="13"/>
        <v>0</v>
      </c>
      <c r="CD18" s="1059"/>
      <c r="CE18" s="1059"/>
      <c r="CF18" s="1059"/>
      <c r="CG18" s="1059"/>
      <c r="CH18" s="1059"/>
      <c r="CI18" s="1881"/>
      <c r="CJ18" s="1060">
        <f t="shared" si="14"/>
        <v>0</v>
      </c>
      <c r="CK18" s="1059"/>
      <c r="CL18" s="1059"/>
      <c r="CM18" s="1059"/>
      <c r="CN18" s="1881"/>
      <c r="CO18" s="1058"/>
      <c r="DA18" s="979">
        <v>34</v>
      </c>
    </row>
    <row r="19" spans="6:105" ht="35.65" customHeight="1">
      <c r="F19" s="1054" t="s">
        <v>1222</v>
      </c>
      <c r="G19" s="1061" t="s">
        <v>1223</v>
      </c>
      <c r="H19" s="1060">
        <f t="shared" si="0"/>
        <v>0</v>
      </c>
      <c r="I19" s="1059"/>
      <c r="J19" s="1049"/>
      <c r="K19" s="1060">
        <f t="shared" si="1"/>
        <v>0</v>
      </c>
      <c r="L19" s="1059"/>
      <c r="M19" s="1059"/>
      <c r="N19" s="1059"/>
      <c r="O19" s="1059"/>
      <c r="P19" s="1059"/>
      <c r="Q19" s="1059"/>
      <c r="R19" s="1059"/>
      <c r="S19" s="1881"/>
      <c r="T19" s="1060">
        <f t="shared" si="3"/>
        <v>0</v>
      </c>
      <c r="U19" s="1059"/>
      <c r="V19" s="1059"/>
      <c r="W19" s="1059"/>
      <c r="X19" s="1881"/>
      <c r="Y19" s="1060">
        <f t="shared" si="4"/>
        <v>0</v>
      </c>
      <c r="Z19" s="1059"/>
      <c r="AA19" s="1059"/>
      <c r="AB19" s="1059"/>
      <c r="AC19" s="1059"/>
      <c r="AD19" s="1059"/>
      <c r="AE19" s="1059"/>
      <c r="AF19" s="1059"/>
      <c r="AG19" s="1059"/>
      <c r="AH19" s="1881"/>
      <c r="AI19" s="1060">
        <f t="shared" si="6"/>
        <v>0</v>
      </c>
      <c r="AJ19" s="1059"/>
      <c r="AK19" s="1059"/>
      <c r="AL19" s="1059"/>
      <c r="AM19" s="1059"/>
      <c r="AN19" s="1059"/>
      <c r="AO19" s="1059"/>
      <c r="AP19" s="1059"/>
      <c r="AQ19" s="1059"/>
      <c r="AR19" s="1059"/>
      <c r="AS19" s="1059"/>
      <c r="AT19" s="1059"/>
      <c r="AU19" s="1881"/>
      <c r="AV19" s="1060">
        <f t="shared" si="8"/>
        <v>0</v>
      </c>
      <c r="AW19" s="1059"/>
      <c r="AX19" s="1059"/>
      <c r="AY19" s="1059"/>
      <c r="AZ19" s="1059"/>
      <c r="BA19" s="1881"/>
      <c r="BB19" s="1060">
        <f t="shared" si="9"/>
        <v>0</v>
      </c>
      <c r="BC19" s="1059"/>
      <c r="BD19" s="1059"/>
      <c r="BE19" s="1059"/>
      <c r="BF19" s="1059"/>
      <c r="BG19" s="1059"/>
      <c r="BH19" s="1059"/>
      <c r="BI19" s="1059"/>
      <c r="BJ19" s="1059"/>
      <c r="BK19" s="1881"/>
      <c r="BL19" s="1060">
        <f t="shared" si="11"/>
        <v>0</v>
      </c>
      <c r="BM19" s="1059"/>
      <c r="BN19" s="1059"/>
      <c r="BO19" s="1059"/>
      <c r="BP19" s="1059"/>
      <c r="BQ19" s="1059"/>
      <c r="BR19" s="1059"/>
      <c r="BS19" s="1059"/>
      <c r="BT19" s="1059"/>
      <c r="BU19" s="1059"/>
      <c r="BV19" s="1059"/>
      <c r="BW19" s="1059"/>
      <c r="BX19" s="1059"/>
      <c r="BY19" s="1059"/>
      <c r="BZ19" s="1059"/>
      <c r="CA19" s="1059"/>
      <c r="CB19" s="1881"/>
      <c r="CC19" s="1060">
        <f t="shared" si="13"/>
        <v>0</v>
      </c>
      <c r="CD19" s="1059"/>
      <c r="CE19" s="1059"/>
      <c r="CF19" s="1059"/>
      <c r="CG19" s="1059"/>
      <c r="CH19" s="1059"/>
      <c r="CI19" s="1881"/>
      <c r="CJ19" s="1060">
        <f t="shared" si="14"/>
        <v>0</v>
      </c>
      <c r="CK19" s="1059"/>
      <c r="CL19" s="1059"/>
      <c r="CM19" s="1059"/>
      <c r="CN19" s="1881"/>
      <c r="CO19" s="1058"/>
      <c r="DA19" s="979">
        <v>34</v>
      </c>
    </row>
    <row r="20" spans="6:105" ht="48.2" customHeight="1">
      <c r="F20" s="1054" t="s">
        <v>1224</v>
      </c>
      <c r="G20" s="1061" t="s">
        <v>1225</v>
      </c>
      <c r="H20" s="1060">
        <f t="shared" si="0"/>
        <v>0</v>
      </c>
      <c r="I20" s="1059"/>
      <c r="J20" s="1049"/>
      <c r="K20" s="1060">
        <f t="shared" si="1"/>
        <v>0</v>
      </c>
      <c r="L20" s="1059"/>
      <c r="M20" s="1059"/>
      <c r="N20" s="1059"/>
      <c r="O20" s="1059"/>
      <c r="P20" s="1059"/>
      <c r="Q20" s="1059"/>
      <c r="R20" s="1059"/>
      <c r="S20" s="1881"/>
      <c r="T20" s="1060">
        <f t="shared" si="3"/>
        <v>0</v>
      </c>
      <c r="U20" s="1059"/>
      <c r="V20" s="1059"/>
      <c r="W20" s="1059"/>
      <c r="X20" s="1881"/>
      <c r="Y20" s="1060">
        <f t="shared" si="4"/>
        <v>0</v>
      </c>
      <c r="Z20" s="1059"/>
      <c r="AA20" s="1059"/>
      <c r="AB20" s="1059"/>
      <c r="AC20" s="1059"/>
      <c r="AD20" s="1059"/>
      <c r="AE20" s="1059"/>
      <c r="AF20" s="1059"/>
      <c r="AG20" s="1059"/>
      <c r="AH20" s="1881"/>
      <c r="AI20" s="1060">
        <f t="shared" si="6"/>
        <v>0</v>
      </c>
      <c r="AJ20" s="1059"/>
      <c r="AK20" s="1059"/>
      <c r="AL20" s="1059"/>
      <c r="AM20" s="1059"/>
      <c r="AN20" s="1059"/>
      <c r="AO20" s="1059"/>
      <c r="AP20" s="1059"/>
      <c r="AQ20" s="1059"/>
      <c r="AR20" s="1059"/>
      <c r="AS20" s="1059"/>
      <c r="AT20" s="1059"/>
      <c r="AU20" s="1881"/>
      <c r="AV20" s="1060">
        <f t="shared" si="8"/>
        <v>0</v>
      </c>
      <c r="AW20" s="1059"/>
      <c r="AX20" s="1059"/>
      <c r="AY20" s="1059"/>
      <c r="AZ20" s="1059"/>
      <c r="BA20" s="1881"/>
      <c r="BB20" s="1060">
        <f t="shared" si="9"/>
        <v>0</v>
      </c>
      <c r="BC20" s="1059"/>
      <c r="BD20" s="1059"/>
      <c r="BE20" s="1059"/>
      <c r="BF20" s="1059"/>
      <c r="BG20" s="1059"/>
      <c r="BH20" s="1059"/>
      <c r="BI20" s="1059"/>
      <c r="BJ20" s="1059"/>
      <c r="BK20" s="1881"/>
      <c r="BL20" s="1060">
        <f t="shared" si="11"/>
        <v>0</v>
      </c>
      <c r="BM20" s="1059"/>
      <c r="BN20" s="1059"/>
      <c r="BO20" s="1059"/>
      <c r="BP20" s="1059"/>
      <c r="BQ20" s="1059"/>
      <c r="BR20" s="1059"/>
      <c r="BS20" s="1059"/>
      <c r="BT20" s="1059"/>
      <c r="BU20" s="1059"/>
      <c r="BV20" s="1059"/>
      <c r="BW20" s="1059"/>
      <c r="BX20" s="1059"/>
      <c r="BY20" s="1059"/>
      <c r="BZ20" s="1059"/>
      <c r="CA20" s="1059"/>
      <c r="CB20" s="1881"/>
      <c r="CC20" s="1060">
        <f t="shared" si="13"/>
        <v>0</v>
      </c>
      <c r="CD20" s="1059"/>
      <c r="CE20" s="1059"/>
      <c r="CF20" s="1059"/>
      <c r="CG20" s="1059"/>
      <c r="CH20" s="1059"/>
      <c r="CI20" s="1881"/>
      <c r="CJ20" s="1060">
        <f t="shared" si="14"/>
        <v>0</v>
      </c>
      <c r="CK20" s="1059"/>
      <c r="CL20" s="1059"/>
      <c r="CM20" s="1059"/>
      <c r="CN20" s="1881"/>
      <c r="CO20" s="1058"/>
      <c r="DA20" s="979">
        <v>46</v>
      </c>
    </row>
    <row r="21" spans="6:105" ht="35.65" customHeight="1">
      <c r="F21" s="1054" t="s">
        <v>1226</v>
      </c>
      <c r="G21" s="1061" t="s">
        <v>1227</v>
      </c>
      <c r="H21" s="1060">
        <f t="shared" si="0"/>
        <v>0</v>
      </c>
      <c r="I21" s="1059"/>
      <c r="J21" s="1049"/>
      <c r="K21" s="1060">
        <f t="shared" si="1"/>
        <v>0</v>
      </c>
      <c r="L21" s="1059"/>
      <c r="M21" s="1059"/>
      <c r="N21" s="1059"/>
      <c r="O21" s="1059"/>
      <c r="P21" s="1059"/>
      <c r="Q21" s="1059"/>
      <c r="R21" s="1059"/>
      <c r="S21" s="1881"/>
      <c r="T21" s="1060">
        <f t="shared" si="3"/>
        <v>0</v>
      </c>
      <c r="U21" s="1059"/>
      <c r="V21" s="1059"/>
      <c r="W21" s="1059"/>
      <c r="X21" s="1881"/>
      <c r="Y21" s="1060">
        <f t="shared" si="4"/>
        <v>0</v>
      </c>
      <c r="Z21" s="1059"/>
      <c r="AA21" s="1059"/>
      <c r="AB21" s="1059"/>
      <c r="AC21" s="1059"/>
      <c r="AD21" s="1059"/>
      <c r="AE21" s="1059"/>
      <c r="AF21" s="1059"/>
      <c r="AG21" s="1059"/>
      <c r="AH21" s="1881"/>
      <c r="AI21" s="1060">
        <f t="shared" si="6"/>
        <v>0</v>
      </c>
      <c r="AJ21" s="1059"/>
      <c r="AK21" s="1059"/>
      <c r="AL21" s="1059"/>
      <c r="AM21" s="1059"/>
      <c r="AN21" s="1059"/>
      <c r="AO21" s="1059"/>
      <c r="AP21" s="1059"/>
      <c r="AQ21" s="1059"/>
      <c r="AR21" s="1059"/>
      <c r="AS21" s="1059"/>
      <c r="AT21" s="1059"/>
      <c r="AU21" s="1881"/>
      <c r="AV21" s="1060">
        <f t="shared" si="8"/>
        <v>0</v>
      </c>
      <c r="AW21" s="1059"/>
      <c r="AX21" s="1059"/>
      <c r="AY21" s="1059"/>
      <c r="AZ21" s="1059"/>
      <c r="BA21" s="1881"/>
      <c r="BB21" s="1060">
        <f t="shared" si="9"/>
        <v>0</v>
      </c>
      <c r="BC21" s="1059"/>
      <c r="BD21" s="1059"/>
      <c r="BE21" s="1059"/>
      <c r="BF21" s="1059"/>
      <c r="BG21" s="1059"/>
      <c r="BH21" s="1059"/>
      <c r="BI21" s="1059"/>
      <c r="BJ21" s="1059"/>
      <c r="BK21" s="1881"/>
      <c r="BL21" s="1060">
        <f t="shared" si="11"/>
        <v>0</v>
      </c>
      <c r="BM21" s="1059"/>
      <c r="BN21" s="1059"/>
      <c r="BO21" s="1059"/>
      <c r="BP21" s="1059"/>
      <c r="BQ21" s="1059"/>
      <c r="BR21" s="1059"/>
      <c r="BS21" s="1059"/>
      <c r="BT21" s="1059"/>
      <c r="BU21" s="1059"/>
      <c r="BV21" s="1059"/>
      <c r="BW21" s="1059"/>
      <c r="BX21" s="1059"/>
      <c r="BY21" s="1059"/>
      <c r="BZ21" s="1059"/>
      <c r="CA21" s="1059"/>
      <c r="CB21" s="1881"/>
      <c r="CC21" s="1060">
        <f t="shared" si="13"/>
        <v>0</v>
      </c>
      <c r="CD21" s="1059"/>
      <c r="CE21" s="1059"/>
      <c r="CF21" s="1059"/>
      <c r="CG21" s="1059"/>
      <c r="CH21" s="1059"/>
      <c r="CI21" s="1881"/>
      <c r="CJ21" s="1060">
        <f t="shared" si="14"/>
        <v>0</v>
      </c>
      <c r="CK21" s="1059"/>
      <c r="CL21" s="1059"/>
      <c r="CM21" s="1059"/>
      <c r="CN21" s="1881"/>
      <c r="CO21" s="1058"/>
      <c r="DA21" s="979">
        <v>34</v>
      </c>
    </row>
    <row r="22" spans="6:105" ht="35.65" customHeight="1">
      <c r="F22" s="1054" t="s">
        <v>1228</v>
      </c>
      <c r="G22" s="1061" t="s">
        <v>1229</v>
      </c>
      <c r="H22" s="1060">
        <f t="shared" si="0"/>
        <v>0</v>
      </c>
      <c r="I22" s="1059"/>
      <c r="J22" s="1049"/>
      <c r="K22" s="1060">
        <f t="shared" si="1"/>
        <v>0</v>
      </c>
      <c r="L22" s="1059"/>
      <c r="M22" s="1059"/>
      <c r="N22" s="1059"/>
      <c r="O22" s="1059"/>
      <c r="P22" s="1059"/>
      <c r="Q22" s="1059"/>
      <c r="R22" s="1059"/>
      <c r="S22" s="1881"/>
      <c r="T22" s="1060">
        <f t="shared" si="3"/>
        <v>0</v>
      </c>
      <c r="U22" s="1059"/>
      <c r="V22" s="1059"/>
      <c r="W22" s="1059"/>
      <c r="X22" s="1881"/>
      <c r="Y22" s="1060">
        <f t="shared" si="4"/>
        <v>0</v>
      </c>
      <c r="Z22" s="1059"/>
      <c r="AA22" s="1059"/>
      <c r="AB22" s="1059"/>
      <c r="AC22" s="1059"/>
      <c r="AD22" s="1059"/>
      <c r="AE22" s="1059"/>
      <c r="AF22" s="1059"/>
      <c r="AG22" s="1059"/>
      <c r="AH22" s="1881"/>
      <c r="AI22" s="1060">
        <f t="shared" si="6"/>
        <v>0</v>
      </c>
      <c r="AJ22" s="1059"/>
      <c r="AK22" s="1059"/>
      <c r="AL22" s="1059"/>
      <c r="AM22" s="1059"/>
      <c r="AN22" s="1059"/>
      <c r="AO22" s="1059"/>
      <c r="AP22" s="1059"/>
      <c r="AQ22" s="1059"/>
      <c r="AR22" s="1059"/>
      <c r="AS22" s="1059"/>
      <c r="AT22" s="1059"/>
      <c r="AU22" s="1881"/>
      <c r="AV22" s="1060">
        <f t="shared" si="8"/>
        <v>0</v>
      </c>
      <c r="AW22" s="1059"/>
      <c r="AX22" s="1059"/>
      <c r="AY22" s="1059"/>
      <c r="AZ22" s="1059"/>
      <c r="BA22" s="1881"/>
      <c r="BB22" s="1060">
        <f t="shared" si="9"/>
        <v>0</v>
      </c>
      <c r="BC22" s="1059"/>
      <c r="BD22" s="1059"/>
      <c r="BE22" s="1059"/>
      <c r="BF22" s="1059"/>
      <c r="BG22" s="1059"/>
      <c r="BH22" s="1059"/>
      <c r="BI22" s="1059"/>
      <c r="BJ22" s="1059"/>
      <c r="BK22" s="1881"/>
      <c r="BL22" s="1060">
        <f t="shared" si="11"/>
        <v>0</v>
      </c>
      <c r="BM22" s="1059"/>
      <c r="BN22" s="1059"/>
      <c r="BO22" s="1059"/>
      <c r="BP22" s="1059"/>
      <c r="BQ22" s="1059"/>
      <c r="BR22" s="1059"/>
      <c r="BS22" s="1059"/>
      <c r="BT22" s="1059"/>
      <c r="BU22" s="1059"/>
      <c r="BV22" s="1059"/>
      <c r="BW22" s="1059"/>
      <c r="BX22" s="1059"/>
      <c r="BY22" s="1059"/>
      <c r="BZ22" s="1059"/>
      <c r="CA22" s="1059"/>
      <c r="CB22" s="1881"/>
      <c r="CC22" s="1060">
        <f t="shared" si="13"/>
        <v>0</v>
      </c>
      <c r="CD22" s="1059"/>
      <c r="CE22" s="1059"/>
      <c r="CF22" s="1059"/>
      <c r="CG22" s="1059"/>
      <c r="CH22" s="1059"/>
      <c r="CI22" s="1881"/>
      <c r="CJ22" s="1060">
        <f t="shared" si="14"/>
        <v>0</v>
      </c>
      <c r="CK22" s="1059"/>
      <c r="CL22" s="1059"/>
      <c r="CM22" s="1059"/>
      <c r="CN22" s="1881"/>
      <c r="CO22" s="1058"/>
      <c r="DA22" s="979">
        <v>34</v>
      </c>
    </row>
    <row r="23" spans="6:105" ht="24" customHeight="1">
      <c r="F23" s="1054" t="s">
        <v>1230</v>
      </c>
      <c r="G23" s="1061" t="s">
        <v>1231</v>
      </c>
      <c r="H23" s="1060">
        <f t="shared" si="0"/>
        <v>0</v>
      </c>
      <c r="I23" s="1059"/>
      <c r="J23" s="1049"/>
      <c r="K23" s="1060">
        <f t="shared" si="1"/>
        <v>0</v>
      </c>
      <c r="L23" s="1059"/>
      <c r="M23" s="1059"/>
      <c r="N23" s="1059"/>
      <c r="O23" s="1059"/>
      <c r="P23" s="1059"/>
      <c r="Q23" s="1059"/>
      <c r="R23" s="1059"/>
      <c r="S23" s="1881"/>
      <c r="T23" s="1060">
        <f t="shared" si="3"/>
        <v>0</v>
      </c>
      <c r="U23" s="1059"/>
      <c r="V23" s="1059"/>
      <c r="W23" s="1059"/>
      <c r="X23" s="1881"/>
      <c r="Y23" s="1060">
        <f t="shared" si="4"/>
        <v>0</v>
      </c>
      <c r="Z23" s="1059"/>
      <c r="AA23" s="1059"/>
      <c r="AB23" s="1059"/>
      <c r="AC23" s="1059"/>
      <c r="AD23" s="1059"/>
      <c r="AE23" s="1059"/>
      <c r="AF23" s="1059"/>
      <c r="AG23" s="1059"/>
      <c r="AH23" s="1881"/>
      <c r="AI23" s="1060">
        <f t="shared" si="6"/>
        <v>0</v>
      </c>
      <c r="AJ23" s="1059"/>
      <c r="AK23" s="1059"/>
      <c r="AL23" s="1059"/>
      <c r="AM23" s="1059"/>
      <c r="AN23" s="1059"/>
      <c r="AO23" s="1059"/>
      <c r="AP23" s="1059"/>
      <c r="AQ23" s="1059"/>
      <c r="AR23" s="1059"/>
      <c r="AS23" s="1059"/>
      <c r="AT23" s="1059"/>
      <c r="AU23" s="1881"/>
      <c r="AV23" s="1060">
        <f t="shared" si="8"/>
        <v>0</v>
      </c>
      <c r="AW23" s="1059"/>
      <c r="AX23" s="1059"/>
      <c r="AY23" s="1059"/>
      <c r="AZ23" s="1059"/>
      <c r="BA23" s="1881"/>
      <c r="BB23" s="1060">
        <f t="shared" si="9"/>
        <v>0</v>
      </c>
      <c r="BC23" s="1059"/>
      <c r="BD23" s="1059"/>
      <c r="BE23" s="1059"/>
      <c r="BF23" s="1059"/>
      <c r="BG23" s="1059"/>
      <c r="BH23" s="1059"/>
      <c r="BI23" s="1059"/>
      <c r="BJ23" s="1059"/>
      <c r="BK23" s="1881"/>
      <c r="BL23" s="1060">
        <f t="shared" si="11"/>
        <v>0</v>
      </c>
      <c r="BM23" s="1059"/>
      <c r="BN23" s="1059"/>
      <c r="BO23" s="1059"/>
      <c r="BP23" s="1059"/>
      <c r="BQ23" s="1059"/>
      <c r="BR23" s="1059"/>
      <c r="BS23" s="1059"/>
      <c r="BT23" s="1059"/>
      <c r="BU23" s="1059"/>
      <c r="BV23" s="1059"/>
      <c r="BW23" s="1059"/>
      <c r="BX23" s="1059"/>
      <c r="BY23" s="1059"/>
      <c r="BZ23" s="1059"/>
      <c r="CA23" s="1059"/>
      <c r="CB23" s="1881"/>
      <c r="CC23" s="1060">
        <f t="shared" si="13"/>
        <v>0</v>
      </c>
      <c r="CD23" s="1059"/>
      <c r="CE23" s="1059"/>
      <c r="CF23" s="1059"/>
      <c r="CG23" s="1059"/>
      <c r="CH23" s="1059"/>
      <c r="CI23" s="1881"/>
      <c r="CJ23" s="1060">
        <f t="shared" si="14"/>
        <v>0</v>
      </c>
      <c r="CK23" s="1059"/>
      <c r="CL23" s="1059"/>
      <c r="CM23" s="1059"/>
      <c r="CN23" s="1881"/>
      <c r="CO23" s="1058"/>
      <c r="DA23" s="979">
        <v>23</v>
      </c>
    </row>
    <row r="24" spans="6:105" ht="24" customHeight="1">
      <c r="F24" s="1054" t="s">
        <v>1232</v>
      </c>
      <c r="G24" s="1061" t="s">
        <v>1233</v>
      </c>
      <c r="H24" s="1060">
        <f t="shared" si="0"/>
        <v>0</v>
      </c>
      <c r="I24" s="1059"/>
      <c r="J24" s="1049"/>
      <c r="K24" s="1060">
        <f t="shared" si="1"/>
        <v>0</v>
      </c>
      <c r="L24" s="1059"/>
      <c r="M24" s="1059"/>
      <c r="N24" s="1059"/>
      <c r="O24" s="1059"/>
      <c r="P24" s="1059"/>
      <c r="Q24" s="1059"/>
      <c r="R24" s="1059"/>
      <c r="S24" s="1881"/>
      <c r="T24" s="1060">
        <f t="shared" si="3"/>
        <v>0</v>
      </c>
      <c r="U24" s="1059"/>
      <c r="V24" s="1059"/>
      <c r="W24" s="1059"/>
      <c r="X24" s="1881"/>
      <c r="Y24" s="1060">
        <f t="shared" si="4"/>
        <v>0</v>
      </c>
      <c r="Z24" s="1059"/>
      <c r="AA24" s="1059"/>
      <c r="AB24" s="1059"/>
      <c r="AC24" s="1059"/>
      <c r="AD24" s="1059"/>
      <c r="AE24" s="1059"/>
      <c r="AF24" s="1059"/>
      <c r="AG24" s="1059"/>
      <c r="AH24" s="1881"/>
      <c r="AI24" s="1060">
        <f t="shared" si="6"/>
        <v>0</v>
      </c>
      <c r="AJ24" s="1059"/>
      <c r="AK24" s="1059"/>
      <c r="AL24" s="1059"/>
      <c r="AM24" s="1059"/>
      <c r="AN24" s="1059"/>
      <c r="AO24" s="1059"/>
      <c r="AP24" s="1059"/>
      <c r="AQ24" s="1059"/>
      <c r="AR24" s="1059"/>
      <c r="AS24" s="1059"/>
      <c r="AT24" s="1059"/>
      <c r="AU24" s="1881"/>
      <c r="AV24" s="1060">
        <f t="shared" si="8"/>
        <v>0</v>
      </c>
      <c r="AW24" s="1059"/>
      <c r="AX24" s="1059"/>
      <c r="AY24" s="1059"/>
      <c r="AZ24" s="1059"/>
      <c r="BA24" s="1881"/>
      <c r="BB24" s="1060">
        <f t="shared" si="9"/>
        <v>0</v>
      </c>
      <c r="BC24" s="1059"/>
      <c r="BD24" s="1059"/>
      <c r="BE24" s="1059"/>
      <c r="BF24" s="1059"/>
      <c r="BG24" s="1059"/>
      <c r="BH24" s="1059"/>
      <c r="BI24" s="1059"/>
      <c r="BJ24" s="1059"/>
      <c r="BK24" s="1881"/>
      <c r="BL24" s="1060">
        <f t="shared" si="11"/>
        <v>0</v>
      </c>
      <c r="BM24" s="1059"/>
      <c r="BN24" s="1059"/>
      <c r="BO24" s="1059"/>
      <c r="BP24" s="1059"/>
      <c r="BQ24" s="1059"/>
      <c r="BR24" s="1059"/>
      <c r="BS24" s="1059"/>
      <c r="BT24" s="1059"/>
      <c r="BU24" s="1059"/>
      <c r="BV24" s="1059"/>
      <c r="BW24" s="1059"/>
      <c r="BX24" s="1059"/>
      <c r="BY24" s="1059"/>
      <c r="BZ24" s="1059"/>
      <c r="CA24" s="1059"/>
      <c r="CB24" s="1881"/>
      <c r="CC24" s="1060">
        <f t="shared" si="13"/>
        <v>0</v>
      </c>
      <c r="CD24" s="1059"/>
      <c r="CE24" s="1059"/>
      <c r="CF24" s="1059"/>
      <c r="CG24" s="1059"/>
      <c r="CH24" s="1059"/>
      <c r="CI24" s="1881"/>
      <c r="CJ24" s="1060">
        <f t="shared" si="14"/>
        <v>0</v>
      </c>
      <c r="CK24" s="1059"/>
      <c r="CL24" s="1059"/>
      <c r="CM24" s="1059"/>
      <c r="CN24" s="1881"/>
      <c r="CO24" s="1058"/>
      <c r="DA24" s="979">
        <v>23</v>
      </c>
    </row>
    <row r="25" spans="6:105" ht="35.65" customHeight="1">
      <c r="F25" s="1054" t="s">
        <v>1234</v>
      </c>
      <c r="G25" s="1061" t="s">
        <v>1235</v>
      </c>
      <c r="H25" s="1060">
        <f t="shared" si="0"/>
        <v>0</v>
      </c>
      <c r="I25" s="1059"/>
      <c r="J25" s="1049"/>
      <c r="K25" s="1060">
        <f t="shared" si="1"/>
        <v>0</v>
      </c>
      <c r="L25" s="1059"/>
      <c r="M25" s="1059"/>
      <c r="N25" s="1059"/>
      <c r="O25" s="1059"/>
      <c r="P25" s="1059"/>
      <c r="Q25" s="1059"/>
      <c r="R25" s="1059"/>
      <c r="S25" s="1881"/>
      <c r="T25" s="1060">
        <f t="shared" si="3"/>
        <v>0</v>
      </c>
      <c r="U25" s="1059"/>
      <c r="V25" s="1059"/>
      <c r="W25" s="1059"/>
      <c r="X25" s="1881"/>
      <c r="Y25" s="1060">
        <f t="shared" si="4"/>
        <v>0</v>
      </c>
      <c r="Z25" s="1059"/>
      <c r="AA25" s="1059"/>
      <c r="AB25" s="1059"/>
      <c r="AC25" s="1059"/>
      <c r="AD25" s="1059"/>
      <c r="AE25" s="1059"/>
      <c r="AF25" s="1059"/>
      <c r="AG25" s="1059"/>
      <c r="AH25" s="1881"/>
      <c r="AI25" s="1060">
        <f t="shared" si="6"/>
        <v>0</v>
      </c>
      <c r="AJ25" s="1059"/>
      <c r="AK25" s="1059"/>
      <c r="AL25" s="1059"/>
      <c r="AM25" s="1059"/>
      <c r="AN25" s="1059"/>
      <c r="AO25" s="1059"/>
      <c r="AP25" s="1059"/>
      <c r="AQ25" s="1059"/>
      <c r="AR25" s="1059"/>
      <c r="AS25" s="1059"/>
      <c r="AT25" s="1059"/>
      <c r="AU25" s="1881"/>
      <c r="AV25" s="1060">
        <f t="shared" si="8"/>
        <v>0</v>
      </c>
      <c r="AW25" s="1059"/>
      <c r="AX25" s="1059"/>
      <c r="AY25" s="1059"/>
      <c r="AZ25" s="1059"/>
      <c r="BA25" s="1881"/>
      <c r="BB25" s="1060">
        <f t="shared" si="9"/>
        <v>0</v>
      </c>
      <c r="BC25" s="1059"/>
      <c r="BD25" s="1059"/>
      <c r="BE25" s="1059"/>
      <c r="BF25" s="1059"/>
      <c r="BG25" s="1059"/>
      <c r="BH25" s="1059"/>
      <c r="BI25" s="1059"/>
      <c r="BJ25" s="1059"/>
      <c r="BK25" s="1881"/>
      <c r="BL25" s="1060">
        <f t="shared" si="11"/>
        <v>0</v>
      </c>
      <c r="BM25" s="1059"/>
      <c r="BN25" s="1059"/>
      <c r="BO25" s="1059"/>
      <c r="BP25" s="1059"/>
      <c r="BQ25" s="1059"/>
      <c r="BR25" s="1059"/>
      <c r="BS25" s="1059"/>
      <c r="BT25" s="1059"/>
      <c r="BU25" s="1059"/>
      <c r="BV25" s="1059"/>
      <c r="BW25" s="1059"/>
      <c r="BX25" s="1059"/>
      <c r="BY25" s="1059"/>
      <c r="BZ25" s="1059"/>
      <c r="CA25" s="1059"/>
      <c r="CB25" s="1881"/>
      <c r="CC25" s="1060">
        <f t="shared" si="13"/>
        <v>0</v>
      </c>
      <c r="CD25" s="1059"/>
      <c r="CE25" s="1059"/>
      <c r="CF25" s="1059"/>
      <c r="CG25" s="1059"/>
      <c r="CH25" s="1059"/>
      <c r="CI25" s="1881"/>
      <c r="CJ25" s="1060">
        <f t="shared" si="14"/>
        <v>0</v>
      </c>
      <c r="CK25" s="1059"/>
      <c r="CL25" s="1059"/>
      <c r="CM25" s="1059"/>
      <c r="CN25" s="1881"/>
      <c r="CO25" s="1058"/>
      <c r="DA25" s="979">
        <v>34</v>
      </c>
    </row>
    <row r="26" spans="6:105" ht="35.65" customHeight="1">
      <c r="F26" s="1054" t="s">
        <v>1236</v>
      </c>
      <c r="G26" s="1061" t="s">
        <v>1237</v>
      </c>
      <c r="H26" s="1060">
        <f t="shared" si="0"/>
        <v>0</v>
      </c>
      <c r="I26" s="1059"/>
      <c r="J26" s="1049"/>
      <c r="K26" s="1060">
        <f t="shared" si="1"/>
        <v>0</v>
      </c>
      <c r="L26" s="1059"/>
      <c r="M26" s="1059"/>
      <c r="N26" s="1059"/>
      <c r="O26" s="1059"/>
      <c r="P26" s="1059"/>
      <c r="Q26" s="1059"/>
      <c r="R26" s="1059"/>
      <c r="S26" s="1881"/>
      <c r="T26" s="1060">
        <f t="shared" si="3"/>
        <v>0</v>
      </c>
      <c r="U26" s="1059"/>
      <c r="V26" s="1059"/>
      <c r="W26" s="1059"/>
      <c r="X26" s="1881"/>
      <c r="Y26" s="1060">
        <f t="shared" si="4"/>
        <v>0</v>
      </c>
      <c r="Z26" s="1059"/>
      <c r="AA26" s="1059"/>
      <c r="AB26" s="1059"/>
      <c r="AC26" s="1059"/>
      <c r="AD26" s="1059"/>
      <c r="AE26" s="1059"/>
      <c r="AF26" s="1059"/>
      <c r="AG26" s="1059"/>
      <c r="AH26" s="1881"/>
      <c r="AI26" s="1060">
        <f t="shared" si="6"/>
        <v>0</v>
      </c>
      <c r="AJ26" s="1059"/>
      <c r="AK26" s="1059"/>
      <c r="AL26" s="1059"/>
      <c r="AM26" s="1059"/>
      <c r="AN26" s="1059"/>
      <c r="AO26" s="1059"/>
      <c r="AP26" s="1059"/>
      <c r="AQ26" s="1059"/>
      <c r="AR26" s="1059"/>
      <c r="AS26" s="1059"/>
      <c r="AT26" s="1059"/>
      <c r="AU26" s="1881"/>
      <c r="AV26" s="1060">
        <f t="shared" si="8"/>
        <v>0</v>
      </c>
      <c r="AW26" s="1059"/>
      <c r="AX26" s="1059"/>
      <c r="AY26" s="1059"/>
      <c r="AZ26" s="1059"/>
      <c r="BA26" s="1881"/>
      <c r="BB26" s="1060">
        <f t="shared" si="9"/>
        <v>0</v>
      </c>
      <c r="BC26" s="1059"/>
      <c r="BD26" s="1059"/>
      <c r="BE26" s="1059"/>
      <c r="BF26" s="1059"/>
      <c r="BG26" s="1059"/>
      <c r="BH26" s="1059"/>
      <c r="BI26" s="1059"/>
      <c r="BJ26" s="1059"/>
      <c r="BK26" s="1881"/>
      <c r="BL26" s="1060">
        <f t="shared" si="11"/>
        <v>0</v>
      </c>
      <c r="BM26" s="1059"/>
      <c r="BN26" s="1059"/>
      <c r="BO26" s="1059"/>
      <c r="BP26" s="1059"/>
      <c r="BQ26" s="1059"/>
      <c r="BR26" s="1059"/>
      <c r="BS26" s="1059"/>
      <c r="BT26" s="1059"/>
      <c r="BU26" s="1059"/>
      <c r="BV26" s="1059"/>
      <c r="BW26" s="1059"/>
      <c r="BX26" s="1059"/>
      <c r="BY26" s="1059"/>
      <c r="BZ26" s="1059"/>
      <c r="CA26" s="1059"/>
      <c r="CB26" s="1881"/>
      <c r="CC26" s="1060">
        <f t="shared" si="13"/>
        <v>0</v>
      </c>
      <c r="CD26" s="1059"/>
      <c r="CE26" s="1059"/>
      <c r="CF26" s="1059"/>
      <c r="CG26" s="1059"/>
      <c r="CH26" s="1059"/>
      <c r="CI26" s="1881"/>
      <c r="CJ26" s="1060">
        <f t="shared" si="14"/>
        <v>0</v>
      </c>
      <c r="CK26" s="1059"/>
      <c r="CL26" s="1059"/>
      <c r="CM26" s="1059"/>
      <c r="CN26" s="1881"/>
      <c r="CO26" s="1058"/>
      <c r="DA26" s="979">
        <v>34</v>
      </c>
    </row>
    <row r="27" spans="6:105" ht="11.45" customHeight="1">
      <c r="F27" s="1054" t="s">
        <v>1238</v>
      </c>
      <c r="G27" s="1061" t="s">
        <v>1239</v>
      </c>
      <c r="H27" s="1060">
        <f t="shared" si="0"/>
        <v>0</v>
      </c>
      <c r="I27" s="1059"/>
      <c r="J27" s="1049"/>
      <c r="K27" s="1060">
        <f t="shared" si="1"/>
        <v>0</v>
      </c>
      <c r="L27" s="1059"/>
      <c r="M27" s="1059"/>
      <c r="N27" s="1059"/>
      <c r="O27" s="1059"/>
      <c r="P27" s="1059"/>
      <c r="Q27" s="1059"/>
      <c r="R27" s="1059"/>
      <c r="S27" s="1881"/>
      <c r="T27" s="1060">
        <f t="shared" si="3"/>
        <v>0</v>
      </c>
      <c r="U27" s="1059"/>
      <c r="V27" s="1059"/>
      <c r="W27" s="1059"/>
      <c r="X27" s="1881"/>
      <c r="Y27" s="1060">
        <f t="shared" si="4"/>
        <v>0</v>
      </c>
      <c r="Z27" s="1059"/>
      <c r="AA27" s="1059"/>
      <c r="AB27" s="1059"/>
      <c r="AC27" s="1059"/>
      <c r="AD27" s="1059"/>
      <c r="AE27" s="1059"/>
      <c r="AF27" s="1059"/>
      <c r="AG27" s="1059"/>
      <c r="AH27" s="1881"/>
      <c r="AI27" s="1060">
        <f t="shared" si="6"/>
        <v>0</v>
      </c>
      <c r="AJ27" s="1059"/>
      <c r="AK27" s="1059"/>
      <c r="AL27" s="1059"/>
      <c r="AM27" s="1059"/>
      <c r="AN27" s="1059"/>
      <c r="AO27" s="1059"/>
      <c r="AP27" s="1059"/>
      <c r="AQ27" s="1059"/>
      <c r="AR27" s="1059"/>
      <c r="AS27" s="1059"/>
      <c r="AT27" s="1059"/>
      <c r="AU27" s="1881"/>
      <c r="AV27" s="1060">
        <f t="shared" si="8"/>
        <v>0</v>
      </c>
      <c r="AW27" s="1059"/>
      <c r="AX27" s="1059"/>
      <c r="AY27" s="1059"/>
      <c r="AZ27" s="1059"/>
      <c r="BA27" s="1881"/>
      <c r="BB27" s="1060">
        <f t="shared" si="9"/>
        <v>0</v>
      </c>
      <c r="BC27" s="1059"/>
      <c r="BD27" s="1059"/>
      <c r="BE27" s="1059"/>
      <c r="BF27" s="1059"/>
      <c r="BG27" s="1059"/>
      <c r="BH27" s="1059"/>
      <c r="BI27" s="1059"/>
      <c r="BJ27" s="1059"/>
      <c r="BK27" s="1881"/>
      <c r="BL27" s="1060">
        <f t="shared" si="11"/>
        <v>0</v>
      </c>
      <c r="BM27" s="1059"/>
      <c r="BN27" s="1059"/>
      <c r="BO27" s="1059"/>
      <c r="BP27" s="1059"/>
      <c r="BQ27" s="1059"/>
      <c r="BR27" s="1059"/>
      <c r="BS27" s="1059"/>
      <c r="BT27" s="1059"/>
      <c r="BU27" s="1059"/>
      <c r="BV27" s="1059"/>
      <c r="BW27" s="1059"/>
      <c r="BX27" s="1059"/>
      <c r="BY27" s="1059"/>
      <c r="BZ27" s="1059"/>
      <c r="CA27" s="1059"/>
      <c r="CB27" s="1881"/>
      <c r="CC27" s="1060">
        <f t="shared" si="13"/>
        <v>0</v>
      </c>
      <c r="CD27" s="1059"/>
      <c r="CE27" s="1059"/>
      <c r="CF27" s="1059"/>
      <c r="CG27" s="1059"/>
      <c r="CH27" s="1059"/>
      <c r="CI27" s="1881"/>
      <c r="CJ27" s="1060">
        <f t="shared" si="14"/>
        <v>0</v>
      </c>
      <c r="CK27" s="1059"/>
      <c r="CL27" s="1059"/>
      <c r="CM27" s="1059"/>
      <c r="CN27" s="1881"/>
      <c r="CO27" s="1058"/>
      <c r="DA27" s="979">
        <v>11</v>
      </c>
    </row>
    <row r="28" spans="6:105" ht="11.45" customHeight="1">
      <c r="F28" s="1054">
        <v>2</v>
      </c>
      <c r="G28" s="594" t="s">
        <v>1240</v>
      </c>
      <c r="H28" s="1060">
        <f t="shared" si="0"/>
        <v>0</v>
      </c>
      <c r="I28" s="1060">
        <f>SUM(I29:I31)</f>
        <v>0</v>
      </c>
      <c r="J28" s="1049"/>
      <c r="K28" s="1060">
        <f t="shared" si="1"/>
        <v>0</v>
      </c>
      <c r="L28" s="1060">
        <f t="shared" ref="L28:R28" si="15">SUM(L29:L31)</f>
        <v>0</v>
      </c>
      <c r="M28" s="1060">
        <f t="shared" si="15"/>
        <v>0</v>
      </c>
      <c r="N28" s="1060">
        <f t="shared" si="15"/>
        <v>0</v>
      </c>
      <c r="O28" s="1060">
        <f t="shared" si="15"/>
        <v>0</v>
      </c>
      <c r="P28" s="1060">
        <f t="shared" si="15"/>
        <v>0</v>
      </c>
      <c r="Q28" s="1060">
        <f t="shared" si="15"/>
        <v>0</v>
      </c>
      <c r="R28" s="1060">
        <f t="shared" si="15"/>
        <v>0</v>
      </c>
      <c r="S28" s="1881"/>
      <c r="T28" s="1060">
        <f t="shared" si="3"/>
        <v>0</v>
      </c>
      <c r="U28" s="1060">
        <f>SUM(U29:U31)</f>
        <v>0</v>
      </c>
      <c r="V28" s="1060">
        <f>SUM(V29:V31)</f>
        <v>0</v>
      </c>
      <c r="W28" s="1060">
        <f>SUM(W29:W31)</f>
        <v>0</v>
      </c>
      <c r="X28" s="1881"/>
      <c r="Y28" s="1060">
        <f t="shared" si="4"/>
        <v>0</v>
      </c>
      <c r="Z28" s="1060">
        <f t="shared" ref="Z28:AG28" si="16">SUM(Z29:Z31)</f>
        <v>0</v>
      </c>
      <c r="AA28" s="1060">
        <f t="shared" si="16"/>
        <v>0</v>
      </c>
      <c r="AB28" s="1060">
        <f t="shared" si="16"/>
        <v>0</v>
      </c>
      <c r="AC28" s="1060">
        <f t="shared" si="16"/>
        <v>0</v>
      </c>
      <c r="AD28" s="1060">
        <f t="shared" si="16"/>
        <v>0</v>
      </c>
      <c r="AE28" s="1060">
        <f t="shared" si="16"/>
        <v>0</v>
      </c>
      <c r="AF28" s="1060">
        <f t="shared" si="16"/>
        <v>0</v>
      </c>
      <c r="AG28" s="1060">
        <f t="shared" si="16"/>
        <v>0</v>
      </c>
      <c r="AH28" s="1881"/>
      <c r="AI28" s="1060">
        <f t="shared" si="6"/>
        <v>0</v>
      </c>
      <c r="AJ28" s="1060">
        <f t="shared" ref="AJ28:AT28" si="17">SUM(AJ29:AJ31)</f>
        <v>0</v>
      </c>
      <c r="AK28" s="1060">
        <f t="shared" si="17"/>
        <v>0</v>
      </c>
      <c r="AL28" s="1060">
        <f t="shared" si="17"/>
        <v>0</v>
      </c>
      <c r="AM28" s="1060">
        <f t="shared" si="17"/>
        <v>0</v>
      </c>
      <c r="AN28" s="1060">
        <f t="shared" si="17"/>
        <v>0</v>
      </c>
      <c r="AO28" s="1060">
        <f t="shared" si="17"/>
        <v>0</v>
      </c>
      <c r="AP28" s="1060">
        <f t="shared" si="17"/>
        <v>0</v>
      </c>
      <c r="AQ28" s="1060">
        <f t="shared" si="17"/>
        <v>0</v>
      </c>
      <c r="AR28" s="1060">
        <f t="shared" si="17"/>
        <v>0</v>
      </c>
      <c r="AS28" s="1060">
        <f t="shared" si="17"/>
        <v>0</v>
      </c>
      <c r="AT28" s="1060">
        <f t="shared" si="17"/>
        <v>0</v>
      </c>
      <c r="AU28" s="1881"/>
      <c r="AV28" s="1060">
        <f t="shared" si="8"/>
        <v>0</v>
      </c>
      <c r="AW28" s="1060">
        <f>SUM(AW29:AW31)</f>
        <v>0</v>
      </c>
      <c r="AX28" s="1060">
        <f>SUM(AX29:AX31)</f>
        <v>0</v>
      </c>
      <c r="AY28" s="1060">
        <f>SUM(AY29:AY31)</f>
        <v>0</v>
      </c>
      <c r="AZ28" s="1060">
        <f>SUM(AZ29:AZ31)</f>
        <v>0</v>
      </c>
      <c r="BA28" s="1881"/>
      <c r="BB28" s="1060">
        <f t="shared" si="9"/>
        <v>0</v>
      </c>
      <c r="BC28" s="1060">
        <f t="shared" ref="BC28:BJ28" si="18">SUM(BC29:BC31)</f>
        <v>0</v>
      </c>
      <c r="BD28" s="1060">
        <f t="shared" si="18"/>
        <v>0</v>
      </c>
      <c r="BE28" s="1060">
        <f t="shared" si="18"/>
        <v>0</v>
      </c>
      <c r="BF28" s="1060">
        <f t="shared" si="18"/>
        <v>0</v>
      </c>
      <c r="BG28" s="1060">
        <f t="shared" si="18"/>
        <v>0</v>
      </c>
      <c r="BH28" s="1060">
        <f t="shared" si="18"/>
        <v>0</v>
      </c>
      <c r="BI28" s="1060">
        <f t="shared" si="18"/>
        <v>0</v>
      </c>
      <c r="BJ28" s="1060">
        <f t="shared" si="18"/>
        <v>0</v>
      </c>
      <c r="BK28" s="1881"/>
      <c r="BL28" s="1060">
        <f t="shared" si="11"/>
        <v>0</v>
      </c>
      <c r="BM28" s="1060">
        <f t="shared" ref="BM28:CA28" si="19">SUM(BM29:BM31)</f>
        <v>0</v>
      </c>
      <c r="BN28" s="1060">
        <f t="shared" si="19"/>
        <v>0</v>
      </c>
      <c r="BO28" s="1060">
        <f t="shared" si="19"/>
        <v>0</v>
      </c>
      <c r="BP28" s="1060">
        <f t="shared" si="19"/>
        <v>0</v>
      </c>
      <c r="BQ28" s="1060">
        <f t="shared" si="19"/>
        <v>0</v>
      </c>
      <c r="BR28" s="1060">
        <f t="shared" si="19"/>
        <v>0</v>
      </c>
      <c r="BS28" s="1060">
        <f t="shared" si="19"/>
        <v>0</v>
      </c>
      <c r="BT28" s="1060">
        <f t="shared" si="19"/>
        <v>0</v>
      </c>
      <c r="BU28" s="1060">
        <f t="shared" si="19"/>
        <v>0</v>
      </c>
      <c r="BV28" s="1060">
        <f t="shared" si="19"/>
        <v>0</v>
      </c>
      <c r="BW28" s="1060">
        <f t="shared" si="19"/>
        <v>0</v>
      </c>
      <c r="BX28" s="1060">
        <f t="shared" si="19"/>
        <v>0</v>
      </c>
      <c r="BY28" s="1060">
        <f t="shared" si="19"/>
        <v>0</v>
      </c>
      <c r="BZ28" s="1060">
        <f t="shared" si="19"/>
        <v>0</v>
      </c>
      <c r="CA28" s="1060">
        <f t="shared" si="19"/>
        <v>0</v>
      </c>
      <c r="CB28" s="1881"/>
      <c r="CC28" s="1060">
        <f t="shared" si="13"/>
        <v>0</v>
      </c>
      <c r="CD28" s="1060">
        <f>SUM(CD29:CD31)</f>
        <v>0</v>
      </c>
      <c r="CE28" s="1060">
        <f>SUM(CE29:CE31)</f>
        <v>0</v>
      </c>
      <c r="CF28" s="1060">
        <f>SUM(CF29:CF31)</f>
        <v>0</v>
      </c>
      <c r="CG28" s="1060">
        <f>SUM(CG29:CG31)</f>
        <v>0</v>
      </c>
      <c r="CH28" s="1060">
        <f>SUM(CH29:CH31)</f>
        <v>0</v>
      </c>
      <c r="CI28" s="1881"/>
      <c r="CJ28" s="1060">
        <f t="shared" si="14"/>
        <v>0</v>
      </c>
      <c r="CK28" s="1060">
        <f>SUM(CK29:CK31)</f>
        <v>0</v>
      </c>
      <c r="CL28" s="1060">
        <f>SUM(CL29:CL31)</f>
        <v>0</v>
      </c>
      <c r="CM28" s="1060">
        <f>SUM(CM29:CM31)</f>
        <v>0</v>
      </c>
      <c r="CN28" s="1881"/>
      <c r="CO28" s="1058"/>
      <c r="DA28" s="979">
        <v>11</v>
      </c>
    </row>
    <row r="29" spans="6:105" ht="11.45" customHeight="1">
      <c r="F29" s="1054" t="s">
        <v>781</v>
      </c>
      <c r="G29" s="1061" t="s">
        <v>1241</v>
      </c>
      <c r="H29" s="1060">
        <f t="shared" si="0"/>
        <v>0</v>
      </c>
      <c r="I29" s="1059"/>
      <c r="J29" s="1049"/>
      <c r="K29" s="1060">
        <f t="shared" si="1"/>
        <v>0</v>
      </c>
      <c r="L29" s="1059"/>
      <c r="M29" s="1059"/>
      <c r="N29" s="1059"/>
      <c r="O29" s="1059"/>
      <c r="P29" s="1059"/>
      <c r="Q29" s="1059"/>
      <c r="R29" s="1059"/>
      <c r="S29" s="1881"/>
      <c r="T29" s="1060">
        <f t="shared" si="3"/>
        <v>0</v>
      </c>
      <c r="U29" s="1059"/>
      <c r="V29" s="1059"/>
      <c r="W29" s="1059"/>
      <c r="X29" s="1881"/>
      <c r="Y29" s="1060">
        <f t="shared" si="4"/>
        <v>0</v>
      </c>
      <c r="Z29" s="1059"/>
      <c r="AA29" s="1059"/>
      <c r="AB29" s="1059"/>
      <c r="AC29" s="1059"/>
      <c r="AD29" s="1059"/>
      <c r="AE29" s="1059"/>
      <c r="AF29" s="1059"/>
      <c r="AG29" s="1059"/>
      <c r="AH29" s="1881"/>
      <c r="AI29" s="1060">
        <f t="shared" si="6"/>
        <v>0</v>
      </c>
      <c r="AJ29" s="1059"/>
      <c r="AK29" s="1059"/>
      <c r="AL29" s="1059"/>
      <c r="AM29" s="1059"/>
      <c r="AN29" s="1059"/>
      <c r="AO29" s="1059"/>
      <c r="AP29" s="1059"/>
      <c r="AQ29" s="1059"/>
      <c r="AR29" s="1059"/>
      <c r="AS29" s="1059"/>
      <c r="AT29" s="1059"/>
      <c r="AU29" s="1881"/>
      <c r="AV29" s="1060">
        <f t="shared" si="8"/>
        <v>0</v>
      </c>
      <c r="AW29" s="1059"/>
      <c r="AX29" s="1059"/>
      <c r="AY29" s="1059"/>
      <c r="AZ29" s="1059"/>
      <c r="BA29" s="1881"/>
      <c r="BB29" s="1060">
        <f t="shared" si="9"/>
        <v>0</v>
      </c>
      <c r="BC29" s="1059"/>
      <c r="BD29" s="1059"/>
      <c r="BE29" s="1059"/>
      <c r="BF29" s="1059"/>
      <c r="BG29" s="1059"/>
      <c r="BH29" s="1059"/>
      <c r="BI29" s="1059"/>
      <c r="BJ29" s="1059"/>
      <c r="BK29" s="1881"/>
      <c r="BL29" s="1060">
        <f t="shared" si="11"/>
        <v>0</v>
      </c>
      <c r="BM29" s="1059"/>
      <c r="BN29" s="1059"/>
      <c r="BO29" s="1059"/>
      <c r="BP29" s="1059"/>
      <c r="BQ29" s="1059"/>
      <c r="BR29" s="1059"/>
      <c r="BS29" s="1059"/>
      <c r="BT29" s="1059"/>
      <c r="BU29" s="1059"/>
      <c r="BV29" s="1059"/>
      <c r="BW29" s="1059"/>
      <c r="BX29" s="1059"/>
      <c r="BY29" s="1059"/>
      <c r="BZ29" s="1059"/>
      <c r="CA29" s="1059"/>
      <c r="CB29" s="1881"/>
      <c r="CC29" s="1060">
        <f t="shared" si="13"/>
        <v>0</v>
      </c>
      <c r="CD29" s="1059"/>
      <c r="CE29" s="1059"/>
      <c r="CF29" s="1059"/>
      <c r="CG29" s="1059"/>
      <c r="CH29" s="1059"/>
      <c r="CI29" s="1881"/>
      <c r="CJ29" s="1060">
        <f t="shared" si="14"/>
        <v>0</v>
      </c>
      <c r="CK29" s="1059"/>
      <c r="CL29" s="1059"/>
      <c r="CM29" s="1059"/>
      <c r="CN29" s="1881"/>
      <c r="CO29" s="1058"/>
      <c r="DA29" s="979">
        <v>11</v>
      </c>
    </row>
    <row r="30" spans="6:105" ht="11.45" customHeight="1">
      <c r="F30" s="1054" t="s">
        <v>391</v>
      </c>
      <c r="G30" s="1061" t="s">
        <v>1242</v>
      </c>
      <c r="H30" s="1060">
        <f t="shared" si="0"/>
        <v>0</v>
      </c>
      <c r="I30" s="1059"/>
      <c r="J30" s="1049"/>
      <c r="K30" s="1060">
        <f t="shared" si="1"/>
        <v>0</v>
      </c>
      <c r="L30" s="1059"/>
      <c r="M30" s="1059"/>
      <c r="N30" s="1059"/>
      <c r="O30" s="1059"/>
      <c r="P30" s="1059"/>
      <c r="Q30" s="1059"/>
      <c r="R30" s="1059"/>
      <c r="S30" s="1881"/>
      <c r="T30" s="1060">
        <f t="shared" si="3"/>
        <v>0</v>
      </c>
      <c r="U30" s="1059"/>
      <c r="V30" s="1059"/>
      <c r="W30" s="1059"/>
      <c r="X30" s="1881"/>
      <c r="Y30" s="1060">
        <f t="shared" si="4"/>
        <v>0</v>
      </c>
      <c r="Z30" s="1059"/>
      <c r="AA30" s="1059"/>
      <c r="AB30" s="1059"/>
      <c r="AC30" s="1059"/>
      <c r="AD30" s="1059"/>
      <c r="AE30" s="1059"/>
      <c r="AF30" s="1059"/>
      <c r="AG30" s="1059"/>
      <c r="AH30" s="1881"/>
      <c r="AI30" s="1060">
        <f t="shared" si="6"/>
        <v>0</v>
      </c>
      <c r="AJ30" s="1059"/>
      <c r="AK30" s="1059"/>
      <c r="AL30" s="1059"/>
      <c r="AM30" s="1059"/>
      <c r="AN30" s="1059"/>
      <c r="AO30" s="1059"/>
      <c r="AP30" s="1059"/>
      <c r="AQ30" s="1059"/>
      <c r="AR30" s="1059"/>
      <c r="AS30" s="1059"/>
      <c r="AT30" s="1059"/>
      <c r="AU30" s="1881"/>
      <c r="AV30" s="1060">
        <f t="shared" si="8"/>
        <v>0</v>
      </c>
      <c r="AW30" s="1059"/>
      <c r="AX30" s="1059"/>
      <c r="AY30" s="1059"/>
      <c r="AZ30" s="1059"/>
      <c r="BA30" s="1881"/>
      <c r="BB30" s="1060">
        <f t="shared" si="9"/>
        <v>0</v>
      </c>
      <c r="BC30" s="1059"/>
      <c r="BD30" s="1059"/>
      <c r="BE30" s="1059"/>
      <c r="BF30" s="1059"/>
      <c r="BG30" s="1059"/>
      <c r="BH30" s="1059"/>
      <c r="BI30" s="1059"/>
      <c r="BJ30" s="1059"/>
      <c r="BK30" s="1881"/>
      <c r="BL30" s="1060">
        <f t="shared" si="11"/>
        <v>0</v>
      </c>
      <c r="BM30" s="1059"/>
      <c r="BN30" s="1059"/>
      <c r="BO30" s="1059"/>
      <c r="BP30" s="1059"/>
      <c r="BQ30" s="1059"/>
      <c r="BR30" s="1059"/>
      <c r="BS30" s="1059"/>
      <c r="BT30" s="1059"/>
      <c r="BU30" s="1059"/>
      <c r="BV30" s="1059"/>
      <c r="BW30" s="1059"/>
      <c r="BX30" s="1059"/>
      <c r="BY30" s="1059"/>
      <c r="BZ30" s="1059"/>
      <c r="CA30" s="1059"/>
      <c r="CB30" s="1881"/>
      <c r="CC30" s="1060">
        <f t="shared" si="13"/>
        <v>0</v>
      </c>
      <c r="CD30" s="1059"/>
      <c r="CE30" s="1059"/>
      <c r="CF30" s="1059"/>
      <c r="CG30" s="1059"/>
      <c r="CH30" s="1059"/>
      <c r="CI30" s="1881"/>
      <c r="CJ30" s="1060">
        <f t="shared" si="14"/>
        <v>0</v>
      </c>
      <c r="CK30" s="1059"/>
      <c r="CL30" s="1059"/>
      <c r="CM30" s="1059"/>
      <c r="CN30" s="1881"/>
      <c r="CO30" s="1058"/>
      <c r="DA30" s="979">
        <v>11</v>
      </c>
    </row>
    <row r="31" spans="6:105" ht="11.45" customHeight="1">
      <c r="F31" s="1054" t="s">
        <v>394</v>
      </c>
      <c r="G31" s="1061" t="s">
        <v>1243</v>
      </c>
      <c r="H31" s="1060">
        <f t="shared" si="0"/>
        <v>0</v>
      </c>
      <c r="I31" s="1059"/>
      <c r="J31" s="1049"/>
      <c r="K31" s="1060">
        <f t="shared" si="1"/>
        <v>0</v>
      </c>
      <c r="L31" s="1059"/>
      <c r="M31" s="1059"/>
      <c r="N31" s="1059"/>
      <c r="O31" s="1059"/>
      <c r="P31" s="1059"/>
      <c r="Q31" s="1059"/>
      <c r="R31" s="1059"/>
      <c r="S31" s="1881"/>
      <c r="T31" s="1060">
        <f t="shared" si="3"/>
        <v>0</v>
      </c>
      <c r="U31" s="1059"/>
      <c r="V31" s="1059"/>
      <c r="W31" s="1059"/>
      <c r="X31" s="1881"/>
      <c r="Y31" s="1060">
        <f t="shared" si="4"/>
        <v>0</v>
      </c>
      <c r="Z31" s="1059"/>
      <c r="AA31" s="1059"/>
      <c r="AB31" s="1059"/>
      <c r="AC31" s="1059"/>
      <c r="AD31" s="1059"/>
      <c r="AE31" s="1059"/>
      <c r="AF31" s="1059"/>
      <c r="AG31" s="1059"/>
      <c r="AH31" s="1881"/>
      <c r="AI31" s="1060">
        <f t="shared" si="6"/>
        <v>0</v>
      </c>
      <c r="AJ31" s="1059"/>
      <c r="AK31" s="1059"/>
      <c r="AL31" s="1059"/>
      <c r="AM31" s="1059"/>
      <c r="AN31" s="1059"/>
      <c r="AO31" s="1059"/>
      <c r="AP31" s="1059"/>
      <c r="AQ31" s="1059"/>
      <c r="AR31" s="1059"/>
      <c r="AS31" s="1059"/>
      <c r="AT31" s="1059"/>
      <c r="AU31" s="1881"/>
      <c r="AV31" s="1060">
        <f t="shared" si="8"/>
        <v>0</v>
      </c>
      <c r="AW31" s="1059"/>
      <c r="AX31" s="1059"/>
      <c r="AY31" s="1059"/>
      <c r="AZ31" s="1059"/>
      <c r="BA31" s="1881"/>
      <c r="BB31" s="1060">
        <f t="shared" si="9"/>
        <v>0</v>
      </c>
      <c r="BC31" s="1059"/>
      <c r="BD31" s="1059"/>
      <c r="BE31" s="1059"/>
      <c r="BF31" s="1059"/>
      <c r="BG31" s="1059"/>
      <c r="BH31" s="1059"/>
      <c r="BI31" s="1059"/>
      <c r="BJ31" s="1059"/>
      <c r="BK31" s="1881"/>
      <c r="BL31" s="1060">
        <f t="shared" si="11"/>
        <v>0</v>
      </c>
      <c r="BM31" s="1059"/>
      <c r="BN31" s="1059"/>
      <c r="BO31" s="1059"/>
      <c r="BP31" s="1059"/>
      <c r="BQ31" s="1059"/>
      <c r="BR31" s="1059"/>
      <c r="BS31" s="1059"/>
      <c r="BT31" s="1059"/>
      <c r="BU31" s="1059"/>
      <c r="BV31" s="1059"/>
      <c r="BW31" s="1059"/>
      <c r="BX31" s="1059"/>
      <c r="BY31" s="1059"/>
      <c r="BZ31" s="1059"/>
      <c r="CA31" s="1059"/>
      <c r="CB31" s="1881"/>
      <c r="CC31" s="1060">
        <f t="shared" si="13"/>
        <v>0</v>
      </c>
      <c r="CD31" s="1059"/>
      <c r="CE31" s="1059"/>
      <c r="CF31" s="1059"/>
      <c r="CG31" s="1059"/>
      <c r="CH31" s="1059"/>
      <c r="CI31" s="1881"/>
      <c r="CJ31" s="1060">
        <f t="shared" si="14"/>
        <v>0</v>
      </c>
      <c r="CK31" s="1059"/>
      <c r="CL31" s="1059"/>
      <c r="CM31" s="1059"/>
      <c r="CN31" s="1881"/>
      <c r="CO31" s="1058"/>
      <c r="DA31" s="979">
        <v>11</v>
      </c>
    </row>
    <row r="32" spans="6:105" ht="11.45" customHeight="1">
      <c r="F32" s="1054">
        <v>3</v>
      </c>
      <c r="G32" s="594" t="s">
        <v>1244</v>
      </c>
      <c r="H32" s="1060">
        <f t="shared" si="0"/>
        <v>0</v>
      </c>
      <c r="I32" s="1060">
        <f>SUM(I33:I34)</f>
        <v>0</v>
      </c>
      <c r="J32" s="1049"/>
      <c r="K32" s="1060">
        <f t="shared" si="1"/>
        <v>0</v>
      </c>
      <c r="L32" s="1060">
        <f t="shared" ref="L32:R32" si="20">SUM(L33:L34)</f>
        <v>0</v>
      </c>
      <c r="M32" s="1060">
        <f t="shared" si="20"/>
        <v>0</v>
      </c>
      <c r="N32" s="1060">
        <f t="shared" si="20"/>
        <v>0</v>
      </c>
      <c r="O32" s="1060">
        <f t="shared" si="20"/>
        <v>0</v>
      </c>
      <c r="P32" s="1060">
        <f t="shared" si="20"/>
        <v>0</v>
      </c>
      <c r="Q32" s="1060">
        <f t="shared" si="20"/>
        <v>0</v>
      </c>
      <c r="R32" s="1060">
        <f t="shared" si="20"/>
        <v>0</v>
      </c>
      <c r="S32" s="1881"/>
      <c r="T32" s="1060">
        <f t="shared" si="3"/>
        <v>0</v>
      </c>
      <c r="U32" s="1060">
        <f>SUM(U33:U34)</f>
        <v>0</v>
      </c>
      <c r="V32" s="1060">
        <f>SUM(V33:V34)</f>
        <v>0</v>
      </c>
      <c r="W32" s="1060">
        <f>SUM(W33:W34)</f>
        <v>0</v>
      </c>
      <c r="X32" s="1881"/>
      <c r="Y32" s="1060">
        <f t="shared" si="4"/>
        <v>0</v>
      </c>
      <c r="Z32" s="1060">
        <f t="shared" ref="Z32:AG32" si="21">SUM(Z33:Z34)</f>
        <v>0</v>
      </c>
      <c r="AA32" s="1060">
        <f t="shared" si="21"/>
        <v>0</v>
      </c>
      <c r="AB32" s="1060">
        <f t="shared" si="21"/>
        <v>0</v>
      </c>
      <c r="AC32" s="1060">
        <f t="shared" si="21"/>
        <v>0</v>
      </c>
      <c r="AD32" s="1060">
        <f t="shared" si="21"/>
        <v>0</v>
      </c>
      <c r="AE32" s="1060">
        <f t="shared" si="21"/>
        <v>0</v>
      </c>
      <c r="AF32" s="1060">
        <f t="shared" si="21"/>
        <v>0</v>
      </c>
      <c r="AG32" s="1060">
        <f t="shared" si="21"/>
        <v>0</v>
      </c>
      <c r="AH32" s="1881"/>
      <c r="AI32" s="1060">
        <f t="shared" si="6"/>
        <v>0</v>
      </c>
      <c r="AJ32" s="1060">
        <f t="shared" ref="AJ32:AT32" si="22">SUM(AJ33:AJ34)</f>
        <v>0</v>
      </c>
      <c r="AK32" s="1060">
        <f t="shared" si="22"/>
        <v>0</v>
      </c>
      <c r="AL32" s="1060">
        <f t="shared" si="22"/>
        <v>0</v>
      </c>
      <c r="AM32" s="1060">
        <f t="shared" si="22"/>
        <v>0</v>
      </c>
      <c r="AN32" s="1060">
        <f t="shared" si="22"/>
        <v>0</v>
      </c>
      <c r="AO32" s="1060">
        <f t="shared" si="22"/>
        <v>0</v>
      </c>
      <c r="AP32" s="1060">
        <f t="shared" si="22"/>
        <v>0</v>
      </c>
      <c r="AQ32" s="1060">
        <f t="shared" si="22"/>
        <v>0</v>
      </c>
      <c r="AR32" s="1060">
        <f t="shared" si="22"/>
        <v>0</v>
      </c>
      <c r="AS32" s="1060">
        <f t="shared" si="22"/>
        <v>0</v>
      </c>
      <c r="AT32" s="1060">
        <f t="shared" si="22"/>
        <v>0</v>
      </c>
      <c r="AU32" s="1881"/>
      <c r="AV32" s="1060">
        <f t="shared" si="8"/>
        <v>0</v>
      </c>
      <c r="AW32" s="1060">
        <f>SUM(AW33:AW34)</f>
        <v>0</v>
      </c>
      <c r="AX32" s="1060">
        <f>SUM(AX33:AX34)</f>
        <v>0</v>
      </c>
      <c r="AY32" s="1060">
        <f>SUM(AY33:AY34)</f>
        <v>0</v>
      </c>
      <c r="AZ32" s="1060">
        <f>SUM(AZ33:AZ34)</f>
        <v>0</v>
      </c>
      <c r="BA32" s="1881"/>
      <c r="BB32" s="1060">
        <f t="shared" si="9"/>
        <v>0</v>
      </c>
      <c r="BC32" s="1060">
        <f t="shared" ref="BC32:BJ32" si="23">SUM(BC33:BC34)</f>
        <v>0</v>
      </c>
      <c r="BD32" s="1060">
        <f t="shared" si="23"/>
        <v>0</v>
      </c>
      <c r="BE32" s="1060">
        <f t="shared" si="23"/>
        <v>0</v>
      </c>
      <c r="BF32" s="1060">
        <f t="shared" si="23"/>
        <v>0</v>
      </c>
      <c r="BG32" s="1060">
        <f t="shared" si="23"/>
        <v>0</v>
      </c>
      <c r="BH32" s="1060">
        <f t="shared" si="23"/>
        <v>0</v>
      </c>
      <c r="BI32" s="1060">
        <f t="shared" si="23"/>
        <v>0</v>
      </c>
      <c r="BJ32" s="1060">
        <f t="shared" si="23"/>
        <v>0</v>
      </c>
      <c r="BK32" s="1881"/>
      <c r="BL32" s="1060">
        <f t="shared" si="11"/>
        <v>0</v>
      </c>
      <c r="BM32" s="1060">
        <f t="shared" ref="BM32:CA32" si="24">SUM(BM33:BM34)</f>
        <v>0</v>
      </c>
      <c r="BN32" s="1060">
        <f t="shared" si="24"/>
        <v>0</v>
      </c>
      <c r="BO32" s="1060">
        <f t="shared" si="24"/>
        <v>0</v>
      </c>
      <c r="BP32" s="1060">
        <f t="shared" si="24"/>
        <v>0</v>
      </c>
      <c r="BQ32" s="1060">
        <f t="shared" si="24"/>
        <v>0</v>
      </c>
      <c r="BR32" s="1060">
        <f t="shared" si="24"/>
        <v>0</v>
      </c>
      <c r="BS32" s="1060">
        <f t="shared" si="24"/>
        <v>0</v>
      </c>
      <c r="BT32" s="1060">
        <f t="shared" si="24"/>
        <v>0</v>
      </c>
      <c r="BU32" s="1060">
        <f t="shared" si="24"/>
        <v>0</v>
      </c>
      <c r="BV32" s="1060">
        <f t="shared" si="24"/>
        <v>0</v>
      </c>
      <c r="BW32" s="1060">
        <f t="shared" si="24"/>
        <v>0</v>
      </c>
      <c r="BX32" s="1060">
        <f t="shared" si="24"/>
        <v>0</v>
      </c>
      <c r="BY32" s="1060">
        <f t="shared" si="24"/>
        <v>0</v>
      </c>
      <c r="BZ32" s="1060">
        <f t="shared" si="24"/>
        <v>0</v>
      </c>
      <c r="CA32" s="1060">
        <f t="shared" si="24"/>
        <v>0</v>
      </c>
      <c r="CB32" s="1881"/>
      <c r="CC32" s="1060">
        <f t="shared" si="13"/>
        <v>0</v>
      </c>
      <c r="CD32" s="1060">
        <f>SUM(CD33:CD34)</f>
        <v>0</v>
      </c>
      <c r="CE32" s="1060">
        <f>SUM(CE33:CE34)</f>
        <v>0</v>
      </c>
      <c r="CF32" s="1060">
        <f>SUM(CF33:CF34)</f>
        <v>0</v>
      </c>
      <c r="CG32" s="1060">
        <f>SUM(CG33:CG34)</f>
        <v>0</v>
      </c>
      <c r="CH32" s="1060">
        <f>SUM(CH33:CH34)</f>
        <v>0</v>
      </c>
      <c r="CI32" s="1881"/>
      <c r="CJ32" s="1060">
        <f t="shared" si="14"/>
        <v>0</v>
      </c>
      <c r="CK32" s="1060">
        <f>SUM(CK33:CK34)</f>
        <v>0</v>
      </c>
      <c r="CL32" s="1060">
        <f>SUM(CL33:CL34)</f>
        <v>0</v>
      </c>
      <c r="CM32" s="1060">
        <f>SUM(CM33:CM34)</f>
        <v>0</v>
      </c>
      <c r="CN32" s="1881"/>
      <c r="CO32" s="1058"/>
      <c r="DA32" s="979">
        <v>11</v>
      </c>
    </row>
    <row r="33" spans="6:105" ht="48.2" customHeight="1">
      <c r="F33" s="1054" t="s">
        <v>408</v>
      </c>
      <c r="G33" s="1061" t="s">
        <v>1245</v>
      </c>
      <c r="H33" s="1060">
        <f t="shared" si="0"/>
        <v>0</v>
      </c>
      <c r="I33" s="1059"/>
      <c r="J33" s="1049"/>
      <c r="K33" s="1060">
        <f t="shared" si="1"/>
        <v>0</v>
      </c>
      <c r="L33" s="1059"/>
      <c r="M33" s="1059"/>
      <c r="N33" s="1059"/>
      <c r="O33" s="1059"/>
      <c r="P33" s="1059"/>
      <c r="Q33" s="1059"/>
      <c r="R33" s="1059"/>
      <c r="S33" s="1881"/>
      <c r="T33" s="1060">
        <f t="shared" si="3"/>
        <v>0</v>
      </c>
      <c r="U33" s="1059"/>
      <c r="V33" s="1059"/>
      <c r="W33" s="1059"/>
      <c r="X33" s="1881"/>
      <c r="Y33" s="1060">
        <f t="shared" si="4"/>
        <v>0</v>
      </c>
      <c r="Z33" s="1059"/>
      <c r="AA33" s="1059"/>
      <c r="AB33" s="1059"/>
      <c r="AC33" s="1059"/>
      <c r="AD33" s="1059"/>
      <c r="AE33" s="1059"/>
      <c r="AF33" s="1059"/>
      <c r="AG33" s="1059"/>
      <c r="AH33" s="1881"/>
      <c r="AI33" s="1060">
        <f t="shared" si="6"/>
        <v>0</v>
      </c>
      <c r="AJ33" s="1059"/>
      <c r="AK33" s="1059"/>
      <c r="AL33" s="1059"/>
      <c r="AM33" s="1059"/>
      <c r="AN33" s="1059"/>
      <c r="AO33" s="1059"/>
      <c r="AP33" s="1059"/>
      <c r="AQ33" s="1059"/>
      <c r="AR33" s="1059"/>
      <c r="AS33" s="1059"/>
      <c r="AT33" s="1059"/>
      <c r="AU33" s="1881"/>
      <c r="AV33" s="1060">
        <f t="shared" si="8"/>
        <v>0</v>
      </c>
      <c r="AW33" s="1059"/>
      <c r="AX33" s="1059"/>
      <c r="AY33" s="1059"/>
      <c r="AZ33" s="1059"/>
      <c r="BA33" s="1881"/>
      <c r="BB33" s="1060">
        <f t="shared" si="9"/>
        <v>0</v>
      </c>
      <c r="BC33" s="1059"/>
      <c r="BD33" s="1059"/>
      <c r="BE33" s="1059"/>
      <c r="BF33" s="1059"/>
      <c r="BG33" s="1059"/>
      <c r="BH33" s="1059"/>
      <c r="BI33" s="1059"/>
      <c r="BJ33" s="1059"/>
      <c r="BK33" s="1881"/>
      <c r="BL33" s="1060">
        <f t="shared" si="11"/>
        <v>0</v>
      </c>
      <c r="BM33" s="1059"/>
      <c r="BN33" s="1059"/>
      <c r="BO33" s="1059"/>
      <c r="BP33" s="1059"/>
      <c r="BQ33" s="1059"/>
      <c r="BR33" s="1059"/>
      <c r="BS33" s="1059"/>
      <c r="BT33" s="1059"/>
      <c r="BU33" s="1059"/>
      <c r="BV33" s="1059"/>
      <c r="BW33" s="1059"/>
      <c r="BX33" s="1059"/>
      <c r="BY33" s="1059"/>
      <c r="BZ33" s="1059"/>
      <c r="CA33" s="1059"/>
      <c r="CB33" s="1881"/>
      <c r="CC33" s="1060">
        <f t="shared" si="13"/>
        <v>0</v>
      </c>
      <c r="CD33" s="1059"/>
      <c r="CE33" s="1059"/>
      <c r="CF33" s="1059"/>
      <c r="CG33" s="1059"/>
      <c r="CH33" s="1059"/>
      <c r="CI33" s="1881"/>
      <c r="CJ33" s="1060">
        <f t="shared" si="14"/>
        <v>0</v>
      </c>
      <c r="CK33" s="1059"/>
      <c r="CL33" s="1059"/>
      <c r="CM33" s="1059"/>
      <c r="CN33" s="1881"/>
      <c r="CO33" s="1058"/>
      <c r="DA33" s="979">
        <v>46</v>
      </c>
    </row>
    <row r="34" spans="6:105" ht="11.45" customHeight="1">
      <c r="F34" s="1054" t="s">
        <v>416</v>
      </c>
      <c r="G34" s="1061" t="s">
        <v>1246</v>
      </c>
      <c r="H34" s="1060">
        <f t="shared" si="0"/>
        <v>0</v>
      </c>
      <c r="I34" s="1059"/>
      <c r="J34" s="1049"/>
      <c r="K34" s="1060">
        <f t="shared" si="1"/>
        <v>0</v>
      </c>
      <c r="L34" s="1059"/>
      <c r="M34" s="1059"/>
      <c r="N34" s="1059"/>
      <c r="O34" s="1059"/>
      <c r="P34" s="1059"/>
      <c r="Q34" s="1059"/>
      <c r="R34" s="1059"/>
      <c r="S34" s="1881"/>
      <c r="T34" s="1060">
        <f t="shared" si="3"/>
        <v>0</v>
      </c>
      <c r="U34" s="1059"/>
      <c r="V34" s="1059"/>
      <c r="W34" s="1059"/>
      <c r="X34" s="1881"/>
      <c r="Y34" s="1060">
        <f t="shared" si="4"/>
        <v>0</v>
      </c>
      <c r="Z34" s="1059"/>
      <c r="AA34" s="1059"/>
      <c r="AB34" s="1059"/>
      <c r="AC34" s="1059"/>
      <c r="AD34" s="1059"/>
      <c r="AE34" s="1059"/>
      <c r="AF34" s="1059"/>
      <c r="AG34" s="1059"/>
      <c r="AH34" s="1881"/>
      <c r="AI34" s="1060">
        <f t="shared" si="6"/>
        <v>0</v>
      </c>
      <c r="AJ34" s="1059"/>
      <c r="AK34" s="1059"/>
      <c r="AL34" s="1059"/>
      <c r="AM34" s="1059"/>
      <c r="AN34" s="1059"/>
      <c r="AO34" s="1059"/>
      <c r="AP34" s="1059"/>
      <c r="AQ34" s="1059"/>
      <c r="AR34" s="1059"/>
      <c r="AS34" s="1059"/>
      <c r="AT34" s="1059"/>
      <c r="AU34" s="1881"/>
      <c r="AV34" s="1060">
        <f t="shared" si="8"/>
        <v>0</v>
      </c>
      <c r="AW34" s="1059"/>
      <c r="AX34" s="1059"/>
      <c r="AY34" s="1059"/>
      <c r="AZ34" s="1059"/>
      <c r="BA34" s="1881"/>
      <c r="BB34" s="1060">
        <f t="shared" si="9"/>
        <v>0</v>
      </c>
      <c r="BC34" s="1059"/>
      <c r="BD34" s="1059"/>
      <c r="BE34" s="1059"/>
      <c r="BF34" s="1059"/>
      <c r="BG34" s="1059"/>
      <c r="BH34" s="1059"/>
      <c r="BI34" s="1059"/>
      <c r="BJ34" s="1059"/>
      <c r="BK34" s="1881"/>
      <c r="BL34" s="1060">
        <f t="shared" si="11"/>
        <v>0</v>
      </c>
      <c r="BM34" s="1059"/>
      <c r="BN34" s="1059"/>
      <c r="BO34" s="1059"/>
      <c r="BP34" s="1059"/>
      <c r="BQ34" s="1059"/>
      <c r="BR34" s="1059"/>
      <c r="BS34" s="1059"/>
      <c r="BT34" s="1059"/>
      <c r="BU34" s="1059"/>
      <c r="BV34" s="1059"/>
      <c r="BW34" s="1059"/>
      <c r="BX34" s="1059"/>
      <c r="BY34" s="1059"/>
      <c r="BZ34" s="1059"/>
      <c r="CA34" s="1059"/>
      <c r="CB34" s="1881"/>
      <c r="CC34" s="1060">
        <f t="shared" si="13"/>
        <v>0</v>
      </c>
      <c r="CD34" s="1059"/>
      <c r="CE34" s="1059"/>
      <c r="CF34" s="1059"/>
      <c r="CG34" s="1059"/>
      <c r="CH34" s="1059"/>
      <c r="CI34" s="1881"/>
      <c r="CJ34" s="1060">
        <f t="shared" si="14"/>
        <v>0</v>
      </c>
      <c r="CK34" s="1059"/>
      <c r="CL34" s="1059"/>
      <c r="CM34" s="1059"/>
      <c r="CN34" s="1881"/>
      <c r="CO34" s="1058"/>
      <c r="DA34" s="979">
        <v>11</v>
      </c>
    </row>
    <row r="35" spans="6:105" ht="11.45" customHeight="1">
      <c r="F35" s="1054">
        <v>4</v>
      </c>
      <c r="G35" s="594" t="s">
        <v>1247</v>
      </c>
      <c r="H35" s="1060">
        <f t="shared" si="0"/>
        <v>0</v>
      </c>
      <c r="I35" s="1059"/>
      <c r="J35" s="1049"/>
      <c r="K35" s="1060">
        <f t="shared" si="1"/>
        <v>0</v>
      </c>
      <c r="L35" s="1059"/>
      <c r="M35" s="1059"/>
      <c r="N35" s="1059"/>
      <c r="O35" s="1059"/>
      <c r="P35" s="1059"/>
      <c r="Q35" s="1059"/>
      <c r="R35" s="1059"/>
      <c r="S35" s="1881"/>
      <c r="T35" s="1060">
        <f t="shared" si="3"/>
        <v>0</v>
      </c>
      <c r="U35" s="1059"/>
      <c r="V35" s="1059"/>
      <c r="W35" s="1059"/>
      <c r="X35" s="1881"/>
      <c r="Y35" s="1060">
        <f t="shared" si="4"/>
        <v>0</v>
      </c>
      <c r="Z35" s="1059"/>
      <c r="AA35" s="1059"/>
      <c r="AB35" s="1059"/>
      <c r="AC35" s="1059"/>
      <c r="AD35" s="1059"/>
      <c r="AE35" s="1059"/>
      <c r="AF35" s="1059"/>
      <c r="AG35" s="1059"/>
      <c r="AH35" s="1881"/>
      <c r="AI35" s="1060">
        <f t="shared" si="6"/>
        <v>0</v>
      </c>
      <c r="AJ35" s="1059"/>
      <c r="AK35" s="1059"/>
      <c r="AL35" s="1059"/>
      <c r="AM35" s="1059"/>
      <c r="AN35" s="1059"/>
      <c r="AO35" s="1059"/>
      <c r="AP35" s="1059"/>
      <c r="AQ35" s="1059"/>
      <c r="AR35" s="1059"/>
      <c r="AS35" s="1059"/>
      <c r="AT35" s="1059"/>
      <c r="AU35" s="1881"/>
      <c r="AV35" s="1060">
        <f t="shared" si="8"/>
        <v>0</v>
      </c>
      <c r="AW35" s="1059"/>
      <c r="AX35" s="1059"/>
      <c r="AY35" s="1059"/>
      <c r="AZ35" s="1059"/>
      <c r="BA35" s="1881"/>
      <c r="BB35" s="1060">
        <f t="shared" si="9"/>
        <v>0</v>
      </c>
      <c r="BC35" s="1059"/>
      <c r="BD35" s="1059"/>
      <c r="BE35" s="1059"/>
      <c r="BF35" s="1059"/>
      <c r="BG35" s="1059"/>
      <c r="BH35" s="1059"/>
      <c r="BI35" s="1059"/>
      <c r="BJ35" s="1059"/>
      <c r="BK35" s="1881"/>
      <c r="BL35" s="1060">
        <f t="shared" si="11"/>
        <v>0</v>
      </c>
      <c r="BM35" s="1059"/>
      <c r="BN35" s="1059"/>
      <c r="BO35" s="1059"/>
      <c r="BP35" s="1059"/>
      <c r="BQ35" s="1059"/>
      <c r="BR35" s="1059"/>
      <c r="BS35" s="1059"/>
      <c r="BT35" s="1059"/>
      <c r="BU35" s="1059"/>
      <c r="BV35" s="1059"/>
      <c r="BW35" s="1059"/>
      <c r="BX35" s="1059"/>
      <c r="BY35" s="1059"/>
      <c r="BZ35" s="1059"/>
      <c r="CA35" s="1059"/>
      <c r="CB35" s="1881"/>
      <c r="CC35" s="1060">
        <f t="shared" si="13"/>
        <v>0</v>
      </c>
      <c r="CD35" s="1059"/>
      <c r="CE35" s="1059"/>
      <c r="CF35" s="1059"/>
      <c r="CG35" s="1059"/>
      <c r="CH35" s="1059"/>
      <c r="CI35" s="1881"/>
      <c r="CJ35" s="1060">
        <f t="shared" si="14"/>
        <v>0</v>
      </c>
      <c r="CK35" s="1059"/>
      <c r="CL35" s="1059"/>
      <c r="CM35" s="1059"/>
      <c r="CN35" s="1881"/>
      <c r="CO35" s="1058"/>
      <c r="DA35" s="979">
        <v>11</v>
      </c>
    </row>
    <row r="36" spans="6:105" ht="11.45" customHeight="1">
      <c r="F36" s="1054"/>
      <c r="G36" s="597" t="s">
        <v>1248</v>
      </c>
      <c r="H36" s="1060">
        <f t="shared" si="0"/>
        <v>0</v>
      </c>
      <c r="I36" s="1060">
        <f>SUM(I15,I28,I32,I35)</f>
        <v>0</v>
      </c>
      <c r="J36" s="1049"/>
      <c r="K36" s="1060">
        <f t="shared" si="1"/>
        <v>0</v>
      </c>
      <c r="L36" s="1060">
        <f t="shared" ref="L36:R36" si="25">SUM(L15,L28,L32,L35)</f>
        <v>0</v>
      </c>
      <c r="M36" s="1060">
        <f t="shared" si="25"/>
        <v>0</v>
      </c>
      <c r="N36" s="1060">
        <f t="shared" si="25"/>
        <v>0</v>
      </c>
      <c r="O36" s="1060">
        <f t="shared" si="25"/>
        <v>0</v>
      </c>
      <c r="P36" s="1060">
        <f t="shared" si="25"/>
        <v>0</v>
      </c>
      <c r="Q36" s="1060">
        <f t="shared" si="25"/>
        <v>0</v>
      </c>
      <c r="R36" s="1060">
        <f t="shared" si="25"/>
        <v>0</v>
      </c>
      <c r="S36" s="1881"/>
      <c r="T36" s="1060">
        <f t="shared" si="3"/>
        <v>0</v>
      </c>
      <c r="U36" s="1060">
        <f>SUM(U15,U28,U32,U35)</f>
        <v>0</v>
      </c>
      <c r="V36" s="1060">
        <f>SUM(V15,V28,V32,V35)</f>
        <v>0</v>
      </c>
      <c r="W36" s="1060">
        <f>SUM(W15,W28,W32,W35)</f>
        <v>0</v>
      </c>
      <c r="X36" s="1881"/>
      <c r="Y36" s="1060">
        <f t="shared" si="4"/>
        <v>0</v>
      </c>
      <c r="Z36" s="1060">
        <f t="shared" ref="Z36:AG36" si="26">SUM(Z15,Z28,Z32,Z35)</f>
        <v>0</v>
      </c>
      <c r="AA36" s="1060">
        <f t="shared" si="26"/>
        <v>0</v>
      </c>
      <c r="AB36" s="1060">
        <f t="shared" si="26"/>
        <v>0</v>
      </c>
      <c r="AC36" s="1060">
        <f t="shared" si="26"/>
        <v>0</v>
      </c>
      <c r="AD36" s="1060">
        <f t="shared" si="26"/>
        <v>0</v>
      </c>
      <c r="AE36" s="1060">
        <f t="shared" si="26"/>
        <v>0</v>
      </c>
      <c r="AF36" s="1060">
        <f t="shared" si="26"/>
        <v>0</v>
      </c>
      <c r="AG36" s="1060">
        <f t="shared" si="26"/>
        <v>0</v>
      </c>
      <c r="AH36" s="1881"/>
      <c r="AI36" s="1060">
        <f t="shared" si="6"/>
        <v>0</v>
      </c>
      <c r="AJ36" s="1060">
        <f t="shared" ref="AJ36:AT36" si="27">SUM(AJ15,AJ28,AJ32,AJ35)</f>
        <v>0</v>
      </c>
      <c r="AK36" s="1060">
        <f t="shared" si="27"/>
        <v>0</v>
      </c>
      <c r="AL36" s="1060">
        <f t="shared" si="27"/>
        <v>0</v>
      </c>
      <c r="AM36" s="1060">
        <f t="shared" si="27"/>
        <v>0</v>
      </c>
      <c r="AN36" s="1060">
        <f t="shared" si="27"/>
        <v>0</v>
      </c>
      <c r="AO36" s="1060">
        <f t="shared" si="27"/>
        <v>0</v>
      </c>
      <c r="AP36" s="1060">
        <f t="shared" si="27"/>
        <v>0</v>
      </c>
      <c r="AQ36" s="1060">
        <f t="shared" si="27"/>
        <v>0</v>
      </c>
      <c r="AR36" s="1060">
        <f t="shared" si="27"/>
        <v>0</v>
      </c>
      <c r="AS36" s="1060">
        <f t="shared" si="27"/>
        <v>0</v>
      </c>
      <c r="AT36" s="1060">
        <f t="shared" si="27"/>
        <v>0</v>
      </c>
      <c r="AU36" s="1881"/>
      <c r="AV36" s="1060">
        <f t="shared" si="8"/>
        <v>0</v>
      </c>
      <c r="AW36" s="1060">
        <f>SUM(AW15,AW28,AW32,AW35)</f>
        <v>0</v>
      </c>
      <c r="AX36" s="1060">
        <f>SUM(AX15,AX28,AX32,AX35)</f>
        <v>0</v>
      </c>
      <c r="AY36" s="1060">
        <f>SUM(AY15,AY28,AY32,AY35)</f>
        <v>0</v>
      </c>
      <c r="AZ36" s="1060">
        <f>SUM(AZ15,AZ28,AZ32,AZ35)</f>
        <v>0</v>
      </c>
      <c r="BA36" s="1881"/>
      <c r="BB36" s="1060">
        <f t="shared" si="9"/>
        <v>0</v>
      </c>
      <c r="BC36" s="1060">
        <f t="shared" ref="BC36:BJ36" si="28">SUM(BC15,BC28,BC32,BC35)</f>
        <v>0</v>
      </c>
      <c r="BD36" s="1060">
        <f t="shared" si="28"/>
        <v>0</v>
      </c>
      <c r="BE36" s="1060">
        <f t="shared" si="28"/>
        <v>0</v>
      </c>
      <c r="BF36" s="1060">
        <f t="shared" si="28"/>
        <v>0</v>
      </c>
      <c r="BG36" s="1060">
        <f t="shared" si="28"/>
        <v>0</v>
      </c>
      <c r="BH36" s="1060">
        <f t="shared" si="28"/>
        <v>0</v>
      </c>
      <c r="BI36" s="1060">
        <f t="shared" si="28"/>
        <v>0</v>
      </c>
      <c r="BJ36" s="1060">
        <f t="shared" si="28"/>
        <v>0</v>
      </c>
      <c r="BK36" s="1881"/>
      <c r="BL36" s="1060">
        <f t="shared" si="11"/>
        <v>0</v>
      </c>
      <c r="BM36" s="1060">
        <f t="shared" ref="BM36:CA36" si="29">SUM(BM15,BM28,BM32,BM35)</f>
        <v>0</v>
      </c>
      <c r="BN36" s="1060">
        <f t="shared" si="29"/>
        <v>0</v>
      </c>
      <c r="BO36" s="1060">
        <f t="shared" si="29"/>
        <v>0</v>
      </c>
      <c r="BP36" s="1060">
        <f t="shared" si="29"/>
        <v>0</v>
      </c>
      <c r="BQ36" s="1060">
        <f t="shared" si="29"/>
        <v>0</v>
      </c>
      <c r="BR36" s="1060">
        <f t="shared" si="29"/>
        <v>0</v>
      </c>
      <c r="BS36" s="1060">
        <f t="shared" si="29"/>
        <v>0</v>
      </c>
      <c r="BT36" s="1060">
        <f t="shared" si="29"/>
        <v>0</v>
      </c>
      <c r="BU36" s="1060">
        <f t="shared" si="29"/>
        <v>0</v>
      </c>
      <c r="BV36" s="1060">
        <f t="shared" si="29"/>
        <v>0</v>
      </c>
      <c r="BW36" s="1060">
        <f t="shared" si="29"/>
        <v>0</v>
      </c>
      <c r="BX36" s="1060">
        <f t="shared" si="29"/>
        <v>0</v>
      </c>
      <c r="BY36" s="1060">
        <f t="shared" si="29"/>
        <v>0</v>
      </c>
      <c r="BZ36" s="1060">
        <f t="shared" si="29"/>
        <v>0</v>
      </c>
      <c r="CA36" s="1060">
        <f t="shared" si="29"/>
        <v>0</v>
      </c>
      <c r="CB36" s="1881"/>
      <c r="CC36" s="1060">
        <f t="shared" si="13"/>
        <v>0</v>
      </c>
      <c r="CD36" s="1060">
        <f>SUM(CD15,CD28,CD32,CD35)</f>
        <v>0</v>
      </c>
      <c r="CE36" s="1060">
        <f>SUM(CE15,CE28,CE32,CE35)</f>
        <v>0</v>
      </c>
      <c r="CF36" s="1060">
        <f>SUM(CF15,CF28,CF32,CF35)</f>
        <v>0</v>
      </c>
      <c r="CG36" s="1060">
        <f>SUM(CG15,CG28,CG32,CG35)</f>
        <v>0</v>
      </c>
      <c r="CH36" s="1060">
        <f>SUM(CH15,CH28,CH32,CH35)</f>
        <v>0</v>
      </c>
      <c r="CI36" s="1881"/>
      <c r="CJ36" s="1060">
        <f t="shared" si="14"/>
        <v>0</v>
      </c>
      <c r="CK36" s="1060">
        <f>SUM(CK15,CK28,CK32,CK35)</f>
        <v>0</v>
      </c>
      <c r="CL36" s="1060">
        <f>SUM(CL15,CL28,CL32,CL35)</f>
        <v>0</v>
      </c>
      <c r="CM36" s="1060">
        <f>SUM(CM15,CM28,CM32,CM35)</f>
        <v>0</v>
      </c>
      <c r="CN36" s="1881"/>
      <c r="CO36" s="1058"/>
      <c r="DA36" s="979">
        <v>11</v>
      </c>
    </row>
    <row r="37" spans="6:105" ht="29.25" customHeight="1">
      <c r="F37" s="1055" t="s">
        <v>1249</v>
      </c>
      <c r="G37" s="4032" t="s">
        <v>1250</v>
      </c>
      <c r="H37" s="4032"/>
      <c r="I37" s="4032"/>
      <c r="J37" s="4032"/>
      <c r="K37" s="1902"/>
      <c r="L37" s="1902"/>
      <c r="M37" s="1902"/>
      <c r="N37" s="1902"/>
      <c r="O37" s="1902"/>
      <c r="P37" s="1902"/>
      <c r="Q37" s="1902"/>
      <c r="R37" s="1902"/>
      <c r="S37" s="1902"/>
      <c r="T37" s="1902"/>
      <c r="U37" s="1902"/>
      <c r="V37" s="1902"/>
      <c r="W37" s="1902"/>
      <c r="X37" s="1902"/>
      <c r="Y37" s="1902"/>
      <c r="Z37" s="1902"/>
      <c r="AA37" s="1902"/>
      <c r="AB37" s="1902"/>
      <c r="AC37" s="1902"/>
      <c r="AD37" s="1902"/>
      <c r="AE37" s="1902"/>
      <c r="AF37" s="1902"/>
      <c r="AG37" s="1902"/>
      <c r="AH37" s="1902"/>
      <c r="AI37" s="1902"/>
      <c r="AJ37" s="1902"/>
      <c r="AK37" s="1902"/>
      <c r="AL37" s="1902"/>
      <c r="AM37" s="1902"/>
      <c r="AN37" s="1902"/>
      <c r="AO37" s="1902"/>
      <c r="AP37" s="1902"/>
      <c r="AQ37" s="1902"/>
      <c r="AR37" s="1902"/>
      <c r="AS37" s="1902"/>
      <c r="AT37" s="1902"/>
      <c r="AU37" s="1902"/>
      <c r="AV37" s="1902"/>
      <c r="AW37" s="1902"/>
      <c r="AX37" s="1902"/>
      <c r="AY37" s="1902"/>
      <c r="AZ37" s="1902"/>
      <c r="BA37" s="1902"/>
      <c r="BB37" s="1902"/>
      <c r="BC37" s="1902"/>
      <c r="BD37" s="1902"/>
      <c r="BE37" s="1902"/>
      <c r="BF37" s="1902"/>
      <c r="BG37" s="1902"/>
      <c r="BH37" s="1902"/>
      <c r="BI37" s="1902"/>
      <c r="BJ37" s="1902"/>
      <c r="BK37" s="1902"/>
      <c r="BL37" s="1902"/>
      <c r="BM37" s="1902"/>
      <c r="BN37" s="1902"/>
      <c r="BO37" s="1902"/>
      <c r="BP37" s="1902"/>
      <c r="BQ37" s="1902"/>
      <c r="BR37" s="1902"/>
      <c r="BS37" s="1902"/>
      <c r="BT37" s="1902"/>
      <c r="BU37" s="1902"/>
      <c r="BV37" s="1902"/>
      <c r="BW37" s="1902"/>
      <c r="BX37" s="1902"/>
      <c r="BY37" s="1902"/>
      <c r="BZ37" s="1902"/>
      <c r="CA37" s="1902"/>
      <c r="CB37" s="1902"/>
      <c r="CC37" s="1902"/>
      <c r="CD37" s="1902"/>
      <c r="CE37" s="1902"/>
      <c r="CF37" s="1902"/>
      <c r="CG37" s="1902"/>
      <c r="CH37" s="1902"/>
      <c r="CI37" s="1902"/>
      <c r="CJ37" s="1902"/>
      <c r="CK37" s="1902"/>
      <c r="CL37" s="1902"/>
      <c r="CM37" s="1902"/>
      <c r="CN37" s="1902"/>
      <c r="CO37" s="1058"/>
      <c r="DA37" s="979">
        <v>28</v>
      </c>
    </row>
    <row r="38" spans="6:105" ht="24" customHeight="1">
      <c r="F38" s="1054" t="s">
        <v>161</v>
      </c>
      <c r="G38" s="594" t="s">
        <v>1251</v>
      </c>
      <c r="H38" s="1060">
        <f t="shared" ref="H38:H58" si="30">SUM(I38:J38)</f>
        <v>0</v>
      </c>
      <c r="I38" s="1060">
        <f>SUM(I39,I44,I47)</f>
        <v>0</v>
      </c>
      <c r="J38" s="1049"/>
      <c r="K38" s="1060">
        <f t="shared" ref="K38:K58" si="31">SUM(L38:S38)</f>
        <v>0</v>
      </c>
      <c r="L38" s="1060">
        <f t="shared" ref="L38:R38" si="32">SUM(L39,L44,L47)</f>
        <v>0</v>
      </c>
      <c r="M38" s="1060">
        <f t="shared" si="32"/>
        <v>0</v>
      </c>
      <c r="N38" s="1060">
        <f t="shared" si="32"/>
        <v>0</v>
      </c>
      <c r="O38" s="1060">
        <f t="shared" si="32"/>
        <v>0</v>
      </c>
      <c r="P38" s="1060">
        <f t="shared" si="32"/>
        <v>0</v>
      </c>
      <c r="Q38" s="1060">
        <f t="shared" si="32"/>
        <v>0</v>
      </c>
      <c r="R38" s="1060">
        <f t="shared" si="32"/>
        <v>0</v>
      </c>
      <c r="S38" s="1881"/>
      <c r="T38" s="1060">
        <f t="shared" ref="T38:T58" si="33">SUM(U38:X38)</f>
        <v>0</v>
      </c>
      <c r="U38" s="1060">
        <f>SUM(U39,U44,U47)</f>
        <v>0</v>
      </c>
      <c r="V38" s="1060">
        <f>SUM(V39,V44,V47)</f>
        <v>0</v>
      </c>
      <c r="W38" s="1060">
        <f>SUM(W39,W44,W47)</f>
        <v>0</v>
      </c>
      <c r="X38" s="1881"/>
      <c r="Y38" s="1060">
        <f t="shared" ref="Y38:Y58" si="34">SUM(Z38:AH38)</f>
        <v>0</v>
      </c>
      <c r="Z38" s="1060">
        <f t="shared" ref="Z38:AG38" si="35">SUM(Z39,Z44,Z47)</f>
        <v>0</v>
      </c>
      <c r="AA38" s="1060">
        <f t="shared" si="35"/>
        <v>0</v>
      </c>
      <c r="AB38" s="1060">
        <f t="shared" si="35"/>
        <v>0</v>
      </c>
      <c r="AC38" s="1060">
        <f t="shared" si="35"/>
        <v>0</v>
      </c>
      <c r="AD38" s="1060">
        <f t="shared" si="35"/>
        <v>0</v>
      </c>
      <c r="AE38" s="1060">
        <f t="shared" si="35"/>
        <v>0</v>
      </c>
      <c r="AF38" s="1060">
        <f t="shared" si="35"/>
        <v>0</v>
      </c>
      <c r="AG38" s="1060">
        <f t="shared" si="35"/>
        <v>0</v>
      </c>
      <c r="AH38" s="1881"/>
      <c r="AI38" s="1060">
        <f t="shared" ref="AI38:AI58" si="36">SUM(AJ38:AU38)</f>
        <v>0</v>
      </c>
      <c r="AJ38" s="1060">
        <f t="shared" ref="AJ38:AT38" si="37">SUM(AJ39,AJ44,AJ47)</f>
        <v>0</v>
      </c>
      <c r="AK38" s="1060">
        <f t="shared" si="37"/>
        <v>0</v>
      </c>
      <c r="AL38" s="1060">
        <f t="shared" si="37"/>
        <v>0</v>
      </c>
      <c r="AM38" s="1060">
        <f t="shared" si="37"/>
        <v>0</v>
      </c>
      <c r="AN38" s="1060">
        <f t="shared" si="37"/>
        <v>0</v>
      </c>
      <c r="AO38" s="1060">
        <f t="shared" si="37"/>
        <v>0</v>
      </c>
      <c r="AP38" s="1060">
        <f t="shared" si="37"/>
        <v>0</v>
      </c>
      <c r="AQ38" s="1060">
        <f t="shared" si="37"/>
        <v>0</v>
      </c>
      <c r="AR38" s="1060">
        <f t="shared" si="37"/>
        <v>0</v>
      </c>
      <c r="AS38" s="1060">
        <f t="shared" si="37"/>
        <v>0</v>
      </c>
      <c r="AT38" s="1060">
        <f t="shared" si="37"/>
        <v>0</v>
      </c>
      <c r="AU38" s="1881"/>
      <c r="AV38" s="1060">
        <f t="shared" ref="AV38:AV58" si="38">SUM(AW38:BA38)</f>
        <v>0</v>
      </c>
      <c r="AW38" s="1060">
        <f>SUM(AW39,AW44,AW47)</f>
        <v>0</v>
      </c>
      <c r="AX38" s="1060">
        <f>SUM(AX39,AX44,AX47)</f>
        <v>0</v>
      </c>
      <c r="AY38" s="1060">
        <f>SUM(AY39,AY44,AY47)</f>
        <v>0</v>
      </c>
      <c r="AZ38" s="1060">
        <f>SUM(AZ39,AZ44,AZ47)</f>
        <v>0</v>
      </c>
      <c r="BA38" s="1881"/>
      <c r="BB38" s="1060">
        <f t="shared" ref="BB38:BB58" si="39">SUM(BC38:BK38)</f>
        <v>0</v>
      </c>
      <c r="BC38" s="1060">
        <f t="shared" ref="BC38:BJ38" si="40">SUM(BC39,BC44,BC47)</f>
        <v>0</v>
      </c>
      <c r="BD38" s="1060">
        <f t="shared" si="40"/>
        <v>0</v>
      </c>
      <c r="BE38" s="1060">
        <f t="shared" si="40"/>
        <v>0</v>
      </c>
      <c r="BF38" s="1060">
        <f t="shared" si="40"/>
        <v>0</v>
      </c>
      <c r="BG38" s="1060">
        <f t="shared" si="40"/>
        <v>0</v>
      </c>
      <c r="BH38" s="1060">
        <f t="shared" si="40"/>
        <v>0</v>
      </c>
      <c r="BI38" s="1060">
        <f t="shared" si="40"/>
        <v>0</v>
      </c>
      <c r="BJ38" s="1060">
        <f t="shared" si="40"/>
        <v>0</v>
      </c>
      <c r="BK38" s="1881"/>
      <c r="BL38" s="1060">
        <f t="shared" ref="BL38:BL58" si="41">SUM(BM38:CB38)</f>
        <v>0</v>
      </c>
      <c r="BM38" s="1060">
        <f t="shared" ref="BM38:CA38" si="42">SUM(BM39,BM44,BM47)</f>
        <v>0</v>
      </c>
      <c r="BN38" s="1060">
        <f t="shared" si="42"/>
        <v>0</v>
      </c>
      <c r="BO38" s="1060">
        <f t="shared" si="42"/>
        <v>0</v>
      </c>
      <c r="BP38" s="1060">
        <f t="shared" si="42"/>
        <v>0</v>
      </c>
      <c r="BQ38" s="1060">
        <f t="shared" si="42"/>
        <v>0</v>
      </c>
      <c r="BR38" s="1060">
        <f t="shared" si="42"/>
        <v>0</v>
      </c>
      <c r="BS38" s="1060">
        <f t="shared" si="42"/>
        <v>0</v>
      </c>
      <c r="BT38" s="1060">
        <f t="shared" si="42"/>
        <v>0</v>
      </c>
      <c r="BU38" s="1060">
        <f t="shared" si="42"/>
        <v>0</v>
      </c>
      <c r="BV38" s="1060">
        <f t="shared" si="42"/>
        <v>0</v>
      </c>
      <c r="BW38" s="1060">
        <f t="shared" si="42"/>
        <v>0</v>
      </c>
      <c r="BX38" s="1060">
        <f t="shared" si="42"/>
        <v>0</v>
      </c>
      <c r="BY38" s="1060">
        <f t="shared" si="42"/>
        <v>0</v>
      </c>
      <c r="BZ38" s="1060">
        <f t="shared" si="42"/>
        <v>0</v>
      </c>
      <c r="CA38" s="1060">
        <f t="shared" si="42"/>
        <v>0</v>
      </c>
      <c r="CB38" s="1881"/>
      <c r="CC38" s="1060">
        <f t="shared" ref="CC38:CC58" si="43">SUM(CD38:CI38)</f>
        <v>0</v>
      </c>
      <c r="CD38" s="1060">
        <f>SUM(CD39,CD44,CD47)</f>
        <v>0</v>
      </c>
      <c r="CE38" s="1060">
        <f>SUM(CE39,CE44,CE47)</f>
        <v>0</v>
      </c>
      <c r="CF38" s="1060">
        <f>SUM(CF39,CF44,CF47)</f>
        <v>0</v>
      </c>
      <c r="CG38" s="1060">
        <f>SUM(CG39,CG44,CG47)</f>
        <v>0</v>
      </c>
      <c r="CH38" s="1060">
        <f>SUM(CH39,CH44,CH47)</f>
        <v>0</v>
      </c>
      <c r="CI38" s="1881"/>
      <c r="CJ38" s="1060">
        <f t="shared" ref="CJ38:CJ58" si="44">SUM(CK38:CN38)</f>
        <v>0</v>
      </c>
      <c r="CK38" s="1060">
        <f>SUM(CK39,CK44,CK47)</f>
        <v>0</v>
      </c>
      <c r="CL38" s="1060">
        <f>SUM(CL39,CL44,CL47)</f>
        <v>0</v>
      </c>
      <c r="CM38" s="1060">
        <f>SUM(CM39,CM44,CM47)</f>
        <v>0</v>
      </c>
      <c r="CN38" s="1881"/>
      <c r="CO38" s="1058"/>
      <c r="DA38" s="979">
        <v>23</v>
      </c>
    </row>
    <row r="39" spans="6:105" ht="11.45" customHeight="1">
      <c r="F39" s="1054" t="s">
        <v>1216</v>
      </c>
      <c r="G39" s="1061" t="s">
        <v>1215</v>
      </c>
      <c r="H39" s="1060">
        <f t="shared" si="30"/>
        <v>0</v>
      </c>
      <c r="I39" s="1060">
        <f>SUM(I40:I43)</f>
        <v>0</v>
      </c>
      <c r="J39" s="1049"/>
      <c r="K39" s="1060">
        <f t="shared" si="31"/>
        <v>0</v>
      </c>
      <c r="L39" s="1060">
        <f t="shared" ref="L39:R39" si="45">SUM(L40:L43)</f>
        <v>0</v>
      </c>
      <c r="M39" s="1060">
        <f t="shared" si="45"/>
        <v>0</v>
      </c>
      <c r="N39" s="1060">
        <f t="shared" si="45"/>
        <v>0</v>
      </c>
      <c r="O39" s="1060">
        <f t="shared" si="45"/>
        <v>0</v>
      </c>
      <c r="P39" s="1060">
        <f t="shared" si="45"/>
        <v>0</v>
      </c>
      <c r="Q39" s="1060">
        <f t="shared" si="45"/>
        <v>0</v>
      </c>
      <c r="R39" s="1060">
        <f t="shared" si="45"/>
        <v>0</v>
      </c>
      <c r="S39" s="1881"/>
      <c r="T39" s="1060">
        <f t="shared" si="33"/>
        <v>0</v>
      </c>
      <c r="U39" s="1060">
        <f>SUM(U40:U43)</f>
        <v>0</v>
      </c>
      <c r="V39" s="1060">
        <f>SUM(V40:V43)</f>
        <v>0</v>
      </c>
      <c r="W39" s="1060">
        <f>SUM(W40:W43)</f>
        <v>0</v>
      </c>
      <c r="X39" s="1881"/>
      <c r="Y39" s="1060">
        <f t="shared" si="34"/>
        <v>0</v>
      </c>
      <c r="Z39" s="1060">
        <f t="shared" ref="Z39:AG39" si="46">SUM(Z40:Z43)</f>
        <v>0</v>
      </c>
      <c r="AA39" s="1060">
        <f t="shared" si="46"/>
        <v>0</v>
      </c>
      <c r="AB39" s="1060">
        <f t="shared" si="46"/>
        <v>0</v>
      </c>
      <c r="AC39" s="1060">
        <f t="shared" si="46"/>
        <v>0</v>
      </c>
      <c r="AD39" s="1060">
        <f t="shared" si="46"/>
        <v>0</v>
      </c>
      <c r="AE39" s="1060">
        <f t="shared" si="46"/>
        <v>0</v>
      </c>
      <c r="AF39" s="1060">
        <f t="shared" si="46"/>
        <v>0</v>
      </c>
      <c r="AG39" s="1060">
        <f t="shared" si="46"/>
        <v>0</v>
      </c>
      <c r="AH39" s="1881"/>
      <c r="AI39" s="1060">
        <f t="shared" si="36"/>
        <v>0</v>
      </c>
      <c r="AJ39" s="1060">
        <f t="shared" ref="AJ39:AT39" si="47">SUM(AJ40:AJ43)</f>
        <v>0</v>
      </c>
      <c r="AK39" s="1060">
        <f t="shared" si="47"/>
        <v>0</v>
      </c>
      <c r="AL39" s="1060">
        <f t="shared" si="47"/>
        <v>0</v>
      </c>
      <c r="AM39" s="1060">
        <f t="shared" si="47"/>
        <v>0</v>
      </c>
      <c r="AN39" s="1060">
        <f t="shared" si="47"/>
        <v>0</v>
      </c>
      <c r="AO39" s="1060">
        <f t="shared" si="47"/>
        <v>0</v>
      </c>
      <c r="AP39" s="1060">
        <f t="shared" si="47"/>
        <v>0</v>
      </c>
      <c r="AQ39" s="1060">
        <f t="shared" si="47"/>
        <v>0</v>
      </c>
      <c r="AR39" s="1060">
        <f t="shared" si="47"/>
        <v>0</v>
      </c>
      <c r="AS39" s="1060">
        <f t="shared" si="47"/>
        <v>0</v>
      </c>
      <c r="AT39" s="1060">
        <f t="shared" si="47"/>
        <v>0</v>
      </c>
      <c r="AU39" s="1881"/>
      <c r="AV39" s="1060">
        <f t="shared" si="38"/>
        <v>0</v>
      </c>
      <c r="AW39" s="1060">
        <f>SUM(AW40:AW43)</f>
        <v>0</v>
      </c>
      <c r="AX39" s="1060">
        <f>SUM(AX40:AX43)</f>
        <v>0</v>
      </c>
      <c r="AY39" s="1060">
        <f>SUM(AY40:AY43)</f>
        <v>0</v>
      </c>
      <c r="AZ39" s="1060">
        <f>SUM(AZ40:AZ43)</f>
        <v>0</v>
      </c>
      <c r="BA39" s="1881"/>
      <c r="BB39" s="1060">
        <f t="shared" si="39"/>
        <v>0</v>
      </c>
      <c r="BC39" s="1060">
        <f t="shared" ref="BC39:BJ39" si="48">SUM(BC40:BC43)</f>
        <v>0</v>
      </c>
      <c r="BD39" s="1060">
        <f t="shared" si="48"/>
        <v>0</v>
      </c>
      <c r="BE39" s="1060">
        <f t="shared" si="48"/>
        <v>0</v>
      </c>
      <c r="BF39" s="1060">
        <f t="shared" si="48"/>
        <v>0</v>
      </c>
      <c r="BG39" s="1060">
        <f t="shared" si="48"/>
        <v>0</v>
      </c>
      <c r="BH39" s="1060">
        <f t="shared" si="48"/>
        <v>0</v>
      </c>
      <c r="BI39" s="1060">
        <f t="shared" si="48"/>
        <v>0</v>
      </c>
      <c r="BJ39" s="1060">
        <f t="shared" si="48"/>
        <v>0</v>
      </c>
      <c r="BK39" s="1881"/>
      <c r="BL39" s="1060">
        <f t="shared" si="41"/>
        <v>0</v>
      </c>
      <c r="BM39" s="1060">
        <f t="shared" ref="BM39:CA39" si="49">SUM(BM40:BM43)</f>
        <v>0</v>
      </c>
      <c r="BN39" s="1060">
        <f t="shared" si="49"/>
        <v>0</v>
      </c>
      <c r="BO39" s="1060">
        <f t="shared" si="49"/>
        <v>0</v>
      </c>
      <c r="BP39" s="1060">
        <f t="shared" si="49"/>
        <v>0</v>
      </c>
      <c r="BQ39" s="1060">
        <f t="shared" si="49"/>
        <v>0</v>
      </c>
      <c r="BR39" s="1060">
        <f t="shared" si="49"/>
        <v>0</v>
      </c>
      <c r="BS39" s="1060">
        <f t="shared" si="49"/>
        <v>0</v>
      </c>
      <c r="BT39" s="1060">
        <f t="shared" si="49"/>
        <v>0</v>
      </c>
      <c r="BU39" s="1060">
        <f t="shared" si="49"/>
        <v>0</v>
      </c>
      <c r="BV39" s="1060">
        <f t="shared" si="49"/>
        <v>0</v>
      </c>
      <c r="BW39" s="1060">
        <f t="shared" si="49"/>
        <v>0</v>
      </c>
      <c r="BX39" s="1060">
        <f t="shared" si="49"/>
        <v>0</v>
      </c>
      <c r="BY39" s="1060">
        <f t="shared" si="49"/>
        <v>0</v>
      </c>
      <c r="BZ39" s="1060">
        <f t="shared" si="49"/>
        <v>0</v>
      </c>
      <c r="CA39" s="1060">
        <f t="shared" si="49"/>
        <v>0</v>
      </c>
      <c r="CB39" s="1881"/>
      <c r="CC39" s="1060">
        <f t="shared" si="43"/>
        <v>0</v>
      </c>
      <c r="CD39" s="1060">
        <f>SUM(CD40:CD43)</f>
        <v>0</v>
      </c>
      <c r="CE39" s="1060">
        <f>SUM(CE40:CE43)</f>
        <v>0</v>
      </c>
      <c r="CF39" s="1060">
        <f>SUM(CF40:CF43)</f>
        <v>0</v>
      </c>
      <c r="CG39" s="1060">
        <f>SUM(CG40:CG43)</f>
        <v>0</v>
      </c>
      <c r="CH39" s="1060">
        <f>SUM(CH40:CH43)</f>
        <v>0</v>
      </c>
      <c r="CI39" s="1881"/>
      <c r="CJ39" s="1060">
        <f t="shared" si="44"/>
        <v>0</v>
      </c>
      <c r="CK39" s="1060">
        <f>SUM(CK40:CK43)</f>
        <v>0</v>
      </c>
      <c r="CL39" s="1060">
        <f>SUM(CL40:CL43)</f>
        <v>0</v>
      </c>
      <c r="CM39" s="1060">
        <f>SUM(CM40:CM43)</f>
        <v>0</v>
      </c>
      <c r="CN39" s="1881"/>
      <c r="CO39" s="1058"/>
      <c r="DA39" s="979">
        <v>11</v>
      </c>
    </row>
    <row r="40" spans="6:105" ht="24" customHeight="1">
      <c r="F40" s="1054" t="s">
        <v>1252</v>
      </c>
      <c r="G40" s="1062" t="s">
        <v>1253</v>
      </c>
      <c r="H40" s="1060">
        <f t="shared" si="30"/>
        <v>0</v>
      </c>
      <c r="I40" s="1059"/>
      <c r="J40" s="1049"/>
      <c r="K40" s="1060">
        <f t="shared" si="31"/>
        <v>0</v>
      </c>
      <c r="L40" s="1059"/>
      <c r="M40" s="1059"/>
      <c r="N40" s="1059"/>
      <c r="O40" s="1059"/>
      <c r="P40" s="1059"/>
      <c r="Q40" s="1059"/>
      <c r="R40" s="1059"/>
      <c r="S40" s="1881"/>
      <c r="T40" s="1060">
        <f t="shared" si="33"/>
        <v>0</v>
      </c>
      <c r="U40" s="1059"/>
      <c r="V40" s="1059"/>
      <c r="W40" s="1059"/>
      <c r="X40" s="1881"/>
      <c r="Y40" s="1060">
        <f t="shared" si="34"/>
        <v>0</v>
      </c>
      <c r="Z40" s="1059"/>
      <c r="AA40" s="1059"/>
      <c r="AB40" s="1059"/>
      <c r="AC40" s="1059"/>
      <c r="AD40" s="1059"/>
      <c r="AE40" s="1059"/>
      <c r="AF40" s="1059"/>
      <c r="AG40" s="1059"/>
      <c r="AH40" s="1881"/>
      <c r="AI40" s="1060">
        <f t="shared" si="36"/>
        <v>0</v>
      </c>
      <c r="AJ40" s="1059"/>
      <c r="AK40" s="1059"/>
      <c r="AL40" s="1059"/>
      <c r="AM40" s="1059"/>
      <c r="AN40" s="1059"/>
      <c r="AO40" s="1059"/>
      <c r="AP40" s="1059"/>
      <c r="AQ40" s="1059"/>
      <c r="AR40" s="1059"/>
      <c r="AS40" s="1059"/>
      <c r="AT40" s="1059"/>
      <c r="AU40" s="1881"/>
      <c r="AV40" s="1060">
        <f t="shared" si="38"/>
        <v>0</v>
      </c>
      <c r="AW40" s="1059"/>
      <c r="AX40" s="1059"/>
      <c r="AY40" s="1059"/>
      <c r="AZ40" s="1059"/>
      <c r="BA40" s="1881"/>
      <c r="BB40" s="1060">
        <f t="shared" si="39"/>
        <v>0</v>
      </c>
      <c r="BC40" s="1059"/>
      <c r="BD40" s="1059"/>
      <c r="BE40" s="1059"/>
      <c r="BF40" s="1059"/>
      <c r="BG40" s="1059"/>
      <c r="BH40" s="1059"/>
      <c r="BI40" s="1059"/>
      <c r="BJ40" s="1059"/>
      <c r="BK40" s="1881"/>
      <c r="BL40" s="1060">
        <f t="shared" si="41"/>
        <v>0</v>
      </c>
      <c r="BM40" s="1059"/>
      <c r="BN40" s="1059"/>
      <c r="BO40" s="1059"/>
      <c r="BP40" s="1059"/>
      <c r="BQ40" s="1059"/>
      <c r="BR40" s="1059"/>
      <c r="BS40" s="1059"/>
      <c r="BT40" s="1059"/>
      <c r="BU40" s="1059"/>
      <c r="BV40" s="1059"/>
      <c r="BW40" s="1059"/>
      <c r="BX40" s="1059"/>
      <c r="BY40" s="1059"/>
      <c r="BZ40" s="1059"/>
      <c r="CA40" s="1059"/>
      <c r="CB40" s="1881"/>
      <c r="CC40" s="1060">
        <f t="shared" si="43"/>
        <v>0</v>
      </c>
      <c r="CD40" s="1059"/>
      <c r="CE40" s="1059"/>
      <c r="CF40" s="1059"/>
      <c r="CG40" s="1059"/>
      <c r="CH40" s="1059"/>
      <c r="CI40" s="1881"/>
      <c r="CJ40" s="1060">
        <f t="shared" si="44"/>
        <v>0</v>
      </c>
      <c r="CK40" s="1059"/>
      <c r="CL40" s="1059"/>
      <c r="CM40" s="1059"/>
      <c r="CN40" s="1881"/>
      <c r="CO40" s="1058"/>
      <c r="DA40" s="979">
        <v>23</v>
      </c>
    </row>
    <row r="41" spans="6:105" ht="11.45" customHeight="1">
      <c r="F41" s="1054" t="s">
        <v>1254</v>
      </c>
      <c r="G41" s="1062" t="s">
        <v>1255</v>
      </c>
      <c r="H41" s="1060">
        <f t="shared" si="30"/>
        <v>0</v>
      </c>
      <c r="I41" s="1059"/>
      <c r="J41" s="1049"/>
      <c r="K41" s="1060">
        <f t="shared" si="31"/>
        <v>0</v>
      </c>
      <c r="L41" s="1059"/>
      <c r="M41" s="1059"/>
      <c r="N41" s="1059"/>
      <c r="O41" s="1059"/>
      <c r="P41" s="1059"/>
      <c r="Q41" s="1059"/>
      <c r="R41" s="1059"/>
      <c r="S41" s="1881"/>
      <c r="T41" s="1060">
        <f t="shared" si="33"/>
        <v>0</v>
      </c>
      <c r="U41" s="1059"/>
      <c r="V41" s="1059"/>
      <c r="W41" s="1059"/>
      <c r="X41" s="1881"/>
      <c r="Y41" s="1060">
        <f t="shared" si="34"/>
        <v>0</v>
      </c>
      <c r="Z41" s="1059"/>
      <c r="AA41" s="1059"/>
      <c r="AB41" s="1059"/>
      <c r="AC41" s="1059"/>
      <c r="AD41" s="1059"/>
      <c r="AE41" s="1059"/>
      <c r="AF41" s="1059"/>
      <c r="AG41" s="1059"/>
      <c r="AH41" s="1881"/>
      <c r="AI41" s="1060">
        <f t="shared" si="36"/>
        <v>0</v>
      </c>
      <c r="AJ41" s="1059"/>
      <c r="AK41" s="1059"/>
      <c r="AL41" s="1059"/>
      <c r="AM41" s="1059"/>
      <c r="AN41" s="1059"/>
      <c r="AO41" s="1059"/>
      <c r="AP41" s="1059"/>
      <c r="AQ41" s="1059"/>
      <c r="AR41" s="1059"/>
      <c r="AS41" s="1059"/>
      <c r="AT41" s="1059"/>
      <c r="AU41" s="1881"/>
      <c r="AV41" s="1060">
        <f t="shared" si="38"/>
        <v>0</v>
      </c>
      <c r="AW41" s="1059"/>
      <c r="AX41" s="1059"/>
      <c r="AY41" s="1059"/>
      <c r="AZ41" s="1059"/>
      <c r="BA41" s="1881"/>
      <c r="BB41" s="1060">
        <f t="shared" si="39"/>
        <v>0</v>
      </c>
      <c r="BC41" s="1059"/>
      <c r="BD41" s="1059"/>
      <c r="BE41" s="1059"/>
      <c r="BF41" s="1059"/>
      <c r="BG41" s="1059"/>
      <c r="BH41" s="1059"/>
      <c r="BI41" s="1059"/>
      <c r="BJ41" s="1059"/>
      <c r="BK41" s="1881"/>
      <c r="BL41" s="1060">
        <f t="shared" si="41"/>
        <v>0</v>
      </c>
      <c r="BM41" s="1059"/>
      <c r="BN41" s="1059"/>
      <c r="BO41" s="1059"/>
      <c r="BP41" s="1059"/>
      <c r="BQ41" s="1059"/>
      <c r="BR41" s="1059"/>
      <c r="BS41" s="1059"/>
      <c r="BT41" s="1059"/>
      <c r="BU41" s="1059"/>
      <c r="BV41" s="1059"/>
      <c r="BW41" s="1059"/>
      <c r="BX41" s="1059"/>
      <c r="BY41" s="1059"/>
      <c r="BZ41" s="1059"/>
      <c r="CA41" s="1059"/>
      <c r="CB41" s="1881"/>
      <c r="CC41" s="1060">
        <f t="shared" si="43"/>
        <v>0</v>
      </c>
      <c r="CD41" s="1059"/>
      <c r="CE41" s="1059"/>
      <c r="CF41" s="1059"/>
      <c r="CG41" s="1059"/>
      <c r="CH41" s="1059"/>
      <c r="CI41" s="1881"/>
      <c r="CJ41" s="1060">
        <f t="shared" si="44"/>
        <v>0</v>
      </c>
      <c r="CK41" s="1059"/>
      <c r="CL41" s="1059"/>
      <c r="CM41" s="1059"/>
      <c r="CN41" s="1881"/>
      <c r="CO41" s="1058"/>
      <c r="DA41" s="979">
        <v>11</v>
      </c>
    </row>
    <row r="42" spans="6:105" ht="11.45" customHeight="1">
      <c r="F42" s="1054" t="s">
        <v>1256</v>
      </c>
      <c r="G42" s="1062" t="s">
        <v>1257</v>
      </c>
      <c r="H42" s="1060">
        <f t="shared" si="30"/>
        <v>0</v>
      </c>
      <c r="I42" s="1059"/>
      <c r="J42" s="1049"/>
      <c r="K42" s="1060">
        <f t="shared" si="31"/>
        <v>0</v>
      </c>
      <c r="L42" s="1059"/>
      <c r="M42" s="1059"/>
      <c r="N42" s="1059"/>
      <c r="O42" s="1059"/>
      <c r="P42" s="1059"/>
      <c r="Q42" s="1059"/>
      <c r="R42" s="1059"/>
      <c r="S42" s="1881"/>
      <c r="T42" s="1060">
        <f t="shared" si="33"/>
        <v>0</v>
      </c>
      <c r="U42" s="1059"/>
      <c r="V42" s="1059"/>
      <c r="W42" s="1059"/>
      <c r="X42" s="1881"/>
      <c r="Y42" s="1060">
        <f t="shared" si="34"/>
        <v>0</v>
      </c>
      <c r="Z42" s="1059"/>
      <c r="AA42" s="1059"/>
      <c r="AB42" s="1059"/>
      <c r="AC42" s="1059"/>
      <c r="AD42" s="1059"/>
      <c r="AE42" s="1059"/>
      <c r="AF42" s="1059"/>
      <c r="AG42" s="1059"/>
      <c r="AH42" s="1881"/>
      <c r="AI42" s="1060">
        <f t="shared" si="36"/>
        <v>0</v>
      </c>
      <c r="AJ42" s="1059"/>
      <c r="AK42" s="1059"/>
      <c r="AL42" s="1059"/>
      <c r="AM42" s="1059"/>
      <c r="AN42" s="1059"/>
      <c r="AO42" s="1059"/>
      <c r="AP42" s="1059"/>
      <c r="AQ42" s="1059"/>
      <c r="AR42" s="1059"/>
      <c r="AS42" s="1059"/>
      <c r="AT42" s="1059"/>
      <c r="AU42" s="1881"/>
      <c r="AV42" s="1060">
        <f t="shared" si="38"/>
        <v>0</v>
      </c>
      <c r="AW42" s="1059"/>
      <c r="AX42" s="1059"/>
      <c r="AY42" s="1059"/>
      <c r="AZ42" s="1059"/>
      <c r="BA42" s="1881"/>
      <c r="BB42" s="1060">
        <f t="shared" si="39"/>
        <v>0</v>
      </c>
      <c r="BC42" s="1059"/>
      <c r="BD42" s="1059"/>
      <c r="BE42" s="1059"/>
      <c r="BF42" s="1059"/>
      <c r="BG42" s="1059"/>
      <c r="BH42" s="1059"/>
      <c r="BI42" s="1059"/>
      <c r="BJ42" s="1059"/>
      <c r="BK42" s="1881"/>
      <c r="BL42" s="1060">
        <f t="shared" si="41"/>
        <v>0</v>
      </c>
      <c r="BM42" s="1059"/>
      <c r="BN42" s="1059"/>
      <c r="BO42" s="1059"/>
      <c r="BP42" s="1059"/>
      <c r="BQ42" s="1059"/>
      <c r="BR42" s="1059"/>
      <c r="BS42" s="1059"/>
      <c r="BT42" s="1059"/>
      <c r="BU42" s="1059"/>
      <c r="BV42" s="1059"/>
      <c r="BW42" s="1059"/>
      <c r="BX42" s="1059"/>
      <c r="BY42" s="1059"/>
      <c r="BZ42" s="1059"/>
      <c r="CA42" s="1059"/>
      <c r="CB42" s="1881"/>
      <c r="CC42" s="1060">
        <f t="shared" si="43"/>
        <v>0</v>
      </c>
      <c r="CD42" s="1059"/>
      <c r="CE42" s="1059"/>
      <c r="CF42" s="1059"/>
      <c r="CG42" s="1059"/>
      <c r="CH42" s="1059"/>
      <c r="CI42" s="1881"/>
      <c r="CJ42" s="1060">
        <f t="shared" si="44"/>
        <v>0</v>
      </c>
      <c r="CK42" s="1059"/>
      <c r="CL42" s="1059"/>
      <c r="CM42" s="1059"/>
      <c r="CN42" s="1881"/>
      <c r="CO42" s="1058"/>
      <c r="DA42" s="979">
        <v>11</v>
      </c>
    </row>
    <row r="43" spans="6:105" ht="35.65" customHeight="1">
      <c r="F43" s="1054" t="s">
        <v>1258</v>
      </c>
      <c r="G43" s="1062" t="s">
        <v>1259</v>
      </c>
      <c r="H43" s="1060">
        <f t="shared" si="30"/>
        <v>0</v>
      </c>
      <c r="I43" s="1059"/>
      <c r="J43" s="1049"/>
      <c r="K43" s="1060">
        <f t="shared" si="31"/>
        <v>0</v>
      </c>
      <c r="L43" s="1059"/>
      <c r="M43" s="1059"/>
      <c r="N43" s="1059"/>
      <c r="O43" s="1059"/>
      <c r="P43" s="1059"/>
      <c r="Q43" s="1059"/>
      <c r="R43" s="1059"/>
      <c r="S43" s="1881"/>
      <c r="T43" s="1060">
        <f t="shared" si="33"/>
        <v>0</v>
      </c>
      <c r="U43" s="1059"/>
      <c r="V43" s="1059"/>
      <c r="W43" s="1059"/>
      <c r="X43" s="1881"/>
      <c r="Y43" s="1060">
        <f t="shared" si="34"/>
        <v>0</v>
      </c>
      <c r="Z43" s="1059"/>
      <c r="AA43" s="1059"/>
      <c r="AB43" s="1059"/>
      <c r="AC43" s="1059"/>
      <c r="AD43" s="1059"/>
      <c r="AE43" s="1059"/>
      <c r="AF43" s="1059"/>
      <c r="AG43" s="1059"/>
      <c r="AH43" s="1881"/>
      <c r="AI43" s="1060">
        <f t="shared" si="36"/>
        <v>0</v>
      </c>
      <c r="AJ43" s="1059"/>
      <c r="AK43" s="1059"/>
      <c r="AL43" s="1059"/>
      <c r="AM43" s="1059"/>
      <c r="AN43" s="1059"/>
      <c r="AO43" s="1059"/>
      <c r="AP43" s="1059"/>
      <c r="AQ43" s="1059"/>
      <c r="AR43" s="1059"/>
      <c r="AS43" s="1059"/>
      <c r="AT43" s="1059"/>
      <c r="AU43" s="1881"/>
      <c r="AV43" s="1060">
        <f t="shared" si="38"/>
        <v>0</v>
      </c>
      <c r="AW43" s="1059"/>
      <c r="AX43" s="1059"/>
      <c r="AY43" s="1059"/>
      <c r="AZ43" s="1059"/>
      <c r="BA43" s="1881"/>
      <c r="BB43" s="1060">
        <f t="shared" si="39"/>
        <v>0</v>
      </c>
      <c r="BC43" s="1059"/>
      <c r="BD43" s="1059"/>
      <c r="BE43" s="1059"/>
      <c r="BF43" s="1059"/>
      <c r="BG43" s="1059"/>
      <c r="BH43" s="1059"/>
      <c r="BI43" s="1059"/>
      <c r="BJ43" s="1059"/>
      <c r="BK43" s="1881"/>
      <c r="BL43" s="1060">
        <f t="shared" si="41"/>
        <v>0</v>
      </c>
      <c r="BM43" s="1059"/>
      <c r="BN43" s="1059"/>
      <c r="BO43" s="1059"/>
      <c r="BP43" s="1059"/>
      <c r="BQ43" s="1059"/>
      <c r="BR43" s="1059"/>
      <c r="BS43" s="1059"/>
      <c r="BT43" s="1059"/>
      <c r="BU43" s="1059"/>
      <c r="BV43" s="1059"/>
      <c r="BW43" s="1059"/>
      <c r="BX43" s="1059"/>
      <c r="BY43" s="1059"/>
      <c r="BZ43" s="1059"/>
      <c r="CA43" s="1059"/>
      <c r="CB43" s="1881"/>
      <c r="CC43" s="1060">
        <f t="shared" si="43"/>
        <v>0</v>
      </c>
      <c r="CD43" s="1059"/>
      <c r="CE43" s="1059"/>
      <c r="CF43" s="1059"/>
      <c r="CG43" s="1059"/>
      <c r="CH43" s="1059"/>
      <c r="CI43" s="1881"/>
      <c r="CJ43" s="1060">
        <f t="shared" si="44"/>
        <v>0</v>
      </c>
      <c r="CK43" s="1059"/>
      <c r="CL43" s="1059"/>
      <c r="CM43" s="1059"/>
      <c r="CN43" s="1881"/>
      <c r="CO43" s="1058"/>
      <c r="DA43" s="979">
        <v>34</v>
      </c>
    </row>
    <row r="44" spans="6:105" ht="11.45" customHeight="1">
      <c r="F44" s="1054" t="s">
        <v>1218</v>
      </c>
      <c r="G44" s="1061" t="s">
        <v>1244</v>
      </c>
      <c r="H44" s="1060">
        <f t="shared" si="30"/>
        <v>0</v>
      </c>
      <c r="I44" s="1060">
        <f>SUM(I45:I46)</f>
        <v>0</v>
      </c>
      <c r="J44" s="1049"/>
      <c r="K44" s="1060">
        <f t="shared" si="31"/>
        <v>0</v>
      </c>
      <c r="L44" s="1060">
        <f t="shared" ref="L44:R44" si="50">SUM(L45:L46)</f>
        <v>0</v>
      </c>
      <c r="M44" s="1060">
        <f t="shared" si="50"/>
        <v>0</v>
      </c>
      <c r="N44" s="1060">
        <f t="shared" si="50"/>
        <v>0</v>
      </c>
      <c r="O44" s="1060">
        <f t="shared" si="50"/>
        <v>0</v>
      </c>
      <c r="P44" s="1060">
        <f t="shared" si="50"/>
        <v>0</v>
      </c>
      <c r="Q44" s="1060">
        <f t="shared" si="50"/>
        <v>0</v>
      </c>
      <c r="R44" s="1060">
        <f t="shared" si="50"/>
        <v>0</v>
      </c>
      <c r="S44" s="1881"/>
      <c r="T44" s="1060">
        <f t="shared" si="33"/>
        <v>0</v>
      </c>
      <c r="U44" s="1060">
        <f>SUM(U45:U46)</f>
        <v>0</v>
      </c>
      <c r="V44" s="1060">
        <f>SUM(V45:V46)</f>
        <v>0</v>
      </c>
      <c r="W44" s="1060">
        <f>SUM(W45:W46)</f>
        <v>0</v>
      </c>
      <c r="X44" s="1881"/>
      <c r="Y44" s="1060">
        <f t="shared" si="34"/>
        <v>0</v>
      </c>
      <c r="Z44" s="1060">
        <f t="shared" ref="Z44:AG44" si="51">SUM(Z45:Z46)</f>
        <v>0</v>
      </c>
      <c r="AA44" s="1060">
        <f t="shared" si="51"/>
        <v>0</v>
      </c>
      <c r="AB44" s="1060">
        <f t="shared" si="51"/>
        <v>0</v>
      </c>
      <c r="AC44" s="1060">
        <f t="shared" si="51"/>
        <v>0</v>
      </c>
      <c r="AD44" s="1060">
        <f t="shared" si="51"/>
        <v>0</v>
      </c>
      <c r="AE44" s="1060">
        <f t="shared" si="51"/>
        <v>0</v>
      </c>
      <c r="AF44" s="1060">
        <f t="shared" si="51"/>
        <v>0</v>
      </c>
      <c r="AG44" s="1060">
        <f t="shared" si="51"/>
        <v>0</v>
      </c>
      <c r="AH44" s="1881"/>
      <c r="AI44" s="1060">
        <f t="shared" si="36"/>
        <v>0</v>
      </c>
      <c r="AJ44" s="1060">
        <f t="shared" ref="AJ44:AT44" si="52">SUM(AJ45:AJ46)</f>
        <v>0</v>
      </c>
      <c r="AK44" s="1060">
        <f t="shared" si="52"/>
        <v>0</v>
      </c>
      <c r="AL44" s="1060">
        <f t="shared" si="52"/>
        <v>0</v>
      </c>
      <c r="AM44" s="1060">
        <f t="shared" si="52"/>
        <v>0</v>
      </c>
      <c r="AN44" s="1060">
        <f t="shared" si="52"/>
        <v>0</v>
      </c>
      <c r="AO44" s="1060">
        <f t="shared" si="52"/>
        <v>0</v>
      </c>
      <c r="AP44" s="1060">
        <f t="shared" si="52"/>
        <v>0</v>
      </c>
      <c r="AQ44" s="1060">
        <f t="shared" si="52"/>
        <v>0</v>
      </c>
      <c r="AR44" s="1060">
        <f t="shared" si="52"/>
        <v>0</v>
      </c>
      <c r="AS44" s="1060">
        <f t="shared" si="52"/>
        <v>0</v>
      </c>
      <c r="AT44" s="1060">
        <f t="shared" si="52"/>
        <v>0</v>
      </c>
      <c r="AU44" s="1881"/>
      <c r="AV44" s="1060">
        <f t="shared" si="38"/>
        <v>0</v>
      </c>
      <c r="AW44" s="1060">
        <f>SUM(AW45:AW46)</f>
        <v>0</v>
      </c>
      <c r="AX44" s="1060">
        <f>SUM(AX45:AX46)</f>
        <v>0</v>
      </c>
      <c r="AY44" s="1060">
        <f>SUM(AY45:AY46)</f>
        <v>0</v>
      </c>
      <c r="AZ44" s="1060">
        <f>SUM(AZ45:AZ46)</f>
        <v>0</v>
      </c>
      <c r="BA44" s="1881"/>
      <c r="BB44" s="1060">
        <f t="shared" si="39"/>
        <v>0</v>
      </c>
      <c r="BC44" s="1060">
        <f t="shared" ref="BC44:BJ44" si="53">SUM(BC45:BC46)</f>
        <v>0</v>
      </c>
      <c r="BD44" s="1060">
        <f t="shared" si="53"/>
        <v>0</v>
      </c>
      <c r="BE44" s="1060">
        <f t="shared" si="53"/>
        <v>0</v>
      </c>
      <c r="BF44" s="1060">
        <f t="shared" si="53"/>
        <v>0</v>
      </c>
      <c r="BG44" s="1060">
        <f t="shared" si="53"/>
        <v>0</v>
      </c>
      <c r="BH44" s="1060">
        <f t="shared" si="53"/>
        <v>0</v>
      </c>
      <c r="BI44" s="1060">
        <f t="shared" si="53"/>
        <v>0</v>
      </c>
      <c r="BJ44" s="1060">
        <f t="shared" si="53"/>
        <v>0</v>
      </c>
      <c r="BK44" s="1881"/>
      <c r="BL44" s="1060">
        <f t="shared" si="41"/>
        <v>0</v>
      </c>
      <c r="BM44" s="1060">
        <f t="shared" ref="BM44:CA44" si="54">SUM(BM45:BM46)</f>
        <v>0</v>
      </c>
      <c r="BN44" s="1060">
        <f t="shared" si="54"/>
        <v>0</v>
      </c>
      <c r="BO44" s="1060">
        <f t="shared" si="54"/>
        <v>0</v>
      </c>
      <c r="BP44" s="1060">
        <f t="shared" si="54"/>
        <v>0</v>
      </c>
      <c r="BQ44" s="1060">
        <f t="shared" si="54"/>
        <v>0</v>
      </c>
      <c r="BR44" s="1060">
        <f t="shared" si="54"/>
        <v>0</v>
      </c>
      <c r="BS44" s="1060">
        <f t="shared" si="54"/>
        <v>0</v>
      </c>
      <c r="BT44" s="1060">
        <f t="shared" si="54"/>
        <v>0</v>
      </c>
      <c r="BU44" s="1060">
        <f t="shared" si="54"/>
        <v>0</v>
      </c>
      <c r="BV44" s="1060">
        <f t="shared" si="54"/>
        <v>0</v>
      </c>
      <c r="BW44" s="1060">
        <f t="shared" si="54"/>
        <v>0</v>
      </c>
      <c r="BX44" s="1060">
        <f t="shared" si="54"/>
        <v>0</v>
      </c>
      <c r="BY44" s="1060">
        <f t="shared" si="54"/>
        <v>0</v>
      </c>
      <c r="BZ44" s="1060">
        <f t="shared" si="54"/>
        <v>0</v>
      </c>
      <c r="CA44" s="1060">
        <f t="shared" si="54"/>
        <v>0</v>
      </c>
      <c r="CB44" s="1881"/>
      <c r="CC44" s="1060">
        <f t="shared" si="43"/>
        <v>0</v>
      </c>
      <c r="CD44" s="1060">
        <f>SUM(CD45:CD46)</f>
        <v>0</v>
      </c>
      <c r="CE44" s="1060">
        <f>SUM(CE45:CE46)</f>
        <v>0</v>
      </c>
      <c r="CF44" s="1060">
        <f>SUM(CF45:CF46)</f>
        <v>0</v>
      </c>
      <c r="CG44" s="1060">
        <f>SUM(CG45:CG46)</f>
        <v>0</v>
      </c>
      <c r="CH44" s="1060">
        <f>SUM(CH45:CH46)</f>
        <v>0</v>
      </c>
      <c r="CI44" s="1881"/>
      <c r="CJ44" s="1060">
        <f t="shared" si="44"/>
        <v>0</v>
      </c>
      <c r="CK44" s="1060">
        <f>SUM(CK45:CK46)</f>
        <v>0</v>
      </c>
      <c r="CL44" s="1060">
        <f>SUM(CL45:CL46)</f>
        <v>0</v>
      </c>
      <c r="CM44" s="1060">
        <f>SUM(CM45:CM46)</f>
        <v>0</v>
      </c>
      <c r="CN44" s="1881"/>
      <c r="CO44" s="1058"/>
      <c r="DA44" s="979">
        <v>11</v>
      </c>
    </row>
    <row r="45" spans="6:105" ht="48.2" customHeight="1">
      <c r="F45" s="1054" t="s">
        <v>1260</v>
      </c>
      <c r="G45" s="1062" t="s">
        <v>1245</v>
      </c>
      <c r="H45" s="1060">
        <f t="shared" si="30"/>
        <v>0</v>
      </c>
      <c r="I45" s="1059"/>
      <c r="J45" s="1049"/>
      <c r="K45" s="1060">
        <f t="shared" si="31"/>
        <v>0</v>
      </c>
      <c r="L45" s="1059"/>
      <c r="M45" s="1059"/>
      <c r="N45" s="1059"/>
      <c r="O45" s="1059"/>
      <c r="P45" s="1059"/>
      <c r="Q45" s="1059"/>
      <c r="R45" s="1059"/>
      <c r="S45" s="1881"/>
      <c r="T45" s="1060">
        <f t="shared" si="33"/>
        <v>0</v>
      </c>
      <c r="U45" s="1059"/>
      <c r="V45" s="1059"/>
      <c r="W45" s="1059"/>
      <c r="X45" s="1881"/>
      <c r="Y45" s="1060">
        <f t="shared" si="34"/>
        <v>0</v>
      </c>
      <c r="Z45" s="1059"/>
      <c r="AA45" s="1059"/>
      <c r="AB45" s="1059"/>
      <c r="AC45" s="1059"/>
      <c r="AD45" s="1059"/>
      <c r="AE45" s="1059"/>
      <c r="AF45" s="1059"/>
      <c r="AG45" s="1059"/>
      <c r="AH45" s="1881"/>
      <c r="AI45" s="1060">
        <f t="shared" si="36"/>
        <v>0</v>
      </c>
      <c r="AJ45" s="1059"/>
      <c r="AK45" s="1059"/>
      <c r="AL45" s="1059"/>
      <c r="AM45" s="1059"/>
      <c r="AN45" s="1059"/>
      <c r="AO45" s="1059"/>
      <c r="AP45" s="1059"/>
      <c r="AQ45" s="1059"/>
      <c r="AR45" s="1059"/>
      <c r="AS45" s="1059"/>
      <c r="AT45" s="1059"/>
      <c r="AU45" s="1881"/>
      <c r="AV45" s="1060">
        <f t="shared" si="38"/>
        <v>0</v>
      </c>
      <c r="AW45" s="1059"/>
      <c r="AX45" s="1059"/>
      <c r="AY45" s="1059"/>
      <c r="AZ45" s="1059"/>
      <c r="BA45" s="1881"/>
      <c r="BB45" s="1060">
        <f t="shared" si="39"/>
        <v>0</v>
      </c>
      <c r="BC45" s="1059"/>
      <c r="BD45" s="1059"/>
      <c r="BE45" s="1059"/>
      <c r="BF45" s="1059"/>
      <c r="BG45" s="1059"/>
      <c r="BH45" s="1059"/>
      <c r="BI45" s="1059"/>
      <c r="BJ45" s="1059"/>
      <c r="BK45" s="1881"/>
      <c r="BL45" s="1060">
        <f t="shared" si="41"/>
        <v>0</v>
      </c>
      <c r="BM45" s="1059"/>
      <c r="BN45" s="1059"/>
      <c r="BO45" s="1059"/>
      <c r="BP45" s="1059"/>
      <c r="BQ45" s="1059"/>
      <c r="BR45" s="1059"/>
      <c r="BS45" s="1059"/>
      <c r="BT45" s="1059"/>
      <c r="BU45" s="1059"/>
      <c r="BV45" s="1059"/>
      <c r="BW45" s="1059"/>
      <c r="BX45" s="1059"/>
      <c r="BY45" s="1059"/>
      <c r="BZ45" s="1059"/>
      <c r="CA45" s="1059"/>
      <c r="CB45" s="1881"/>
      <c r="CC45" s="1060">
        <f t="shared" si="43"/>
        <v>0</v>
      </c>
      <c r="CD45" s="1059"/>
      <c r="CE45" s="1059"/>
      <c r="CF45" s="1059"/>
      <c r="CG45" s="1059"/>
      <c r="CH45" s="1059"/>
      <c r="CI45" s="1881"/>
      <c r="CJ45" s="1060">
        <f t="shared" si="44"/>
        <v>0</v>
      </c>
      <c r="CK45" s="1059"/>
      <c r="CL45" s="1059"/>
      <c r="CM45" s="1059"/>
      <c r="CN45" s="1881"/>
      <c r="CO45" s="1058"/>
      <c r="DA45" s="979">
        <v>46</v>
      </c>
    </row>
    <row r="46" spans="6:105" ht="11.45" customHeight="1">
      <c r="F46" s="1054" t="s">
        <v>1261</v>
      </c>
      <c r="G46" s="1062" t="s">
        <v>1246</v>
      </c>
      <c r="H46" s="1060">
        <f t="shared" si="30"/>
        <v>0</v>
      </c>
      <c r="I46" s="1059"/>
      <c r="J46" s="1049"/>
      <c r="K46" s="1060">
        <f t="shared" si="31"/>
        <v>0</v>
      </c>
      <c r="L46" s="1059"/>
      <c r="M46" s="1059"/>
      <c r="N46" s="1059"/>
      <c r="O46" s="1059"/>
      <c r="P46" s="1059"/>
      <c r="Q46" s="1059"/>
      <c r="R46" s="1059"/>
      <c r="S46" s="1881"/>
      <c r="T46" s="1060">
        <f t="shared" si="33"/>
        <v>0</v>
      </c>
      <c r="U46" s="1059"/>
      <c r="V46" s="1059"/>
      <c r="W46" s="1059"/>
      <c r="X46" s="1881"/>
      <c r="Y46" s="1060">
        <f t="shared" si="34"/>
        <v>0</v>
      </c>
      <c r="Z46" s="1059"/>
      <c r="AA46" s="1059"/>
      <c r="AB46" s="1059"/>
      <c r="AC46" s="1059"/>
      <c r="AD46" s="1059"/>
      <c r="AE46" s="1059"/>
      <c r="AF46" s="1059"/>
      <c r="AG46" s="1059"/>
      <c r="AH46" s="1881"/>
      <c r="AI46" s="1060">
        <f t="shared" si="36"/>
        <v>0</v>
      </c>
      <c r="AJ46" s="1059"/>
      <c r="AK46" s="1059"/>
      <c r="AL46" s="1059"/>
      <c r="AM46" s="1059"/>
      <c r="AN46" s="1059"/>
      <c r="AO46" s="1059"/>
      <c r="AP46" s="1059"/>
      <c r="AQ46" s="1059"/>
      <c r="AR46" s="1059"/>
      <c r="AS46" s="1059"/>
      <c r="AT46" s="1059"/>
      <c r="AU46" s="1881"/>
      <c r="AV46" s="1060">
        <f t="shared" si="38"/>
        <v>0</v>
      </c>
      <c r="AW46" s="1059"/>
      <c r="AX46" s="1059"/>
      <c r="AY46" s="1059"/>
      <c r="AZ46" s="1059"/>
      <c r="BA46" s="1881"/>
      <c r="BB46" s="1060">
        <f t="shared" si="39"/>
        <v>0</v>
      </c>
      <c r="BC46" s="1059"/>
      <c r="BD46" s="1059"/>
      <c r="BE46" s="1059"/>
      <c r="BF46" s="1059"/>
      <c r="BG46" s="1059"/>
      <c r="BH46" s="1059"/>
      <c r="BI46" s="1059"/>
      <c r="BJ46" s="1059"/>
      <c r="BK46" s="1881"/>
      <c r="BL46" s="1060">
        <f t="shared" si="41"/>
        <v>0</v>
      </c>
      <c r="BM46" s="1059"/>
      <c r="BN46" s="1059"/>
      <c r="BO46" s="1059"/>
      <c r="BP46" s="1059"/>
      <c r="BQ46" s="1059"/>
      <c r="BR46" s="1059"/>
      <c r="BS46" s="1059"/>
      <c r="BT46" s="1059"/>
      <c r="BU46" s="1059"/>
      <c r="BV46" s="1059"/>
      <c r="BW46" s="1059"/>
      <c r="BX46" s="1059"/>
      <c r="BY46" s="1059"/>
      <c r="BZ46" s="1059"/>
      <c r="CA46" s="1059"/>
      <c r="CB46" s="1881"/>
      <c r="CC46" s="1060">
        <f t="shared" si="43"/>
        <v>0</v>
      </c>
      <c r="CD46" s="1059"/>
      <c r="CE46" s="1059"/>
      <c r="CF46" s="1059"/>
      <c r="CG46" s="1059"/>
      <c r="CH46" s="1059"/>
      <c r="CI46" s="1881"/>
      <c r="CJ46" s="1060">
        <f t="shared" si="44"/>
        <v>0</v>
      </c>
      <c r="CK46" s="1059"/>
      <c r="CL46" s="1059"/>
      <c r="CM46" s="1059"/>
      <c r="CN46" s="1881"/>
      <c r="CO46" s="1058"/>
      <c r="DA46" s="979">
        <v>11</v>
      </c>
    </row>
    <row r="47" spans="6:105" ht="11.45" customHeight="1">
      <c r="F47" s="1054" t="s">
        <v>1220</v>
      </c>
      <c r="G47" s="1061" t="s">
        <v>1262</v>
      </c>
      <c r="H47" s="1060">
        <f t="shared" si="30"/>
        <v>0</v>
      </c>
      <c r="I47" s="1059"/>
      <c r="J47" s="1049"/>
      <c r="K47" s="1060">
        <f t="shared" si="31"/>
        <v>0</v>
      </c>
      <c r="L47" s="1059"/>
      <c r="M47" s="1059"/>
      <c r="N47" s="1059"/>
      <c r="O47" s="1059"/>
      <c r="P47" s="1059"/>
      <c r="Q47" s="1059"/>
      <c r="R47" s="1059"/>
      <c r="S47" s="1881"/>
      <c r="T47" s="1060">
        <f t="shared" si="33"/>
        <v>0</v>
      </c>
      <c r="U47" s="1059"/>
      <c r="V47" s="1059"/>
      <c r="W47" s="1059"/>
      <c r="X47" s="1881"/>
      <c r="Y47" s="1060">
        <f t="shared" si="34"/>
        <v>0</v>
      </c>
      <c r="Z47" s="1059"/>
      <c r="AA47" s="1059"/>
      <c r="AB47" s="1059"/>
      <c r="AC47" s="1059"/>
      <c r="AD47" s="1059"/>
      <c r="AE47" s="1059"/>
      <c r="AF47" s="1059"/>
      <c r="AG47" s="1059"/>
      <c r="AH47" s="1881"/>
      <c r="AI47" s="1060">
        <f t="shared" si="36"/>
        <v>0</v>
      </c>
      <c r="AJ47" s="1059"/>
      <c r="AK47" s="1059"/>
      <c r="AL47" s="1059"/>
      <c r="AM47" s="1059"/>
      <c r="AN47" s="1059"/>
      <c r="AO47" s="1059"/>
      <c r="AP47" s="1059"/>
      <c r="AQ47" s="1059"/>
      <c r="AR47" s="1059"/>
      <c r="AS47" s="1059"/>
      <c r="AT47" s="1059"/>
      <c r="AU47" s="1881"/>
      <c r="AV47" s="1060">
        <f t="shared" si="38"/>
        <v>0</v>
      </c>
      <c r="AW47" s="1059"/>
      <c r="AX47" s="1059"/>
      <c r="AY47" s="1059"/>
      <c r="AZ47" s="1059"/>
      <c r="BA47" s="1881"/>
      <c r="BB47" s="1060">
        <f t="shared" si="39"/>
        <v>0</v>
      </c>
      <c r="BC47" s="1059"/>
      <c r="BD47" s="1059"/>
      <c r="BE47" s="1059"/>
      <c r="BF47" s="1059"/>
      <c r="BG47" s="1059"/>
      <c r="BH47" s="1059"/>
      <c r="BI47" s="1059"/>
      <c r="BJ47" s="1059"/>
      <c r="BK47" s="1881"/>
      <c r="BL47" s="1060">
        <f t="shared" si="41"/>
        <v>0</v>
      </c>
      <c r="BM47" s="1059"/>
      <c r="BN47" s="1059"/>
      <c r="BO47" s="1059"/>
      <c r="BP47" s="1059"/>
      <c r="BQ47" s="1059"/>
      <c r="BR47" s="1059"/>
      <c r="BS47" s="1059"/>
      <c r="BT47" s="1059"/>
      <c r="BU47" s="1059"/>
      <c r="BV47" s="1059"/>
      <c r="BW47" s="1059"/>
      <c r="BX47" s="1059"/>
      <c r="BY47" s="1059"/>
      <c r="BZ47" s="1059"/>
      <c r="CA47" s="1059"/>
      <c r="CB47" s="1881"/>
      <c r="CC47" s="1060">
        <f t="shared" si="43"/>
        <v>0</v>
      </c>
      <c r="CD47" s="1059"/>
      <c r="CE47" s="1059"/>
      <c r="CF47" s="1059"/>
      <c r="CG47" s="1059"/>
      <c r="CH47" s="1059"/>
      <c r="CI47" s="1881"/>
      <c r="CJ47" s="1060">
        <f t="shared" si="44"/>
        <v>0</v>
      </c>
      <c r="CK47" s="1059"/>
      <c r="CL47" s="1059"/>
      <c r="CM47" s="1059"/>
      <c r="CN47" s="1881"/>
      <c r="CO47" s="1058"/>
      <c r="DA47" s="979">
        <v>11</v>
      </c>
    </row>
    <row r="48" spans="6:105" ht="24" customHeight="1">
      <c r="F48" s="1054" t="s">
        <v>89</v>
      </c>
      <c r="G48" s="594" t="s">
        <v>1263</v>
      </c>
      <c r="H48" s="1060">
        <f t="shared" si="30"/>
        <v>0</v>
      </c>
      <c r="I48" s="1060">
        <f>SUM(I49,I54,I57)</f>
        <v>0</v>
      </c>
      <c r="J48" s="1049"/>
      <c r="K48" s="1060">
        <f t="shared" si="31"/>
        <v>0</v>
      </c>
      <c r="L48" s="1060">
        <f t="shared" ref="L48:R48" si="55">SUM(L49,L54,L57)</f>
        <v>0</v>
      </c>
      <c r="M48" s="1060">
        <f t="shared" si="55"/>
        <v>0</v>
      </c>
      <c r="N48" s="1060">
        <f t="shared" si="55"/>
        <v>0</v>
      </c>
      <c r="O48" s="1060">
        <f t="shared" si="55"/>
        <v>0</v>
      </c>
      <c r="P48" s="1060">
        <f t="shared" si="55"/>
        <v>0</v>
      </c>
      <c r="Q48" s="1060">
        <f t="shared" si="55"/>
        <v>0</v>
      </c>
      <c r="R48" s="1060">
        <f t="shared" si="55"/>
        <v>0</v>
      </c>
      <c r="S48" s="1881"/>
      <c r="T48" s="1060">
        <f t="shared" si="33"/>
        <v>0</v>
      </c>
      <c r="U48" s="1060">
        <f>SUM(U49,U54,U57)</f>
        <v>0</v>
      </c>
      <c r="V48" s="1060">
        <f>SUM(V49,V54,V57)</f>
        <v>0</v>
      </c>
      <c r="W48" s="1060">
        <f>SUM(W49,W54,W57)</f>
        <v>0</v>
      </c>
      <c r="X48" s="1881"/>
      <c r="Y48" s="1060">
        <f t="shared" si="34"/>
        <v>0</v>
      </c>
      <c r="Z48" s="1060">
        <f t="shared" ref="Z48:AG48" si="56">SUM(Z49,Z54,Z57)</f>
        <v>0</v>
      </c>
      <c r="AA48" s="1060">
        <f t="shared" si="56"/>
        <v>0</v>
      </c>
      <c r="AB48" s="1060">
        <f t="shared" si="56"/>
        <v>0</v>
      </c>
      <c r="AC48" s="1060">
        <f t="shared" si="56"/>
        <v>0</v>
      </c>
      <c r="AD48" s="1060">
        <f t="shared" si="56"/>
        <v>0</v>
      </c>
      <c r="AE48" s="1060">
        <f t="shared" si="56"/>
        <v>0</v>
      </c>
      <c r="AF48" s="1060">
        <f t="shared" si="56"/>
        <v>0</v>
      </c>
      <c r="AG48" s="1060">
        <f t="shared" si="56"/>
        <v>0</v>
      </c>
      <c r="AH48" s="1881"/>
      <c r="AI48" s="1060">
        <f t="shared" si="36"/>
        <v>0</v>
      </c>
      <c r="AJ48" s="1060">
        <f t="shared" ref="AJ48:AT48" si="57">SUM(AJ49,AJ54,AJ57)</f>
        <v>0</v>
      </c>
      <c r="AK48" s="1060">
        <f t="shared" si="57"/>
        <v>0</v>
      </c>
      <c r="AL48" s="1060">
        <f t="shared" si="57"/>
        <v>0</v>
      </c>
      <c r="AM48" s="1060">
        <f t="shared" si="57"/>
        <v>0</v>
      </c>
      <c r="AN48" s="1060">
        <f t="shared" si="57"/>
        <v>0</v>
      </c>
      <c r="AO48" s="1060">
        <f t="shared" si="57"/>
        <v>0</v>
      </c>
      <c r="AP48" s="1060">
        <f t="shared" si="57"/>
        <v>0</v>
      </c>
      <c r="AQ48" s="1060">
        <f t="shared" si="57"/>
        <v>0</v>
      </c>
      <c r="AR48" s="1060">
        <f t="shared" si="57"/>
        <v>0</v>
      </c>
      <c r="AS48" s="1060">
        <f t="shared" si="57"/>
        <v>0</v>
      </c>
      <c r="AT48" s="1060">
        <f t="shared" si="57"/>
        <v>0</v>
      </c>
      <c r="AU48" s="1881"/>
      <c r="AV48" s="1060">
        <f t="shared" si="38"/>
        <v>0</v>
      </c>
      <c r="AW48" s="1060">
        <f>SUM(AW49,AW54,AW57)</f>
        <v>0</v>
      </c>
      <c r="AX48" s="1060">
        <f>SUM(AX49,AX54,AX57)</f>
        <v>0</v>
      </c>
      <c r="AY48" s="1060">
        <f>SUM(AY49,AY54,AY57)</f>
        <v>0</v>
      </c>
      <c r="AZ48" s="1060">
        <f>SUM(AZ49,AZ54,AZ57)</f>
        <v>0</v>
      </c>
      <c r="BA48" s="1881"/>
      <c r="BB48" s="1060">
        <f t="shared" si="39"/>
        <v>0</v>
      </c>
      <c r="BC48" s="1060">
        <f t="shared" ref="BC48:BJ48" si="58">SUM(BC49,BC54,BC57)</f>
        <v>0</v>
      </c>
      <c r="BD48" s="1060">
        <f t="shared" si="58"/>
        <v>0</v>
      </c>
      <c r="BE48" s="1060">
        <f t="shared" si="58"/>
        <v>0</v>
      </c>
      <c r="BF48" s="1060">
        <f t="shared" si="58"/>
        <v>0</v>
      </c>
      <c r="BG48" s="1060">
        <f t="shared" si="58"/>
        <v>0</v>
      </c>
      <c r="BH48" s="1060">
        <f t="shared" si="58"/>
        <v>0</v>
      </c>
      <c r="BI48" s="1060">
        <f t="shared" si="58"/>
        <v>0</v>
      </c>
      <c r="BJ48" s="1060">
        <f t="shared" si="58"/>
        <v>0</v>
      </c>
      <c r="BK48" s="1881"/>
      <c r="BL48" s="1060">
        <f t="shared" si="41"/>
        <v>0</v>
      </c>
      <c r="BM48" s="1060">
        <f t="shared" ref="BM48:CA48" si="59">SUM(BM49,BM54,BM57)</f>
        <v>0</v>
      </c>
      <c r="BN48" s="1060">
        <f t="shared" si="59"/>
        <v>0</v>
      </c>
      <c r="BO48" s="1060">
        <f t="shared" si="59"/>
        <v>0</v>
      </c>
      <c r="BP48" s="1060">
        <f t="shared" si="59"/>
        <v>0</v>
      </c>
      <c r="BQ48" s="1060">
        <f t="shared" si="59"/>
        <v>0</v>
      </c>
      <c r="BR48" s="1060">
        <f t="shared" si="59"/>
        <v>0</v>
      </c>
      <c r="BS48" s="1060">
        <f t="shared" si="59"/>
        <v>0</v>
      </c>
      <c r="BT48" s="1060">
        <f t="shared" si="59"/>
        <v>0</v>
      </c>
      <c r="BU48" s="1060">
        <f t="shared" si="59"/>
        <v>0</v>
      </c>
      <c r="BV48" s="1060">
        <f t="shared" si="59"/>
        <v>0</v>
      </c>
      <c r="BW48" s="1060">
        <f t="shared" si="59"/>
        <v>0</v>
      </c>
      <c r="BX48" s="1060">
        <f t="shared" si="59"/>
        <v>0</v>
      </c>
      <c r="BY48" s="1060">
        <f t="shared" si="59"/>
        <v>0</v>
      </c>
      <c r="BZ48" s="1060">
        <f t="shared" si="59"/>
        <v>0</v>
      </c>
      <c r="CA48" s="1060">
        <f t="shared" si="59"/>
        <v>0</v>
      </c>
      <c r="CB48" s="1881"/>
      <c r="CC48" s="1060">
        <f t="shared" si="43"/>
        <v>0</v>
      </c>
      <c r="CD48" s="1060">
        <f>SUM(CD49,CD54,CD57)</f>
        <v>0</v>
      </c>
      <c r="CE48" s="1060">
        <f>SUM(CE49,CE54,CE57)</f>
        <v>0</v>
      </c>
      <c r="CF48" s="1060">
        <f>SUM(CF49,CF54,CF57)</f>
        <v>0</v>
      </c>
      <c r="CG48" s="1060">
        <f>SUM(CG49,CG54,CG57)</f>
        <v>0</v>
      </c>
      <c r="CH48" s="1060">
        <f>SUM(CH49,CH54,CH57)</f>
        <v>0</v>
      </c>
      <c r="CI48" s="1881"/>
      <c r="CJ48" s="1060">
        <f t="shared" si="44"/>
        <v>0</v>
      </c>
      <c r="CK48" s="1060">
        <f>SUM(CK49,CK54,CK57)</f>
        <v>0</v>
      </c>
      <c r="CL48" s="1060">
        <f>SUM(CL49,CL54,CL57)</f>
        <v>0</v>
      </c>
      <c r="CM48" s="1060">
        <f>SUM(CM49,CM54,CM57)</f>
        <v>0</v>
      </c>
      <c r="CN48" s="1881"/>
      <c r="CO48" s="1058"/>
      <c r="DA48" s="979">
        <v>23</v>
      </c>
    </row>
    <row r="49" spans="1:105" ht="11.45" customHeight="1">
      <c r="F49" s="1054" t="s">
        <v>781</v>
      </c>
      <c r="G49" s="1061" t="s">
        <v>1215</v>
      </c>
      <c r="H49" s="1060">
        <f t="shared" si="30"/>
        <v>0</v>
      </c>
      <c r="I49" s="1060">
        <f>SUM(I50:I53)</f>
        <v>0</v>
      </c>
      <c r="J49" s="1049"/>
      <c r="K49" s="1060">
        <f t="shared" si="31"/>
        <v>0</v>
      </c>
      <c r="L49" s="1060">
        <f t="shared" ref="L49:R49" si="60">SUM(L50:L53)</f>
        <v>0</v>
      </c>
      <c r="M49" s="1060">
        <f t="shared" si="60"/>
        <v>0</v>
      </c>
      <c r="N49" s="1060">
        <f t="shared" si="60"/>
        <v>0</v>
      </c>
      <c r="O49" s="1060">
        <f t="shared" si="60"/>
        <v>0</v>
      </c>
      <c r="P49" s="1060">
        <f t="shared" si="60"/>
        <v>0</v>
      </c>
      <c r="Q49" s="1060">
        <f t="shared" si="60"/>
        <v>0</v>
      </c>
      <c r="R49" s="1060">
        <f t="shared" si="60"/>
        <v>0</v>
      </c>
      <c r="S49" s="1881"/>
      <c r="T49" s="1060">
        <f t="shared" si="33"/>
        <v>0</v>
      </c>
      <c r="U49" s="1060">
        <f>SUM(U50:U53)</f>
        <v>0</v>
      </c>
      <c r="V49" s="1060">
        <f>SUM(V50:V53)</f>
        <v>0</v>
      </c>
      <c r="W49" s="1060">
        <f>SUM(W50:W53)</f>
        <v>0</v>
      </c>
      <c r="X49" s="1881"/>
      <c r="Y49" s="1060">
        <f t="shared" si="34"/>
        <v>0</v>
      </c>
      <c r="Z49" s="1060">
        <f t="shared" ref="Z49:AG49" si="61">SUM(Z50:Z53)</f>
        <v>0</v>
      </c>
      <c r="AA49" s="1060">
        <f t="shared" si="61"/>
        <v>0</v>
      </c>
      <c r="AB49" s="1060">
        <f t="shared" si="61"/>
        <v>0</v>
      </c>
      <c r="AC49" s="1060">
        <f t="shared" si="61"/>
        <v>0</v>
      </c>
      <c r="AD49" s="1060">
        <f t="shared" si="61"/>
        <v>0</v>
      </c>
      <c r="AE49" s="1060">
        <f t="shared" si="61"/>
        <v>0</v>
      </c>
      <c r="AF49" s="1060">
        <f t="shared" si="61"/>
        <v>0</v>
      </c>
      <c r="AG49" s="1060">
        <f t="shared" si="61"/>
        <v>0</v>
      </c>
      <c r="AH49" s="1881"/>
      <c r="AI49" s="1060">
        <f t="shared" si="36"/>
        <v>0</v>
      </c>
      <c r="AJ49" s="1060">
        <f t="shared" ref="AJ49:AT49" si="62">SUM(AJ50:AJ53)</f>
        <v>0</v>
      </c>
      <c r="AK49" s="1060">
        <f t="shared" si="62"/>
        <v>0</v>
      </c>
      <c r="AL49" s="1060">
        <f t="shared" si="62"/>
        <v>0</v>
      </c>
      <c r="AM49" s="1060">
        <f t="shared" si="62"/>
        <v>0</v>
      </c>
      <c r="AN49" s="1060">
        <f t="shared" si="62"/>
        <v>0</v>
      </c>
      <c r="AO49" s="1060">
        <f t="shared" si="62"/>
        <v>0</v>
      </c>
      <c r="AP49" s="1060">
        <f t="shared" si="62"/>
        <v>0</v>
      </c>
      <c r="AQ49" s="1060">
        <f t="shared" si="62"/>
        <v>0</v>
      </c>
      <c r="AR49" s="1060">
        <f t="shared" si="62"/>
        <v>0</v>
      </c>
      <c r="AS49" s="1060">
        <f t="shared" si="62"/>
        <v>0</v>
      </c>
      <c r="AT49" s="1060">
        <f t="shared" si="62"/>
        <v>0</v>
      </c>
      <c r="AU49" s="1881"/>
      <c r="AV49" s="1060">
        <f t="shared" si="38"/>
        <v>0</v>
      </c>
      <c r="AW49" s="1060">
        <f>SUM(AW50:AW53)</f>
        <v>0</v>
      </c>
      <c r="AX49" s="1060">
        <f>SUM(AX50:AX53)</f>
        <v>0</v>
      </c>
      <c r="AY49" s="1060">
        <f>SUM(AY50:AY53)</f>
        <v>0</v>
      </c>
      <c r="AZ49" s="1060">
        <f>SUM(AZ50:AZ53)</f>
        <v>0</v>
      </c>
      <c r="BA49" s="1881"/>
      <c r="BB49" s="1060">
        <f t="shared" si="39"/>
        <v>0</v>
      </c>
      <c r="BC49" s="1060">
        <f t="shared" ref="BC49:BJ49" si="63">SUM(BC50:BC53)</f>
        <v>0</v>
      </c>
      <c r="BD49" s="1060">
        <f t="shared" si="63"/>
        <v>0</v>
      </c>
      <c r="BE49" s="1060">
        <f t="shared" si="63"/>
        <v>0</v>
      </c>
      <c r="BF49" s="1060">
        <f t="shared" si="63"/>
        <v>0</v>
      </c>
      <c r="BG49" s="1060">
        <f t="shared" si="63"/>
        <v>0</v>
      </c>
      <c r="BH49" s="1060">
        <f t="shared" si="63"/>
        <v>0</v>
      </c>
      <c r="BI49" s="1060">
        <f t="shared" si="63"/>
        <v>0</v>
      </c>
      <c r="BJ49" s="1060">
        <f t="shared" si="63"/>
        <v>0</v>
      </c>
      <c r="BK49" s="1881"/>
      <c r="BL49" s="1060">
        <f t="shared" si="41"/>
        <v>0</v>
      </c>
      <c r="BM49" s="1060">
        <f t="shared" ref="BM49:CA49" si="64">SUM(BM50:BM53)</f>
        <v>0</v>
      </c>
      <c r="BN49" s="1060">
        <f t="shared" si="64"/>
        <v>0</v>
      </c>
      <c r="BO49" s="1060">
        <f t="shared" si="64"/>
        <v>0</v>
      </c>
      <c r="BP49" s="1060">
        <f t="shared" si="64"/>
        <v>0</v>
      </c>
      <c r="BQ49" s="1060">
        <f t="shared" si="64"/>
        <v>0</v>
      </c>
      <c r="BR49" s="1060">
        <f t="shared" si="64"/>
        <v>0</v>
      </c>
      <c r="BS49" s="1060">
        <f t="shared" si="64"/>
        <v>0</v>
      </c>
      <c r="BT49" s="1060">
        <f t="shared" si="64"/>
        <v>0</v>
      </c>
      <c r="BU49" s="1060">
        <f t="shared" si="64"/>
        <v>0</v>
      </c>
      <c r="BV49" s="1060">
        <f t="shared" si="64"/>
        <v>0</v>
      </c>
      <c r="BW49" s="1060">
        <f t="shared" si="64"/>
        <v>0</v>
      </c>
      <c r="BX49" s="1060">
        <f t="shared" si="64"/>
        <v>0</v>
      </c>
      <c r="BY49" s="1060">
        <f t="shared" si="64"/>
        <v>0</v>
      </c>
      <c r="BZ49" s="1060">
        <f t="shared" si="64"/>
        <v>0</v>
      </c>
      <c r="CA49" s="1060">
        <f t="shared" si="64"/>
        <v>0</v>
      </c>
      <c r="CB49" s="1881"/>
      <c r="CC49" s="1060">
        <f t="shared" si="43"/>
        <v>0</v>
      </c>
      <c r="CD49" s="1060">
        <f>SUM(CD50:CD53)</f>
        <v>0</v>
      </c>
      <c r="CE49" s="1060">
        <f>SUM(CE50:CE53)</f>
        <v>0</v>
      </c>
      <c r="CF49" s="1060">
        <f>SUM(CF50:CF53)</f>
        <v>0</v>
      </c>
      <c r="CG49" s="1060">
        <f>SUM(CG50:CG53)</f>
        <v>0</v>
      </c>
      <c r="CH49" s="1060">
        <f>SUM(CH50:CH53)</f>
        <v>0</v>
      </c>
      <c r="CI49" s="1881"/>
      <c r="CJ49" s="1060">
        <f t="shared" si="44"/>
        <v>0</v>
      </c>
      <c r="CK49" s="1060">
        <f>SUM(CK50:CK53)</f>
        <v>0</v>
      </c>
      <c r="CL49" s="1060">
        <f>SUM(CL50:CL53)</f>
        <v>0</v>
      </c>
      <c r="CM49" s="1060">
        <f>SUM(CM50:CM53)</f>
        <v>0</v>
      </c>
      <c r="CN49" s="1881"/>
      <c r="CO49" s="1058"/>
      <c r="DA49" s="979">
        <v>11</v>
      </c>
    </row>
    <row r="50" spans="1:105" ht="24" customHeight="1">
      <c r="F50" s="1054" t="s">
        <v>784</v>
      </c>
      <c r="G50" s="1062" t="s">
        <v>1253</v>
      </c>
      <c r="H50" s="1060">
        <f t="shared" si="30"/>
        <v>0</v>
      </c>
      <c r="I50" s="1059"/>
      <c r="J50" s="1049"/>
      <c r="K50" s="1060">
        <f t="shared" si="31"/>
        <v>0</v>
      </c>
      <c r="L50" s="1059"/>
      <c r="M50" s="1059"/>
      <c r="N50" s="1059"/>
      <c r="O50" s="1059"/>
      <c r="P50" s="1059"/>
      <c r="Q50" s="1059"/>
      <c r="R50" s="1059"/>
      <c r="S50" s="1881"/>
      <c r="T50" s="1060">
        <f t="shared" si="33"/>
        <v>0</v>
      </c>
      <c r="U50" s="1059"/>
      <c r="V50" s="1059"/>
      <c r="W50" s="1059"/>
      <c r="X50" s="1881"/>
      <c r="Y50" s="1060">
        <f t="shared" si="34"/>
        <v>0</v>
      </c>
      <c r="Z50" s="1059"/>
      <c r="AA50" s="1059"/>
      <c r="AB50" s="1059"/>
      <c r="AC50" s="1059"/>
      <c r="AD50" s="1059"/>
      <c r="AE50" s="1059"/>
      <c r="AF50" s="1059"/>
      <c r="AG50" s="1059"/>
      <c r="AH50" s="1881"/>
      <c r="AI50" s="1060">
        <f t="shared" si="36"/>
        <v>0</v>
      </c>
      <c r="AJ50" s="1059"/>
      <c r="AK50" s="1059"/>
      <c r="AL50" s="1059"/>
      <c r="AM50" s="1059"/>
      <c r="AN50" s="1059"/>
      <c r="AO50" s="1059"/>
      <c r="AP50" s="1059"/>
      <c r="AQ50" s="1059"/>
      <c r="AR50" s="1059"/>
      <c r="AS50" s="1059"/>
      <c r="AT50" s="1059"/>
      <c r="AU50" s="1881"/>
      <c r="AV50" s="1060">
        <f t="shared" si="38"/>
        <v>0</v>
      </c>
      <c r="AW50" s="1059"/>
      <c r="AX50" s="1059"/>
      <c r="AY50" s="1059"/>
      <c r="AZ50" s="1059"/>
      <c r="BA50" s="1881"/>
      <c r="BB50" s="1060">
        <f t="shared" si="39"/>
        <v>0</v>
      </c>
      <c r="BC50" s="1059"/>
      <c r="BD50" s="1059"/>
      <c r="BE50" s="1059"/>
      <c r="BF50" s="1059"/>
      <c r="BG50" s="1059"/>
      <c r="BH50" s="1059"/>
      <c r="BI50" s="1059"/>
      <c r="BJ50" s="1059"/>
      <c r="BK50" s="1881"/>
      <c r="BL50" s="1060">
        <f t="shared" si="41"/>
        <v>0</v>
      </c>
      <c r="BM50" s="1059"/>
      <c r="BN50" s="1059"/>
      <c r="BO50" s="1059"/>
      <c r="BP50" s="1059"/>
      <c r="BQ50" s="1059"/>
      <c r="BR50" s="1059"/>
      <c r="BS50" s="1059"/>
      <c r="BT50" s="1059"/>
      <c r="BU50" s="1059"/>
      <c r="BV50" s="1059"/>
      <c r="BW50" s="1059"/>
      <c r="BX50" s="1059"/>
      <c r="BY50" s="1059"/>
      <c r="BZ50" s="1059"/>
      <c r="CA50" s="1059"/>
      <c r="CB50" s="1881"/>
      <c r="CC50" s="1060">
        <f t="shared" si="43"/>
        <v>0</v>
      </c>
      <c r="CD50" s="1059"/>
      <c r="CE50" s="1059"/>
      <c r="CF50" s="1059"/>
      <c r="CG50" s="1059"/>
      <c r="CH50" s="1059"/>
      <c r="CI50" s="1881"/>
      <c r="CJ50" s="1060">
        <f t="shared" si="44"/>
        <v>0</v>
      </c>
      <c r="CK50" s="1059"/>
      <c r="CL50" s="1059"/>
      <c r="CM50" s="1059"/>
      <c r="CN50" s="1881"/>
      <c r="CO50" s="1058"/>
      <c r="DA50" s="979">
        <v>23</v>
      </c>
    </row>
    <row r="51" spans="1:105" ht="11.45" customHeight="1">
      <c r="F51" s="1054" t="s">
        <v>787</v>
      </c>
      <c r="G51" s="1062" t="s">
        <v>1255</v>
      </c>
      <c r="H51" s="1060">
        <f t="shared" si="30"/>
        <v>0</v>
      </c>
      <c r="I51" s="1059"/>
      <c r="J51" s="1049"/>
      <c r="K51" s="1060">
        <f t="shared" si="31"/>
        <v>0</v>
      </c>
      <c r="L51" s="1059"/>
      <c r="M51" s="1059"/>
      <c r="N51" s="1059"/>
      <c r="O51" s="1059"/>
      <c r="P51" s="1059"/>
      <c r="Q51" s="1059"/>
      <c r="R51" s="1059"/>
      <c r="S51" s="1881"/>
      <c r="T51" s="1060">
        <f t="shared" si="33"/>
        <v>0</v>
      </c>
      <c r="U51" s="1059"/>
      <c r="V51" s="1059"/>
      <c r="W51" s="1059"/>
      <c r="X51" s="1881"/>
      <c r="Y51" s="1060">
        <f t="shared" si="34"/>
        <v>0</v>
      </c>
      <c r="Z51" s="1059"/>
      <c r="AA51" s="1059"/>
      <c r="AB51" s="1059"/>
      <c r="AC51" s="1059"/>
      <c r="AD51" s="1059"/>
      <c r="AE51" s="1059"/>
      <c r="AF51" s="1059"/>
      <c r="AG51" s="1059"/>
      <c r="AH51" s="1881"/>
      <c r="AI51" s="1060">
        <f t="shared" si="36"/>
        <v>0</v>
      </c>
      <c r="AJ51" s="1059"/>
      <c r="AK51" s="1059"/>
      <c r="AL51" s="1059"/>
      <c r="AM51" s="1059"/>
      <c r="AN51" s="1059"/>
      <c r="AO51" s="1059"/>
      <c r="AP51" s="1059"/>
      <c r="AQ51" s="1059"/>
      <c r="AR51" s="1059"/>
      <c r="AS51" s="1059"/>
      <c r="AT51" s="1059"/>
      <c r="AU51" s="1881"/>
      <c r="AV51" s="1060">
        <f t="shared" si="38"/>
        <v>0</v>
      </c>
      <c r="AW51" s="1059"/>
      <c r="AX51" s="1059"/>
      <c r="AY51" s="1059"/>
      <c r="AZ51" s="1059"/>
      <c r="BA51" s="1881"/>
      <c r="BB51" s="1060">
        <f t="shared" si="39"/>
        <v>0</v>
      </c>
      <c r="BC51" s="1059"/>
      <c r="BD51" s="1059"/>
      <c r="BE51" s="1059"/>
      <c r="BF51" s="1059"/>
      <c r="BG51" s="1059"/>
      <c r="BH51" s="1059"/>
      <c r="BI51" s="1059"/>
      <c r="BJ51" s="1059"/>
      <c r="BK51" s="1881"/>
      <c r="BL51" s="1060">
        <f t="shared" si="41"/>
        <v>0</v>
      </c>
      <c r="BM51" s="1059"/>
      <c r="BN51" s="1059"/>
      <c r="BO51" s="1059"/>
      <c r="BP51" s="1059"/>
      <c r="BQ51" s="1059"/>
      <c r="BR51" s="1059"/>
      <c r="BS51" s="1059"/>
      <c r="BT51" s="1059"/>
      <c r="BU51" s="1059"/>
      <c r="BV51" s="1059"/>
      <c r="BW51" s="1059"/>
      <c r="BX51" s="1059"/>
      <c r="BY51" s="1059"/>
      <c r="BZ51" s="1059"/>
      <c r="CA51" s="1059"/>
      <c r="CB51" s="1881"/>
      <c r="CC51" s="1060">
        <f t="shared" si="43"/>
        <v>0</v>
      </c>
      <c r="CD51" s="1059"/>
      <c r="CE51" s="1059"/>
      <c r="CF51" s="1059"/>
      <c r="CG51" s="1059"/>
      <c r="CH51" s="1059"/>
      <c r="CI51" s="1881"/>
      <c r="CJ51" s="1060">
        <f t="shared" si="44"/>
        <v>0</v>
      </c>
      <c r="CK51" s="1059"/>
      <c r="CL51" s="1059"/>
      <c r="CM51" s="1059"/>
      <c r="CN51" s="1881"/>
      <c r="CO51" s="1058"/>
      <c r="DA51" s="979">
        <v>11</v>
      </c>
    </row>
    <row r="52" spans="1:105" ht="11.45" customHeight="1">
      <c r="F52" s="1054" t="s">
        <v>1264</v>
      </c>
      <c r="G52" s="1062" t="s">
        <v>1257</v>
      </c>
      <c r="H52" s="1060">
        <f t="shared" si="30"/>
        <v>0</v>
      </c>
      <c r="I52" s="1059"/>
      <c r="J52" s="1049"/>
      <c r="K52" s="1060">
        <f t="shared" si="31"/>
        <v>0</v>
      </c>
      <c r="L52" s="1059"/>
      <c r="M52" s="1059"/>
      <c r="N52" s="1059"/>
      <c r="O52" s="1059"/>
      <c r="P52" s="1059"/>
      <c r="Q52" s="1059"/>
      <c r="R52" s="1059"/>
      <c r="S52" s="1881"/>
      <c r="T52" s="1060">
        <f t="shared" si="33"/>
        <v>0</v>
      </c>
      <c r="U52" s="1059"/>
      <c r="V52" s="1059"/>
      <c r="W52" s="1059"/>
      <c r="X52" s="1881"/>
      <c r="Y52" s="1060">
        <f t="shared" si="34"/>
        <v>0</v>
      </c>
      <c r="Z52" s="1059"/>
      <c r="AA52" s="1059"/>
      <c r="AB52" s="1059"/>
      <c r="AC52" s="1059"/>
      <c r="AD52" s="1059"/>
      <c r="AE52" s="1059"/>
      <c r="AF52" s="1059"/>
      <c r="AG52" s="1059"/>
      <c r="AH52" s="1881"/>
      <c r="AI52" s="1060">
        <f t="shared" si="36"/>
        <v>0</v>
      </c>
      <c r="AJ52" s="1059"/>
      <c r="AK52" s="1059"/>
      <c r="AL52" s="1059"/>
      <c r="AM52" s="1059"/>
      <c r="AN52" s="1059"/>
      <c r="AO52" s="1059"/>
      <c r="AP52" s="1059"/>
      <c r="AQ52" s="1059"/>
      <c r="AR52" s="1059"/>
      <c r="AS52" s="1059"/>
      <c r="AT52" s="1059"/>
      <c r="AU52" s="1881"/>
      <c r="AV52" s="1060">
        <f t="shared" si="38"/>
        <v>0</v>
      </c>
      <c r="AW52" s="1059"/>
      <c r="AX52" s="1059"/>
      <c r="AY52" s="1059"/>
      <c r="AZ52" s="1059"/>
      <c r="BA52" s="1881"/>
      <c r="BB52" s="1060">
        <f t="shared" si="39"/>
        <v>0</v>
      </c>
      <c r="BC52" s="1059"/>
      <c r="BD52" s="1059"/>
      <c r="BE52" s="1059"/>
      <c r="BF52" s="1059"/>
      <c r="BG52" s="1059"/>
      <c r="BH52" s="1059"/>
      <c r="BI52" s="1059"/>
      <c r="BJ52" s="1059"/>
      <c r="BK52" s="1881"/>
      <c r="BL52" s="1060">
        <f t="shared" si="41"/>
        <v>0</v>
      </c>
      <c r="BM52" s="1059"/>
      <c r="BN52" s="1059"/>
      <c r="BO52" s="1059"/>
      <c r="BP52" s="1059"/>
      <c r="BQ52" s="1059"/>
      <c r="BR52" s="1059"/>
      <c r="BS52" s="1059"/>
      <c r="BT52" s="1059"/>
      <c r="BU52" s="1059"/>
      <c r="BV52" s="1059"/>
      <c r="BW52" s="1059"/>
      <c r="BX52" s="1059"/>
      <c r="BY52" s="1059"/>
      <c r="BZ52" s="1059"/>
      <c r="CA52" s="1059"/>
      <c r="CB52" s="1881"/>
      <c r="CC52" s="1060">
        <f t="shared" si="43"/>
        <v>0</v>
      </c>
      <c r="CD52" s="1059"/>
      <c r="CE52" s="1059"/>
      <c r="CF52" s="1059"/>
      <c r="CG52" s="1059"/>
      <c r="CH52" s="1059"/>
      <c r="CI52" s="1881"/>
      <c r="CJ52" s="1060">
        <f t="shared" si="44"/>
        <v>0</v>
      </c>
      <c r="CK52" s="1059"/>
      <c r="CL52" s="1059"/>
      <c r="CM52" s="1059"/>
      <c r="CN52" s="1881"/>
      <c r="CO52" s="1058"/>
      <c r="DA52" s="979">
        <v>11</v>
      </c>
    </row>
    <row r="53" spans="1:105" ht="35.65" customHeight="1">
      <c r="F53" s="1054" t="s">
        <v>1265</v>
      </c>
      <c r="G53" s="1062" t="s">
        <v>1259</v>
      </c>
      <c r="H53" s="1060">
        <f t="shared" si="30"/>
        <v>0</v>
      </c>
      <c r="I53" s="1059"/>
      <c r="J53" s="1049"/>
      <c r="K53" s="1060">
        <f t="shared" si="31"/>
        <v>0</v>
      </c>
      <c r="L53" s="1059"/>
      <c r="M53" s="1059"/>
      <c r="N53" s="1059"/>
      <c r="O53" s="1059"/>
      <c r="P53" s="1059"/>
      <c r="Q53" s="1059"/>
      <c r="R53" s="1059"/>
      <c r="S53" s="1881"/>
      <c r="T53" s="1060">
        <f t="shared" si="33"/>
        <v>0</v>
      </c>
      <c r="U53" s="1059"/>
      <c r="V53" s="1059"/>
      <c r="W53" s="1059"/>
      <c r="X53" s="1881"/>
      <c r="Y53" s="1060">
        <f t="shared" si="34"/>
        <v>0</v>
      </c>
      <c r="Z53" s="1059"/>
      <c r="AA53" s="1059"/>
      <c r="AB53" s="1059"/>
      <c r="AC53" s="1059"/>
      <c r="AD53" s="1059"/>
      <c r="AE53" s="1059"/>
      <c r="AF53" s="1059"/>
      <c r="AG53" s="1059"/>
      <c r="AH53" s="1881"/>
      <c r="AI53" s="1060">
        <f t="shared" si="36"/>
        <v>0</v>
      </c>
      <c r="AJ53" s="1059"/>
      <c r="AK53" s="1059"/>
      <c r="AL53" s="1059"/>
      <c r="AM53" s="1059"/>
      <c r="AN53" s="1059"/>
      <c r="AO53" s="1059"/>
      <c r="AP53" s="1059"/>
      <c r="AQ53" s="1059"/>
      <c r="AR53" s="1059"/>
      <c r="AS53" s="1059"/>
      <c r="AT53" s="1059"/>
      <c r="AU53" s="1881"/>
      <c r="AV53" s="1060">
        <f t="shared" si="38"/>
        <v>0</v>
      </c>
      <c r="AW53" s="1059"/>
      <c r="AX53" s="1059"/>
      <c r="AY53" s="1059"/>
      <c r="AZ53" s="1059"/>
      <c r="BA53" s="1881"/>
      <c r="BB53" s="1060">
        <f t="shared" si="39"/>
        <v>0</v>
      </c>
      <c r="BC53" s="1059"/>
      <c r="BD53" s="1059"/>
      <c r="BE53" s="1059"/>
      <c r="BF53" s="1059"/>
      <c r="BG53" s="1059"/>
      <c r="BH53" s="1059"/>
      <c r="BI53" s="1059"/>
      <c r="BJ53" s="1059"/>
      <c r="BK53" s="1881"/>
      <c r="BL53" s="1060">
        <f t="shared" si="41"/>
        <v>0</v>
      </c>
      <c r="BM53" s="1059"/>
      <c r="BN53" s="1059"/>
      <c r="BO53" s="1059"/>
      <c r="BP53" s="1059"/>
      <c r="BQ53" s="1059"/>
      <c r="BR53" s="1059"/>
      <c r="BS53" s="1059"/>
      <c r="BT53" s="1059"/>
      <c r="BU53" s="1059"/>
      <c r="BV53" s="1059"/>
      <c r="BW53" s="1059"/>
      <c r="BX53" s="1059"/>
      <c r="BY53" s="1059"/>
      <c r="BZ53" s="1059"/>
      <c r="CA53" s="1059"/>
      <c r="CB53" s="1881"/>
      <c r="CC53" s="1060">
        <f t="shared" si="43"/>
        <v>0</v>
      </c>
      <c r="CD53" s="1059"/>
      <c r="CE53" s="1059"/>
      <c r="CF53" s="1059"/>
      <c r="CG53" s="1059"/>
      <c r="CH53" s="1059"/>
      <c r="CI53" s="1881"/>
      <c r="CJ53" s="1060">
        <f t="shared" si="44"/>
        <v>0</v>
      </c>
      <c r="CK53" s="1059"/>
      <c r="CL53" s="1059"/>
      <c r="CM53" s="1059"/>
      <c r="CN53" s="1881"/>
      <c r="CO53" s="1058"/>
      <c r="DA53" s="979">
        <v>34</v>
      </c>
    </row>
    <row r="54" spans="1:105" ht="11.45" customHeight="1">
      <c r="F54" s="1054" t="s">
        <v>391</v>
      </c>
      <c r="G54" s="1061" t="s">
        <v>1244</v>
      </c>
      <c r="H54" s="1060">
        <f t="shared" si="30"/>
        <v>0</v>
      </c>
      <c r="I54" s="1060">
        <f>SUM(I55:I56)</f>
        <v>0</v>
      </c>
      <c r="J54" s="1049"/>
      <c r="K54" s="1060">
        <f t="shared" si="31"/>
        <v>0</v>
      </c>
      <c r="L54" s="1060">
        <f t="shared" ref="L54:R54" si="65">SUM(L55:L56)</f>
        <v>0</v>
      </c>
      <c r="M54" s="1060">
        <f t="shared" si="65"/>
        <v>0</v>
      </c>
      <c r="N54" s="1060">
        <f t="shared" si="65"/>
        <v>0</v>
      </c>
      <c r="O54" s="1060">
        <f t="shared" si="65"/>
        <v>0</v>
      </c>
      <c r="P54" s="1060">
        <f t="shared" si="65"/>
        <v>0</v>
      </c>
      <c r="Q54" s="1060">
        <f t="shared" si="65"/>
        <v>0</v>
      </c>
      <c r="R54" s="1060">
        <f t="shared" si="65"/>
        <v>0</v>
      </c>
      <c r="S54" s="1881"/>
      <c r="T54" s="1060">
        <f t="shared" si="33"/>
        <v>0</v>
      </c>
      <c r="U54" s="1060">
        <f>SUM(U55:U56)</f>
        <v>0</v>
      </c>
      <c r="V54" s="1060">
        <f>SUM(V55:V56)</f>
        <v>0</v>
      </c>
      <c r="W54" s="1060">
        <f>SUM(W55:W56)</f>
        <v>0</v>
      </c>
      <c r="X54" s="1881"/>
      <c r="Y54" s="1060">
        <f t="shared" si="34"/>
        <v>0</v>
      </c>
      <c r="Z54" s="1060">
        <f t="shared" ref="Z54:AG54" si="66">SUM(Z55:Z56)</f>
        <v>0</v>
      </c>
      <c r="AA54" s="1060">
        <f t="shared" si="66"/>
        <v>0</v>
      </c>
      <c r="AB54" s="1060">
        <f t="shared" si="66"/>
        <v>0</v>
      </c>
      <c r="AC54" s="1060">
        <f t="shared" si="66"/>
        <v>0</v>
      </c>
      <c r="AD54" s="1060">
        <f t="shared" si="66"/>
        <v>0</v>
      </c>
      <c r="AE54" s="1060">
        <f t="shared" si="66"/>
        <v>0</v>
      </c>
      <c r="AF54" s="1060">
        <f t="shared" si="66"/>
        <v>0</v>
      </c>
      <c r="AG54" s="1060">
        <f t="shared" si="66"/>
        <v>0</v>
      </c>
      <c r="AH54" s="1881"/>
      <c r="AI54" s="1060">
        <f t="shared" si="36"/>
        <v>0</v>
      </c>
      <c r="AJ54" s="1060">
        <f t="shared" ref="AJ54:AT54" si="67">SUM(AJ55:AJ56)</f>
        <v>0</v>
      </c>
      <c r="AK54" s="1060">
        <f t="shared" si="67"/>
        <v>0</v>
      </c>
      <c r="AL54" s="1060">
        <f t="shared" si="67"/>
        <v>0</v>
      </c>
      <c r="AM54" s="1060">
        <f t="shared" si="67"/>
        <v>0</v>
      </c>
      <c r="AN54" s="1060">
        <f t="shared" si="67"/>
        <v>0</v>
      </c>
      <c r="AO54" s="1060">
        <f t="shared" si="67"/>
        <v>0</v>
      </c>
      <c r="AP54" s="1060">
        <f t="shared" si="67"/>
        <v>0</v>
      </c>
      <c r="AQ54" s="1060">
        <f t="shared" si="67"/>
        <v>0</v>
      </c>
      <c r="AR54" s="1060">
        <f t="shared" si="67"/>
        <v>0</v>
      </c>
      <c r="AS54" s="1060">
        <f t="shared" si="67"/>
        <v>0</v>
      </c>
      <c r="AT54" s="1060">
        <f t="shared" si="67"/>
        <v>0</v>
      </c>
      <c r="AU54" s="1881"/>
      <c r="AV54" s="1060">
        <f t="shared" si="38"/>
        <v>0</v>
      </c>
      <c r="AW54" s="1060">
        <f>SUM(AW55:AW56)</f>
        <v>0</v>
      </c>
      <c r="AX54" s="1060">
        <f>SUM(AX55:AX56)</f>
        <v>0</v>
      </c>
      <c r="AY54" s="1060">
        <f>SUM(AY55:AY56)</f>
        <v>0</v>
      </c>
      <c r="AZ54" s="1060">
        <f>SUM(AZ55:AZ56)</f>
        <v>0</v>
      </c>
      <c r="BA54" s="1881"/>
      <c r="BB54" s="1060">
        <f t="shared" si="39"/>
        <v>0</v>
      </c>
      <c r="BC54" s="1060">
        <f t="shared" ref="BC54:BJ54" si="68">SUM(BC55:BC56)</f>
        <v>0</v>
      </c>
      <c r="BD54" s="1060">
        <f t="shared" si="68"/>
        <v>0</v>
      </c>
      <c r="BE54" s="1060">
        <f t="shared" si="68"/>
        <v>0</v>
      </c>
      <c r="BF54" s="1060">
        <f t="shared" si="68"/>
        <v>0</v>
      </c>
      <c r="BG54" s="1060">
        <f t="shared" si="68"/>
        <v>0</v>
      </c>
      <c r="BH54" s="1060">
        <f t="shared" si="68"/>
        <v>0</v>
      </c>
      <c r="BI54" s="1060">
        <f t="shared" si="68"/>
        <v>0</v>
      </c>
      <c r="BJ54" s="1060">
        <f t="shared" si="68"/>
        <v>0</v>
      </c>
      <c r="BK54" s="1881"/>
      <c r="BL54" s="1060">
        <f t="shared" si="41"/>
        <v>0</v>
      </c>
      <c r="BM54" s="1060">
        <f t="shared" ref="BM54:CA54" si="69">SUM(BM55:BM56)</f>
        <v>0</v>
      </c>
      <c r="BN54" s="1060">
        <f t="shared" si="69"/>
        <v>0</v>
      </c>
      <c r="BO54" s="1060">
        <f t="shared" si="69"/>
        <v>0</v>
      </c>
      <c r="BP54" s="1060">
        <f t="shared" si="69"/>
        <v>0</v>
      </c>
      <c r="BQ54" s="1060">
        <f t="shared" si="69"/>
        <v>0</v>
      </c>
      <c r="BR54" s="1060">
        <f t="shared" si="69"/>
        <v>0</v>
      </c>
      <c r="BS54" s="1060">
        <f t="shared" si="69"/>
        <v>0</v>
      </c>
      <c r="BT54" s="1060">
        <f t="shared" si="69"/>
        <v>0</v>
      </c>
      <c r="BU54" s="1060">
        <f t="shared" si="69"/>
        <v>0</v>
      </c>
      <c r="BV54" s="1060">
        <f t="shared" si="69"/>
        <v>0</v>
      </c>
      <c r="BW54" s="1060">
        <f t="shared" si="69"/>
        <v>0</v>
      </c>
      <c r="BX54" s="1060">
        <f t="shared" si="69"/>
        <v>0</v>
      </c>
      <c r="BY54" s="1060">
        <f t="shared" si="69"/>
        <v>0</v>
      </c>
      <c r="BZ54" s="1060">
        <f t="shared" si="69"/>
        <v>0</v>
      </c>
      <c r="CA54" s="1060">
        <f t="shared" si="69"/>
        <v>0</v>
      </c>
      <c r="CB54" s="1881"/>
      <c r="CC54" s="1060">
        <f t="shared" si="43"/>
        <v>0</v>
      </c>
      <c r="CD54" s="1060">
        <f>SUM(CD55:CD56)</f>
        <v>0</v>
      </c>
      <c r="CE54" s="1060">
        <f>SUM(CE55:CE56)</f>
        <v>0</v>
      </c>
      <c r="CF54" s="1060">
        <f>SUM(CF55:CF56)</f>
        <v>0</v>
      </c>
      <c r="CG54" s="1060">
        <f>SUM(CG55:CG56)</f>
        <v>0</v>
      </c>
      <c r="CH54" s="1060">
        <f>SUM(CH55:CH56)</f>
        <v>0</v>
      </c>
      <c r="CI54" s="1881"/>
      <c r="CJ54" s="1060">
        <f t="shared" si="44"/>
        <v>0</v>
      </c>
      <c r="CK54" s="1060">
        <f>SUM(CK55:CK56)</f>
        <v>0</v>
      </c>
      <c r="CL54" s="1060">
        <f>SUM(CL55:CL56)</f>
        <v>0</v>
      </c>
      <c r="CM54" s="1060">
        <f>SUM(CM55:CM56)</f>
        <v>0</v>
      </c>
      <c r="CN54" s="1881"/>
      <c r="CO54" s="1058"/>
      <c r="DA54" s="979">
        <v>11</v>
      </c>
    </row>
    <row r="55" spans="1:105" ht="48.2" customHeight="1">
      <c r="F55" s="1054" t="s">
        <v>791</v>
      </c>
      <c r="G55" s="1062" t="s">
        <v>1245</v>
      </c>
      <c r="H55" s="1060">
        <f t="shared" si="30"/>
        <v>0</v>
      </c>
      <c r="I55" s="1059"/>
      <c r="J55" s="1049"/>
      <c r="K55" s="1060">
        <f t="shared" si="31"/>
        <v>0</v>
      </c>
      <c r="L55" s="1059"/>
      <c r="M55" s="1059"/>
      <c r="N55" s="1059"/>
      <c r="O55" s="1059"/>
      <c r="P55" s="1059"/>
      <c r="Q55" s="1059"/>
      <c r="R55" s="1059"/>
      <c r="S55" s="1881"/>
      <c r="T55" s="1060">
        <f t="shared" si="33"/>
        <v>0</v>
      </c>
      <c r="U55" s="1059"/>
      <c r="V55" s="1059"/>
      <c r="W55" s="1059"/>
      <c r="X55" s="1881"/>
      <c r="Y55" s="1060">
        <f t="shared" si="34"/>
        <v>0</v>
      </c>
      <c r="Z55" s="1059"/>
      <c r="AA55" s="1059"/>
      <c r="AB55" s="1059"/>
      <c r="AC55" s="1059"/>
      <c r="AD55" s="1059"/>
      <c r="AE55" s="1059"/>
      <c r="AF55" s="1059"/>
      <c r="AG55" s="1059"/>
      <c r="AH55" s="1881"/>
      <c r="AI55" s="1060">
        <f t="shared" si="36"/>
        <v>0</v>
      </c>
      <c r="AJ55" s="1059"/>
      <c r="AK55" s="1059"/>
      <c r="AL55" s="1059"/>
      <c r="AM55" s="1059"/>
      <c r="AN55" s="1059"/>
      <c r="AO55" s="1059"/>
      <c r="AP55" s="1059"/>
      <c r="AQ55" s="1059"/>
      <c r="AR55" s="1059"/>
      <c r="AS55" s="1059"/>
      <c r="AT55" s="1059"/>
      <c r="AU55" s="1881"/>
      <c r="AV55" s="1060">
        <f t="shared" si="38"/>
        <v>0</v>
      </c>
      <c r="AW55" s="1059"/>
      <c r="AX55" s="1059"/>
      <c r="AY55" s="1059"/>
      <c r="AZ55" s="1059"/>
      <c r="BA55" s="1881"/>
      <c r="BB55" s="1060">
        <f t="shared" si="39"/>
        <v>0</v>
      </c>
      <c r="BC55" s="1059"/>
      <c r="BD55" s="1059"/>
      <c r="BE55" s="1059"/>
      <c r="BF55" s="1059"/>
      <c r="BG55" s="1059"/>
      <c r="BH55" s="1059"/>
      <c r="BI55" s="1059"/>
      <c r="BJ55" s="1059"/>
      <c r="BK55" s="1881"/>
      <c r="BL55" s="1060">
        <f t="shared" si="41"/>
        <v>0</v>
      </c>
      <c r="BM55" s="1059"/>
      <c r="BN55" s="1059"/>
      <c r="BO55" s="1059"/>
      <c r="BP55" s="1059"/>
      <c r="BQ55" s="1059"/>
      <c r="BR55" s="1059"/>
      <c r="BS55" s="1059"/>
      <c r="BT55" s="1059"/>
      <c r="BU55" s="1059"/>
      <c r="BV55" s="1059"/>
      <c r="BW55" s="1059"/>
      <c r="BX55" s="1059"/>
      <c r="BY55" s="1059"/>
      <c r="BZ55" s="1059"/>
      <c r="CA55" s="1059"/>
      <c r="CB55" s="1881"/>
      <c r="CC55" s="1060">
        <f t="shared" si="43"/>
        <v>0</v>
      </c>
      <c r="CD55" s="1059"/>
      <c r="CE55" s="1059"/>
      <c r="CF55" s="1059"/>
      <c r="CG55" s="1059"/>
      <c r="CH55" s="1059"/>
      <c r="CI55" s="1881"/>
      <c r="CJ55" s="1060">
        <f t="shared" si="44"/>
        <v>0</v>
      </c>
      <c r="CK55" s="1059"/>
      <c r="CL55" s="1059"/>
      <c r="CM55" s="1059"/>
      <c r="CN55" s="1881"/>
      <c r="CO55" s="1058"/>
      <c r="DA55" s="979">
        <v>46</v>
      </c>
    </row>
    <row r="56" spans="1:105" ht="11.45" customHeight="1">
      <c r="F56" s="1054" t="s">
        <v>793</v>
      </c>
      <c r="G56" s="1062" t="s">
        <v>1246</v>
      </c>
      <c r="H56" s="1060">
        <f t="shared" si="30"/>
        <v>0</v>
      </c>
      <c r="I56" s="1059"/>
      <c r="J56" s="1049"/>
      <c r="K56" s="1060">
        <f t="shared" si="31"/>
        <v>0</v>
      </c>
      <c r="L56" s="1059"/>
      <c r="M56" s="1059"/>
      <c r="N56" s="1059"/>
      <c r="O56" s="1059"/>
      <c r="P56" s="1059"/>
      <c r="Q56" s="1059"/>
      <c r="R56" s="1059"/>
      <c r="S56" s="1881"/>
      <c r="T56" s="1060">
        <f t="shared" si="33"/>
        <v>0</v>
      </c>
      <c r="U56" s="1059"/>
      <c r="V56" s="1059"/>
      <c r="W56" s="1059"/>
      <c r="X56" s="1881"/>
      <c r="Y56" s="1060">
        <f t="shared" si="34"/>
        <v>0</v>
      </c>
      <c r="Z56" s="1059"/>
      <c r="AA56" s="1059"/>
      <c r="AB56" s="1059"/>
      <c r="AC56" s="1059"/>
      <c r="AD56" s="1059"/>
      <c r="AE56" s="1059"/>
      <c r="AF56" s="1059"/>
      <c r="AG56" s="1059"/>
      <c r="AH56" s="1881"/>
      <c r="AI56" s="1060">
        <f t="shared" si="36"/>
        <v>0</v>
      </c>
      <c r="AJ56" s="1059"/>
      <c r="AK56" s="1059"/>
      <c r="AL56" s="1059"/>
      <c r="AM56" s="1059"/>
      <c r="AN56" s="1059"/>
      <c r="AO56" s="1059"/>
      <c r="AP56" s="1059"/>
      <c r="AQ56" s="1059"/>
      <c r="AR56" s="1059"/>
      <c r="AS56" s="1059"/>
      <c r="AT56" s="1059"/>
      <c r="AU56" s="1881"/>
      <c r="AV56" s="1060">
        <f t="shared" si="38"/>
        <v>0</v>
      </c>
      <c r="AW56" s="1059"/>
      <c r="AX56" s="1059"/>
      <c r="AY56" s="1059"/>
      <c r="AZ56" s="1059"/>
      <c r="BA56" s="1881"/>
      <c r="BB56" s="1060">
        <f t="shared" si="39"/>
        <v>0</v>
      </c>
      <c r="BC56" s="1059"/>
      <c r="BD56" s="1059"/>
      <c r="BE56" s="1059"/>
      <c r="BF56" s="1059"/>
      <c r="BG56" s="1059"/>
      <c r="BH56" s="1059"/>
      <c r="BI56" s="1059"/>
      <c r="BJ56" s="1059"/>
      <c r="BK56" s="1881"/>
      <c r="BL56" s="1060">
        <f t="shared" si="41"/>
        <v>0</v>
      </c>
      <c r="BM56" s="1059"/>
      <c r="BN56" s="1059"/>
      <c r="BO56" s="1059"/>
      <c r="BP56" s="1059"/>
      <c r="BQ56" s="1059"/>
      <c r="BR56" s="1059"/>
      <c r="BS56" s="1059"/>
      <c r="BT56" s="1059"/>
      <c r="BU56" s="1059"/>
      <c r="BV56" s="1059"/>
      <c r="BW56" s="1059"/>
      <c r="BX56" s="1059"/>
      <c r="BY56" s="1059"/>
      <c r="BZ56" s="1059"/>
      <c r="CA56" s="1059"/>
      <c r="CB56" s="1881"/>
      <c r="CC56" s="1060">
        <f t="shared" si="43"/>
        <v>0</v>
      </c>
      <c r="CD56" s="1059"/>
      <c r="CE56" s="1059"/>
      <c r="CF56" s="1059"/>
      <c r="CG56" s="1059"/>
      <c r="CH56" s="1059"/>
      <c r="CI56" s="1881"/>
      <c r="CJ56" s="1060">
        <f t="shared" si="44"/>
        <v>0</v>
      </c>
      <c r="CK56" s="1059"/>
      <c r="CL56" s="1059"/>
      <c r="CM56" s="1059"/>
      <c r="CN56" s="1881"/>
      <c r="CO56" s="1058"/>
      <c r="DA56" s="979">
        <v>11</v>
      </c>
    </row>
    <row r="57" spans="1:105" ht="11.45" customHeight="1">
      <c r="F57" s="1054" t="s">
        <v>394</v>
      </c>
      <c r="G57" s="1061" t="s">
        <v>1262</v>
      </c>
      <c r="H57" s="1060">
        <f t="shared" si="30"/>
        <v>0</v>
      </c>
      <c r="I57" s="1059"/>
      <c r="J57" s="1049"/>
      <c r="K57" s="1060">
        <f t="shared" si="31"/>
        <v>0</v>
      </c>
      <c r="L57" s="1059"/>
      <c r="M57" s="1059"/>
      <c r="N57" s="1059"/>
      <c r="O57" s="1059"/>
      <c r="P57" s="1059"/>
      <c r="Q57" s="1059"/>
      <c r="R57" s="1059"/>
      <c r="S57" s="1881"/>
      <c r="T57" s="1060">
        <f t="shared" si="33"/>
        <v>0</v>
      </c>
      <c r="U57" s="1059"/>
      <c r="V57" s="1059"/>
      <c r="W57" s="1059"/>
      <c r="X57" s="1881"/>
      <c r="Y57" s="1060">
        <f t="shared" si="34"/>
        <v>0</v>
      </c>
      <c r="Z57" s="1059"/>
      <c r="AA57" s="1059"/>
      <c r="AB57" s="1059"/>
      <c r="AC57" s="1059"/>
      <c r="AD57" s="1059"/>
      <c r="AE57" s="1059"/>
      <c r="AF57" s="1059"/>
      <c r="AG57" s="1059"/>
      <c r="AH57" s="1881"/>
      <c r="AI57" s="1060">
        <f t="shared" si="36"/>
        <v>0</v>
      </c>
      <c r="AJ57" s="1059"/>
      <c r="AK57" s="1059"/>
      <c r="AL57" s="1059"/>
      <c r="AM57" s="1059"/>
      <c r="AN57" s="1059"/>
      <c r="AO57" s="1059"/>
      <c r="AP57" s="1059"/>
      <c r="AQ57" s="1059"/>
      <c r="AR57" s="1059"/>
      <c r="AS57" s="1059"/>
      <c r="AT57" s="1059"/>
      <c r="AU57" s="1881"/>
      <c r="AV57" s="1060">
        <f t="shared" si="38"/>
        <v>0</v>
      </c>
      <c r="AW57" s="1059"/>
      <c r="AX57" s="1059"/>
      <c r="AY57" s="1059"/>
      <c r="AZ57" s="1059"/>
      <c r="BA57" s="1881"/>
      <c r="BB57" s="1060">
        <f t="shared" si="39"/>
        <v>0</v>
      </c>
      <c r="BC57" s="1059"/>
      <c r="BD57" s="1059"/>
      <c r="BE57" s="1059"/>
      <c r="BF57" s="1059"/>
      <c r="BG57" s="1059"/>
      <c r="BH57" s="1059"/>
      <c r="BI57" s="1059"/>
      <c r="BJ57" s="1059"/>
      <c r="BK57" s="1881"/>
      <c r="BL57" s="1060">
        <f t="shared" si="41"/>
        <v>0</v>
      </c>
      <c r="BM57" s="1059"/>
      <c r="BN57" s="1059"/>
      <c r="BO57" s="1059"/>
      <c r="BP57" s="1059"/>
      <c r="BQ57" s="1059"/>
      <c r="BR57" s="1059"/>
      <c r="BS57" s="1059"/>
      <c r="BT57" s="1059"/>
      <c r="BU57" s="1059"/>
      <c r="BV57" s="1059"/>
      <c r="BW57" s="1059"/>
      <c r="BX57" s="1059"/>
      <c r="BY57" s="1059"/>
      <c r="BZ57" s="1059"/>
      <c r="CA57" s="1059"/>
      <c r="CB57" s="1881"/>
      <c r="CC57" s="1060">
        <f t="shared" si="43"/>
        <v>0</v>
      </c>
      <c r="CD57" s="1059"/>
      <c r="CE57" s="1059"/>
      <c r="CF57" s="1059"/>
      <c r="CG57" s="1059"/>
      <c r="CH57" s="1059"/>
      <c r="CI57" s="1881"/>
      <c r="CJ57" s="1060">
        <f t="shared" si="44"/>
        <v>0</v>
      </c>
      <c r="CK57" s="1059"/>
      <c r="CL57" s="1059"/>
      <c r="CM57" s="1059"/>
      <c r="CN57" s="1881"/>
      <c r="CO57" s="1058"/>
      <c r="DA57" s="979">
        <v>11</v>
      </c>
    </row>
    <row r="58" spans="1:105" ht="11.45" customHeight="1">
      <c r="F58" s="1054"/>
      <c r="G58" s="1063" t="s">
        <v>1248</v>
      </c>
      <c r="H58" s="1060">
        <f t="shared" si="30"/>
        <v>0</v>
      </c>
      <c r="I58" s="1060">
        <f>SUM(I38,I48)</f>
        <v>0</v>
      </c>
      <c r="J58" s="1049"/>
      <c r="K58" s="1060">
        <f t="shared" si="31"/>
        <v>0</v>
      </c>
      <c r="L58" s="1060">
        <f t="shared" ref="L58:R58" si="70">SUM(L38,L48)</f>
        <v>0</v>
      </c>
      <c r="M58" s="1060">
        <f t="shared" si="70"/>
        <v>0</v>
      </c>
      <c r="N58" s="1060">
        <f t="shared" si="70"/>
        <v>0</v>
      </c>
      <c r="O58" s="1060">
        <f t="shared" si="70"/>
        <v>0</v>
      </c>
      <c r="P58" s="1060">
        <f t="shared" si="70"/>
        <v>0</v>
      </c>
      <c r="Q58" s="1060">
        <f t="shared" si="70"/>
        <v>0</v>
      </c>
      <c r="R58" s="1060">
        <f t="shared" si="70"/>
        <v>0</v>
      </c>
      <c r="S58" s="1881"/>
      <c r="T58" s="1060">
        <f t="shared" si="33"/>
        <v>0</v>
      </c>
      <c r="U58" s="1060">
        <f>SUM(U38,U48)</f>
        <v>0</v>
      </c>
      <c r="V58" s="1060">
        <f>SUM(V38,V48)</f>
        <v>0</v>
      </c>
      <c r="W58" s="1060">
        <f>SUM(W38,W48)</f>
        <v>0</v>
      </c>
      <c r="X58" s="1881"/>
      <c r="Y58" s="1060">
        <f t="shared" si="34"/>
        <v>0</v>
      </c>
      <c r="Z58" s="1060">
        <f t="shared" ref="Z58:AG58" si="71">SUM(Z38,Z48)</f>
        <v>0</v>
      </c>
      <c r="AA58" s="1060">
        <f t="shared" si="71"/>
        <v>0</v>
      </c>
      <c r="AB58" s="1060">
        <f t="shared" si="71"/>
        <v>0</v>
      </c>
      <c r="AC58" s="1060">
        <f t="shared" si="71"/>
        <v>0</v>
      </c>
      <c r="AD58" s="1060">
        <f t="shared" si="71"/>
        <v>0</v>
      </c>
      <c r="AE58" s="1060">
        <f t="shared" si="71"/>
        <v>0</v>
      </c>
      <c r="AF58" s="1060">
        <f t="shared" si="71"/>
        <v>0</v>
      </c>
      <c r="AG58" s="1060">
        <f t="shared" si="71"/>
        <v>0</v>
      </c>
      <c r="AH58" s="1881"/>
      <c r="AI58" s="1060">
        <f t="shared" si="36"/>
        <v>0</v>
      </c>
      <c r="AJ58" s="1060">
        <f t="shared" ref="AJ58:AT58" si="72">SUM(AJ38,AJ48)</f>
        <v>0</v>
      </c>
      <c r="AK58" s="1060">
        <f t="shared" si="72"/>
        <v>0</v>
      </c>
      <c r="AL58" s="1060">
        <f t="shared" si="72"/>
        <v>0</v>
      </c>
      <c r="AM58" s="1060">
        <f t="shared" si="72"/>
        <v>0</v>
      </c>
      <c r="AN58" s="1060">
        <f t="shared" si="72"/>
        <v>0</v>
      </c>
      <c r="AO58" s="1060">
        <f t="shared" si="72"/>
        <v>0</v>
      </c>
      <c r="AP58" s="1060">
        <f t="shared" si="72"/>
        <v>0</v>
      </c>
      <c r="AQ58" s="1060">
        <f t="shared" si="72"/>
        <v>0</v>
      </c>
      <c r="AR58" s="1060">
        <f t="shared" si="72"/>
        <v>0</v>
      </c>
      <c r="AS58" s="1060">
        <f t="shared" si="72"/>
        <v>0</v>
      </c>
      <c r="AT58" s="1060">
        <f t="shared" si="72"/>
        <v>0</v>
      </c>
      <c r="AU58" s="1881"/>
      <c r="AV58" s="1060">
        <f t="shared" si="38"/>
        <v>0</v>
      </c>
      <c r="AW58" s="1060">
        <f>SUM(AW38,AW48)</f>
        <v>0</v>
      </c>
      <c r="AX58" s="1060">
        <f>SUM(AX38,AX48)</f>
        <v>0</v>
      </c>
      <c r="AY58" s="1060">
        <f>SUM(AY38,AY48)</f>
        <v>0</v>
      </c>
      <c r="AZ58" s="1060">
        <f>SUM(AZ38,AZ48)</f>
        <v>0</v>
      </c>
      <c r="BA58" s="1881"/>
      <c r="BB58" s="1060">
        <f t="shared" si="39"/>
        <v>0</v>
      </c>
      <c r="BC58" s="1060">
        <f t="shared" ref="BC58:BJ58" si="73">SUM(BC38,BC48)</f>
        <v>0</v>
      </c>
      <c r="BD58" s="1060">
        <f t="shared" si="73"/>
        <v>0</v>
      </c>
      <c r="BE58" s="1060">
        <f t="shared" si="73"/>
        <v>0</v>
      </c>
      <c r="BF58" s="1060">
        <f t="shared" si="73"/>
        <v>0</v>
      </c>
      <c r="BG58" s="1060">
        <f t="shared" si="73"/>
        <v>0</v>
      </c>
      <c r="BH58" s="1060">
        <f t="shared" si="73"/>
        <v>0</v>
      </c>
      <c r="BI58" s="1060">
        <f t="shared" si="73"/>
        <v>0</v>
      </c>
      <c r="BJ58" s="1060">
        <f t="shared" si="73"/>
        <v>0</v>
      </c>
      <c r="BK58" s="1881"/>
      <c r="BL58" s="1060">
        <f t="shared" si="41"/>
        <v>0</v>
      </c>
      <c r="BM58" s="1060">
        <f t="shared" ref="BM58:CA58" si="74">SUM(BM38,BM48)</f>
        <v>0</v>
      </c>
      <c r="BN58" s="1060">
        <f t="shared" si="74"/>
        <v>0</v>
      </c>
      <c r="BO58" s="1060">
        <f t="shared" si="74"/>
        <v>0</v>
      </c>
      <c r="BP58" s="1060">
        <f t="shared" si="74"/>
        <v>0</v>
      </c>
      <c r="BQ58" s="1060">
        <f t="shared" si="74"/>
        <v>0</v>
      </c>
      <c r="BR58" s="1060">
        <f t="shared" si="74"/>
        <v>0</v>
      </c>
      <c r="BS58" s="1060">
        <f t="shared" si="74"/>
        <v>0</v>
      </c>
      <c r="BT58" s="1060">
        <f t="shared" si="74"/>
        <v>0</v>
      </c>
      <c r="BU58" s="1060">
        <f t="shared" si="74"/>
        <v>0</v>
      </c>
      <c r="BV58" s="1060">
        <f t="shared" si="74"/>
        <v>0</v>
      </c>
      <c r="BW58" s="1060">
        <f t="shared" si="74"/>
        <v>0</v>
      </c>
      <c r="BX58" s="1060">
        <f t="shared" si="74"/>
        <v>0</v>
      </c>
      <c r="BY58" s="1060">
        <f t="shared" si="74"/>
        <v>0</v>
      </c>
      <c r="BZ58" s="1060">
        <f t="shared" si="74"/>
        <v>0</v>
      </c>
      <c r="CA58" s="1060">
        <f t="shared" si="74"/>
        <v>0</v>
      </c>
      <c r="CB58" s="1881"/>
      <c r="CC58" s="1060">
        <f t="shared" si="43"/>
        <v>0</v>
      </c>
      <c r="CD58" s="1060">
        <f>SUM(CD38,CD48)</f>
        <v>0</v>
      </c>
      <c r="CE58" s="1060">
        <f>SUM(CE38,CE48)</f>
        <v>0</v>
      </c>
      <c r="CF58" s="1060">
        <f>SUM(CF38,CF48)</f>
        <v>0</v>
      </c>
      <c r="CG58" s="1060">
        <f>SUM(CG38,CG48)</f>
        <v>0</v>
      </c>
      <c r="CH58" s="1060">
        <f>SUM(CH38,CH48)</f>
        <v>0</v>
      </c>
      <c r="CI58" s="1881"/>
      <c r="CJ58" s="1060">
        <f t="shared" si="44"/>
        <v>0</v>
      </c>
      <c r="CK58" s="1060">
        <f>SUM(CK38,CK48)</f>
        <v>0</v>
      </c>
      <c r="CL58" s="1060">
        <f>SUM(CL38,CL48)</f>
        <v>0</v>
      </c>
      <c r="CM58" s="1060">
        <f>SUM(CM38,CM48)</f>
        <v>0</v>
      </c>
      <c r="CN58" s="1881"/>
      <c r="CO58" s="1058"/>
      <c r="DA58" s="979">
        <v>11</v>
      </c>
    </row>
    <row r="59" spans="1:105" ht="10.5" hidden="1" customHeight="1">
      <c r="A59" s="990" t="s">
        <v>69</v>
      </c>
      <c r="B59" s="990">
        <v>0</v>
      </c>
      <c r="C59" s="990">
        <v>0</v>
      </c>
      <c r="D59" s="984">
        <v>0</v>
      </c>
      <c r="E59" s="442">
        <v>3</v>
      </c>
      <c r="F59" s="979">
        <v>6</v>
      </c>
      <c r="G59" s="979">
        <v>60</v>
      </c>
      <c r="H59" s="979">
        <v>0</v>
      </c>
      <c r="I59" s="979">
        <v>0</v>
      </c>
      <c r="J59" s="979">
        <v>0</v>
      </c>
      <c r="K59" s="1459">
        <v>0</v>
      </c>
      <c r="L59" s="1459">
        <v>0</v>
      </c>
      <c r="M59" s="1459">
        <v>0</v>
      </c>
      <c r="N59" s="1459">
        <v>0</v>
      </c>
      <c r="O59" s="1459">
        <v>0</v>
      </c>
      <c r="P59" s="1459">
        <v>0</v>
      </c>
      <c r="Q59" s="1459">
        <v>0</v>
      </c>
      <c r="R59" s="1459">
        <v>0</v>
      </c>
      <c r="S59" s="1459">
        <v>0</v>
      </c>
      <c r="T59" s="1459">
        <v>0</v>
      </c>
      <c r="U59" s="1459">
        <v>0</v>
      </c>
      <c r="V59" s="1459">
        <v>0</v>
      </c>
      <c r="W59" s="1459">
        <v>0</v>
      </c>
      <c r="X59" s="1459">
        <v>0</v>
      </c>
      <c r="Y59" s="1459">
        <v>0</v>
      </c>
      <c r="Z59" s="1459">
        <v>0</v>
      </c>
      <c r="AA59" s="1459">
        <v>0</v>
      </c>
      <c r="AB59" s="1459">
        <v>0</v>
      </c>
      <c r="AC59" s="1459">
        <v>0</v>
      </c>
      <c r="AD59" s="1459">
        <v>0</v>
      </c>
      <c r="AE59" s="1459">
        <v>0</v>
      </c>
      <c r="AF59" s="1459">
        <v>0</v>
      </c>
      <c r="AG59" s="1459">
        <v>0</v>
      </c>
      <c r="AH59" s="1459">
        <v>0</v>
      </c>
      <c r="AI59" s="1459">
        <v>0</v>
      </c>
      <c r="AJ59" s="1459">
        <v>0</v>
      </c>
      <c r="AK59" s="1459">
        <v>0</v>
      </c>
      <c r="AL59" s="1459">
        <v>0</v>
      </c>
      <c r="AM59" s="1459">
        <v>0</v>
      </c>
      <c r="AN59" s="1459">
        <v>0</v>
      </c>
      <c r="AO59" s="1459">
        <v>0</v>
      </c>
      <c r="AP59" s="1459">
        <v>0</v>
      </c>
      <c r="AQ59" s="1459">
        <v>0</v>
      </c>
      <c r="AR59" s="1459">
        <v>0</v>
      </c>
      <c r="AS59" s="1459">
        <v>0</v>
      </c>
      <c r="AT59" s="1459">
        <v>0</v>
      </c>
      <c r="AU59" s="1459">
        <v>0</v>
      </c>
      <c r="AV59" s="1459">
        <v>0</v>
      </c>
      <c r="AW59" s="1459">
        <v>0</v>
      </c>
      <c r="AX59" s="1459">
        <v>0</v>
      </c>
      <c r="AY59" s="1459">
        <v>0</v>
      </c>
      <c r="AZ59" s="1459">
        <v>0</v>
      </c>
      <c r="BA59" s="1459">
        <v>0</v>
      </c>
      <c r="BB59" s="1459">
        <v>0</v>
      </c>
      <c r="BC59" s="1459">
        <v>0</v>
      </c>
      <c r="BD59" s="1459">
        <v>0</v>
      </c>
      <c r="BE59" s="1459">
        <v>0</v>
      </c>
      <c r="BF59" s="1459">
        <v>0</v>
      </c>
      <c r="BG59" s="1459">
        <v>0</v>
      </c>
      <c r="BH59" s="1459">
        <v>0</v>
      </c>
      <c r="BI59" s="1459">
        <v>0</v>
      </c>
      <c r="BJ59" s="1459">
        <v>0</v>
      </c>
      <c r="BK59" s="1459">
        <v>0</v>
      </c>
      <c r="BL59" s="1459">
        <v>0</v>
      </c>
      <c r="BM59" s="1459">
        <v>0</v>
      </c>
      <c r="BN59" s="1459">
        <v>0</v>
      </c>
      <c r="BO59" s="1459">
        <v>0</v>
      </c>
      <c r="BP59" s="1459">
        <v>0</v>
      </c>
      <c r="BQ59" s="1459">
        <v>0</v>
      </c>
      <c r="BR59" s="1459">
        <v>0</v>
      </c>
      <c r="BS59" s="1459">
        <v>0</v>
      </c>
      <c r="BT59" s="1459">
        <v>0</v>
      </c>
      <c r="BU59" s="1459">
        <v>0</v>
      </c>
      <c r="BV59" s="1459">
        <v>0</v>
      </c>
      <c r="BW59" s="1459">
        <v>0</v>
      </c>
      <c r="BX59" s="1459">
        <v>0</v>
      </c>
      <c r="BY59" s="1459">
        <v>0</v>
      </c>
      <c r="BZ59" s="1459">
        <v>0</v>
      </c>
      <c r="CA59" s="1459">
        <v>0</v>
      </c>
      <c r="CB59" s="1459">
        <v>0</v>
      </c>
      <c r="CC59" s="1459">
        <v>0</v>
      </c>
      <c r="CD59" s="1459">
        <v>0</v>
      </c>
      <c r="CE59" s="1459">
        <v>0</v>
      </c>
      <c r="CF59" s="1459">
        <v>0</v>
      </c>
      <c r="CG59" s="1459">
        <v>0</v>
      </c>
      <c r="CH59" s="1459">
        <v>0</v>
      </c>
      <c r="CI59" s="1459">
        <v>0</v>
      </c>
      <c r="CJ59" s="1459">
        <v>0</v>
      </c>
      <c r="CK59" s="1459">
        <v>0</v>
      </c>
      <c r="CL59" s="1459">
        <v>0</v>
      </c>
      <c r="CM59" s="1459">
        <v>0</v>
      </c>
      <c r="CN59" s="1459">
        <v>0</v>
      </c>
      <c r="CO59" s="979">
        <v>1</v>
      </c>
      <c r="CP59" s="979">
        <v>8</v>
      </c>
      <c r="CQ59" s="979">
        <v>8</v>
      </c>
      <c r="CR59" s="979">
        <v>8</v>
      </c>
      <c r="CS59" s="979">
        <v>8</v>
      </c>
      <c r="CT59" s="979">
        <v>8</v>
      </c>
      <c r="CU59" s="979">
        <v>8</v>
      </c>
      <c r="CV59" s="979">
        <v>8</v>
      </c>
      <c r="CW59" s="979">
        <v>8</v>
      </c>
      <c r="CX59" s="979">
        <v>8</v>
      </c>
      <c r="CY59" s="979">
        <v>8</v>
      </c>
      <c r="CZ59" s="979">
        <v>8</v>
      </c>
      <c r="DA59" s="979">
        <v>10</v>
      </c>
    </row>
  </sheetData>
  <sheetProtection formatColumns="0" formatRows="0" insertRows="0" deleteColumns="0" deleteRows="0" sort="0" autoFilter="0"/>
  <mergeCells count="27">
    <mergeCell ref="BL10:CB10"/>
    <mergeCell ref="BL11:CB11"/>
    <mergeCell ref="CC10:CI10"/>
    <mergeCell ref="CC11:CI11"/>
    <mergeCell ref="CJ10:CN10"/>
    <mergeCell ref="CJ11:CN11"/>
    <mergeCell ref="AI10:AU10"/>
    <mergeCell ref="AI11:AU11"/>
    <mergeCell ref="AV10:BA10"/>
    <mergeCell ref="AV11:BA11"/>
    <mergeCell ref="BB10:BK10"/>
    <mergeCell ref="BB11:BK11"/>
    <mergeCell ref="K10:S10"/>
    <mergeCell ref="K11:S11"/>
    <mergeCell ref="T10:X10"/>
    <mergeCell ref="T11:X11"/>
    <mergeCell ref="Y10:AH10"/>
    <mergeCell ref="Y11:AH11"/>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L16:R16 L17:R17 L18:R18 L19:R19 L20:R20 L21:R21 L22:R22 L23:R23 L24:R24 L25:R25 L26:R26 L27:R27 L29:R29 L30:R30 L31:R31 L33:R33 L34:R34 L35:R35 L40:R40 L41:R41 L42:R42 L43:R43 L45:R45 L46:R46 L47:R47 L50:R50 L51:R51 L52:R52 L53:R53 L55:R55 L56:R56 L57:R57 U16:W16 U17:W17 U18:W18 U19:W19 U20:W20 U21:W21 U22:W22 U23:W23 U24:W24 U25:W25 U26:W26 U27:W27 U29:W29 U30:W30 U31:W31 U33:W33 U34:W34 U35:W35 U40:W40 U41:W41 U42:W42 U43:W43 U45:W45 U46:W46 U47:W47 U50:W50 U51:W51 U52:W52 U53:W53 U55:W55 U56:W56 U57:W57 Z16:AG16 Z17:AG17 Z18:AG18 Z19:AG19 Z20:AG20 Z21:AG21 Z22:AG22 Z23:AG23 Z24:AG24 Z25:AG25 Z26:AG26 Z27:AG27 Z29:AG29 Z30:AG30 Z31:AG31 Z33:AG33 Z34:AG34 Z35:AG35 Z40:AG40 Z41:AG41 Z42:AG42 Z43:AG43 Z45:AG45 Z46:AG46 Z47:AG47 Z50:AG50 Z51:AG51 Z52:AG52 Z53:AG53 Z55:AG55 Z56:AG56 Z57:AG57 AJ16:AT16 AJ17:AT17 AJ18:AT18 AJ19:AT19 AJ20:AT20 AJ21:AT21 AJ22:AT22 AJ23:AT23 AJ24:AT24 AJ25:AT25 AJ26:AT26 AJ27:AT27 AJ29:AT29 AJ30:AT30 AJ31:AT31 AJ33:AT33 AJ34:AT34 AJ35:AT35 AJ40:AT40 AJ41:AT41 AJ42:AT42 AJ43:AT43 AJ45:AT45 AJ46:AT46 AJ47:AT47 AJ50:AT50 AJ51:AT51 AJ52:AT52 AJ53:AT53 AJ55:AT55 AJ56:AT56 AJ57:AT57 AW16:AZ16 AW17:AZ17 AW18:AZ18 AW19:AZ19 AW20:AZ20 AW21:AZ21 AW22:AZ22 AW23:AZ23 AW24:AZ24 AW25:AZ25 AW26:AZ26 AW27:AZ27 AW29:AZ29 AW30:AZ30 AW31:AZ31 AW33:AZ33 AW34:AZ34 AW35:AZ35 AW40:AZ40 AW41:AZ41 AW42:AZ42 AW43:AZ43 AW45:AZ45 AW46:AZ46 AW47:AZ47 AW50:AZ50 AW51:AZ51 AW52:AZ52 AW53:AZ53 AW55:AZ55 AW56:AZ56 AW57:AZ57 BC16:BJ16 BC17:BJ17 BC18:BJ18 BC19:BJ19 BC20:BJ20 BC21:BJ21 BC22:BJ22 BC23:BJ23 BC24:BJ24 BC25:BJ25 BC26:BJ26 BC27:BJ27 BC29:BJ29 BC30:BJ30 BC31:BJ31 BC33:BJ33 BC34:BJ34 BC35:BJ35 BC40:BJ40 BC41:BJ41 BC42:BJ42 BC43:BJ43 BC45:BJ45 BC46:BJ46 BC47:BJ47 BC50:BJ50 BC51:BJ51 BC52:BJ52 BC53:BJ53 BC55:BJ55 BC56:BJ56 BC57:BJ57 BM16:CA16 BM17:CA17 BM18:CA18 BM19:CA19 BM20:CA20 BM21:CA21 BM22:CA22 BM23:CA23 BM24:CA24 BM25:CA25 BM26:CA26 BM27:CA27 BM29:CA29 BM30:CA30 BM31:CA31 BM33:CA33 BM34:CA34 BM35:CA35 BM40:CA40 BM41:CA41 BM42:CA42 BM43:CA43 BM45:CA45 BM46:CA46 BM47:CA47 BM50:CA50 BM51:CA51 BM52:CA52 BM53:CA53 BM55:CA55 BM56:CA56 BM57:CA57 CD16:CH16 CD17:CH17 CD18:CH18 CD19:CH19 CD20:CH20 CD21:CH21 CD22:CH22 CD23:CH23 CD24:CH24 CD25:CH25 CD26:CH26 CD27:CH27 CD29:CH29 CD30:CH30 CD31:CH31 CD33:CH33 CD34:CH34 CD35:CH35 CD40:CH40 CD41:CH41 CD42:CH42 CD43:CH43 CD45:CH45 CD46:CH46 CD47:CH47 CD50:CH50 CD51:CH51 CD52:CH52 CD53:CH53 CD55:CH55 CD56:CH56 CD57:CH57 CK16:CM16 CK17:CM17 CK18:CM18 CK19:CM19 CK20:CM20 CK21:CM21 CK22:CM22 CK23:CM23 CK24:CM24 CK25:CM25 CK26:CM26 CK27:CM27 CK29:CM29 CK30:CM30 CK31:CM31 CK33:CM33 CK34:CM34 CK35:CM35 CK40:CM40 CK41:CM41 CK42:CM42 CK43:CM43 CK45:CM45 CK46:CM46 CK47:CM47 CK50:CM50 CK51:CM51 CK52:CM52 CK53:CM53 CK55:CM55 CK56:CM56 CK57:CM5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52"/>
  <sheetViews>
    <sheetView showGridLines="0" zoomScale="90" workbookViewId="0">
      <pane xSplit="14" ySplit="17" topLeftCell="O21" activePane="bottomRight" state="frozen"/>
      <selection pane="topRight" activeCell="O1" sqref="O1"/>
      <selection pane="bottomLeft" activeCell="A18" sqref="A18"/>
      <selection pane="bottomRight" activeCell="H25" sqref="H25"/>
    </sheetView>
  </sheetViews>
  <sheetFormatPr defaultColWidth="9.140625" defaultRowHeight="12" customHeight="1"/>
  <cols>
    <col min="1" max="1" width="4.7109375" style="891" hidden="1" customWidth="1"/>
    <col min="2" max="2" width="4.7109375" style="805" hidden="1" customWidth="1"/>
    <col min="3" max="4" width="4.7109375" style="891" hidden="1" customWidth="1"/>
    <col min="5" max="5" width="3" style="891" customWidth="1"/>
    <col min="6" max="6" width="6" style="891" customWidth="1"/>
    <col min="7" max="7" width="18" style="891" customWidth="1"/>
    <col min="8" max="8" width="27" style="891" customWidth="1"/>
    <col min="9" max="9" width="18" style="891" customWidth="1"/>
    <col min="10" max="14" width="0.85546875" style="891" hidden="1" customWidth="1"/>
    <col min="15" max="28" width="21.7109375" style="891" customWidth="1"/>
    <col min="29" max="71" width="0.85546875" style="891" customWidth="1"/>
    <col min="72" max="79" width="21.7109375" style="891" hidden="1" customWidth="1"/>
    <col min="80" max="81" width="29.140625" style="891" hidden="1" customWidth="1"/>
    <col min="82" max="89" width="21.7109375" style="891" hidden="1" customWidth="1"/>
    <col min="90" max="102" width="0.7109375" style="891" hidden="1" customWidth="1"/>
    <col min="103" max="114" width="21.7109375" style="891" hidden="1" customWidth="1"/>
    <col min="115" max="178" width="0.7109375" style="891" hidden="1" customWidth="1"/>
    <col min="179" max="179" width="0.140625" style="891" customWidth="1"/>
    <col min="180" max="184" width="8" style="891" customWidth="1"/>
    <col min="185" max="185" width="9.140625" style="891" hidden="1"/>
  </cols>
  <sheetData>
    <row r="1" spans="2:185" s="794" customFormat="1" ht="12" hidden="1" customHeight="1">
      <c r="B1" s="792"/>
      <c r="C1" s="793"/>
      <c r="D1" s="793"/>
      <c r="GC1" s="791" t="s">
        <v>1</v>
      </c>
    </row>
    <row r="2" spans="2:185" s="794" customFormat="1" ht="12" hidden="1" customHeight="1">
      <c r="B2" s="792"/>
      <c r="C2" s="793"/>
      <c r="D2" s="793"/>
      <c r="E2" s="793"/>
      <c r="F2" s="793"/>
      <c r="G2" s="793"/>
      <c r="H2" s="793"/>
      <c r="I2" s="793"/>
      <c r="J2" s="793"/>
      <c r="K2" s="793"/>
      <c r="L2" s="793"/>
      <c r="M2" s="793"/>
      <c r="N2" s="793"/>
      <c r="O2" s="793"/>
      <c r="P2" s="793"/>
      <c r="Q2" s="793"/>
      <c r="R2" s="793"/>
      <c r="S2" s="793"/>
      <c r="T2" s="793"/>
      <c r="U2" s="793"/>
      <c r="V2" s="793"/>
      <c r="W2" s="793"/>
      <c r="X2" s="793"/>
      <c r="Y2" s="793"/>
      <c r="Z2" s="793"/>
      <c r="AA2" s="793"/>
      <c r="AC2" s="793"/>
      <c r="AD2" s="793"/>
      <c r="AE2" s="793"/>
      <c r="AF2" s="793"/>
      <c r="AG2" s="793"/>
      <c r="AH2" s="793"/>
      <c r="AI2" s="793"/>
      <c r="AJ2" s="793"/>
      <c r="AK2" s="793"/>
      <c r="AL2" s="793"/>
      <c r="AM2" s="793"/>
      <c r="AN2" s="793"/>
      <c r="AO2" s="793"/>
      <c r="AP2" s="793"/>
      <c r="AQ2" s="793"/>
      <c r="AR2" s="793"/>
      <c r="AS2" s="793"/>
      <c r="AT2" s="793"/>
      <c r="AU2" s="793"/>
      <c r="AV2" s="793"/>
      <c r="AW2" s="793"/>
      <c r="AX2" s="793"/>
      <c r="AY2" s="793"/>
      <c r="AZ2" s="793"/>
      <c r="BA2" s="793"/>
      <c r="BB2" s="793"/>
      <c r="BC2" s="793"/>
      <c r="BD2" s="793"/>
      <c r="BE2" s="793"/>
      <c r="BF2" s="793"/>
      <c r="BG2" s="793"/>
      <c r="BH2" s="793"/>
      <c r="BI2" s="793"/>
      <c r="BJ2" s="793"/>
      <c r="BK2" s="793"/>
      <c r="BL2" s="793"/>
      <c r="BM2" s="793"/>
      <c r="BN2" s="793"/>
      <c r="BO2" s="793"/>
      <c r="BP2" s="793"/>
      <c r="BQ2" s="793"/>
      <c r="BR2" s="793"/>
      <c r="BS2" s="793"/>
      <c r="BT2" s="793"/>
      <c r="BU2" s="793"/>
      <c r="BV2" s="793"/>
      <c r="BW2" s="793"/>
      <c r="BX2" s="793"/>
      <c r="BY2" s="793"/>
      <c r="BZ2" s="793"/>
      <c r="CA2" s="793"/>
      <c r="CB2" s="793"/>
      <c r="CC2" s="793"/>
      <c r="CD2" s="793"/>
      <c r="CE2" s="793"/>
      <c r="CF2" s="793"/>
      <c r="CG2" s="793"/>
      <c r="CH2" s="793"/>
      <c r="CI2" s="793"/>
      <c r="CJ2" s="793"/>
      <c r="CK2" s="793"/>
      <c r="CL2" s="793"/>
      <c r="CM2" s="793"/>
      <c r="CN2" s="793"/>
      <c r="CO2" s="793"/>
      <c r="CP2" s="793"/>
      <c r="CQ2" s="793"/>
      <c r="CR2" s="793"/>
      <c r="CS2" s="793"/>
      <c r="CT2" s="793"/>
      <c r="CU2" s="793"/>
      <c r="CV2" s="793"/>
      <c r="CW2" s="793"/>
      <c r="CX2" s="793"/>
      <c r="CY2" s="793"/>
      <c r="CZ2" s="793"/>
      <c r="DA2" s="793"/>
      <c r="DB2" s="793"/>
      <c r="DC2" s="793"/>
      <c r="DD2" s="793"/>
      <c r="DE2" s="793"/>
      <c r="DF2" s="793"/>
      <c r="DG2" s="793"/>
      <c r="DH2" s="793"/>
      <c r="DI2" s="793"/>
      <c r="DJ2" s="793"/>
      <c r="DK2" s="793"/>
      <c r="DL2" s="793"/>
      <c r="DM2" s="793"/>
      <c r="DN2" s="793"/>
      <c r="DO2" s="793"/>
      <c r="DP2" s="793"/>
      <c r="DQ2" s="793"/>
      <c r="DR2" s="793"/>
      <c r="DS2" s="793"/>
      <c r="DT2" s="793"/>
      <c r="DU2" s="793"/>
      <c r="DV2" s="793"/>
      <c r="DW2" s="793"/>
      <c r="DX2" s="793"/>
      <c r="DY2" s="793"/>
      <c r="DZ2" s="793"/>
      <c r="EA2" s="793"/>
      <c r="EB2" s="793"/>
      <c r="EC2" s="793"/>
      <c r="ED2" s="793"/>
      <c r="EE2" s="793"/>
      <c r="EF2" s="793"/>
      <c r="EG2" s="793"/>
      <c r="EH2" s="793"/>
      <c r="EI2" s="793"/>
      <c r="EJ2" s="793"/>
      <c r="EK2" s="793"/>
      <c r="EL2" s="793"/>
      <c r="EM2" s="793"/>
      <c r="EN2" s="793"/>
      <c r="EO2" s="793"/>
      <c r="EP2" s="793"/>
      <c r="EQ2" s="793"/>
      <c r="ER2" s="793"/>
      <c r="ES2" s="793"/>
      <c r="ET2" s="793"/>
      <c r="EU2" s="793"/>
      <c r="EV2" s="793"/>
      <c r="EW2" s="793"/>
      <c r="EX2" s="793"/>
      <c r="EY2" s="793"/>
      <c r="EZ2" s="793"/>
      <c r="FA2" s="793"/>
      <c r="FB2" s="793"/>
      <c r="FC2" s="793"/>
      <c r="FD2" s="793"/>
      <c r="FE2" s="793"/>
      <c r="FF2" s="793"/>
      <c r="FG2" s="793"/>
      <c r="FH2" s="793"/>
      <c r="FI2" s="793"/>
      <c r="FJ2" s="793"/>
      <c r="FK2" s="793"/>
      <c r="FL2" s="793"/>
      <c r="FM2" s="793"/>
      <c r="FN2" s="793"/>
      <c r="FO2" s="793"/>
      <c r="FP2" s="793"/>
      <c r="FQ2" s="793"/>
      <c r="FR2" s="793"/>
      <c r="FS2" s="793"/>
      <c r="FT2" s="793"/>
      <c r="FU2" s="793"/>
      <c r="FV2" s="793"/>
      <c r="FW2" s="793"/>
      <c r="GC2" s="791">
        <v>0</v>
      </c>
    </row>
    <row r="3" spans="2:185" s="794" customFormat="1" ht="12" hidden="1" customHeight="1">
      <c r="B3" s="792"/>
      <c r="C3" s="793"/>
      <c r="D3" s="793"/>
      <c r="E3" s="793"/>
      <c r="F3" s="793"/>
      <c r="G3" s="793"/>
      <c r="H3" s="793"/>
      <c r="I3" s="793"/>
      <c r="J3" s="793"/>
      <c r="K3" s="793"/>
      <c r="L3" s="793"/>
      <c r="M3" s="793"/>
      <c r="N3" s="793"/>
      <c r="O3" s="793"/>
      <c r="P3" s="793"/>
      <c r="Q3" s="793"/>
      <c r="R3" s="793"/>
      <c r="S3" s="793"/>
      <c r="T3" s="793"/>
      <c r="U3" s="793"/>
      <c r="V3" s="793"/>
      <c r="W3" s="793"/>
      <c r="X3" s="793"/>
      <c r="Y3" s="793"/>
      <c r="Z3" s="793"/>
      <c r="AA3" s="793"/>
      <c r="AC3" s="793"/>
      <c r="AD3" s="793"/>
      <c r="AE3" s="793"/>
      <c r="AF3" s="793"/>
      <c r="AG3" s="793"/>
      <c r="AH3" s="793"/>
      <c r="AI3" s="793"/>
      <c r="AJ3" s="793"/>
      <c r="AK3" s="793"/>
      <c r="AL3" s="793"/>
      <c r="AM3" s="793"/>
      <c r="AN3" s="793"/>
      <c r="AO3" s="793"/>
      <c r="AP3" s="793"/>
      <c r="AQ3" s="793"/>
      <c r="AR3" s="793"/>
      <c r="AS3" s="793"/>
      <c r="AT3" s="793"/>
      <c r="AU3" s="793"/>
      <c r="AV3" s="793"/>
      <c r="AW3" s="793"/>
      <c r="AX3" s="793"/>
      <c r="AY3" s="793"/>
      <c r="AZ3" s="793"/>
      <c r="BA3" s="793"/>
      <c r="BB3" s="793"/>
      <c r="BC3" s="793"/>
      <c r="BD3" s="793"/>
      <c r="BE3" s="793"/>
      <c r="BF3" s="793"/>
      <c r="BG3" s="793"/>
      <c r="BH3" s="793"/>
      <c r="BI3" s="793"/>
      <c r="BJ3" s="793"/>
      <c r="BK3" s="793"/>
      <c r="BL3" s="793"/>
      <c r="BM3" s="793"/>
      <c r="BN3" s="793"/>
      <c r="BO3" s="793"/>
      <c r="BP3" s="793"/>
      <c r="BQ3" s="793"/>
      <c r="BR3" s="793"/>
      <c r="BS3" s="793"/>
      <c r="BT3" s="793"/>
      <c r="BU3" s="793"/>
      <c r="BV3" s="793"/>
      <c r="BW3" s="793"/>
      <c r="BX3" s="793"/>
      <c r="BY3" s="793"/>
      <c r="BZ3" s="793"/>
      <c r="CA3" s="793"/>
      <c r="CB3" s="793"/>
      <c r="CC3" s="793"/>
      <c r="CD3" s="793"/>
      <c r="CE3" s="793"/>
      <c r="CF3" s="793"/>
      <c r="CG3" s="793"/>
      <c r="CH3" s="793"/>
      <c r="CI3" s="793"/>
      <c r="CJ3" s="793"/>
      <c r="CK3" s="793"/>
      <c r="CL3" s="793"/>
      <c r="CM3" s="793"/>
      <c r="CN3" s="793"/>
      <c r="CO3" s="793"/>
      <c r="CP3" s="793"/>
      <c r="CQ3" s="793"/>
      <c r="CR3" s="793"/>
      <c r="CS3" s="793"/>
      <c r="CT3" s="793"/>
      <c r="CU3" s="793"/>
      <c r="CV3" s="793"/>
      <c r="CW3" s="793"/>
      <c r="CX3" s="793"/>
      <c r="CY3" s="793"/>
      <c r="CZ3" s="793"/>
      <c r="DA3" s="793"/>
      <c r="DB3" s="793"/>
      <c r="DC3" s="793"/>
      <c r="DD3" s="793"/>
      <c r="DE3" s="793"/>
      <c r="DF3" s="793"/>
      <c r="DG3" s="793"/>
      <c r="DH3" s="793"/>
      <c r="DI3" s="793"/>
      <c r="DJ3" s="793"/>
      <c r="DK3" s="793"/>
      <c r="DL3" s="793"/>
      <c r="DM3" s="793"/>
      <c r="DN3" s="793"/>
      <c r="DO3" s="793"/>
      <c r="DP3" s="793"/>
      <c r="DQ3" s="793"/>
      <c r="DR3" s="793"/>
      <c r="DS3" s="793"/>
      <c r="DT3" s="793"/>
      <c r="DU3" s="793"/>
      <c r="DV3" s="793"/>
      <c r="DW3" s="793"/>
      <c r="DX3" s="793"/>
      <c r="DY3" s="793"/>
      <c r="DZ3" s="793"/>
      <c r="EA3" s="793"/>
      <c r="EB3" s="793"/>
      <c r="EC3" s="793"/>
      <c r="ED3" s="793"/>
      <c r="EE3" s="793"/>
      <c r="EF3" s="793"/>
      <c r="EG3" s="793"/>
      <c r="EH3" s="793"/>
      <c r="EI3" s="793"/>
      <c r="EJ3" s="793"/>
      <c r="EK3" s="793"/>
      <c r="EL3" s="793"/>
      <c r="EM3" s="793"/>
      <c r="EN3" s="793"/>
      <c r="EO3" s="793"/>
      <c r="EP3" s="793"/>
      <c r="EQ3" s="793"/>
      <c r="ER3" s="793"/>
      <c r="ES3" s="793"/>
      <c r="ET3" s="793"/>
      <c r="EU3" s="793"/>
      <c r="EV3" s="793"/>
      <c r="EW3" s="793"/>
      <c r="EX3" s="793"/>
      <c r="EY3" s="793"/>
      <c r="EZ3" s="793"/>
      <c r="FA3" s="793"/>
      <c r="FB3" s="793"/>
      <c r="FC3" s="793"/>
      <c r="FD3" s="793"/>
      <c r="FE3" s="793"/>
      <c r="FF3" s="793"/>
      <c r="FG3" s="793"/>
      <c r="FH3" s="793"/>
      <c r="FI3" s="793"/>
      <c r="FJ3" s="793"/>
      <c r="FK3" s="793"/>
      <c r="FL3" s="793"/>
      <c r="FM3" s="793"/>
      <c r="FN3" s="793"/>
      <c r="FO3" s="793"/>
      <c r="FP3" s="793"/>
      <c r="FQ3" s="793"/>
      <c r="FR3" s="793"/>
      <c r="FS3" s="793"/>
      <c r="FT3" s="793"/>
      <c r="FU3" s="793"/>
      <c r="FV3" s="793"/>
      <c r="FW3" s="793"/>
      <c r="GC3" s="791">
        <v>0</v>
      </c>
    </row>
    <row r="4" spans="2:185" ht="10.5" customHeight="1">
      <c r="B4" s="796"/>
      <c r="C4" s="797"/>
      <c r="D4" s="797"/>
      <c r="E4" s="797"/>
      <c r="F4" s="797"/>
      <c r="G4" s="797"/>
      <c r="H4" s="798"/>
      <c r="I4" s="798"/>
      <c r="J4" s="798"/>
      <c r="K4" s="798"/>
      <c r="L4" s="798"/>
      <c r="M4" s="799"/>
      <c r="N4" s="799"/>
      <c r="O4" s="799"/>
      <c r="P4" s="799"/>
      <c r="Q4" s="799"/>
      <c r="R4" s="799"/>
      <c r="S4" s="799"/>
      <c r="T4" s="799"/>
      <c r="U4" s="799"/>
      <c r="V4" s="799"/>
      <c r="W4" s="799"/>
      <c r="X4" s="799"/>
      <c r="Y4" s="799"/>
      <c r="Z4" s="799"/>
      <c r="AA4" s="799"/>
      <c r="AB4" s="799"/>
      <c r="AC4" s="799"/>
      <c r="AD4" s="799"/>
      <c r="AE4" s="799"/>
      <c r="AF4" s="799"/>
      <c r="AG4" s="799"/>
      <c r="AH4" s="799"/>
      <c r="AI4" s="799"/>
      <c r="AJ4" s="799"/>
      <c r="AK4" s="799"/>
      <c r="AL4" s="799"/>
      <c r="AM4" s="799"/>
      <c r="AN4" s="799"/>
      <c r="AO4" s="799"/>
      <c r="AP4" s="799"/>
      <c r="AQ4" s="799"/>
      <c r="AR4" s="799"/>
      <c r="AS4" s="799"/>
      <c r="AT4" s="799"/>
      <c r="AU4" s="799"/>
      <c r="AV4" s="799"/>
      <c r="AW4" s="799"/>
      <c r="AX4" s="799"/>
      <c r="AY4" s="799"/>
      <c r="AZ4" s="799"/>
      <c r="BA4" s="799"/>
      <c r="BB4" s="799"/>
      <c r="BC4" s="799"/>
      <c r="BD4" s="799"/>
      <c r="BE4" s="799"/>
      <c r="BF4" s="799"/>
      <c r="BG4" s="799"/>
      <c r="BH4" s="799"/>
      <c r="BI4" s="799"/>
      <c r="BJ4" s="799"/>
      <c r="BK4" s="799"/>
      <c r="BL4" s="799"/>
      <c r="BM4" s="799"/>
      <c r="BN4" s="799"/>
      <c r="BO4" s="799"/>
      <c r="BP4" s="799"/>
      <c r="BQ4" s="799"/>
      <c r="BR4" s="799"/>
      <c r="BS4" s="799"/>
      <c r="BT4" s="799"/>
      <c r="BU4" s="799"/>
      <c r="BV4" s="799"/>
      <c r="BW4" s="799"/>
      <c r="BX4" s="799"/>
      <c r="BY4" s="799"/>
      <c r="BZ4" s="799"/>
      <c r="CA4" s="799"/>
      <c r="CB4" s="799"/>
      <c r="CC4" s="799"/>
      <c r="CD4" s="799"/>
      <c r="CE4" s="799"/>
      <c r="CF4" s="799"/>
      <c r="CG4" s="799"/>
      <c r="CH4" s="799"/>
      <c r="CI4" s="799"/>
      <c r="CJ4" s="799"/>
      <c r="CK4" s="799"/>
      <c r="CL4" s="799"/>
      <c r="CM4" s="799"/>
      <c r="CN4" s="799"/>
      <c r="CO4" s="799"/>
      <c r="CP4" s="799"/>
      <c r="CQ4" s="799"/>
      <c r="CR4" s="799"/>
      <c r="CS4" s="799"/>
      <c r="CT4" s="799"/>
      <c r="CU4" s="799"/>
      <c r="CV4" s="799"/>
      <c r="CW4" s="799"/>
      <c r="CX4" s="799"/>
      <c r="CY4" s="799"/>
      <c r="CZ4" s="799"/>
      <c r="DA4" s="799"/>
      <c r="DB4" s="799"/>
      <c r="DC4" s="799"/>
      <c r="DD4" s="799"/>
      <c r="DE4" s="799"/>
      <c r="DF4" s="799"/>
      <c r="DG4" s="799"/>
      <c r="DH4" s="799"/>
      <c r="DI4" s="799"/>
      <c r="DJ4" s="799"/>
      <c r="DK4" s="799"/>
      <c r="DL4" s="799"/>
      <c r="DM4" s="799"/>
      <c r="DN4" s="799"/>
      <c r="DO4" s="799"/>
      <c r="DP4" s="799"/>
      <c r="DQ4" s="799"/>
      <c r="DR4" s="799"/>
      <c r="DS4" s="799"/>
      <c r="DT4" s="799"/>
      <c r="DU4" s="799"/>
      <c r="DV4" s="799"/>
      <c r="DW4" s="799"/>
      <c r="DX4" s="799"/>
      <c r="DY4" s="799"/>
      <c r="DZ4" s="799"/>
      <c r="EA4" s="799"/>
      <c r="EB4" s="799"/>
      <c r="EC4" s="799"/>
      <c r="ED4" s="799"/>
      <c r="EE4" s="799"/>
      <c r="EF4" s="799"/>
      <c r="EG4" s="799"/>
      <c r="EH4" s="799"/>
      <c r="EI4" s="799"/>
      <c r="EJ4" s="799"/>
      <c r="EK4" s="799"/>
      <c r="EL4" s="799"/>
      <c r="EM4" s="799"/>
      <c r="EN4" s="799"/>
      <c r="EO4" s="799"/>
      <c r="EP4" s="799"/>
      <c r="EQ4" s="799"/>
      <c r="ER4" s="799"/>
      <c r="ES4" s="799"/>
      <c r="ET4" s="799"/>
      <c r="EU4" s="799"/>
      <c r="EV4" s="799"/>
      <c r="EW4" s="799"/>
      <c r="EX4" s="799"/>
      <c r="EY4" s="799"/>
      <c r="EZ4" s="799"/>
      <c r="FA4" s="799"/>
      <c r="FB4" s="799"/>
      <c r="FC4" s="799"/>
      <c r="FD4" s="799"/>
      <c r="FE4" s="799"/>
      <c r="FF4" s="799"/>
      <c r="FG4" s="799"/>
      <c r="FH4" s="799"/>
      <c r="FI4" s="799"/>
      <c r="FJ4" s="799"/>
      <c r="FK4" s="799"/>
      <c r="FL4" s="799"/>
      <c r="FM4" s="799"/>
      <c r="FN4" s="799"/>
      <c r="FO4" s="799"/>
      <c r="FP4" s="799"/>
      <c r="FQ4" s="799"/>
      <c r="FR4" s="799"/>
      <c r="FS4" s="799"/>
      <c r="FT4" s="799"/>
      <c r="FU4" s="799"/>
      <c r="FV4" s="799"/>
      <c r="FW4" s="799"/>
      <c r="GC4" s="795">
        <v>10</v>
      </c>
    </row>
    <row r="5" spans="2:185" s="1657" customFormat="1" ht="27.4" customHeight="1">
      <c r="B5" s="1656"/>
      <c r="E5" s="1658"/>
      <c r="F5" s="405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3777"/>
      <c r="H5" s="3777"/>
      <c r="I5" s="3777"/>
      <c r="J5" s="3777"/>
      <c r="K5" s="3777"/>
      <c r="L5" s="3777"/>
      <c r="M5" s="3777"/>
      <c r="N5" s="3777"/>
      <c r="O5" s="3777"/>
      <c r="P5" s="3777"/>
      <c r="Q5" s="3777"/>
      <c r="R5" s="3777"/>
      <c r="S5" s="3777"/>
      <c r="T5" s="3777"/>
      <c r="U5" s="3777"/>
      <c r="V5" s="3777"/>
      <c r="W5" s="3777"/>
      <c r="X5" s="3777"/>
      <c r="Y5" s="3777"/>
      <c r="Z5" s="3777"/>
      <c r="AA5" s="3777"/>
      <c r="AB5" s="3777"/>
      <c r="AC5" s="3777"/>
      <c r="AD5" s="3777"/>
      <c r="AE5" s="3777"/>
      <c r="AF5" s="3777"/>
      <c r="AG5" s="3777"/>
      <c r="AH5" s="3777"/>
      <c r="AI5" s="3777"/>
      <c r="AJ5" s="3777"/>
      <c r="AK5" s="3777"/>
      <c r="AL5" s="3777"/>
      <c r="AM5" s="3777"/>
      <c r="AN5" s="3777"/>
      <c r="AO5" s="3777"/>
      <c r="AP5" s="3777"/>
      <c r="AQ5" s="3777"/>
      <c r="AR5" s="3777"/>
      <c r="AS5" s="3777"/>
      <c r="AT5" s="3777"/>
      <c r="AU5" s="3777"/>
      <c r="AV5" s="3777"/>
      <c r="AW5" s="3777"/>
      <c r="AX5" s="3777"/>
      <c r="AY5" s="3777"/>
      <c r="AZ5" s="3777"/>
      <c r="BA5" s="3777"/>
      <c r="BB5" s="3777"/>
      <c r="BC5" s="3777"/>
      <c r="BD5" s="3777"/>
      <c r="BE5" s="3777"/>
      <c r="BF5" s="3777"/>
      <c r="BG5" s="3777"/>
      <c r="BH5" s="3777"/>
      <c r="BI5" s="3777"/>
      <c r="BJ5" s="3777"/>
      <c r="BK5" s="3777"/>
      <c r="BL5" s="3777"/>
      <c r="BM5" s="3777"/>
      <c r="BN5" s="3777"/>
      <c r="BO5" s="3777"/>
      <c r="BP5" s="3777"/>
      <c r="BQ5" s="3777"/>
      <c r="BR5" s="3777"/>
      <c r="BS5" s="3777"/>
      <c r="GC5" s="1657">
        <v>26</v>
      </c>
    </row>
    <row r="6" spans="2:185" s="1864" customFormat="1" ht="18.75" customHeight="1">
      <c r="B6" s="812"/>
      <c r="E6" s="814"/>
      <c r="F6" s="3836" t="str">
        <f>IF(org=0,"Не определено",org)</f>
        <v>ООО "Смоленскрегионтеплоэнерго"</v>
      </c>
      <c r="G6" s="3837"/>
      <c r="H6" s="3837"/>
      <c r="I6" s="3837"/>
      <c r="J6" s="3837"/>
      <c r="K6" s="3837"/>
      <c r="L6" s="3837"/>
      <c r="M6" s="3837"/>
      <c r="N6" s="3837"/>
      <c r="O6" s="3837"/>
      <c r="P6" s="3837"/>
      <c r="Q6" s="3837"/>
      <c r="R6" s="3837"/>
      <c r="S6" s="3837"/>
      <c r="T6" s="3837"/>
      <c r="U6" s="3837"/>
      <c r="V6" s="3837"/>
      <c r="W6" s="3837"/>
      <c r="X6" s="3837"/>
      <c r="Y6" s="3837"/>
      <c r="Z6" s="3837"/>
      <c r="AA6" s="3837"/>
      <c r="AB6" s="3837"/>
      <c r="AC6" s="3837"/>
      <c r="AD6" s="3837"/>
      <c r="AE6" s="3837"/>
      <c r="AF6" s="3837"/>
      <c r="AG6" s="3837"/>
      <c r="AH6" s="3837"/>
      <c r="AI6" s="3837"/>
      <c r="AJ6" s="3837"/>
      <c r="AK6" s="3837"/>
      <c r="AL6" s="3837"/>
      <c r="AM6" s="3837"/>
      <c r="AN6" s="3837"/>
      <c r="AO6" s="3837"/>
      <c r="AP6" s="3837"/>
      <c r="AQ6" s="3837"/>
      <c r="AR6" s="3837"/>
      <c r="AS6" s="3837"/>
      <c r="AT6" s="3837"/>
      <c r="AU6" s="3837"/>
      <c r="AV6" s="3837"/>
      <c r="AW6" s="3837"/>
      <c r="AX6" s="3837"/>
      <c r="AY6" s="3837"/>
      <c r="AZ6" s="3837"/>
      <c r="BA6" s="3837"/>
      <c r="BB6" s="3837"/>
      <c r="BC6" s="3837"/>
      <c r="BD6" s="3837"/>
      <c r="BE6" s="3837"/>
      <c r="BF6" s="3837"/>
      <c r="BG6" s="3837"/>
      <c r="BH6" s="3837"/>
      <c r="BI6" s="3837"/>
      <c r="BJ6" s="3837"/>
      <c r="BK6" s="3837"/>
      <c r="BL6" s="3837"/>
      <c r="BM6" s="3837"/>
      <c r="BN6" s="3837"/>
      <c r="BO6" s="3837"/>
      <c r="BP6" s="3837"/>
      <c r="BQ6" s="3837"/>
      <c r="BR6" s="3837"/>
      <c r="BS6" s="3837"/>
      <c r="GC6" s="813">
        <v>18</v>
      </c>
    </row>
    <row r="7" spans="2:185" s="802" customFormat="1" ht="10.5" customHeight="1">
      <c r="B7" s="801"/>
      <c r="G7" s="804"/>
      <c r="H7" s="798"/>
      <c r="I7" s="798"/>
      <c r="J7" s="798"/>
      <c r="K7" s="798"/>
      <c r="L7" s="798"/>
      <c r="GC7" s="800">
        <v>10</v>
      </c>
    </row>
    <row r="8" spans="2:185" s="802" customFormat="1" ht="11.25" hidden="1" customHeight="1">
      <c r="B8" s="803"/>
      <c r="F8" s="884"/>
      <c r="G8" s="637"/>
      <c r="H8" s="293"/>
      <c r="I8" s="293"/>
      <c r="J8" s="293"/>
      <c r="K8" s="293"/>
      <c r="L8" s="293"/>
      <c r="M8" s="884"/>
      <c r="N8" s="884"/>
      <c r="O8" s="4047" t="s">
        <v>1266</v>
      </c>
      <c r="P8" s="4048"/>
      <c r="Q8" s="4048"/>
      <c r="R8" s="4048"/>
      <c r="S8" s="4048"/>
      <c r="T8" s="4048"/>
      <c r="U8" s="4048"/>
      <c r="V8" s="4048"/>
      <c r="W8" s="4048"/>
      <c r="X8" s="4048"/>
      <c r="Y8" s="4048"/>
      <c r="Z8" s="4048"/>
      <c r="AA8" s="4048"/>
      <c r="AB8" s="4048"/>
      <c r="AC8" s="4048"/>
      <c r="AD8" s="4048"/>
      <c r="AE8" s="4048"/>
      <c r="AF8" s="4048"/>
      <c r="AG8" s="4048"/>
      <c r="AH8" s="4048"/>
      <c r="AI8" s="4048"/>
      <c r="AJ8" s="4048"/>
      <c r="AK8" s="4048"/>
      <c r="AL8" s="4048"/>
      <c r="AM8" s="4048"/>
      <c r="AN8" s="4048"/>
      <c r="AO8" s="4048"/>
      <c r="AP8" s="4048"/>
      <c r="AQ8" s="4048"/>
      <c r="AR8" s="4048"/>
      <c r="AS8" s="4048"/>
      <c r="AT8" s="4048"/>
      <c r="AU8" s="4048"/>
      <c r="AV8" s="4048"/>
      <c r="AW8" s="4048"/>
      <c r="AX8" s="4048"/>
      <c r="AY8" s="4048"/>
      <c r="AZ8" s="4048"/>
      <c r="BA8" s="4048"/>
      <c r="BB8" s="4048"/>
      <c r="BC8" s="4048"/>
      <c r="BD8" s="4048"/>
      <c r="BE8" s="4048"/>
      <c r="BF8" s="4048"/>
      <c r="BG8" s="4048"/>
      <c r="BH8" s="4048"/>
      <c r="BI8" s="4048"/>
      <c r="BJ8" s="4048"/>
      <c r="BK8" s="4048"/>
      <c r="BL8" s="4048"/>
      <c r="BM8" s="4048"/>
      <c r="BN8" s="4048"/>
      <c r="BO8" s="4048"/>
      <c r="BP8" s="4048"/>
      <c r="BQ8" s="4048"/>
      <c r="BR8" s="4048"/>
      <c r="BS8" s="4049"/>
      <c r="BT8" s="4050"/>
      <c r="BU8" s="4051"/>
      <c r="BV8" s="4051"/>
      <c r="BW8" s="4051"/>
      <c r="BX8" s="4051"/>
      <c r="BY8" s="4051"/>
      <c r="BZ8" s="4051"/>
      <c r="CA8" s="4051"/>
      <c r="CB8" s="4051"/>
      <c r="CC8" s="4051"/>
      <c r="CD8" s="4051"/>
      <c r="CE8" s="4051"/>
      <c r="CF8" s="4051"/>
      <c r="CG8" s="4051"/>
      <c r="CH8" s="4051"/>
      <c r="CI8" s="4051"/>
      <c r="CJ8" s="4051"/>
      <c r="CK8" s="4051"/>
      <c r="CL8" s="4051"/>
      <c r="CM8" s="4051"/>
      <c r="CN8" s="4051"/>
      <c r="CO8" s="4051"/>
      <c r="CP8" s="4051"/>
      <c r="CQ8" s="4051"/>
      <c r="CR8" s="4051"/>
      <c r="CS8" s="4051"/>
      <c r="CT8" s="4051"/>
      <c r="CU8" s="4051"/>
      <c r="CV8" s="4051"/>
      <c r="CW8" s="4051"/>
      <c r="CX8" s="4052"/>
      <c r="CY8" s="4053"/>
      <c r="CZ8" s="4054"/>
      <c r="DA8" s="4054"/>
      <c r="DB8" s="4054"/>
      <c r="DC8" s="4054"/>
      <c r="DD8" s="4054"/>
      <c r="DE8" s="4054"/>
      <c r="DF8" s="4054"/>
      <c r="DG8" s="4054"/>
      <c r="DH8" s="4054"/>
      <c r="DI8" s="4054"/>
      <c r="DJ8" s="4054"/>
      <c r="DK8" s="4054"/>
      <c r="DL8" s="4054"/>
      <c r="DM8" s="4054"/>
      <c r="DN8" s="4054"/>
      <c r="DO8" s="4054"/>
      <c r="DP8" s="4054"/>
      <c r="DQ8" s="4054"/>
      <c r="DR8" s="4054"/>
      <c r="DS8" s="4054"/>
      <c r="DT8" s="4054"/>
      <c r="DU8" s="4054"/>
      <c r="DV8" s="4054"/>
      <c r="DW8" s="4054"/>
      <c r="DX8" s="4055"/>
      <c r="DY8" s="4041" t="s">
        <v>1267</v>
      </c>
      <c r="DZ8" s="4042"/>
      <c r="EA8" s="4042"/>
      <c r="EB8" s="4042"/>
      <c r="EC8" s="4042"/>
      <c r="ED8" s="4042"/>
      <c r="EE8" s="4042"/>
      <c r="EF8" s="4042"/>
      <c r="EG8" s="4042"/>
      <c r="EH8" s="4042"/>
      <c r="EI8" s="4042"/>
      <c r="EJ8" s="4042"/>
      <c r="EK8" s="4042"/>
      <c r="EL8" s="4042"/>
      <c r="EM8" s="4042"/>
      <c r="EN8" s="4042"/>
      <c r="EO8" s="4042"/>
      <c r="EP8" s="4042"/>
      <c r="EQ8" s="4042"/>
      <c r="ER8" s="4042"/>
      <c r="ES8" s="4042"/>
      <c r="ET8" s="4042"/>
      <c r="EU8" s="4042"/>
      <c r="EV8" s="4042"/>
      <c r="EW8" s="4042"/>
      <c r="EX8" s="4042"/>
      <c r="EY8" s="4042"/>
      <c r="EZ8" s="4042"/>
      <c r="FA8" s="4042"/>
      <c r="FB8" s="4042"/>
      <c r="FC8" s="4042"/>
      <c r="FD8" s="4042"/>
      <c r="FE8" s="4042"/>
      <c r="FF8" s="4042"/>
      <c r="FG8" s="4042"/>
      <c r="FH8" s="4042"/>
      <c r="FI8" s="4042"/>
      <c r="FJ8" s="4042"/>
      <c r="FK8" s="4042"/>
      <c r="FL8" s="4042"/>
      <c r="FM8" s="4042"/>
      <c r="FN8" s="4042"/>
      <c r="FO8" s="4042"/>
      <c r="FP8" s="4042"/>
      <c r="FQ8" s="4042"/>
      <c r="FR8" s="4042"/>
      <c r="FS8" s="4042"/>
      <c r="FT8" s="4042"/>
      <c r="FU8" s="4042"/>
      <c r="FV8" s="4042"/>
      <c r="FW8" s="4043"/>
      <c r="FX8" s="884"/>
      <c r="GC8" s="802">
        <v>0</v>
      </c>
    </row>
    <row r="9" spans="2:185" s="802" customFormat="1" ht="11.25" hidden="1" customHeight="1">
      <c r="B9" s="803"/>
      <c r="F9" s="884"/>
      <c r="G9" s="637"/>
      <c r="H9" s="293"/>
      <c r="I9" s="293"/>
      <c r="J9" s="293"/>
      <c r="K9" s="293"/>
      <c r="L9" s="293"/>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4"/>
      <c r="AY9" s="884"/>
      <c r="AZ9" s="884"/>
      <c r="BA9" s="884"/>
      <c r="BB9" s="884"/>
      <c r="BC9" s="884"/>
      <c r="BD9" s="884"/>
      <c r="BE9" s="884"/>
      <c r="BF9" s="884"/>
      <c r="BG9" s="884"/>
      <c r="BH9" s="884"/>
      <c r="BI9" s="884"/>
      <c r="BJ9" s="884"/>
      <c r="BK9" s="884"/>
      <c r="BL9" s="884"/>
      <c r="BM9" s="884"/>
      <c r="BN9" s="884"/>
      <c r="BO9" s="884"/>
      <c r="BP9" s="884"/>
      <c r="BQ9" s="884"/>
      <c r="BR9" s="884"/>
      <c r="BS9" s="884"/>
      <c r="BT9" s="884"/>
      <c r="BU9" s="884"/>
      <c r="BV9" s="884"/>
      <c r="BW9" s="884"/>
      <c r="BX9" s="884"/>
      <c r="BY9" s="884"/>
      <c r="BZ9" s="884"/>
      <c r="CA9" s="884"/>
      <c r="CB9" s="884"/>
      <c r="CC9" s="884"/>
      <c r="CD9" s="884"/>
      <c r="CE9" s="884"/>
      <c r="CF9" s="884"/>
      <c r="CG9" s="884"/>
      <c r="CH9" s="884"/>
      <c r="CI9" s="884"/>
      <c r="CJ9" s="884"/>
      <c r="CK9" s="884"/>
      <c r="CL9" s="884"/>
      <c r="CM9" s="884"/>
      <c r="CN9" s="884"/>
      <c r="CO9" s="884"/>
      <c r="CP9" s="884"/>
      <c r="CQ9" s="884"/>
      <c r="CR9" s="884"/>
      <c r="CS9" s="884"/>
      <c r="CT9" s="884"/>
      <c r="CU9" s="884"/>
      <c r="CV9" s="884"/>
      <c r="CW9" s="884"/>
      <c r="CX9" s="884"/>
      <c r="CY9" s="884"/>
      <c r="CZ9" s="884"/>
      <c r="DA9" s="884"/>
      <c r="DB9" s="884"/>
      <c r="DC9" s="884"/>
      <c r="DD9" s="884"/>
      <c r="DE9" s="884"/>
      <c r="DF9" s="884"/>
      <c r="DG9" s="884"/>
      <c r="DH9" s="884"/>
      <c r="DI9" s="884"/>
      <c r="DJ9" s="884"/>
      <c r="DK9" s="884"/>
      <c r="DL9" s="884"/>
      <c r="DM9" s="884"/>
      <c r="DN9" s="884"/>
      <c r="DO9" s="884"/>
      <c r="DP9" s="884"/>
      <c r="DQ9" s="884"/>
      <c r="DR9" s="884"/>
      <c r="DS9" s="884"/>
      <c r="DT9" s="884"/>
      <c r="DU9" s="884"/>
      <c r="DV9" s="884"/>
      <c r="DW9" s="884"/>
      <c r="DX9" s="884"/>
      <c r="DY9" s="884"/>
      <c r="DZ9" s="884"/>
      <c r="EA9" s="884"/>
      <c r="EB9" s="884"/>
      <c r="EC9" s="884"/>
      <c r="ED9" s="884"/>
      <c r="EE9" s="884"/>
      <c r="EF9" s="884"/>
      <c r="EG9" s="884"/>
      <c r="EH9" s="884"/>
      <c r="EI9" s="884"/>
      <c r="EJ9" s="884"/>
      <c r="EK9" s="884"/>
      <c r="EL9" s="884"/>
      <c r="EM9" s="884"/>
      <c r="EN9" s="884"/>
      <c r="EO9" s="884"/>
      <c r="EP9" s="884"/>
      <c r="EQ9" s="884"/>
      <c r="ER9" s="884"/>
      <c r="ES9" s="884"/>
      <c r="ET9" s="884"/>
      <c r="EU9" s="884"/>
      <c r="EV9" s="884"/>
      <c r="EW9" s="884"/>
      <c r="EX9" s="884"/>
      <c r="EY9" s="884"/>
      <c r="EZ9" s="884"/>
      <c r="FA9" s="884"/>
      <c r="FB9" s="884"/>
      <c r="FC9" s="884"/>
      <c r="FD9" s="884"/>
      <c r="FE9" s="884"/>
      <c r="FF9" s="884"/>
      <c r="FG9" s="884"/>
      <c r="FH9" s="884"/>
      <c r="FI9" s="884"/>
      <c r="FJ9" s="884"/>
      <c r="FK9" s="884"/>
      <c r="FL9" s="884"/>
      <c r="FM9" s="884"/>
      <c r="FN9" s="884"/>
      <c r="FO9" s="884"/>
      <c r="FP9" s="884"/>
      <c r="FQ9" s="884"/>
      <c r="FR9" s="884"/>
      <c r="FS9" s="884"/>
      <c r="FT9" s="884"/>
      <c r="FU9" s="884"/>
      <c r="FV9" s="884"/>
      <c r="FW9" s="4044"/>
      <c r="FX9" s="884"/>
      <c r="GC9" s="802">
        <v>0</v>
      </c>
    </row>
    <row r="10" spans="2:185" s="802" customFormat="1" ht="11.45" customHeight="1">
      <c r="B10" s="803"/>
      <c r="F10" s="3973" t="s">
        <v>384</v>
      </c>
      <c r="G10" s="4057"/>
      <c r="H10" s="4057"/>
      <c r="I10" s="4057"/>
      <c r="J10" s="4057"/>
      <c r="K10" s="4057"/>
      <c r="L10" s="4057"/>
      <c r="M10" s="4057"/>
      <c r="N10" s="4057"/>
      <c r="O10" s="4057"/>
      <c r="P10" s="4057"/>
      <c r="Q10" s="4057"/>
      <c r="R10" s="4057"/>
      <c r="S10" s="4057"/>
      <c r="T10" s="4057"/>
      <c r="U10" s="4057"/>
      <c r="V10" s="4057"/>
      <c r="W10" s="4057"/>
      <c r="X10" s="4057"/>
      <c r="Y10" s="4057"/>
      <c r="Z10" s="4057"/>
      <c r="AA10" s="4057"/>
      <c r="AB10" s="4057"/>
      <c r="AC10" s="4057"/>
      <c r="AD10" s="4057"/>
      <c r="AE10" s="4057"/>
      <c r="AF10" s="4057"/>
      <c r="AG10" s="4057"/>
      <c r="AH10" s="4057"/>
      <c r="AI10" s="4057"/>
      <c r="AJ10" s="4057"/>
      <c r="AK10" s="4057"/>
      <c r="AL10" s="4057"/>
      <c r="AM10" s="4057"/>
      <c r="AN10" s="4057"/>
      <c r="AO10" s="4057"/>
      <c r="AP10" s="4057"/>
      <c r="AQ10" s="4057"/>
      <c r="AR10" s="4057"/>
      <c r="AS10" s="4057"/>
      <c r="AT10" s="4057"/>
      <c r="AU10" s="4057"/>
      <c r="AV10" s="4057"/>
      <c r="AW10" s="4057"/>
      <c r="AX10" s="4057"/>
      <c r="AY10" s="4057"/>
      <c r="AZ10" s="4057"/>
      <c r="BA10" s="4057"/>
      <c r="BB10" s="4057"/>
      <c r="BC10" s="4057"/>
      <c r="BD10" s="4057"/>
      <c r="BE10" s="4057"/>
      <c r="BF10" s="4057"/>
      <c r="BG10" s="4057"/>
      <c r="BH10" s="4057"/>
      <c r="BI10" s="4057"/>
      <c r="BJ10" s="4057"/>
      <c r="BK10" s="4057"/>
      <c r="BL10" s="4057"/>
      <c r="BM10" s="4057"/>
      <c r="BN10" s="4057"/>
      <c r="BO10" s="4057"/>
      <c r="BP10" s="4057"/>
      <c r="BQ10" s="4057"/>
      <c r="BR10" s="4057"/>
      <c r="BS10" s="4057"/>
      <c r="BT10" s="4057"/>
      <c r="BU10" s="4057"/>
      <c r="BV10" s="4057"/>
      <c r="BW10" s="4057"/>
      <c r="BX10" s="4057"/>
      <c r="BY10" s="4057"/>
      <c r="BZ10" s="4057"/>
      <c r="CA10" s="4057"/>
      <c r="CB10" s="4057"/>
      <c r="CC10" s="4057"/>
      <c r="CD10" s="4057"/>
      <c r="CE10" s="4057"/>
      <c r="CF10" s="4057"/>
      <c r="CG10" s="4057"/>
      <c r="CH10" s="4057"/>
      <c r="CI10" s="4057"/>
      <c r="CJ10" s="4057"/>
      <c r="CK10" s="4057"/>
      <c r="CL10" s="4057"/>
      <c r="CM10" s="4057"/>
      <c r="CN10" s="4057"/>
      <c r="CO10" s="4057"/>
      <c r="CP10" s="4057"/>
      <c r="CQ10" s="4057"/>
      <c r="CR10" s="4057"/>
      <c r="CS10" s="4057"/>
      <c r="CT10" s="4057"/>
      <c r="CU10" s="4057"/>
      <c r="CV10" s="4057"/>
      <c r="CW10" s="4057"/>
      <c r="CX10" s="4057"/>
      <c r="CY10" s="4057"/>
      <c r="CZ10" s="4057"/>
      <c r="DA10" s="4057"/>
      <c r="DB10" s="4057"/>
      <c r="DC10" s="4057"/>
      <c r="DD10" s="4057"/>
      <c r="DE10" s="4057"/>
      <c r="DF10" s="4057"/>
      <c r="DG10" s="4057"/>
      <c r="DH10" s="4057"/>
      <c r="DI10" s="4057"/>
      <c r="DJ10" s="4057"/>
      <c r="DK10" s="4057"/>
      <c r="DL10" s="4057"/>
      <c r="DM10" s="4057"/>
      <c r="DN10" s="4057"/>
      <c r="DO10" s="4057"/>
      <c r="DP10" s="4057"/>
      <c r="DQ10" s="4057"/>
      <c r="DR10" s="4057"/>
      <c r="DS10" s="4057"/>
      <c r="DT10" s="4057"/>
      <c r="DU10" s="4057"/>
      <c r="DV10" s="4057"/>
      <c r="DW10" s="4057"/>
      <c r="DX10" s="4057"/>
      <c r="DY10" s="4057"/>
      <c r="DZ10" s="4057"/>
      <c r="EA10" s="4057"/>
      <c r="EB10" s="4057"/>
      <c r="EC10" s="4057"/>
      <c r="ED10" s="4057"/>
      <c r="EE10" s="4057"/>
      <c r="EF10" s="4057"/>
      <c r="EG10" s="4057"/>
      <c r="EH10" s="4057"/>
      <c r="EI10" s="4057"/>
      <c r="EJ10" s="4057"/>
      <c r="EK10" s="4057"/>
      <c r="EL10" s="4057"/>
      <c r="EM10" s="4057"/>
      <c r="EN10" s="4057"/>
      <c r="EO10" s="4057"/>
      <c r="EP10" s="4057"/>
      <c r="EQ10" s="4057"/>
      <c r="ER10" s="4057"/>
      <c r="ES10" s="4057"/>
      <c r="ET10" s="4057"/>
      <c r="EU10" s="4057"/>
      <c r="EV10" s="4057"/>
      <c r="EW10" s="4057"/>
      <c r="EX10" s="4057"/>
      <c r="EY10" s="4057"/>
      <c r="EZ10" s="4057"/>
      <c r="FA10" s="4057"/>
      <c r="FB10" s="4057"/>
      <c r="FC10" s="4057"/>
      <c r="FD10" s="4057"/>
      <c r="FE10" s="4057"/>
      <c r="FF10" s="4057"/>
      <c r="FG10" s="4057"/>
      <c r="FH10" s="4057"/>
      <c r="FI10" s="4057"/>
      <c r="FJ10" s="4057"/>
      <c r="FK10" s="4057"/>
      <c r="FL10" s="4057"/>
      <c r="FM10" s="4057"/>
      <c r="FN10" s="4057"/>
      <c r="FO10" s="4057"/>
      <c r="FP10" s="4057"/>
      <c r="FQ10" s="4057"/>
      <c r="FR10" s="4057"/>
      <c r="FS10" s="4057"/>
      <c r="FT10" s="4057"/>
      <c r="FU10" s="4057"/>
      <c r="FV10" s="4003"/>
      <c r="FW10" s="4044"/>
      <c r="FX10" s="884"/>
      <c r="GC10" s="802">
        <v>11</v>
      </c>
    </row>
    <row r="11" spans="2:185" ht="12.75" customHeight="1">
      <c r="E11" s="806"/>
      <c r="F11" s="3818" t="s">
        <v>75</v>
      </c>
      <c r="G11" s="3818" t="s">
        <v>1268</v>
      </c>
      <c r="H11" s="3818" t="s">
        <v>1269</v>
      </c>
      <c r="I11" s="3818" t="s">
        <v>1270</v>
      </c>
      <c r="J11" s="4056"/>
      <c r="K11" s="4056"/>
      <c r="L11" s="4056"/>
      <c r="M11" s="4056"/>
      <c r="N11" s="4056"/>
      <c r="O11" s="3822" t="s">
        <v>1271</v>
      </c>
      <c r="P11" s="3822"/>
      <c r="Q11" s="3822"/>
      <c r="R11" s="3822"/>
      <c r="S11" s="3822"/>
      <c r="T11" s="3822"/>
      <c r="U11" s="3822"/>
      <c r="V11" s="3822"/>
      <c r="W11" s="3822"/>
      <c r="X11" s="3822"/>
      <c r="Y11" s="3822"/>
      <c r="Z11" s="3822"/>
      <c r="AA11" s="3822"/>
      <c r="AB11" s="3822"/>
      <c r="AC11" s="4039"/>
      <c r="AD11" s="4039"/>
      <c r="AE11" s="4039"/>
      <c r="AF11" s="4039"/>
      <c r="AG11" s="4039"/>
      <c r="AH11" s="4039"/>
      <c r="AI11" s="4039"/>
      <c r="AJ11" s="4039"/>
      <c r="AK11" s="4039"/>
      <c r="AL11" s="4039"/>
      <c r="AM11" s="4039"/>
      <c r="AN11" s="4039"/>
      <c r="AO11" s="4039"/>
      <c r="AP11" s="4039"/>
      <c r="AQ11" s="4039"/>
      <c r="AR11" s="4039"/>
      <c r="AS11" s="4039"/>
      <c r="AT11" s="4039"/>
      <c r="AU11" s="4039"/>
      <c r="AV11" s="4039"/>
      <c r="AW11" s="4039"/>
      <c r="AX11" s="4039"/>
      <c r="AY11" s="4039"/>
      <c r="AZ11" s="4039"/>
      <c r="BA11" s="4039"/>
      <c r="BB11" s="4039"/>
      <c r="BC11" s="4039"/>
      <c r="BD11" s="4039"/>
      <c r="BE11" s="4039"/>
      <c r="BF11" s="4039"/>
      <c r="BG11" s="4039"/>
      <c r="BH11" s="4039"/>
      <c r="BI11" s="4039"/>
      <c r="BJ11" s="4039"/>
      <c r="BK11" s="4039"/>
      <c r="BL11" s="4039"/>
      <c r="BM11" s="4039"/>
      <c r="BN11" s="4039"/>
      <c r="BO11" s="4039"/>
      <c r="BP11" s="4039"/>
      <c r="BQ11" s="4039"/>
      <c r="BR11" s="4039"/>
      <c r="BS11" s="4040"/>
      <c r="BT11" s="3962" t="s">
        <v>1271</v>
      </c>
      <c r="BU11" s="3963"/>
      <c r="BV11" s="3963"/>
      <c r="BW11" s="3963"/>
      <c r="BX11" s="3963"/>
      <c r="BY11" s="3963"/>
      <c r="BZ11" s="3963"/>
      <c r="CA11" s="3963"/>
      <c r="CB11" s="3963"/>
      <c r="CC11" s="3963"/>
      <c r="CD11" s="3963"/>
      <c r="CE11" s="3963"/>
      <c r="CF11" s="3963"/>
      <c r="CG11" s="3963"/>
      <c r="CH11" s="3963"/>
      <c r="CI11" s="3963"/>
      <c r="CJ11" s="3963"/>
      <c r="CK11" s="4038"/>
      <c r="CL11" s="4046"/>
      <c r="CM11" s="4039"/>
      <c r="CN11" s="4039"/>
      <c r="CO11" s="4039"/>
      <c r="CP11" s="4039"/>
      <c r="CQ11" s="4039"/>
      <c r="CR11" s="4039"/>
      <c r="CS11" s="4039"/>
      <c r="CT11" s="4039"/>
      <c r="CU11" s="4039"/>
      <c r="CV11" s="4039"/>
      <c r="CW11" s="4039"/>
      <c r="CX11" s="4040"/>
      <c r="CY11" s="3962" t="s">
        <v>1271</v>
      </c>
      <c r="CZ11" s="3963"/>
      <c r="DA11" s="3963"/>
      <c r="DB11" s="3963"/>
      <c r="DC11" s="3963"/>
      <c r="DD11" s="3963"/>
      <c r="DE11" s="3963"/>
      <c r="DF11" s="3963"/>
      <c r="DG11" s="3963"/>
      <c r="DH11" s="3963"/>
      <c r="DI11" s="3963"/>
      <c r="DJ11" s="4038"/>
      <c r="DK11" s="4046"/>
      <c r="DL11" s="4039"/>
      <c r="DM11" s="4039"/>
      <c r="DN11" s="4039"/>
      <c r="DO11" s="4039"/>
      <c r="DP11" s="4039"/>
      <c r="DQ11" s="4039"/>
      <c r="DR11" s="4039"/>
      <c r="DS11" s="4039"/>
      <c r="DT11" s="4039"/>
      <c r="DU11" s="4039"/>
      <c r="DV11" s="4039"/>
      <c r="DW11" s="4039"/>
      <c r="DX11" s="4039"/>
      <c r="DY11" s="4039"/>
      <c r="DZ11" s="4039"/>
      <c r="EA11" s="4039"/>
      <c r="EB11" s="4039"/>
      <c r="EC11" s="4039"/>
      <c r="ED11" s="4039"/>
      <c r="EE11" s="4039"/>
      <c r="EF11" s="4039"/>
      <c r="EG11" s="4039"/>
      <c r="EH11" s="4039"/>
      <c r="EI11" s="4039"/>
      <c r="EJ11" s="4039"/>
      <c r="EK11" s="4039"/>
      <c r="EL11" s="4039"/>
      <c r="EM11" s="4039"/>
      <c r="EN11" s="4039"/>
      <c r="EO11" s="4039"/>
      <c r="EP11" s="4039"/>
      <c r="EQ11" s="4039"/>
      <c r="ER11" s="4039"/>
      <c r="ES11" s="4039"/>
      <c r="ET11" s="4039"/>
      <c r="EU11" s="4039"/>
      <c r="EV11" s="4039"/>
      <c r="EW11" s="4039"/>
      <c r="EX11" s="4039"/>
      <c r="EY11" s="4039"/>
      <c r="EZ11" s="4039"/>
      <c r="FA11" s="4039"/>
      <c r="FB11" s="4039"/>
      <c r="FC11" s="4039"/>
      <c r="FD11" s="4039"/>
      <c r="FE11" s="4039"/>
      <c r="FF11" s="4039"/>
      <c r="FG11" s="4039"/>
      <c r="FH11" s="4039"/>
      <c r="FI11" s="4039"/>
      <c r="FJ11" s="4039"/>
      <c r="FK11" s="4039"/>
      <c r="FL11" s="4039"/>
      <c r="FM11" s="4039"/>
      <c r="FN11" s="4039"/>
      <c r="FO11" s="4039"/>
      <c r="FP11" s="4039"/>
      <c r="FQ11" s="4039"/>
      <c r="FR11" s="4039"/>
      <c r="FS11" s="4039"/>
      <c r="FT11" s="4039"/>
      <c r="FU11" s="4039"/>
      <c r="FV11" s="4039"/>
      <c r="FW11" s="4044"/>
      <c r="FX11" s="636"/>
      <c r="GC11" s="795">
        <v>12</v>
      </c>
    </row>
    <row r="12" spans="2:185" ht="12.75" customHeight="1">
      <c r="D12" s="807"/>
      <c r="E12" s="806"/>
      <c r="F12" s="3818"/>
      <c r="G12" s="3818"/>
      <c r="H12" s="3818"/>
      <c r="I12" s="3818"/>
      <c r="J12" s="4056"/>
      <c r="K12" s="4056"/>
      <c r="L12" s="4056"/>
      <c r="M12" s="4056"/>
      <c r="N12" s="4056"/>
      <c r="O12" s="3822" t="s">
        <v>1272</v>
      </c>
      <c r="P12" s="3822"/>
      <c r="Q12" s="3822"/>
      <c r="R12" s="3822"/>
      <c r="S12" s="3822" t="s">
        <v>1273</v>
      </c>
      <c r="T12" s="3822"/>
      <c r="U12" s="3822"/>
      <c r="V12" s="3822"/>
      <c r="W12" s="3822"/>
      <c r="X12" s="3822"/>
      <c r="Y12" s="3822"/>
      <c r="Z12" s="3822"/>
      <c r="AA12" s="3822"/>
      <c r="AB12" s="3822"/>
      <c r="AC12" s="4039"/>
      <c r="AD12" s="4039"/>
      <c r="AE12" s="4039"/>
      <c r="AF12" s="4039"/>
      <c r="AG12" s="4039"/>
      <c r="AH12" s="4039"/>
      <c r="AI12" s="4039"/>
      <c r="AJ12" s="4039"/>
      <c r="AK12" s="4039"/>
      <c r="AL12" s="4039"/>
      <c r="AM12" s="4039"/>
      <c r="AN12" s="4039"/>
      <c r="AO12" s="4039"/>
      <c r="AP12" s="4039"/>
      <c r="AQ12" s="4039"/>
      <c r="AR12" s="4039"/>
      <c r="AS12" s="4039"/>
      <c r="AT12" s="4039"/>
      <c r="AU12" s="4039"/>
      <c r="AV12" s="4039"/>
      <c r="AW12" s="4039"/>
      <c r="AX12" s="4039"/>
      <c r="AY12" s="4039"/>
      <c r="AZ12" s="4039"/>
      <c r="BA12" s="4039"/>
      <c r="BB12" s="4039"/>
      <c r="BC12" s="4039"/>
      <c r="BD12" s="4039"/>
      <c r="BE12" s="4039"/>
      <c r="BF12" s="4039"/>
      <c r="BG12" s="4039"/>
      <c r="BH12" s="4039"/>
      <c r="BI12" s="4039"/>
      <c r="BJ12" s="4039"/>
      <c r="BK12" s="4039"/>
      <c r="BL12" s="4039"/>
      <c r="BM12" s="4039"/>
      <c r="BN12" s="4039"/>
      <c r="BO12" s="4039"/>
      <c r="BP12" s="4039"/>
      <c r="BQ12" s="4039"/>
      <c r="BR12" s="4039"/>
      <c r="BS12" s="4040"/>
      <c r="BT12" s="3962" t="s">
        <v>1274</v>
      </c>
      <c r="BU12" s="3963"/>
      <c r="BV12" s="3963"/>
      <c r="BW12" s="4038"/>
      <c r="BX12" s="3962" t="s">
        <v>1275</v>
      </c>
      <c r="BY12" s="3963"/>
      <c r="BZ12" s="3963"/>
      <c r="CA12" s="4038"/>
      <c r="CB12" s="3962" t="s">
        <v>1276</v>
      </c>
      <c r="CC12" s="4038"/>
      <c r="CD12" s="3962" t="s">
        <v>1277</v>
      </c>
      <c r="CE12" s="3963"/>
      <c r="CF12" s="3963"/>
      <c r="CG12" s="3963"/>
      <c r="CH12" s="3963"/>
      <c r="CI12" s="3963"/>
      <c r="CJ12" s="3963"/>
      <c r="CK12" s="4038"/>
      <c r="CL12" s="4046"/>
      <c r="CM12" s="4039"/>
      <c r="CN12" s="4039"/>
      <c r="CO12" s="4039"/>
      <c r="CP12" s="4039"/>
      <c r="CQ12" s="4039"/>
      <c r="CR12" s="4039"/>
      <c r="CS12" s="4039"/>
      <c r="CT12" s="4039"/>
      <c r="CU12" s="4039"/>
      <c r="CV12" s="4039"/>
      <c r="CW12" s="4039"/>
      <c r="CX12" s="4040"/>
      <c r="CY12" s="3962" t="s">
        <v>1278</v>
      </c>
      <c r="CZ12" s="3963"/>
      <c r="DA12" s="3963"/>
      <c r="DB12" s="3963"/>
      <c r="DC12" s="3963"/>
      <c r="DD12" s="4038"/>
      <c r="DE12" s="3962" t="s">
        <v>1279</v>
      </c>
      <c r="DF12" s="4038"/>
      <c r="DG12" s="3962" t="s">
        <v>1277</v>
      </c>
      <c r="DH12" s="3963"/>
      <c r="DI12" s="3963"/>
      <c r="DJ12" s="4038"/>
      <c r="DK12" s="4046"/>
      <c r="DL12" s="4039"/>
      <c r="DM12" s="4039"/>
      <c r="DN12" s="4039"/>
      <c r="DO12" s="4039"/>
      <c r="DP12" s="4039"/>
      <c r="DQ12" s="4039"/>
      <c r="DR12" s="4039"/>
      <c r="DS12" s="4039"/>
      <c r="DT12" s="4039"/>
      <c r="DU12" s="4039"/>
      <c r="DV12" s="4039"/>
      <c r="DW12" s="4039"/>
      <c r="DX12" s="4039"/>
      <c r="DY12" s="4039"/>
      <c r="DZ12" s="4039"/>
      <c r="EA12" s="4039"/>
      <c r="EB12" s="4039"/>
      <c r="EC12" s="4039"/>
      <c r="ED12" s="4039"/>
      <c r="EE12" s="4039"/>
      <c r="EF12" s="4039"/>
      <c r="EG12" s="4039"/>
      <c r="EH12" s="4039"/>
      <c r="EI12" s="4039"/>
      <c r="EJ12" s="4039"/>
      <c r="EK12" s="4039"/>
      <c r="EL12" s="4039"/>
      <c r="EM12" s="4039"/>
      <c r="EN12" s="4039"/>
      <c r="EO12" s="4039"/>
      <c r="EP12" s="4039"/>
      <c r="EQ12" s="4039"/>
      <c r="ER12" s="4039"/>
      <c r="ES12" s="4039"/>
      <c r="ET12" s="4039"/>
      <c r="EU12" s="4039"/>
      <c r="EV12" s="4039"/>
      <c r="EW12" s="4039"/>
      <c r="EX12" s="4039"/>
      <c r="EY12" s="4039"/>
      <c r="EZ12" s="4039"/>
      <c r="FA12" s="4039"/>
      <c r="FB12" s="4039"/>
      <c r="FC12" s="4039"/>
      <c r="FD12" s="4039"/>
      <c r="FE12" s="4039"/>
      <c r="FF12" s="4039"/>
      <c r="FG12" s="4039"/>
      <c r="FH12" s="4039"/>
      <c r="FI12" s="4039"/>
      <c r="FJ12" s="4039"/>
      <c r="FK12" s="4039"/>
      <c r="FL12" s="4039"/>
      <c r="FM12" s="4039"/>
      <c r="FN12" s="4039"/>
      <c r="FO12" s="4039"/>
      <c r="FP12" s="4039"/>
      <c r="FQ12" s="4039"/>
      <c r="FR12" s="4039"/>
      <c r="FS12" s="4039"/>
      <c r="FT12" s="4039"/>
      <c r="FU12" s="4039"/>
      <c r="FV12" s="4039"/>
      <c r="FW12" s="4044"/>
      <c r="FX12" s="636"/>
      <c r="GC12" s="795">
        <v>12</v>
      </c>
    </row>
    <row r="13" spans="2:185" ht="37.9" customHeight="1">
      <c r="D13" s="807"/>
      <c r="E13" s="806"/>
      <c r="F13" s="3818"/>
      <c r="G13" s="3818"/>
      <c r="H13" s="3818"/>
      <c r="I13" s="3818"/>
      <c r="J13" s="4056"/>
      <c r="K13" s="4056"/>
      <c r="L13" s="4056"/>
      <c r="M13" s="4056"/>
      <c r="N13" s="4056"/>
      <c r="O13" s="3822" t="s">
        <v>1280</v>
      </c>
      <c r="P13" s="3822"/>
      <c r="Q13" s="3822"/>
      <c r="R13" s="3822"/>
      <c r="S13" s="3922" t="s">
        <v>1281</v>
      </c>
      <c r="T13" s="3964"/>
      <c r="U13" s="3731" t="s">
        <v>1282</v>
      </c>
      <c r="V13" s="3731"/>
      <c r="W13" s="3731"/>
      <c r="X13" s="3731"/>
      <c r="Y13" s="3731" t="s">
        <v>1283</v>
      </c>
      <c r="Z13" s="3731"/>
      <c r="AA13" s="3731"/>
      <c r="AB13" s="3731"/>
      <c r="AC13" s="4039"/>
      <c r="AD13" s="4039"/>
      <c r="AE13" s="4039"/>
      <c r="AF13" s="4039"/>
      <c r="AG13" s="4039"/>
      <c r="AH13" s="4039"/>
      <c r="AI13" s="4039"/>
      <c r="AJ13" s="4039"/>
      <c r="AK13" s="4039"/>
      <c r="AL13" s="4039"/>
      <c r="AM13" s="4039"/>
      <c r="AN13" s="4039"/>
      <c r="AO13" s="4039"/>
      <c r="AP13" s="4039"/>
      <c r="AQ13" s="4039"/>
      <c r="AR13" s="4039"/>
      <c r="AS13" s="4039"/>
      <c r="AT13" s="4039"/>
      <c r="AU13" s="4039"/>
      <c r="AV13" s="4039"/>
      <c r="AW13" s="4039"/>
      <c r="AX13" s="4039"/>
      <c r="AY13" s="4039"/>
      <c r="AZ13" s="4039"/>
      <c r="BA13" s="4039"/>
      <c r="BB13" s="4039"/>
      <c r="BC13" s="4039"/>
      <c r="BD13" s="4039"/>
      <c r="BE13" s="4039"/>
      <c r="BF13" s="4039"/>
      <c r="BG13" s="4039"/>
      <c r="BH13" s="4039"/>
      <c r="BI13" s="4039"/>
      <c r="BJ13" s="4039"/>
      <c r="BK13" s="4039"/>
      <c r="BL13" s="4039"/>
      <c r="BM13" s="4039"/>
      <c r="BN13" s="4039"/>
      <c r="BO13" s="4039"/>
      <c r="BP13" s="4039"/>
      <c r="BQ13" s="4039"/>
      <c r="BR13" s="4039"/>
      <c r="BS13" s="4040"/>
      <c r="BT13" s="3922" t="s">
        <v>1284</v>
      </c>
      <c r="BU13" s="3964"/>
      <c r="BV13" s="3922" t="s">
        <v>1285</v>
      </c>
      <c r="BW13" s="3964"/>
      <c r="BX13" s="3922" t="s">
        <v>1286</v>
      </c>
      <c r="BY13" s="3964"/>
      <c r="BZ13" s="3922" t="s">
        <v>1287</v>
      </c>
      <c r="CA13" s="3964"/>
      <c r="CB13" s="3922" t="s">
        <v>1288</v>
      </c>
      <c r="CC13" s="3964"/>
      <c r="CD13" s="3922" t="s">
        <v>1289</v>
      </c>
      <c r="CE13" s="3964"/>
      <c r="CF13" s="3922" t="s">
        <v>1290</v>
      </c>
      <c r="CG13" s="3964"/>
      <c r="CH13" s="3962" t="s">
        <v>1291</v>
      </c>
      <c r="CI13" s="3963"/>
      <c r="CJ13" s="3963"/>
      <c r="CK13" s="4038"/>
      <c r="CL13" s="4046"/>
      <c r="CM13" s="4039"/>
      <c r="CN13" s="4039"/>
      <c r="CO13" s="4039"/>
      <c r="CP13" s="4039"/>
      <c r="CQ13" s="4039"/>
      <c r="CR13" s="4039"/>
      <c r="CS13" s="4039"/>
      <c r="CT13" s="4039"/>
      <c r="CU13" s="4039"/>
      <c r="CV13" s="4039"/>
      <c r="CW13" s="4039"/>
      <c r="CX13" s="4040"/>
      <c r="CY13" s="3922" t="s">
        <v>1292</v>
      </c>
      <c r="CZ13" s="3964"/>
      <c r="DA13" s="3922" t="s">
        <v>1293</v>
      </c>
      <c r="DB13" s="3964"/>
      <c r="DC13" s="3922" t="s">
        <v>1294</v>
      </c>
      <c r="DD13" s="3964"/>
      <c r="DE13" s="3922" t="s">
        <v>1295</v>
      </c>
      <c r="DF13" s="3964"/>
      <c r="DG13" s="3962" t="s">
        <v>1296</v>
      </c>
      <c r="DH13" s="3963"/>
      <c r="DI13" s="3963"/>
      <c r="DJ13" s="4038"/>
      <c r="DK13" s="4046"/>
      <c r="DL13" s="4039"/>
      <c r="DM13" s="4039"/>
      <c r="DN13" s="4039"/>
      <c r="DO13" s="4039"/>
      <c r="DP13" s="4039"/>
      <c r="DQ13" s="4039"/>
      <c r="DR13" s="4039"/>
      <c r="DS13" s="4039"/>
      <c r="DT13" s="4039"/>
      <c r="DU13" s="4039"/>
      <c r="DV13" s="4039"/>
      <c r="DW13" s="4039"/>
      <c r="DX13" s="4039"/>
      <c r="DY13" s="4039"/>
      <c r="DZ13" s="4039"/>
      <c r="EA13" s="4039"/>
      <c r="EB13" s="4039"/>
      <c r="EC13" s="4039"/>
      <c r="ED13" s="4039"/>
      <c r="EE13" s="4039"/>
      <c r="EF13" s="4039"/>
      <c r="EG13" s="4039"/>
      <c r="EH13" s="4039"/>
      <c r="EI13" s="4039"/>
      <c r="EJ13" s="4039"/>
      <c r="EK13" s="4039"/>
      <c r="EL13" s="4039"/>
      <c r="EM13" s="4039"/>
      <c r="EN13" s="4039"/>
      <c r="EO13" s="4039"/>
      <c r="EP13" s="4039"/>
      <c r="EQ13" s="4039"/>
      <c r="ER13" s="4039"/>
      <c r="ES13" s="4039"/>
      <c r="ET13" s="4039"/>
      <c r="EU13" s="4039"/>
      <c r="EV13" s="4039"/>
      <c r="EW13" s="4039"/>
      <c r="EX13" s="4039"/>
      <c r="EY13" s="4039"/>
      <c r="EZ13" s="4039"/>
      <c r="FA13" s="4039"/>
      <c r="FB13" s="4039"/>
      <c r="FC13" s="4039"/>
      <c r="FD13" s="4039"/>
      <c r="FE13" s="4039"/>
      <c r="FF13" s="4039"/>
      <c r="FG13" s="4039"/>
      <c r="FH13" s="4039"/>
      <c r="FI13" s="4039"/>
      <c r="FJ13" s="4039"/>
      <c r="FK13" s="4039"/>
      <c r="FL13" s="4039"/>
      <c r="FM13" s="4039"/>
      <c r="FN13" s="4039"/>
      <c r="FO13" s="4039"/>
      <c r="FP13" s="4039"/>
      <c r="FQ13" s="4039"/>
      <c r="FR13" s="4039"/>
      <c r="FS13" s="4039"/>
      <c r="FT13" s="4039"/>
      <c r="FU13" s="4039"/>
      <c r="FV13" s="4039"/>
      <c r="FW13" s="4044"/>
      <c r="FX13" s="636"/>
      <c r="GC13" s="795">
        <v>36</v>
      </c>
    </row>
    <row r="14" spans="2:185" ht="37.9" customHeight="1">
      <c r="D14" s="807"/>
      <c r="E14" s="806"/>
      <c r="F14" s="3818"/>
      <c r="G14" s="3818"/>
      <c r="H14" s="3818"/>
      <c r="I14" s="3818"/>
      <c r="J14" s="4056"/>
      <c r="K14" s="4056"/>
      <c r="L14" s="4056"/>
      <c r="M14" s="4056"/>
      <c r="N14" s="4056"/>
      <c r="O14" s="3922" t="s">
        <v>1297</v>
      </c>
      <c r="P14" s="3964"/>
      <c r="Q14" s="3922" t="s">
        <v>1298</v>
      </c>
      <c r="R14" s="3964"/>
      <c r="S14" s="3923"/>
      <c r="T14" s="3826"/>
      <c r="U14" s="3922" t="s">
        <v>913</v>
      </c>
      <c r="V14" s="3964"/>
      <c r="W14" s="3922" t="s">
        <v>915</v>
      </c>
      <c r="X14" s="3964"/>
      <c r="Y14" s="3922" t="s">
        <v>913</v>
      </c>
      <c r="Z14" s="3964"/>
      <c r="AA14" s="3922" t="s">
        <v>918</v>
      </c>
      <c r="AB14" s="3964"/>
      <c r="AC14" s="4039"/>
      <c r="AD14" s="4039"/>
      <c r="AE14" s="4039"/>
      <c r="AF14" s="4039"/>
      <c r="AG14" s="4039"/>
      <c r="AH14" s="4039"/>
      <c r="AI14" s="4039"/>
      <c r="AJ14" s="4039"/>
      <c r="AK14" s="4039"/>
      <c r="AL14" s="4039"/>
      <c r="AM14" s="4039"/>
      <c r="AN14" s="4039"/>
      <c r="AO14" s="4039"/>
      <c r="AP14" s="4039"/>
      <c r="AQ14" s="4039"/>
      <c r="AR14" s="4039"/>
      <c r="AS14" s="4039"/>
      <c r="AT14" s="4039"/>
      <c r="AU14" s="4039"/>
      <c r="AV14" s="4039"/>
      <c r="AW14" s="4039"/>
      <c r="AX14" s="4039"/>
      <c r="AY14" s="4039"/>
      <c r="AZ14" s="4039"/>
      <c r="BA14" s="4039"/>
      <c r="BB14" s="4039"/>
      <c r="BC14" s="4039"/>
      <c r="BD14" s="4039"/>
      <c r="BE14" s="4039"/>
      <c r="BF14" s="4039"/>
      <c r="BG14" s="4039"/>
      <c r="BH14" s="4039"/>
      <c r="BI14" s="4039"/>
      <c r="BJ14" s="4039"/>
      <c r="BK14" s="4039"/>
      <c r="BL14" s="4039"/>
      <c r="BM14" s="4039"/>
      <c r="BN14" s="4039"/>
      <c r="BO14" s="4039"/>
      <c r="BP14" s="4039"/>
      <c r="BQ14" s="4039"/>
      <c r="BR14" s="4039"/>
      <c r="BS14" s="4040"/>
      <c r="BT14" s="3923"/>
      <c r="BU14" s="3826"/>
      <c r="BV14" s="3923"/>
      <c r="BW14" s="3826"/>
      <c r="BX14" s="3923"/>
      <c r="BY14" s="3826"/>
      <c r="BZ14" s="3923"/>
      <c r="CA14" s="3826"/>
      <c r="CB14" s="3923"/>
      <c r="CC14" s="3826"/>
      <c r="CD14" s="3923"/>
      <c r="CE14" s="3826"/>
      <c r="CF14" s="3923"/>
      <c r="CG14" s="3826"/>
      <c r="CH14" s="3922" t="s">
        <v>1299</v>
      </c>
      <c r="CI14" s="3964"/>
      <c r="CJ14" s="3922" t="s">
        <v>1300</v>
      </c>
      <c r="CK14" s="3964"/>
      <c r="CL14" s="4046"/>
      <c r="CM14" s="4039"/>
      <c r="CN14" s="4039"/>
      <c r="CO14" s="4039"/>
      <c r="CP14" s="4039"/>
      <c r="CQ14" s="4039"/>
      <c r="CR14" s="4039"/>
      <c r="CS14" s="4039"/>
      <c r="CT14" s="4039"/>
      <c r="CU14" s="4039"/>
      <c r="CV14" s="4039"/>
      <c r="CW14" s="4039"/>
      <c r="CX14" s="4040"/>
      <c r="CY14" s="3923"/>
      <c r="CZ14" s="3826"/>
      <c r="DA14" s="3923"/>
      <c r="DB14" s="3826"/>
      <c r="DC14" s="3923"/>
      <c r="DD14" s="3826"/>
      <c r="DE14" s="3923"/>
      <c r="DF14" s="3826"/>
      <c r="DG14" s="3922" t="s">
        <v>1301</v>
      </c>
      <c r="DH14" s="3964"/>
      <c r="DI14" s="3922" t="s">
        <v>1302</v>
      </c>
      <c r="DJ14" s="3964"/>
      <c r="DK14" s="4046"/>
      <c r="DL14" s="4039"/>
      <c r="DM14" s="4039"/>
      <c r="DN14" s="4039"/>
      <c r="DO14" s="4039"/>
      <c r="DP14" s="4039"/>
      <c r="DQ14" s="4039"/>
      <c r="DR14" s="4039"/>
      <c r="DS14" s="4039"/>
      <c r="DT14" s="4039"/>
      <c r="DU14" s="4039"/>
      <c r="DV14" s="4039"/>
      <c r="DW14" s="4039"/>
      <c r="DX14" s="4039"/>
      <c r="DY14" s="4039"/>
      <c r="DZ14" s="4039"/>
      <c r="EA14" s="4039"/>
      <c r="EB14" s="4039"/>
      <c r="EC14" s="4039"/>
      <c r="ED14" s="4039"/>
      <c r="EE14" s="4039"/>
      <c r="EF14" s="4039"/>
      <c r="EG14" s="4039"/>
      <c r="EH14" s="4039"/>
      <c r="EI14" s="4039"/>
      <c r="EJ14" s="4039"/>
      <c r="EK14" s="4039"/>
      <c r="EL14" s="4039"/>
      <c r="EM14" s="4039"/>
      <c r="EN14" s="4039"/>
      <c r="EO14" s="4039"/>
      <c r="EP14" s="4039"/>
      <c r="EQ14" s="4039"/>
      <c r="ER14" s="4039"/>
      <c r="ES14" s="4039"/>
      <c r="ET14" s="4039"/>
      <c r="EU14" s="4039"/>
      <c r="EV14" s="4039"/>
      <c r="EW14" s="4039"/>
      <c r="EX14" s="4039"/>
      <c r="EY14" s="4039"/>
      <c r="EZ14" s="4039"/>
      <c r="FA14" s="4039"/>
      <c r="FB14" s="4039"/>
      <c r="FC14" s="4039"/>
      <c r="FD14" s="4039"/>
      <c r="FE14" s="4039"/>
      <c r="FF14" s="4039"/>
      <c r="FG14" s="4039"/>
      <c r="FH14" s="4039"/>
      <c r="FI14" s="4039"/>
      <c r="FJ14" s="4039"/>
      <c r="FK14" s="4039"/>
      <c r="FL14" s="4039"/>
      <c r="FM14" s="4039"/>
      <c r="FN14" s="4039"/>
      <c r="FO14" s="4039"/>
      <c r="FP14" s="4039"/>
      <c r="FQ14" s="4039"/>
      <c r="FR14" s="4039"/>
      <c r="FS14" s="4039"/>
      <c r="FT14" s="4039"/>
      <c r="FU14" s="4039"/>
      <c r="FV14" s="4039"/>
      <c r="FW14" s="4044"/>
      <c r="FX14" s="636"/>
      <c r="GC14" s="795">
        <v>36</v>
      </c>
    </row>
    <row r="15" spans="2:185" ht="37.9" customHeight="1">
      <c r="D15" s="807"/>
      <c r="E15" s="806"/>
      <c r="F15" s="3818"/>
      <c r="G15" s="3818"/>
      <c r="H15" s="3818"/>
      <c r="I15" s="3818"/>
      <c r="J15" s="4056"/>
      <c r="K15" s="4056"/>
      <c r="L15" s="4056"/>
      <c r="M15" s="4056"/>
      <c r="N15" s="4056"/>
      <c r="O15" s="3924"/>
      <c r="P15" s="3995"/>
      <c r="Q15" s="3924"/>
      <c r="R15" s="3995"/>
      <c r="S15" s="3924"/>
      <c r="T15" s="3995"/>
      <c r="U15" s="3924"/>
      <c r="V15" s="3995"/>
      <c r="W15" s="3924"/>
      <c r="X15" s="3995"/>
      <c r="Y15" s="3924"/>
      <c r="Z15" s="3995"/>
      <c r="AA15" s="3924"/>
      <c r="AB15" s="3995"/>
      <c r="AC15" s="4039"/>
      <c r="AD15" s="4039"/>
      <c r="AE15" s="4039"/>
      <c r="AF15" s="4039"/>
      <c r="AG15" s="4039"/>
      <c r="AH15" s="4039"/>
      <c r="AI15" s="4039"/>
      <c r="AJ15" s="4039"/>
      <c r="AK15" s="4039"/>
      <c r="AL15" s="4039"/>
      <c r="AM15" s="4039"/>
      <c r="AN15" s="4039"/>
      <c r="AO15" s="4039"/>
      <c r="AP15" s="4039"/>
      <c r="AQ15" s="4039"/>
      <c r="AR15" s="4039"/>
      <c r="AS15" s="4039"/>
      <c r="AT15" s="4039"/>
      <c r="AU15" s="4039"/>
      <c r="AV15" s="4039"/>
      <c r="AW15" s="4039"/>
      <c r="AX15" s="4039"/>
      <c r="AY15" s="4039"/>
      <c r="AZ15" s="4039"/>
      <c r="BA15" s="4039"/>
      <c r="BB15" s="4039"/>
      <c r="BC15" s="4039"/>
      <c r="BD15" s="4039"/>
      <c r="BE15" s="4039"/>
      <c r="BF15" s="4039"/>
      <c r="BG15" s="4039"/>
      <c r="BH15" s="4039"/>
      <c r="BI15" s="4039"/>
      <c r="BJ15" s="4039"/>
      <c r="BK15" s="4039"/>
      <c r="BL15" s="4039"/>
      <c r="BM15" s="4039"/>
      <c r="BN15" s="4039"/>
      <c r="BO15" s="4039"/>
      <c r="BP15" s="4039"/>
      <c r="BQ15" s="4039"/>
      <c r="BR15" s="4039"/>
      <c r="BS15" s="4040"/>
      <c r="BT15" s="3924"/>
      <c r="BU15" s="3995"/>
      <c r="BV15" s="3924"/>
      <c r="BW15" s="3995"/>
      <c r="BX15" s="3924"/>
      <c r="BY15" s="3995"/>
      <c r="BZ15" s="3924"/>
      <c r="CA15" s="3995"/>
      <c r="CB15" s="3924"/>
      <c r="CC15" s="3995"/>
      <c r="CD15" s="3924"/>
      <c r="CE15" s="3995"/>
      <c r="CF15" s="3924"/>
      <c r="CG15" s="3995"/>
      <c r="CH15" s="3924"/>
      <c r="CI15" s="3995"/>
      <c r="CJ15" s="3924"/>
      <c r="CK15" s="3995"/>
      <c r="CL15" s="4046"/>
      <c r="CM15" s="4039"/>
      <c r="CN15" s="4039"/>
      <c r="CO15" s="4039"/>
      <c r="CP15" s="4039"/>
      <c r="CQ15" s="4039"/>
      <c r="CR15" s="4039"/>
      <c r="CS15" s="4039"/>
      <c r="CT15" s="4039"/>
      <c r="CU15" s="4039"/>
      <c r="CV15" s="4039"/>
      <c r="CW15" s="4039"/>
      <c r="CX15" s="4040"/>
      <c r="CY15" s="3924"/>
      <c r="CZ15" s="3995"/>
      <c r="DA15" s="3924"/>
      <c r="DB15" s="3995"/>
      <c r="DC15" s="3924"/>
      <c r="DD15" s="3995"/>
      <c r="DE15" s="3924"/>
      <c r="DF15" s="3995"/>
      <c r="DG15" s="3924"/>
      <c r="DH15" s="3995"/>
      <c r="DI15" s="3924"/>
      <c r="DJ15" s="3995"/>
      <c r="DK15" s="4046"/>
      <c r="DL15" s="4039"/>
      <c r="DM15" s="4039"/>
      <c r="DN15" s="4039"/>
      <c r="DO15" s="4039"/>
      <c r="DP15" s="4039"/>
      <c r="DQ15" s="4039"/>
      <c r="DR15" s="4039"/>
      <c r="DS15" s="4039"/>
      <c r="DT15" s="4039"/>
      <c r="DU15" s="4039"/>
      <c r="DV15" s="4039"/>
      <c r="DW15" s="4039"/>
      <c r="DX15" s="4039"/>
      <c r="DY15" s="4039"/>
      <c r="DZ15" s="4039"/>
      <c r="EA15" s="4039"/>
      <c r="EB15" s="4039"/>
      <c r="EC15" s="4039"/>
      <c r="ED15" s="4039"/>
      <c r="EE15" s="4039"/>
      <c r="EF15" s="4039"/>
      <c r="EG15" s="4039"/>
      <c r="EH15" s="4039"/>
      <c r="EI15" s="4039"/>
      <c r="EJ15" s="4039"/>
      <c r="EK15" s="4039"/>
      <c r="EL15" s="4039"/>
      <c r="EM15" s="4039"/>
      <c r="EN15" s="4039"/>
      <c r="EO15" s="4039"/>
      <c r="EP15" s="4039"/>
      <c r="EQ15" s="4039"/>
      <c r="ER15" s="4039"/>
      <c r="ES15" s="4039"/>
      <c r="ET15" s="4039"/>
      <c r="EU15" s="4039"/>
      <c r="EV15" s="4039"/>
      <c r="EW15" s="4039"/>
      <c r="EX15" s="4039"/>
      <c r="EY15" s="4039"/>
      <c r="EZ15" s="4039"/>
      <c r="FA15" s="4039"/>
      <c r="FB15" s="4039"/>
      <c r="FC15" s="4039"/>
      <c r="FD15" s="4039"/>
      <c r="FE15" s="4039"/>
      <c r="FF15" s="4039"/>
      <c r="FG15" s="4039"/>
      <c r="FH15" s="4039"/>
      <c r="FI15" s="4039"/>
      <c r="FJ15" s="4039"/>
      <c r="FK15" s="4039"/>
      <c r="FL15" s="4039"/>
      <c r="FM15" s="4039"/>
      <c r="FN15" s="4039"/>
      <c r="FO15" s="4039"/>
      <c r="FP15" s="4039"/>
      <c r="FQ15" s="4039"/>
      <c r="FR15" s="4039"/>
      <c r="FS15" s="4039"/>
      <c r="FT15" s="4039"/>
      <c r="FU15" s="4039"/>
      <c r="FV15" s="4039"/>
      <c r="FW15" s="4044"/>
      <c r="FX15" s="636"/>
      <c r="GC15" s="795">
        <v>36</v>
      </c>
    </row>
    <row r="16" spans="2:185" ht="12.75" customHeight="1">
      <c r="D16" s="807"/>
      <c r="E16" s="806"/>
      <c r="F16" s="3818"/>
      <c r="G16" s="3818"/>
      <c r="H16" s="3818"/>
      <c r="I16" s="3818"/>
      <c r="J16" s="4056"/>
      <c r="K16" s="4056"/>
      <c r="L16" s="4056"/>
      <c r="M16" s="4056"/>
      <c r="N16" s="4056"/>
      <c r="O16" s="3962" t="s">
        <v>910</v>
      </c>
      <c r="P16" s="4038"/>
      <c r="Q16" s="3962" t="s">
        <v>911</v>
      </c>
      <c r="R16" s="4038"/>
      <c r="S16" s="3962" t="s">
        <v>912</v>
      </c>
      <c r="T16" s="4038"/>
      <c r="U16" s="3962" t="s">
        <v>914</v>
      </c>
      <c r="V16" s="4038"/>
      <c r="W16" s="3962" t="s">
        <v>916</v>
      </c>
      <c r="X16" s="4038"/>
      <c r="Y16" s="3962" t="s">
        <v>917</v>
      </c>
      <c r="Z16" s="4038"/>
      <c r="AA16" s="3962" t="s">
        <v>919</v>
      </c>
      <c r="AB16" s="4038"/>
      <c r="AC16" s="4039"/>
      <c r="AD16" s="4039"/>
      <c r="AE16" s="4039"/>
      <c r="AF16" s="4039"/>
      <c r="AG16" s="4039"/>
      <c r="AH16" s="4039"/>
      <c r="AI16" s="4039"/>
      <c r="AJ16" s="4039"/>
      <c r="AK16" s="4039"/>
      <c r="AL16" s="4039"/>
      <c r="AM16" s="4039"/>
      <c r="AN16" s="4039"/>
      <c r="AO16" s="4039"/>
      <c r="AP16" s="4039"/>
      <c r="AQ16" s="4039"/>
      <c r="AR16" s="4039"/>
      <c r="AS16" s="4039"/>
      <c r="AT16" s="4039"/>
      <c r="AU16" s="4039"/>
      <c r="AV16" s="4039"/>
      <c r="AW16" s="4039"/>
      <c r="AX16" s="4039"/>
      <c r="AY16" s="4039"/>
      <c r="AZ16" s="4039"/>
      <c r="BA16" s="4039"/>
      <c r="BB16" s="4039"/>
      <c r="BC16" s="4039"/>
      <c r="BD16" s="4039"/>
      <c r="BE16" s="4039"/>
      <c r="BF16" s="4039"/>
      <c r="BG16" s="4039"/>
      <c r="BH16" s="4039"/>
      <c r="BI16" s="4039"/>
      <c r="BJ16" s="4039"/>
      <c r="BK16" s="4039"/>
      <c r="BL16" s="4039"/>
      <c r="BM16" s="4039"/>
      <c r="BN16" s="4039"/>
      <c r="BO16" s="4039"/>
      <c r="BP16" s="4039"/>
      <c r="BQ16" s="4039"/>
      <c r="BR16" s="4039"/>
      <c r="BS16" s="4040"/>
      <c r="BT16" s="3962" t="s">
        <v>634</v>
      </c>
      <c r="BU16" s="4038"/>
      <c r="BV16" s="3962" t="s">
        <v>634</v>
      </c>
      <c r="BW16" s="4038"/>
      <c r="BX16" s="3962" t="s">
        <v>634</v>
      </c>
      <c r="BY16" s="4038"/>
      <c r="BZ16" s="3962" t="s">
        <v>634</v>
      </c>
      <c r="CA16" s="4038"/>
      <c r="CB16" s="3962" t="s">
        <v>1303</v>
      </c>
      <c r="CC16" s="4038"/>
      <c r="CD16" s="3962" t="s">
        <v>634</v>
      </c>
      <c r="CE16" s="4038"/>
      <c r="CF16" s="3962" t="s">
        <v>1304</v>
      </c>
      <c r="CG16" s="4038"/>
      <c r="CH16" s="3962" t="s">
        <v>1305</v>
      </c>
      <c r="CI16" s="4038"/>
      <c r="CJ16" s="3962" t="s">
        <v>1305</v>
      </c>
      <c r="CK16" s="4038"/>
      <c r="CL16" s="4046"/>
      <c r="CM16" s="4039"/>
      <c r="CN16" s="4039"/>
      <c r="CO16" s="4039"/>
      <c r="CP16" s="4039"/>
      <c r="CQ16" s="4039"/>
      <c r="CR16" s="4039"/>
      <c r="CS16" s="4039"/>
      <c r="CT16" s="4039"/>
      <c r="CU16" s="4039"/>
      <c r="CV16" s="4039"/>
      <c r="CW16" s="4039"/>
      <c r="CX16" s="4040"/>
      <c r="CY16" s="3922" t="s">
        <v>634</v>
      </c>
      <c r="CZ16" s="3964"/>
      <c r="DA16" s="3922" t="s">
        <v>634</v>
      </c>
      <c r="DB16" s="3964"/>
      <c r="DC16" s="3922" t="s">
        <v>634</v>
      </c>
      <c r="DD16" s="3964"/>
      <c r="DE16" s="3962" t="s">
        <v>1303</v>
      </c>
      <c r="DF16" s="4038"/>
      <c r="DG16" s="3962" t="s">
        <v>1306</v>
      </c>
      <c r="DH16" s="4038"/>
      <c r="DI16" s="3962" t="s">
        <v>1306</v>
      </c>
      <c r="DJ16" s="4038"/>
      <c r="DK16" s="4046"/>
      <c r="DL16" s="4039"/>
      <c r="DM16" s="4039"/>
      <c r="DN16" s="4039"/>
      <c r="DO16" s="4039"/>
      <c r="DP16" s="4039"/>
      <c r="DQ16" s="4039"/>
      <c r="DR16" s="4039"/>
      <c r="DS16" s="4039"/>
      <c r="DT16" s="4039"/>
      <c r="DU16" s="4039"/>
      <c r="DV16" s="4039"/>
      <c r="DW16" s="4039"/>
      <c r="DX16" s="4039"/>
      <c r="DY16" s="4039"/>
      <c r="DZ16" s="4039"/>
      <c r="EA16" s="4039"/>
      <c r="EB16" s="4039"/>
      <c r="EC16" s="4039"/>
      <c r="ED16" s="4039"/>
      <c r="EE16" s="4039"/>
      <c r="EF16" s="4039"/>
      <c r="EG16" s="4039"/>
      <c r="EH16" s="4039"/>
      <c r="EI16" s="4039"/>
      <c r="EJ16" s="4039"/>
      <c r="EK16" s="4039"/>
      <c r="EL16" s="4039"/>
      <c r="EM16" s="4039"/>
      <c r="EN16" s="4039"/>
      <c r="EO16" s="4039"/>
      <c r="EP16" s="4039"/>
      <c r="EQ16" s="4039"/>
      <c r="ER16" s="4039"/>
      <c r="ES16" s="4039"/>
      <c r="ET16" s="4039"/>
      <c r="EU16" s="4039"/>
      <c r="EV16" s="4039"/>
      <c r="EW16" s="4039"/>
      <c r="EX16" s="4039"/>
      <c r="EY16" s="4039"/>
      <c r="EZ16" s="4039"/>
      <c r="FA16" s="4039"/>
      <c r="FB16" s="4039"/>
      <c r="FC16" s="4039"/>
      <c r="FD16" s="4039"/>
      <c r="FE16" s="4039"/>
      <c r="FF16" s="4039"/>
      <c r="FG16" s="4039"/>
      <c r="FH16" s="4039"/>
      <c r="FI16" s="4039"/>
      <c r="FJ16" s="4039"/>
      <c r="FK16" s="4039"/>
      <c r="FL16" s="4039"/>
      <c r="FM16" s="4039"/>
      <c r="FN16" s="4039"/>
      <c r="FO16" s="4039"/>
      <c r="FP16" s="4039"/>
      <c r="FQ16" s="4039"/>
      <c r="FR16" s="4039"/>
      <c r="FS16" s="4039"/>
      <c r="FT16" s="4039"/>
      <c r="FU16" s="4039"/>
      <c r="FV16" s="4039"/>
      <c r="FW16" s="4044"/>
      <c r="FX16" s="636"/>
      <c r="GC16" s="795">
        <v>12</v>
      </c>
    </row>
    <row r="17" spans="1:185" ht="15.75" customHeight="1">
      <c r="E17" s="806"/>
      <c r="F17" s="3818"/>
      <c r="G17" s="3818"/>
      <c r="H17" s="3818"/>
      <c r="I17" s="3818"/>
      <c r="J17" s="4056"/>
      <c r="K17" s="4056"/>
      <c r="L17" s="4056"/>
      <c r="M17" s="4056"/>
      <c r="N17" s="4056"/>
      <c r="O17" s="1015" t="s">
        <v>1307</v>
      </c>
      <c r="P17" s="1015" t="s">
        <v>1308</v>
      </c>
      <c r="Q17" s="1015" t="s">
        <v>1307</v>
      </c>
      <c r="R17" s="1015" t="s">
        <v>1308</v>
      </c>
      <c r="S17" s="1015" t="s">
        <v>1307</v>
      </c>
      <c r="T17" s="1015" t="s">
        <v>1308</v>
      </c>
      <c r="U17" s="1015" t="s">
        <v>1307</v>
      </c>
      <c r="V17" s="1015" t="s">
        <v>1308</v>
      </c>
      <c r="W17" s="1015" t="s">
        <v>1307</v>
      </c>
      <c r="X17" s="1015" t="s">
        <v>1308</v>
      </c>
      <c r="Y17" s="1015" t="s">
        <v>1307</v>
      </c>
      <c r="Z17" s="1015" t="s">
        <v>1308</v>
      </c>
      <c r="AA17" s="1015" t="s">
        <v>1307</v>
      </c>
      <c r="AB17" s="1015" t="s">
        <v>1308</v>
      </c>
      <c r="AC17" s="4039"/>
      <c r="AD17" s="4039"/>
      <c r="AE17" s="4039"/>
      <c r="AF17" s="4039"/>
      <c r="AG17" s="4039"/>
      <c r="AH17" s="4039"/>
      <c r="AI17" s="4039"/>
      <c r="AJ17" s="4039"/>
      <c r="AK17" s="4039"/>
      <c r="AL17" s="4039"/>
      <c r="AM17" s="4039"/>
      <c r="AN17" s="4039"/>
      <c r="AO17" s="4039"/>
      <c r="AP17" s="4039"/>
      <c r="AQ17" s="4039"/>
      <c r="AR17" s="4039"/>
      <c r="AS17" s="4039"/>
      <c r="AT17" s="4039"/>
      <c r="AU17" s="4039"/>
      <c r="AV17" s="4039"/>
      <c r="AW17" s="4039"/>
      <c r="AX17" s="4039"/>
      <c r="AY17" s="4039"/>
      <c r="AZ17" s="4039"/>
      <c r="BA17" s="4039"/>
      <c r="BB17" s="4039"/>
      <c r="BC17" s="4039"/>
      <c r="BD17" s="4039"/>
      <c r="BE17" s="4039"/>
      <c r="BF17" s="4039"/>
      <c r="BG17" s="4039"/>
      <c r="BH17" s="4039"/>
      <c r="BI17" s="4039"/>
      <c r="BJ17" s="4039"/>
      <c r="BK17" s="4039"/>
      <c r="BL17" s="4039"/>
      <c r="BM17" s="4039"/>
      <c r="BN17" s="4039"/>
      <c r="BO17" s="4039"/>
      <c r="BP17" s="4039"/>
      <c r="BQ17" s="4039"/>
      <c r="BR17" s="4039"/>
      <c r="BS17" s="4040"/>
      <c r="BT17" s="1015" t="s">
        <v>1307</v>
      </c>
      <c r="BU17" s="1015" t="s">
        <v>1308</v>
      </c>
      <c r="BV17" s="1015" t="s">
        <v>1307</v>
      </c>
      <c r="BW17" s="1015" t="s">
        <v>1308</v>
      </c>
      <c r="BX17" s="1015" t="s">
        <v>1307</v>
      </c>
      <c r="BY17" s="1015" t="s">
        <v>1308</v>
      </c>
      <c r="BZ17" s="1015" t="s">
        <v>1307</v>
      </c>
      <c r="CA17" s="1015" t="s">
        <v>1308</v>
      </c>
      <c r="CB17" s="1015" t="s">
        <v>1307</v>
      </c>
      <c r="CC17" s="1015" t="s">
        <v>1308</v>
      </c>
      <c r="CD17" s="1015" t="s">
        <v>1307</v>
      </c>
      <c r="CE17" s="1015" t="s">
        <v>1308</v>
      </c>
      <c r="CF17" s="1015" t="s">
        <v>1307</v>
      </c>
      <c r="CG17" s="1015" t="s">
        <v>1308</v>
      </c>
      <c r="CH17" s="1015" t="s">
        <v>1307</v>
      </c>
      <c r="CI17" s="1015" t="s">
        <v>1308</v>
      </c>
      <c r="CJ17" s="1015" t="s">
        <v>1307</v>
      </c>
      <c r="CK17" s="1015" t="s">
        <v>1308</v>
      </c>
      <c r="CL17" s="4046"/>
      <c r="CM17" s="4039"/>
      <c r="CN17" s="4039"/>
      <c r="CO17" s="4039"/>
      <c r="CP17" s="4039"/>
      <c r="CQ17" s="4039"/>
      <c r="CR17" s="4039"/>
      <c r="CS17" s="4039"/>
      <c r="CT17" s="4039"/>
      <c r="CU17" s="4039"/>
      <c r="CV17" s="4039"/>
      <c r="CW17" s="4039"/>
      <c r="CX17" s="4040"/>
      <c r="CY17" s="1015" t="s">
        <v>1307</v>
      </c>
      <c r="CZ17" s="1015" t="s">
        <v>1308</v>
      </c>
      <c r="DA17" s="1015" t="s">
        <v>1307</v>
      </c>
      <c r="DB17" s="1015" t="s">
        <v>1308</v>
      </c>
      <c r="DC17" s="1015" t="s">
        <v>1307</v>
      </c>
      <c r="DD17" s="1015" t="s">
        <v>1308</v>
      </c>
      <c r="DE17" s="1015" t="s">
        <v>1307</v>
      </c>
      <c r="DF17" s="1015" t="s">
        <v>1308</v>
      </c>
      <c r="DG17" s="1015" t="s">
        <v>1307</v>
      </c>
      <c r="DH17" s="1015" t="s">
        <v>1308</v>
      </c>
      <c r="DI17" s="1015" t="s">
        <v>1307</v>
      </c>
      <c r="DJ17" s="1015" t="s">
        <v>1308</v>
      </c>
      <c r="DK17" s="4046"/>
      <c r="DL17" s="4039"/>
      <c r="DM17" s="4039"/>
      <c r="DN17" s="4039"/>
      <c r="DO17" s="4039"/>
      <c r="DP17" s="4039"/>
      <c r="DQ17" s="4039"/>
      <c r="DR17" s="4039"/>
      <c r="DS17" s="4039"/>
      <c r="DT17" s="4039"/>
      <c r="DU17" s="4039"/>
      <c r="DV17" s="4039"/>
      <c r="DW17" s="4039"/>
      <c r="DX17" s="4039"/>
      <c r="DY17" s="4039"/>
      <c r="DZ17" s="4039"/>
      <c r="EA17" s="4039"/>
      <c r="EB17" s="4039"/>
      <c r="EC17" s="4039"/>
      <c r="ED17" s="4039"/>
      <c r="EE17" s="4039"/>
      <c r="EF17" s="4039"/>
      <c r="EG17" s="4039"/>
      <c r="EH17" s="4039"/>
      <c r="EI17" s="4039"/>
      <c r="EJ17" s="4039"/>
      <c r="EK17" s="4039"/>
      <c r="EL17" s="4039"/>
      <c r="EM17" s="4039"/>
      <c r="EN17" s="4039"/>
      <c r="EO17" s="4039"/>
      <c r="EP17" s="4039"/>
      <c r="EQ17" s="4039"/>
      <c r="ER17" s="4039"/>
      <c r="ES17" s="4039"/>
      <c r="ET17" s="4039"/>
      <c r="EU17" s="4039"/>
      <c r="EV17" s="4039"/>
      <c r="EW17" s="4039"/>
      <c r="EX17" s="4039"/>
      <c r="EY17" s="4039"/>
      <c r="EZ17" s="4039"/>
      <c r="FA17" s="4039"/>
      <c r="FB17" s="4039"/>
      <c r="FC17" s="4039"/>
      <c r="FD17" s="4039"/>
      <c r="FE17" s="4039"/>
      <c r="FF17" s="4039"/>
      <c r="FG17" s="4039"/>
      <c r="FH17" s="4039"/>
      <c r="FI17" s="4039"/>
      <c r="FJ17" s="4039"/>
      <c r="FK17" s="4039"/>
      <c r="FL17" s="4039"/>
      <c r="FM17" s="4039"/>
      <c r="FN17" s="4039"/>
      <c r="FO17" s="4039"/>
      <c r="FP17" s="4039"/>
      <c r="FQ17" s="4039"/>
      <c r="FR17" s="4039"/>
      <c r="FS17" s="4039"/>
      <c r="FT17" s="4039"/>
      <c r="FU17" s="4039"/>
      <c r="FV17" s="4039"/>
      <c r="FW17" s="4045"/>
      <c r="FX17" s="636"/>
      <c r="GC17" s="795">
        <v>15</v>
      </c>
    </row>
    <row r="18" spans="1:185" s="794" customFormat="1" ht="12" hidden="1" customHeight="1">
      <c r="B18" s="792"/>
      <c r="E18" s="808"/>
      <c r="F18" s="1016"/>
      <c r="G18" s="1016"/>
      <c r="H18" s="1016"/>
      <c r="I18" s="1016"/>
      <c r="J18" s="1017"/>
      <c r="K18" s="1017"/>
      <c r="L18" s="1017"/>
      <c r="M18" s="1017"/>
      <c r="N18" s="1017"/>
      <c r="O18" s="1016"/>
      <c r="P18" s="1016"/>
      <c r="Q18" s="1016"/>
      <c r="R18" s="1016"/>
      <c r="S18" s="1016"/>
      <c r="T18" s="1016"/>
      <c r="U18" s="1018"/>
      <c r="V18" s="1018"/>
      <c r="W18" s="1018"/>
      <c r="X18" s="1018"/>
      <c r="Y18" s="1018"/>
      <c r="Z18" s="1018"/>
      <c r="AA18" s="1018"/>
      <c r="AB18" s="1016"/>
      <c r="AC18" s="1017"/>
      <c r="AD18" s="1017"/>
      <c r="AE18" s="1017"/>
      <c r="AF18" s="1017"/>
      <c r="AG18" s="1017"/>
      <c r="AH18" s="1017"/>
      <c r="AI18" s="1017"/>
      <c r="AJ18" s="1017"/>
      <c r="AK18" s="1017"/>
      <c r="AL18" s="1017"/>
      <c r="AM18" s="1017"/>
      <c r="AN18" s="1017"/>
      <c r="AO18" s="1017"/>
      <c r="AP18" s="1017"/>
      <c r="AQ18" s="1017"/>
      <c r="AR18" s="1017"/>
      <c r="AS18" s="1017"/>
      <c r="AT18" s="1017"/>
      <c r="AU18" s="1017"/>
      <c r="AV18" s="1017"/>
      <c r="AW18" s="1017"/>
      <c r="AX18" s="1017"/>
      <c r="AY18" s="1017"/>
      <c r="AZ18" s="1017"/>
      <c r="BA18" s="1017"/>
      <c r="BB18" s="1017"/>
      <c r="BC18" s="1017"/>
      <c r="BD18" s="1017"/>
      <c r="BE18" s="1017"/>
      <c r="BF18" s="1017"/>
      <c r="BG18" s="1017"/>
      <c r="BH18" s="1017"/>
      <c r="BI18" s="1017"/>
      <c r="BJ18" s="1017"/>
      <c r="BK18" s="1017"/>
      <c r="BL18" s="1017"/>
      <c r="BM18" s="1017"/>
      <c r="BN18" s="1017"/>
      <c r="BO18" s="1017"/>
      <c r="BP18" s="1017"/>
      <c r="BQ18" s="1017"/>
      <c r="BR18" s="1017"/>
      <c r="BS18" s="1017"/>
      <c r="BT18" s="1019"/>
      <c r="BU18" s="1019"/>
      <c r="BV18" s="1019"/>
      <c r="BW18" s="1019"/>
      <c r="BX18" s="1019"/>
      <c r="BY18" s="1019"/>
      <c r="BZ18" s="1019"/>
      <c r="CA18" s="1019"/>
      <c r="CB18" s="1019"/>
      <c r="CC18" s="1019"/>
      <c r="CD18" s="1019"/>
      <c r="CE18" s="1019"/>
      <c r="CF18" s="1019"/>
      <c r="CG18" s="1019"/>
      <c r="CH18" s="1019"/>
      <c r="CI18" s="1019"/>
      <c r="CJ18" s="1019"/>
      <c r="CK18" s="1019"/>
      <c r="CL18" s="1017"/>
      <c r="CM18" s="1017"/>
      <c r="CN18" s="1017"/>
      <c r="CO18" s="1017"/>
      <c r="CP18" s="1017"/>
      <c r="CQ18" s="1017"/>
      <c r="CR18" s="1017"/>
      <c r="CS18" s="1017"/>
      <c r="CT18" s="1017"/>
      <c r="CU18" s="1017"/>
      <c r="CV18" s="1017"/>
      <c r="CW18" s="1017"/>
      <c r="CX18" s="1017"/>
      <c r="CY18" s="1019"/>
      <c r="CZ18" s="1019"/>
      <c r="DA18" s="1019"/>
      <c r="DB18" s="1019"/>
      <c r="DC18" s="1019"/>
      <c r="DD18" s="1019"/>
      <c r="DE18" s="1019"/>
      <c r="DF18" s="1019"/>
      <c r="DG18" s="1019"/>
      <c r="DH18" s="1019"/>
      <c r="DI18" s="1019"/>
      <c r="DJ18" s="1019"/>
      <c r="DK18" s="1017"/>
      <c r="DL18" s="1017"/>
      <c r="DM18" s="1017"/>
      <c r="DN18" s="1017"/>
      <c r="DO18" s="1017"/>
      <c r="DP18" s="1017"/>
      <c r="DQ18" s="1017"/>
      <c r="DR18" s="1017"/>
      <c r="DS18" s="1017"/>
      <c r="DT18" s="1017"/>
      <c r="DU18" s="1017"/>
      <c r="DV18" s="1017"/>
      <c r="DW18" s="1017"/>
      <c r="DX18" s="1017"/>
      <c r="DY18" s="1017"/>
      <c r="DZ18" s="1017"/>
      <c r="EA18" s="1017"/>
      <c r="EB18" s="1017"/>
      <c r="EC18" s="1017"/>
      <c r="ED18" s="1017"/>
      <c r="EE18" s="1017"/>
      <c r="EF18" s="1017"/>
      <c r="EG18" s="1017"/>
      <c r="EH18" s="1017"/>
      <c r="EI18" s="1017"/>
      <c r="EJ18" s="1017"/>
      <c r="EK18" s="1017"/>
      <c r="EL18" s="1017"/>
      <c r="EM18" s="1017"/>
      <c r="EN18" s="1017"/>
      <c r="EO18" s="1017"/>
      <c r="EP18" s="1017"/>
      <c r="EQ18" s="1017"/>
      <c r="ER18" s="1017"/>
      <c r="ES18" s="1017"/>
      <c r="ET18" s="1017"/>
      <c r="EU18" s="1017"/>
      <c r="EV18" s="1017"/>
      <c r="EW18" s="1017"/>
      <c r="EX18" s="1017"/>
      <c r="EY18" s="1017"/>
      <c r="EZ18" s="1017"/>
      <c r="FA18" s="1017"/>
      <c r="FB18" s="1017"/>
      <c r="FC18" s="1017"/>
      <c r="FD18" s="1017"/>
      <c r="FE18" s="1017"/>
      <c r="FF18" s="1017"/>
      <c r="FG18" s="1017"/>
      <c r="FH18" s="1017"/>
      <c r="FI18" s="1017"/>
      <c r="FJ18" s="1017"/>
      <c r="FK18" s="1017"/>
      <c r="FL18" s="1017"/>
      <c r="FM18" s="1017"/>
      <c r="FN18" s="1017"/>
      <c r="FO18" s="1017"/>
      <c r="FP18" s="1017"/>
      <c r="FQ18" s="1017"/>
      <c r="FR18" s="1017"/>
      <c r="FS18" s="1017"/>
      <c r="FT18" s="1017"/>
      <c r="FU18" s="1017"/>
      <c r="FV18" s="1017"/>
      <c r="FW18" s="1016"/>
      <c r="FX18" s="1020"/>
      <c r="GC18" s="793">
        <v>0</v>
      </c>
    </row>
    <row r="19" spans="1:185" s="794" customFormat="1" ht="11.25" hidden="1" customHeight="1">
      <c r="B19" s="792"/>
      <c r="E19" s="808"/>
      <c r="F19" s="1016"/>
      <c r="G19" s="1016"/>
      <c r="H19" s="1016"/>
      <c r="I19" s="1016"/>
      <c r="J19" s="1016"/>
      <c r="K19" s="1016"/>
      <c r="L19" s="1016"/>
      <c r="M19" s="1016"/>
      <c r="N19" s="1016"/>
      <c r="O19" s="1016"/>
      <c r="P19" s="1016"/>
      <c r="Q19" s="1016"/>
      <c r="R19" s="1016"/>
      <c r="S19" s="1016"/>
      <c r="T19" s="1016"/>
      <c r="U19" s="1018"/>
      <c r="V19" s="1018"/>
      <c r="W19" s="1018"/>
      <c r="X19" s="1018"/>
      <c r="Y19" s="1018"/>
      <c r="Z19" s="1018"/>
      <c r="AA19" s="1018"/>
      <c r="AB19" s="1016"/>
      <c r="AC19" s="1016"/>
      <c r="AD19" s="1016"/>
      <c r="AE19" s="1016"/>
      <c r="AF19" s="1016"/>
      <c r="AG19" s="1016"/>
      <c r="AH19" s="1016"/>
      <c r="AI19" s="1016"/>
      <c r="AJ19" s="1016"/>
      <c r="AK19" s="1016"/>
      <c r="AL19" s="1016"/>
      <c r="AM19" s="1016"/>
      <c r="AN19" s="1016"/>
      <c r="AO19" s="1016"/>
      <c r="AP19" s="1016"/>
      <c r="AQ19" s="1016"/>
      <c r="AR19" s="1016"/>
      <c r="AS19" s="1016"/>
      <c r="AT19" s="1016"/>
      <c r="AU19" s="1016"/>
      <c r="AV19" s="1016"/>
      <c r="AW19" s="1016"/>
      <c r="AX19" s="1016"/>
      <c r="AY19" s="1016"/>
      <c r="AZ19" s="1016"/>
      <c r="BA19" s="1016"/>
      <c r="BB19" s="1016"/>
      <c r="BC19" s="1016"/>
      <c r="BD19" s="1016"/>
      <c r="BE19" s="1016"/>
      <c r="BF19" s="1016"/>
      <c r="BG19" s="1016"/>
      <c r="BH19" s="1016"/>
      <c r="BI19" s="1016"/>
      <c r="BJ19" s="1016"/>
      <c r="BK19" s="1016"/>
      <c r="BL19" s="1016"/>
      <c r="BM19" s="1016"/>
      <c r="BN19" s="1016"/>
      <c r="BO19" s="1016"/>
      <c r="BP19" s="1016"/>
      <c r="BQ19" s="1016"/>
      <c r="BR19" s="1016"/>
      <c r="BS19" s="1016"/>
      <c r="BT19" s="1016"/>
      <c r="BU19" s="1016"/>
      <c r="BV19" s="1016"/>
      <c r="BW19" s="1016"/>
      <c r="BX19" s="1016"/>
      <c r="BY19" s="1016"/>
      <c r="BZ19" s="1016"/>
      <c r="CA19" s="1016"/>
      <c r="CB19" s="1016"/>
      <c r="CC19" s="1016"/>
      <c r="CD19" s="1016"/>
      <c r="CE19" s="1016"/>
      <c r="CF19" s="1016"/>
      <c r="CG19" s="1016"/>
      <c r="CH19" s="1016"/>
      <c r="CI19" s="1016"/>
      <c r="CJ19" s="1016"/>
      <c r="CK19" s="1016"/>
      <c r="CL19" s="1016"/>
      <c r="CM19" s="1016"/>
      <c r="CN19" s="1016"/>
      <c r="CO19" s="1016"/>
      <c r="CP19" s="1016"/>
      <c r="CQ19" s="1016"/>
      <c r="CR19" s="1016"/>
      <c r="CS19" s="1016"/>
      <c r="CT19" s="1016"/>
      <c r="CU19" s="1016"/>
      <c r="CV19" s="1016"/>
      <c r="CW19" s="1016"/>
      <c r="CX19" s="1016"/>
      <c r="CY19" s="1016"/>
      <c r="CZ19" s="1016"/>
      <c r="DA19" s="1016"/>
      <c r="DB19" s="1016"/>
      <c r="DC19" s="1016"/>
      <c r="DD19" s="1016"/>
      <c r="DE19" s="1016"/>
      <c r="DF19" s="1016"/>
      <c r="DG19" s="1016"/>
      <c r="DH19" s="1016"/>
      <c r="DI19" s="1016"/>
      <c r="DJ19" s="1016"/>
      <c r="DK19" s="1016"/>
      <c r="DL19" s="1016"/>
      <c r="DM19" s="1016"/>
      <c r="DN19" s="1016"/>
      <c r="DO19" s="1016"/>
      <c r="DP19" s="1016"/>
      <c r="DQ19" s="1016"/>
      <c r="DR19" s="1016"/>
      <c r="DS19" s="1016"/>
      <c r="DT19" s="1016"/>
      <c r="DU19" s="1016"/>
      <c r="DV19" s="1016"/>
      <c r="DW19" s="1016"/>
      <c r="DX19" s="1016"/>
      <c r="DY19" s="1016"/>
      <c r="DZ19" s="1016"/>
      <c r="EA19" s="1016"/>
      <c r="EB19" s="1016"/>
      <c r="EC19" s="1016"/>
      <c r="ED19" s="1016"/>
      <c r="EE19" s="1016"/>
      <c r="EF19" s="1016"/>
      <c r="EG19" s="1016"/>
      <c r="EH19" s="1016"/>
      <c r="EI19" s="1016"/>
      <c r="EJ19" s="1016"/>
      <c r="EK19" s="1016"/>
      <c r="EL19" s="1016"/>
      <c r="EM19" s="1016"/>
      <c r="EN19" s="1016"/>
      <c r="EO19" s="1016"/>
      <c r="EP19" s="1016"/>
      <c r="EQ19" s="1016"/>
      <c r="ER19" s="1016"/>
      <c r="ES19" s="1016"/>
      <c r="ET19" s="1016"/>
      <c r="EU19" s="1016"/>
      <c r="EV19" s="1016"/>
      <c r="EW19" s="1016"/>
      <c r="EX19" s="1016"/>
      <c r="EY19" s="1016"/>
      <c r="EZ19" s="1016"/>
      <c r="FA19" s="1016"/>
      <c r="FB19" s="1016"/>
      <c r="FC19" s="1016"/>
      <c r="FD19" s="1016"/>
      <c r="FE19" s="1016"/>
      <c r="FF19" s="1016"/>
      <c r="FG19" s="1016"/>
      <c r="FH19" s="1016"/>
      <c r="FI19" s="1016"/>
      <c r="FJ19" s="1016"/>
      <c r="FK19" s="1016"/>
      <c r="FL19" s="1016"/>
      <c r="FM19" s="1016"/>
      <c r="FN19" s="1016"/>
      <c r="FO19" s="1016"/>
      <c r="FP19" s="1016"/>
      <c r="FQ19" s="1016"/>
      <c r="FR19" s="1016"/>
      <c r="FS19" s="1016"/>
      <c r="FT19" s="1016"/>
      <c r="FU19" s="1016"/>
      <c r="FV19" s="1016"/>
      <c r="FW19" s="1016"/>
      <c r="FX19" s="1020"/>
      <c r="GC19" s="793">
        <v>0</v>
      </c>
    </row>
    <row r="20" spans="1:185" s="794" customFormat="1" ht="11.25" hidden="1" customHeight="1">
      <c r="B20" s="809"/>
      <c r="D20" s="793"/>
      <c r="E20" s="808"/>
      <c r="F20" s="1021" t="s">
        <v>460</v>
      </c>
      <c r="G20" s="1022"/>
      <c r="H20" s="1023"/>
      <c r="I20" s="1023"/>
      <c r="J20" s="1023"/>
      <c r="K20" s="1023"/>
      <c r="L20" s="1023"/>
      <c r="M20" s="1023"/>
      <c r="N20" s="1023"/>
      <c r="O20" s="1022"/>
      <c r="P20" s="1022"/>
      <c r="Q20" s="1022"/>
      <c r="R20" s="1022"/>
      <c r="S20" s="1022"/>
      <c r="T20" s="1022"/>
      <c r="U20" s="1024"/>
      <c r="V20" s="1024"/>
      <c r="W20" s="1024"/>
      <c r="X20" s="1024"/>
      <c r="Y20" s="1024"/>
      <c r="Z20" s="1024"/>
      <c r="AA20" s="1024"/>
      <c r="AB20" s="1022"/>
      <c r="AC20" s="1023"/>
      <c r="AD20" s="1023"/>
      <c r="AE20" s="1023"/>
      <c r="AF20" s="1023"/>
      <c r="AG20" s="1023"/>
      <c r="AH20" s="1023"/>
      <c r="AI20" s="1023"/>
      <c r="AJ20" s="1023"/>
      <c r="AK20" s="1023"/>
      <c r="AL20" s="1023"/>
      <c r="AM20" s="1023"/>
      <c r="AN20" s="1023"/>
      <c r="AO20" s="1023"/>
      <c r="AP20" s="1023"/>
      <c r="AQ20" s="1023"/>
      <c r="AR20" s="1023"/>
      <c r="AS20" s="1023"/>
      <c r="AT20" s="1023"/>
      <c r="AU20" s="1023"/>
      <c r="AV20" s="1023"/>
      <c r="AW20" s="1023"/>
      <c r="AX20" s="1023"/>
      <c r="AY20" s="1023"/>
      <c r="AZ20" s="1023"/>
      <c r="BA20" s="1023"/>
      <c r="BB20" s="1023"/>
      <c r="BC20" s="1023"/>
      <c r="BD20" s="1023"/>
      <c r="BE20" s="1023"/>
      <c r="BF20" s="1023"/>
      <c r="BG20" s="1023"/>
      <c r="BH20" s="1023"/>
      <c r="BI20" s="1023"/>
      <c r="BJ20" s="1023"/>
      <c r="BK20" s="1023"/>
      <c r="BL20" s="1023"/>
      <c r="BM20" s="1023"/>
      <c r="BN20" s="1023"/>
      <c r="BO20" s="1023"/>
      <c r="BP20" s="1023"/>
      <c r="BQ20" s="1023"/>
      <c r="BR20" s="1023"/>
      <c r="BS20" s="1023"/>
      <c r="BT20" s="1023"/>
      <c r="BU20" s="1023"/>
      <c r="BV20" s="1023"/>
      <c r="BW20" s="1023"/>
      <c r="BX20" s="1023"/>
      <c r="BY20" s="1023"/>
      <c r="BZ20" s="1023"/>
      <c r="CA20" s="1023"/>
      <c r="CB20" s="1023"/>
      <c r="CC20" s="1023"/>
      <c r="CD20" s="1023"/>
      <c r="CE20" s="1023"/>
      <c r="CF20" s="1023"/>
      <c r="CG20" s="1023"/>
      <c r="CH20" s="1023"/>
      <c r="CI20" s="1023"/>
      <c r="CJ20" s="1023"/>
      <c r="CK20" s="1023"/>
      <c r="CL20" s="1025"/>
      <c r="CM20" s="1025"/>
      <c r="CN20" s="1025"/>
      <c r="CO20" s="1025"/>
      <c r="CP20" s="1025"/>
      <c r="CQ20" s="1025"/>
      <c r="CR20" s="1025"/>
      <c r="CS20" s="1025"/>
      <c r="CT20" s="1025"/>
      <c r="CU20" s="1025"/>
      <c r="CV20" s="1025"/>
      <c r="CW20" s="1025"/>
      <c r="CX20" s="1025"/>
      <c r="CY20" s="1025"/>
      <c r="CZ20" s="1025"/>
      <c r="DA20" s="1025"/>
      <c r="DB20" s="1025"/>
      <c r="DC20" s="1025"/>
      <c r="DD20" s="1025"/>
      <c r="DE20" s="1025"/>
      <c r="DF20" s="1025"/>
      <c r="DG20" s="1025"/>
      <c r="DH20" s="1025"/>
      <c r="DI20" s="1025"/>
      <c r="DJ20" s="1025"/>
      <c r="DK20" s="1025"/>
      <c r="DL20" s="1025"/>
      <c r="DM20" s="1025"/>
      <c r="DN20" s="1025"/>
      <c r="DO20" s="1025"/>
      <c r="DP20" s="1025"/>
      <c r="DQ20" s="1025"/>
      <c r="DR20" s="1025"/>
      <c r="DS20" s="1025"/>
      <c r="DT20" s="1025"/>
      <c r="DU20" s="1025"/>
      <c r="DV20" s="1025"/>
      <c r="DW20" s="1025"/>
      <c r="DX20" s="1025"/>
      <c r="DY20" s="1025"/>
      <c r="DZ20" s="1025"/>
      <c r="EA20" s="1025"/>
      <c r="EB20" s="1025"/>
      <c r="EC20" s="1025"/>
      <c r="ED20" s="1025"/>
      <c r="EE20" s="1025"/>
      <c r="EF20" s="1025"/>
      <c r="EG20" s="1025"/>
      <c r="EH20" s="1025"/>
      <c r="EI20" s="1025"/>
      <c r="EJ20" s="1025"/>
      <c r="EK20" s="1025"/>
      <c r="EL20" s="1025"/>
      <c r="EM20" s="1025"/>
      <c r="EN20" s="1025"/>
      <c r="EO20" s="1025"/>
      <c r="EP20" s="1025"/>
      <c r="EQ20" s="1025"/>
      <c r="ER20" s="1025"/>
      <c r="ES20" s="1025"/>
      <c r="ET20" s="1025"/>
      <c r="EU20" s="1025"/>
      <c r="EV20" s="1025"/>
      <c r="EW20" s="1025"/>
      <c r="EX20" s="1025"/>
      <c r="EY20" s="1025"/>
      <c r="EZ20" s="1025"/>
      <c r="FA20" s="1025"/>
      <c r="FB20" s="1025"/>
      <c r="FC20" s="1025"/>
      <c r="FD20" s="1025"/>
      <c r="FE20" s="1025"/>
      <c r="FF20" s="1025"/>
      <c r="FG20" s="1025"/>
      <c r="FH20" s="1025"/>
      <c r="FI20" s="1025"/>
      <c r="FJ20" s="1025"/>
      <c r="FK20" s="1025"/>
      <c r="FL20" s="1025"/>
      <c r="FM20" s="1025"/>
      <c r="FN20" s="1025"/>
      <c r="FO20" s="1025"/>
      <c r="FP20" s="1025"/>
      <c r="FQ20" s="1025"/>
      <c r="FR20" s="1025"/>
      <c r="FS20" s="1025"/>
      <c r="FT20" s="1025"/>
      <c r="FU20" s="1025"/>
      <c r="FV20" s="1025"/>
      <c r="FW20" s="1025"/>
      <c r="FX20" s="1026"/>
      <c r="GC20" s="791">
        <v>0</v>
      </c>
    </row>
    <row r="21" spans="1:185" s="794" customFormat="1" ht="21" customHeight="1">
      <c r="A21" s="1148" t="s">
        <v>989</v>
      </c>
      <c r="B21" s="809"/>
      <c r="E21" s="808" t="s">
        <v>9</v>
      </c>
      <c r="F21" s="946" t="str">
        <f>INDEX(IP_MAIN_LIST_NAME_IP,MATCH(A21,IP_MAIN_LIST_IP_ID,0))&amp;" ("&amp;INDEX(IP_MAIN_START_DATE,MATCH(A21,IP_MAIN_LIST_IP_ID,0))&amp;"-"&amp;INDEX(IP_MAIN_END_DATE,MATCH(A21,IP_MAIN_LIST_IP_ID,0))&amp;")"</f>
        <v>Инвестиционная программа № 100 от 28.10.2019 ООО "Смоленскрегионтеплоэнерго" в сфере теплоснабжения по реконструкции котельных, на территории муниципального района Шумячский на 2020-2026 годы (01.01.2020-31.12.2026)</v>
      </c>
      <c r="G21" s="1027"/>
      <c r="H21" s="1028"/>
      <c r="I21" s="1028"/>
      <c r="J21" s="1028"/>
      <c r="K21" s="1028"/>
      <c r="L21" s="1028"/>
      <c r="M21" s="1028"/>
      <c r="N21" s="1028"/>
      <c r="O21" s="1027"/>
      <c r="P21" s="1027"/>
      <c r="Q21" s="1027"/>
      <c r="R21" s="1027"/>
      <c r="S21" s="1027"/>
      <c r="T21" s="1027"/>
      <c r="U21" s="1029"/>
      <c r="V21" s="1029"/>
      <c r="W21" s="1029"/>
      <c r="X21" s="1029"/>
      <c r="Y21" s="1029"/>
      <c r="Z21" s="1029"/>
      <c r="AA21" s="1029"/>
      <c r="AB21" s="1027"/>
      <c r="AC21" s="1028"/>
      <c r="AD21" s="1028"/>
      <c r="AE21" s="1028"/>
      <c r="AF21" s="1028"/>
      <c r="AG21" s="1028"/>
      <c r="AH21" s="1028"/>
      <c r="AI21" s="1028"/>
      <c r="AJ21" s="1028"/>
      <c r="AK21" s="1028"/>
      <c r="AL21" s="1028"/>
      <c r="AM21" s="1028"/>
      <c r="AN21" s="1028"/>
      <c r="AO21" s="1028"/>
      <c r="AP21" s="1028"/>
      <c r="AQ21" s="1028"/>
      <c r="AR21" s="1028"/>
      <c r="AS21" s="1028"/>
      <c r="AT21" s="1028"/>
      <c r="AU21" s="1028"/>
      <c r="AV21" s="1028"/>
      <c r="AW21" s="1028"/>
      <c r="AX21" s="1028"/>
      <c r="AY21" s="1028"/>
      <c r="AZ21" s="1028"/>
      <c r="BA21" s="1028"/>
      <c r="BB21" s="1028"/>
      <c r="BC21" s="1028"/>
      <c r="BD21" s="1028"/>
      <c r="BE21" s="1028"/>
      <c r="BF21" s="1028"/>
      <c r="BG21" s="1028"/>
      <c r="BH21" s="1028"/>
      <c r="BI21" s="1028"/>
      <c r="BJ21" s="1028"/>
      <c r="BK21" s="1028"/>
      <c r="BL21" s="1028"/>
      <c r="BM21" s="1028"/>
      <c r="BN21" s="1028"/>
      <c r="BO21" s="1028"/>
      <c r="BP21" s="1028"/>
      <c r="BQ21" s="1028"/>
      <c r="BR21" s="1028"/>
      <c r="BS21" s="1028"/>
      <c r="BT21" s="1028"/>
      <c r="BU21" s="1028"/>
      <c r="BV21" s="1028"/>
      <c r="BW21" s="1028"/>
      <c r="BX21" s="1028"/>
      <c r="BY21" s="1028"/>
      <c r="BZ21" s="1028"/>
      <c r="CA21" s="1028"/>
      <c r="CB21" s="1028"/>
      <c r="CC21" s="1028"/>
      <c r="CD21" s="1028"/>
      <c r="CE21" s="1028"/>
      <c r="CF21" s="1028"/>
      <c r="CG21" s="1028"/>
      <c r="CH21" s="1028"/>
      <c r="CI21" s="1028"/>
      <c r="CJ21" s="1028"/>
      <c r="CK21" s="1028"/>
      <c r="CL21" s="1030"/>
      <c r="CM21" s="1030"/>
      <c r="CN21" s="1030"/>
      <c r="CO21" s="1030"/>
      <c r="CP21" s="1030"/>
      <c r="CQ21" s="1030"/>
      <c r="CR21" s="1030"/>
      <c r="CS21" s="1030"/>
      <c r="CT21" s="1030"/>
      <c r="CU21" s="1030"/>
      <c r="CV21" s="1030"/>
      <c r="CW21" s="1030"/>
      <c r="CX21" s="1030"/>
      <c r="CY21" s="1030"/>
      <c r="CZ21" s="1030"/>
      <c r="DA21" s="1030"/>
      <c r="DB21" s="1030"/>
      <c r="DC21" s="1030"/>
      <c r="DD21" s="1030"/>
      <c r="DE21" s="1030"/>
      <c r="DF21" s="1030"/>
      <c r="DG21" s="1030"/>
      <c r="DH21" s="1030"/>
      <c r="DI21" s="1030"/>
      <c r="DJ21" s="1030"/>
      <c r="DK21" s="1030"/>
      <c r="DL21" s="1030"/>
      <c r="DM21" s="1030"/>
      <c r="DN21" s="1030"/>
      <c r="DO21" s="1030"/>
      <c r="DP21" s="1030"/>
      <c r="DQ21" s="1030"/>
      <c r="DR21" s="1030"/>
      <c r="DS21" s="1030"/>
      <c r="DT21" s="1030"/>
      <c r="DU21" s="1030"/>
      <c r="DV21" s="1030"/>
      <c r="DW21" s="1030"/>
      <c r="DX21" s="1030"/>
      <c r="DY21" s="1030"/>
      <c r="DZ21" s="1030"/>
      <c r="EA21" s="1030"/>
      <c r="EB21" s="1030"/>
      <c r="EC21" s="1030"/>
      <c r="ED21" s="1030"/>
      <c r="EE21" s="1030"/>
      <c r="EF21" s="1030"/>
      <c r="EG21" s="1030"/>
      <c r="EH21" s="1030"/>
      <c r="EI21" s="1030"/>
      <c r="EJ21" s="1030"/>
      <c r="EK21" s="1030"/>
      <c r="EL21" s="1030"/>
      <c r="EM21" s="1030"/>
      <c r="EN21" s="1030"/>
      <c r="EO21" s="1030"/>
      <c r="EP21" s="1030"/>
      <c r="EQ21" s="1030"/>
      <c r="ER21" s="1030"/>
      <c r="ES21" s="1030"/>
      <c r="ET21" s="1030"/>
      <c r="EU21" s="1030"/>
      <c r="EV21" s="1030"/>
      <c r="EW21" s="1030"/>
      <c r="EX21" s="1030"/>
      <c r="EY21" s="1030"/>
      <c r="EZ21" s="1030"/>
      <c r="FA21" s="1030"/>
      <c r="FB21" s="1030"/>
      <c r="FC21" s="1030"/>
      <c r="FD21" s="1030"/>
      <c r="FE21" s="1030"/>
      <c r="FF21" s="1030"/>
      <c r="FG21" s="1030"/>
      <c r="FH21" s="1030"/>
      <c r="FI21" s="1030"/>
      <c r="FJ21" s="1030"/>
      <c r="FK21" s="1030"/>
      <c r="FL21" s="1030"/>
      <c r="FM21" s="1030"/>
      <c r="FN21" s="1030"/>
      <c r="FO21" s="1030"/>
      <c r="FP21" s="1030"/>
      <c r="FQ21" s="1030"/>
      <c r="FR21" s="1030"/>
      <c r="FS21" s="1030"/>
      <c r="FT21" s="1030"/>
      <c r="FU21" s="1030"/>
      <c r="FV21" s="1031"/>
      <c r="FW21" s="1025"/>
      <c r="FX21" s="1026"/>
    </row>
    <row r="22" spans="1:185" s="794" customFormat="1" ht="24.75" customHeight="1">
      <c r="A22" s="794" t="s">
        <v>989</v>
      </c>
      <c r="B22" s="809"/>
      <c r="E22" s="1634"/>
      <c r="F22" s="1874">
        <v>1</v>
      </c>
      <c r="G22" s="1884" t="s">
        <v>980</v>
      </c>
      <c r="H22" s="1034" t="s">
        <v>1309</v>
      </c>
      <c r="I22" s="1757"/>
      <c r="J22" s="1035"/>
      <c r="K22" s="1035"/>
      <c r="L22" s="1035"/>
      <c r="M22" s="1035"/>
      <c r="N22" s="1035"/>
      <c r="O22" s="1036"/>
      <c r="P22" s="1036"/>
      <c r="Q22" s="1036"/>
      <c r="R22" s="1036"/>
      <c r="S22" s="1036"/>
      <c r="T22" s="1036"/>
      <c r="U22" s="1036"/>
      <c r="V22" s="1036"/>
      <c r="W22" s="1036"/>
      <c r="X22" s="1036"/>
      <c r="Y22" s="1036"/>
      <c r="Z22" s="1036"/>
      <c r="AA22" s="1036"/>
      <c r="AB22" s="1036"/>
      <c r="AC22" s="1035"/>
      <c r="AD22" s="1035"/>
      <c r="AE22" s="1035"/>
      <c r="AF22" s="1035"/>
      <c r="AG22" s="1035"/>
      <c r="AH22" s="1035"/>
      <c r="AI22" s="1035"/>
      <c r="AJ22" s="1035"/>
      <c r="AK22" s="1035"/>
      <c r="AL22" s="1035"/>
      <c r="AM22" s="1035"/>
      <c r="AN22" s="1035"/>
      <c r="AO22" s="1035"/>
      <c r="AP22" s="1035"/>
      <c r="AQ22" s="1035"/>
      <c r="AR22" s="1035"/>
      <c r="AS22" s="1035"/>
      <c r="AT22" s="1035"/>
      <c r="AU22" s="1035"/>
      <c r="AV22" s="1035"/>
      <c r="AW22" s="1035"/>
      <c r="AX22" s="1035"/>
      <c r="AY22" s="1035"/>
      <c r="AZ22" s="1035"/>
      <c r="BA22" s="1035"/>
      <c r="BB22" s="1035"/>
      <c r="BC22" s="1035"/>
      <c r="BD22" s="1035"/>
      <c r="BE22" s="1035"/>
      <c r="BF22" s="1035"/>
      <c r="BG22" s="1035"/>
      <c r="BH22" s="1035"/>
      <c r="BI22" s="1035"/>
      <c r="BJ22" s="1035"/>
      <c r="BK22" s="1035"/>
      <c r="BL22" s="1035"/>
      <c r="BM22" s="1035"/>
      <c r="BN22" s="1035"/>
      <c r="BO22" s="1035"/>
      <c r="BP22" s="1035"/>
      <c r="BQ22" s="1035"/>
      <c r="BR22" s="1035"/>
      <c r="BS22" s="1035"/>
      <c r="BT22" s="1036"/>
      <c r="BU22" s="1036"/>
      <c r="BV22" s="1036"/>
      <c r="BW22" s="1036"/>
      <c r="BX22" s="1036"/>
      <c r="BY22" s="1036"/>
      <c r="BZ22" s="1036"/>
      <c r="CA22" s="1036"/>
      <c r="CB22" s="1036"/>
      <c r="CC22" s="1036"/>
      <c r="CD22" s="1036"/>
      <c r="CE22" s="1036"/>
      <c r="CF22" s="1036"/>
      <c r="CG22" s="1036"/>
      <c r="CH22" s="1036"/>
      <c r="CI22" s="1036"/>
      <c r="CJ22" s="1036"/>
      <c r="CK22" s="1036"/>
      <c r="CL22" s="1035"/>
      <c r="CM22" s="1035"/>
      <c r="CN22" s="1035"/>
      <c r="CO22" s="1035"/>
      <c r="CP22" s="1035"/>
      <c r="CQ22" s="1035"/>
      <c r="CR22" s="1035"/>
      <c r="CS22" s="1035"/>
      <c r="CT22" s="1035"/>
      <c r="CU22" s="1035"/>
      <c r="CV22" s="1035"/>
      <c r="CW22" s="1035"/>
      <c r="CX22" s="1035"/>
      <c r="CY22" s="1036"/>
      <c r="CZ22" s="1036"/>
      <c r="DA22" s="1036"/>
      <c r="DB22" s="1036"/>
      <c r="DC22" s="1036"/>
      <c r="DD22" s="1036"/>
      <c r="DE22" s="1036"/>
      <c r="DF22" s="1036"/>
      <c r="DG22" s="1036"/>
      <c r="DH22" s="1036"/>
      <c r="DI22" s="1036"/>
      <c r="DJ22" s="1036"/>
      <c r="DK22" s="1035"/>
      <c r="DL22" s="1035"/>
      <c r="DM22" s="1035"/>
      <c r="DN22" s="1035"/>
      <c r="DO22" s="1035"/>
      <c r="DP22" s="1035"/>
      <c r="DQ22" s="1035"/>
      <c r="DR22" s="1035"/>
      <c r="DS22" s="1035"/>
      <c r="DT22" s="1035"/>
      <c r="DU22" s="1035"/>
      <c r="DV22" s="1035"/>
      <c r="DW22" s="1035"/>
      <c r="DX22" s="1035"/>
      <c r="DY22" s="1035"/>
      <c r="DZ22" s="1035"/>
      <c r="EA22" s="1035"/>
      <c r="EB22" s="1035"/>
      <c r="EC22" s="1035"/>
      <c r="ED22" s="1035"/>
      <c r="EE22" s="1035"/>
      <c r="EF22" s="1035"/>
      <c r="EG22" s="1035"/>
      <c r="EH22" s="1035"/>
      <c r="EI22" s="1035"/>
      <c r="EJ22" s="1035"/>
      <c r="EK22" s="1035"/>
      <c r="EL22" s="1035"/>
      <c r="EM22" s="1035"/>
      <c r="EN22" s="1035"/>
      <c r="EO22" s="1035"/>
      <c r="EP22" s="1035"/>
      <c r="EQ22" s="1035"/>
      <c r="ER22" s="1035"/>
      <c r="ES22" s="1035"/>
      <c r="ET22" s="1035"/>
      <c r="EU22" s="1035"/>
      <c r="EV22" s="1035"/>
      <c r="EW22" s="1035"/>
      <c r="EX22" s="1035"/>
      <c r="EY22" s="1035"/>
      <c r="EZ22" s="1035"/>
      <c r="FA22" s="1035"/>
      <c r="FB22" s="1035"/>
      <c r="FC22" s="1035"/>
      <c r="FD22" s="1035"/>
      <c r="FE22" s="1035"/>
      <c r="FF22" s="1035"/>
      <c r="FG22" s="1035"/>
      <c r="FH22" s="1035"/>
      <c r="FI22" s="1035"/>
      <c r="FJ22" s="1035"/>
      <c r="FK22" s="1035"/>
      <c r="FL22" s="1035"/>
      <c r="FM22" s="1035"/>
      <c r="FN22" s="1035"/>
      <c r="FO22" s="1035"/>
      <c r="FP22" s="1035"/>
      <c r="FQ22" s="1035"/>
      <c r="FR22" s="1035"/>
      <c r="FS22" s="1035"/>
      <c r="FT22" s="1035"/>
      <c r="FU22" s="1035"/>
      <c r="FV22" s="1035"/>
      <c r="FW22" s="1035"/>
      <c r="FX22" s="1026"/>
    </row>
    <row r="23" spans="1:185" s="794" customFormat="1" ht="12" customHeight="1">
      <c r="A23" s="794" t="s">
        <v>989</v>
      </c>
      <c r="B23" s="809"/>
      <c r="F23" s="2144"/>
      <c r="G23" s="2145" t="s">
        <v>1310</v>
      </c>
      <c r="H23" s="2146"/>
      <c r="I23" s="2147"/>
      <c r="J23" s="2148"/>
      <c r="K23" s="2149"/>
      <c r="L23" s="2150"/>
      <c r="M23" s="2151"/>
      <c r="N23" s="2152"/>
      <c r="O23" s="2153"/>
      <c r="P23" s="2154"/>
      <c r="Q23" s="2155"/>
      <c r="R23" s="2156"/>
      <c r="S23" s="2157"/>
      <c r="T23" s="2158"/>
      <c r="U23" s="2159"/>
      <c r="V23" s="2160"/>
      <c r="W23" s="2161"/>
      <c r="X23" s="2162"/>
      <c r="Y23" s="2163"/>
      <c r="Z23" s="2164"/>
      <c r="AA23" s="2165"/>
      <c r="AB23" s="2166"/>
      <c r="AC23" s="2167"/>
      <c r="AD23" s="2168"/>
      <c r="AE23" s="2169"/>
      <c r="AF23" s="2170"/>
      <c r="AG23" s="2171"/>
      <c r="AH23" s="2172"/>
      <c r="AI23" s="2173"/>
      <c r="AJ23" s="2174"/>
      <c r="AK23" s="2175"/>
      <c r="AL23" s="2176"/>
      <c r="AM23" s="2177"/>
      <c r="AN23" s="2178"/>
      <c r="AO23" s="2179"/>
      <c r="AP23" s="2180"/>
      <c r="AQ23" s="2181"/>
      <c r="AR23" s="2182"/>
      <c r="AS23" s="2183"/>
      <c r="AT23" s="2184"/>
      <c r="AU23" s="2185"/>
      <c r="AV23" s="2186"/>
      <c r="AW23" s="2187"/>
      <c r="AX23" s="2188"/>
      <c r="AY23" s="2189"/>
      <c r="AZ23" s="2190"/>
      <c r="BA23" s="2191"/>
      <c r="BB23" s="2192"/>
      <c r="BC23" s="2193"/>
      <c r="BD23" s="2194"/>
      <c r="BE23" s="2195"/>
      <c r="BF23" s="2196"/>
      <c r="BG23" s="2197"/>
      <c r="BH23" s="2198"/>
      <c r="BI23" s="2199"/>
      <c r="BJ23" s="2200"/>
      <c r="BK23" s="2201"/>
      <c r="BL23" s="2202"/>
      <c r="BM23" s="2203"/>
      <c r="BN23" s="2204"/>
      <c r="BO23" s="2205"/>
      <c r="BP23" s="2206"/>
      <c r="BQ23" s="2207"/>
      <c r="BR23" s="2208"/>
      <c r="BS23" s="2209"/>
      <c r="BT23" s="2210"/>
      <c r="BU23" s="2211"/>
      <c r="BV23" s="2212"/>
      <c r="BW23" s="2213"/>
      <c r="BX23" s="2214"/>
      <c r="BY23" s="2215"/>
      <c r="BZ23" s="2216"/>
      <c r="CA23" s="2217"/>
      <c r="CB23" s="2218"/>
      <c r="CC23" s="2219"/>
      <c r="CD23" s="2220"/>
      <c r="CE23" s="2221"/>
      <c r="CF23" s="2222"/>
      <c r="CG23" s="2223"/>
      <c r="CH23" s="2224"/>
      <c r="CI23" s="2225"/>
      <c r="CJ23" s="2226"/>
      <c r="CK23" s="2227"/>
      <c r="CL23" s="2228"/>
      <c r="CM23" s="2229"/>
      <c r="CN23" s="2230"/>
      <c r="CO23" s="2231"/>
      <c r="CP23" s="2232"/>
      <c r="CQ23" s="2233"/>
      <c r="CR23" s="2234"/>
      <c r="CS23" s="2235"/>
      <c r="CT23" s="2236"/>
      <c r="CU23" s="2237"/>
      <c r="CV23" s="2238"/>
      <c r="CW23" s="2239"/>
      <c r="CX23" s="2240"/>
      <c r="CY23" s="2241"/>
      <c r="CZ23" s="2242"/>
      <c r="DA23" s="2243"/>
      <c r="DB23" s="2244"/>
      <c r="DC23" s="2245"/>
      <c r="DD23" s="2246"/>
      <c r="DE23" s="2247"/>
      <c r="DF23" s="2248"/>
      <c r="DG23" s="2249"/>
      <c r="DH23" s="2250"/>
      <c r="DI23" s="2251"/>
      <c r="DJ23" s="2252"/>
      <c r="DK23" s="2253"/>
      <c r="DL23" s="2254"/>
      <c r="DM23" s="2255"/>
      <c r="DN23" s="2256"/>
      <c r="DO23" s="2257"/>
      <c r="DP23" s="2258"/>
      <c r="DQ23" s="2259"/>
      <c r="DR23" s="2260"/>
      <c r="DS23" s="2261"/>
      <c r="DT23" s="2262"/>
      <c r="DU23" s="2263"/>
      <c r="DV23" s="2264"/>
      <c r="DW23" s="2265"/>
      <c r="DX23" s="2266"/>
      <c r="DY23" s="2267"/>
      <c r="DZ23" s="2268"/>
      <c r="EA23" s="2269"/>
      <c r="EB23" s="2270"/>
      <c r="EC23" s="2271"/>
      <c r="ED23" s="2272"/>
      <c r="EE23" s="2273"/>
      <c r="EF23" s="2274"/>
      <c r="EG23" s="2275"/>
      <c r="EH23" s="2276"/>
      <c r="EI23" s="2277"/>
      <c r="EJ23" s="2278"/>
      <c r="EK23" s="2279"/>
      <c r="EL23" s="2280"/>
      <c r="EM23" s="2281"/>
      <c r="EN23" s="2282"/>
      <c r="EO23" s="2283"/>
      <c r="EP23" s="2284"/>
      <c r="EQ23" s="2285"/>
      <c r="ER23" s="2286"/>
      <c r="ES23" s="2287"/>
      <c r="ET23" s="2288"/>
      <c r="EU23" s="2289"/>
      <c r="EV23" s="2290"/>
      <c r="EW23" s="2291"/>
      <c r="EX23" s="2292"/>
      <c r="EY23" s="2293"/>
      <c r="EZ23" s="2294"/>
      <c r="FA23" s="2295"/>
      <c r="FB23" s="2296"/>
      <c r="FC23" s="2297"/>
      <c r="FD23" s="2298"/>
      <c r="FE23" s="2299"/>
      <c r="FF23" s="2300"/>
      <c r="FG23" s="2301"/>
      <c r="FH23" s="2302"/>
      <c r="FI23" s="2303"/>
      <c r="FJ23" s="2304"/>
      <c r="FK23" s="2305"/>
      <c r="FL23" s="2306"/>
      <c r="FM23" s="2307"/>
      <c r="FN23" s="2308"/>
      <c r="FO23" s="2309"/>
      <c r="FP23" s="2310"/>
      <c r="FQ23" s="2311"/>
      <c r="FR23" s="2312"/>
      <c r="FS23" s="2313"/>
      <c r="FT23" s="2314"/>
      <c r="FU23" s="2315"/>
      <c r="FV23" s="2316"/>
      <c r="FW23" s="2317"/>
      <c r="FX23" s="1609"/>
      <c r="FY23" s="890"/>
      <c r="FZ23" s="890"/>
      <c r="GA23" s="890"/>
      <c r="GB23" s="890"/>
    </row>
    <row r="24" spans="1:185" s="794" customFormat="1" ht="21" customHeight="1">
      <c r="A24" s="1148" t="s">
        <v>999</v>
      </c>
      <c r="B24" s="809"/>
      <c r="E24" s="808" t="s">
        <v>9</v>
      </c>
      <c r="F24" s="946" t="str">
        <f>INDEX(IP_MAIN_LIST_NAME_IP,MATCH(A24,IP_MAIN_LIST_IP_ID,0))&amp;" ("&amp;INDEX(IP_MAIN_START_DATE,MATCH(A24,IP_MAIN_LIST_IP_ID,0))&amp;"-"&amp;INDEX(IP_MAIN_END_DATE,MATCH(A24,IP_MAIN_LIST_IP_ID,0))&amp;")"</f>
        <v>Инвестиционная программа № 21 от 13.05.2022 ООО "Смоленскрегионтеплоэнерго" в сфере теплоснабжения по модернизации и реконструкции газовой котельной, на территории сельского поселения Воргинское, Ершичский муниципальный район на 2023-2025 годы (01.01.2023-31.12.2025)</v>
      </c>
      <c r="G24" s="1027"/>
      <c r="H24" s="1028"/>
      <c r="I24" s="1028"/>
      <c r="J24" s="1028"/>
      <c r="K24" s="1028"/>
      <c r="L24" s="1028"/>
      <c r="M24" s="1028"/>
      <c r="N24" s="1028"/>
      <c r="O24" s="1027"/>
      <c r="P24" s="1027"/>
      <c r="Q24" s="1027"/>
      <c r="R24" s="1027"/>
      <c r="S24" s="1027"/>
      <c r="T24" s="1027"/>
      <c r="U24" s="1029"/>
      <c r="V24" s="1029"/>
      <c r="W24" s="1029"/>
      <c r="X24" s="1029"/>
      <c r="Y24" s="1029"/>
      <c r="Z24" s="1029"/>
      <c r="AA24" s="1029"/>
      <c r="AB24" s="1027"/>
      <c r="AC24" s="1028"/>
      <c r="AD24" s="1028"/>
      <c r="AE24" s="1028"/>
      <c r="AF24" s="1028"/>
      <c r="AG24" s="1028"/>
      <c r="AH24" s="1028"/>
      <c r="AI24" s="1028"/>
      <c r="AJ24" s="1028"/>
      <c r="AK24" s="1028"/>
      <c r="AL24" s="1028"/>
      <c r="AM24" s="1028"/>
      <c r="AN24" s="1028"/>
      <c r="AO24" s="1028"/>
      <c r="AP24" s="1028"/>
      <c r="AQ24" s="1028"/>
      <c r="AR24" s="1028"/>
      <c r="AS24" s="1028"/>
      <c r="AT24" s="1028"/>
      <c r="AU24" s="1028"/>
      <c r="AV24" s="1028"/>
      <c r="AW24" s="1028"/>
      <c r="AX24" s="1028"/>
      <c r="AY24" s="1028"/>
      <c r="AZ24" s="1028"/>
      <c r="BA24" s="1028"/>
      <c r="BB24" s="1028"/>
      <c r="BC24" s="1028"/>
      <c r="BD24" s="1028"/>
      <c r="BE24" s="1028"/>
      <c r="BF24" s="1028"/>
      <c r="BG24" s="1028"/>
      <c r="BH24" s="1028"/>
      <c r="BI24" s="1028"/>
      <c r="BJ24" s="1028"/>
      <c r="BK24" s="1028"/>
      <c r="BL24" s="1028"/>
      <c r="BM24" s="1028"/>
      <c r="BN24" s="1028"/>
      <c r="BO24" s="1028"/>
      <c r="BP24" s="1028"/>
      <c r="BQ24" s="1028"/>
      <c r="BR24" s="1028"/>
      <c r="BS24" s="1028"/>
      <c r="BT24" s="1028"/>
      <c r="BU24" s="1028"/>
      <c r="BV24" s="1028"/>
      <c r="BW24" s="1028"/>
      <c r="BX24" s="1028"/>
      <c r="BY24" s="1028"/>
      <c r="BZ24" s="1028"/>
      <c r="CA24" s="1028"/>
      <c r="CB24" s="1028"/>
      <c r="CC24" s="1028"/>
      <c r="CD24" s="1028"/>
      <c r="CE24" s="1028"/>
      <c r="CF24" s="1028"/>
      <c r="CG24" s="1028"/>
      <c r="CH24" s="1028"/>
      <c r="CI24" s="1028"/>
      <c r="CJ24" s="1028"/>
      <c r="CK24" s="1028"/>
      <c r="CL24" s="1030"/>
      <c r="CM24" s="1030"/>
      <c r="CN24" s="1030"/>
      <c r="CO24" s="1030"/>
      <c r="CP24" s="1030"/>
      <c r="CQ24" s="1030"/>
      <c r="CR24" s="1030"/>
      <c r="CS24" s="1030"/>
      <c r="CT24" s="1030"/>
      <c r="CU24" s="1030"/>
      <c r="CV24" s="1030"/>
      <c r="CW24" s="1030"/>
      <c r="CX24" s="1030"/>
      <c r="CY24" s="1030"/>
      <c r="CZ24" s="1030"/>
      <c r="DA24" s="1030"/>
      <c r="DB24" s="1030"/>
      <c r="DC24" s="1030"/>
      <c r="DD24" s="1030"/>
      <c r="DE24" s="1030"/>
      <c r="DF24" s="1030"/>
      <c r="DG24" s="1030"/>
      <c r="DH24" s="1030"/>
      <c r="DI24" s="1030"/>
      <c r="DJ24" s="1030"/>
      <c r="DK24" s="1030"/>
      <c r="DL24" s="1030"/>
      <c r="DM24" s="1030"/>
      <c r="DN24" s="1030"/>
      <c r="DO24" s="1030"/>
      <c r="DP24" s="1030"/>
      <c r="DQ24" s="1030"/>
      <c r="DR24" s="1030"/>
      <c r="DS24" s="1030"/>
      <c r="DT24" s="1030"/>
      <c r="DU24" s="1030"/>
      <c r="DV24" s="1030"/>
      <c r="DW24" s="1030"/>
      <c r="DX24" s="1030"/>
      <c r="DY24" s="1030"/>
      <c r="DZ24" s="1030"/>
      <c r="EA24" s="1030"/>
      <c r="EB24" s="1030"/>
      <c r="EC24" s="1030"/>
      <c r="ED24" s="1030"/>
      <c r="EE24" s="1030"/>
      <c r="EF24" s="1030"/>
      <c r="EG24" s="1030"/>
      <c r="EH24" s="1030"/>
      <c r="EI24" s="1030"/>
      <c r="EJ24" s="1030"/>
      <c r="EK24" s="1030"/>
      <c r="EL24" s="1030"/>
      <c r="EM24" s="1030"/>
      <c r="EN24" s="1030"/>
      <c r="EO24" s="1030"/>
      <c r="EP24" s="1030"/>
      <c r="EQ24" s="1030"/>
      <c r="ER24" s="1030"/>
      <c r="ES24" s="1030"/>
      <c r="ET24" s="1030"/>
      <c r="EU24" s="1030"/>
      <c r="EV24" s="1030"/>
      <c r="EW24" s="1030"/>
      <c r="EX24" s="1030"/>
      <c r="EY24" s="1030"/>
      <c r="EZ24" s="1030"/>
      <c r="FA24" s="1030"/>
      <c r="FB24" s="1030"/>
      <c r="FC24" s="1030"/>
      <c r="FD24" s="1030"/>
      <c r="FE24" s="1030"/>
      <c r="FF24" s="1030"/>
      <c r="FG24" s="1030"/>
      <c r="FH24" s="1030"/>
      <c r="FI24" s="1030"/>
      <c r="FJ24" s="1030"/>
      <c r="FK24" s="1030"/>
      <c r="FL24" s="1030"/>
      <c r="FM24" s="1030"/>
      <c r="FN24" s="1030"/>
      <c r="FO24" s="1030"/>
      <c r="FP24" s="1030"/>
      <c r="FQ24" s="1030"/>
      <c r="FR24" s="1030"/>
      <c r="FS24" s="1030"/>
      <c r="FT24" s="1030"/>
      <c r="FU24" s="1030"/>
      <c r="FV24" s="1031"/>
      <c r="FW24" s="1025"/>
      <c r="FX24" s="1026"/>
    </row>
    <row r="25" spans="1:185" s="794" customFormat="1" ht="24.75" customHeight="1">
      <c r="A25" s="794" t="s">
        <v>999</v>
      </c>
      <c r="B25" s="809"/>
      <c r="E25" s="1634"/>
      <c r="F25" s="1874">
        <v>1</v>
      </c>
      <c r="G25" s="1884" t="s">
        <v>980</v>
      </c>
      <c r="H25" s="1034" t="s">
        <v>1309</v>
      </c>
      <c r="I25" s="1757"/>
      <c r="J25" s="1035"/>
      <c r="K25" s="1035"/>
      <c r="L25" s="1035"/>
      <c r="M25" s="1035"/>
      <c r="N25" s="1035"/>
      <c r="O25" s="1036">
        <v>0</v>
      </c>
      <c r="P25" s="1036">
        <v>0</v>
      </c>
      <c r="Q25" s="1036">
        <v>0</v>
      </c>
      <c r="R25" s="1036">
        <v>0</v>
      </c>
      <c r="S25" s="1036"/>
      <c r="T25" s="1036"/>
      <c r="U25" s="1036"/>
      <c r="V25" s="1036"/>
      <c r="W25" s="1036"/>
      <c r="X25" s="1036"/>
      <c r="Y25" s="1036"/>
      <c r="Z25" s="1036"/>
      <c r="AA25" s="1036"/>
      <c r="AB25" s="1036"/>
      <c r="AC25" s="1035"/>
      <c r="AD25" s="1035"/>
      <c r="AE25" s="1035"/>
      <c r="AF25" s="1035"/>
      <c r="AG25" s="1035"/>
      <c r="AH25" s="1035"/>
      <c r="AI25" s="1035"/>
      <c r="AJ25" s="1035"/>
      <c r="AK25" s="1035"/>
      <c r="AL25" s="1035"/>
      <c r="AM25" s="1035"/>
      <c r="AN25" s="1035"/>
      <c r="AO25" s="1035"/>
      <c r="AP25" s="1035"/>
      <c r="AQ25" s="1035"/>
      <c r="AR25" s="1035"/>
      <c r="AS25" s="1035"/>
      <c r="AT25" s="1035"/>
      <c r="AU25" s="1035"/>
      <c r="AV25" s="1035"/>
      <c r="AW25" s="1035"/>
      <c r="AX25" s="1035"/>
      <c r="AY25" s="1035"/>
      <c r="AZ25" s="1035"/>
      <c r="BA25" s="1035"/>
      <c r="BB25" s="1035"/>
      <c r="BC25" s="1035"/>
      <c r="BD25" s="1035"/>
      <c r="BE25" s="1035"/>
      <c r="BF25" s="1035"/>
      <c r="BG25" s="1035"/>
      <c r="BH25" s="1035"/>
      <c r="BI25" s="1035"/>
      <c r="BJ25" s="1035"/>
      <c r="BK25" s="1035"/>
      <c r="BL25" s="1035"/>
      <c r="BM25" s="1035"/>
      <c r="BN25" s="1035"/>
      <c r="BO25" s="1035"/>
      <c r="BP25" s="1035"/>
      <c r="BQ25" s="1035"/>
      <c r="BR25" s="1035"/>
      <c r="BS25" s="1035"/>
      <c r="BT25" s="1036"/>
      <c r="BU25" s="1036"/>
      <c r="BV25" s="1036"/>
      <c r="BW25" s="1036"/>
      <c r="BX25" s="1036"/>
      <c r="BY25" s="1036"/>
      <c r="BZ25" s="1036"/>
      <c r="CA25" s="1036"/>
      <c r="CB25" s="1036"/>
      <c r="CC25" s="1036"/>
      <c r="CD25" s="1036"/>
      <c r="CE25" s="1036"/>
      <c r="CF25" s="1036"/>
      <c r="CG25" s="1036"/>
      <c r="CH25" s="1036"/>
      <c r="CI25" s="1036"/>
      <c r="CJ25" s="1036"/>
      <c r="CK25" s="1036"/>
      <c r="CL25" s="1035"/>
      <c r="CM25" s="1035"/>
      <c r="CN25" s="1035"/>
      <c r="CO25" s="1035"/>
      <c r="CP25" s="1035"/>
      <c r="CQ25" s="1035"/>
      <c r="CR25" s="1035"/>
      <c r="CS25" s="1035"/>
      <c r="CT25" s="1035"/>
      <c r="CU25" s="1035"/>
      <c r="CV25" s="1035"/>
      <c r="CW25" s="1035"/>
      <c r="CX25" s="1035"/>
      <c r="CY25" s="1036"/>
      <c r="CZ25" s="1036"/>
      <c r="DA25" s="1036"/>
      <c r="DB25" s="1036"/>
      <c r="DC25" s="1036"/>
      <c r="DD25" s="1036"/>
      <c r="DE25" s="1036"/>
      <c r="DF25" s="1036"/>
      <c r="DG25" s="1036"/>
      <c r="DH25" s="1036"/>
      <c r="DI25" s="1036"/>
      <c r="DJ25" s="1036"/>
      <c r="DK25" s="1035"/>
      <c r="DL25" s="1035"/>
      <c r="DM25" s="1035"/>
      <c r="DN25" s="1035"/>
      <c r="DO25" s="1035"/>
      <c r="DP25" s="1035"/>
      <c r="DQ25" s="1035"/>
      <c r="DR25" s="1035"/>
      <c r="DS25" s="1035"/>
      <c r="DT25" s="1035"/>
      <c r="DU25" s="1035"/>
      <c r="DV25" s="1035"/>
      <c r="DW25" s="1035"/>
      <c r="DX25" s="1035"/>
      <c r="DY25" s="1035"/>
      <c r="DZ25" s="1035"/>
      <c r="EA25" s="1035"/>
      <c r="EB25" s="1035"/>
      <c r="EC25" s="1035"/>
      <c r="ED25" s="1035"/>
      <c r="EE25" s="1035"/>
      <c r="EF25" s="1035"/>
      <c r="EG25" s="1035"/>
      <c r="EH25" s="1035"/>
      <c r="EI25" s="1035"/>
      <c r="EJ25" s="1035"/>
      <c r="EK25" s="1035"/>
      <c r="EL25" s="1035"/>
      <c r="EM25" s="1035"/>
      <c r="EN25" s="1035"/>
      <c r="EO25" s="1035"/>
      <c r="EP25" s="1035"/>
      <c r="EQ25" s="1035"/>
      <c r="ER25" s="1035"/>
      <c r="ES25" s="1035"/>
      <c r="ET25" s="1035"/>
      <c r="EU25" s="1035"/>
      <c r="EV25" s="1035"/>
      <c r="EW25" s="1035"/>
      <c r="EX25" s="1035"/>
      <c r="EY25" s="1035"/>
      <c r="EZ25" s="1035"/>
      <c r="FA25" s="1035"/>
      <c r="FB25" s="1035"/>
      <c r="FC25" s="1035"/>
      <c r="FD25" s="1035"/>
      <c r="FE25" s="1035"/>
      <c r="FF25" s="1035"/>
      <c r="FG25" s="1035"/>
      <c r="FH25" s="1035"/>
      <c r="FI25" s="1035"/>
      <c r="FJ25" s="1035"/>
      <c r="FK25" s="1035"/>
      <c r="FL25" s="1035"/>
      <c r="FM25" s="1035"/>
      <c r="FN25" s="1035"/>
      <c r="FO25" s="1035"/>
      <c r="FP25" s="1035"/>
      <c r="FQ25" s="1035"/>
      <c r="FR25" s="1035"/>
      <c r="FS25" s="1035"/>
      <c r="FT25" s="1035"/>
      <c r="FU25" s="1035"/>
      <c r="FV25" s="1035"/>
      <c r="FW25" s="1035"/>
      <c r="FX25" s="1026"/>
    </row>
    <row r="26" spans="1:185" s="794" customFormat="1" ht="12" customHeight="1">
      <c r="A26" s="794" t="s">
        <v>999</v>
      </c>
      <c r="B26" s="809"/>
      <c r="F26" s="2318"/>
      <c r="G26" s="2319" t="s">
        <v>1310</v>
      </c>
      <c r="H26" s="2320"/>
      <c r="I26" s="2321"/>
      <c r="J26" s="2322"/>
      <c r="K26" s="2323"/>
      <c r="L26" s="2324"/>
      <c r="M26" s="2325"/>
      <c r="N26" s="2326"/>
      <c r="O26" s="2327"/>
      <c r="P26" s="2328"/>
      <c r="Q26" s="2329"/>
      <c r="R26" s="2330"/>
      <c r="S26" s="2331"/>
      <c r="T26" s="2332"/>
      <c r="U26" s="2333"/>
      <c r="V26" s="2334"/>
      <c r="W26" s="2335"/>
      <c r="X26" s="2336"/>
      <c r="Y26" s="2337"/>
      <c r="Z26" s="2338"/>
      <c r="AA26" s="2339"/>
      <c r="AB26" s="2340"/>
      <c r="AC26" s="2341"/>
      <c r="AD26" s="2342"/>
      <c r="AE26" s="2343"/>
      <c r="AF26" s="2344"/>
      <c r="AG26" s="2345"/>
      <c r="AH26" s="2346"/>
      <c r="AI26" s="2347"/>
      <c r="AJ26" s="2348"/>
      <c r="AK26" s="2349"/>
      <c r="AL26" s="2350"/>
      <c r="AM26" s="2351"/>
      <c r="AN26" s="2352"/>
      <c r="AO26" s="2353"/>
      <c r="AP26" s="2354"/>
      <c r="AQ26" s="2355"/>
      <c r="AR26" s="2356"/>
      <c r="AS26" s="2357"/>
      <c r="AT26" s="2358"/>
      <c r="AU26" s="2359"/>
      <c r="AV26" s="2360"/>
      <c r="AW26" s="2361"/>
      <c r="AX26" s="2362"/>
      <c r="AY26" s="2363"/>
      <c r="AZ26" s="2364"/>
      <c r="BA26" s="2365"/>
      <c r="BB26" s="2366"/>
      <c r="BC26" s="2367"/>
      <c r="BD26" s="2368"/>
      <c r="BE26" s="2369"/>
      <c r="BF26" s="2370"/>
      <c r="BG26" s="2371"/>
      <c r="BH26" s="2372"/>
      <c r="BI26" s="2373"/>
      <c r="BJ26" s="2374"/>
      <c r="BK26" s="2375"/>
      <c r="BL26" s="2376"/>
      <c r="BM26" s="2377"/>
      <c r="BN26" s="2378"/>
      <c r="BO26" s="2379"/>
      <c r="BP26" s="2380"/>
      <c r="BQ26" s="2381"/>
      <c r="BR26" s="2382"/>
      <c r="BS26" s="2383"/>
      <c r="BT26" s="2384"/>
      <c r="BU26" s="2385"/>
      <c r="BV26" s="2386"/>
      <c r="BW26" s="2387"/>
      <c r="BX26" s="2388"/>
      <c r="BY26" s="2389"/>
      <c r="BZ26" s="2390"/>
      <c r="CA26" s="2391"/>
      <c r="CB26" s="2392"/>
      <c r="CC26" s="2393"/>
      <c r="CD26" s="2394"/>
      <c r="CE26" s="2395"/>
      <c r="CF26" s="2396"/>
      <c r="CG26" s="2397"/>
      <c r="CH26" s="2398"/>
      <c r="CI26" s="2399"/>
      <c r="CJ26" s="2400"/>
      <c r="CK26" s="2401"/>
      <c r="CL26" s="2402"/>
      <c r="CM26" s="2403"/>
      <c r="CN26" s="2404"/>
      <c r="CO26" s="2405"/>
      <c r="CP26" s="2406"/>
      <c r="CQ26" s="2407"/>
      <c r="CR26" s="2408"/>
      <c r="CS26" s="2409"/>
      <c r="CT26" s="2410"/>
      <c r="CU26" s="2411"/>
      <c r="CV26" s="2412"/>
      <c r="CW26" s="2413"/>
      <c r="CX26" s="2414"/>
      <c r="CY26" s="2415"/>
      <c r="CZ26" s="2416"/>
      <c r="DA26" s="2417"/>
      <c r="DB26" s="2418"/>
      <c r="DC26" s="2419"/>
      <c r="DD26" s="2420"/>
      <c r="DE26" s="2421"/>
      <c r="DF26" s="2422"/>
      <c r="DG26" s="2423"/>
      <c r="DH26" s="2424"/>
      <c r="DI26" s="2425"/>
      <c r="DJ26" s="2426"/>
      <c r="DK26" s="2427"/>
      <c r="DL26" s="2428"/>
      <c r="DM26" s="2429"/>
      <c r="DN26" s="2430"/>
      <c r="DO26" s="2431"/>
      <c r="DP26" s="2432"/>
      <c r="DQ26" s="2433"/>
      <c r="DR26" s="2434"/>
      <c r="DS26" s="2435"/>
      <c r="DT26" s="2436"/>
      <c r="DU26" s="2437"/>
      <c r="DV26" s="2438"/>
      <c r="DW26" s="2439"/>
      <c r="DX26" s="2440"/>
      <c r="DY26" s="2441"/>
      <c r="DZ26" s="2442"/>
      <c r="EA26" s="2443"/>
      <c r="EB26" s="2444"/>
      <c r="EC26" s="2445"/>
      <c r="ED26" s="2446"/>
      <c r="EE26" s="2447"/>
      <c r="EF26" s="2448"/>
      <c r="EG26" s="2449"/>
      <c r="EH26" s="2450"/>
      <c r="EI26" s="2451"/>
      <c r="EJ26" s="2452"/>
      <c r="EK26" s="2453"/>
      <c r="EL26" s="2454"/>
      <c r="EM26" s="2455"/>
      <c r="EN26" s="2456"/>
      <c r="EO26" s="2457"/>
      <c r="EP26" s="2458"/>
      <c r="EQ26" s="2459"/>
      <c r="ER26" s="2460"/>
      <c r="ES26" s="2461"/>
      <c r="ET26" s="2462"/>
      <c r="EU26" s="2463"/>
      <c r="EV26" s="2464"/>
      <c r="EW26" s="2465"/>
      <c r="EX26" s="2466"/>
      <c r="EY26" s="2467"/>
      <c r="EZ26" s="2468"/>
      <c r="FA26" s="2469"/>
      <c r="FB26" s="2470"/>
      <c r="FC26" s="2471"/>
      <c r="FD26" s="2472"/>
      <c r="FE26" s="2473"/>
      <c r="FF26" s="2474"/>
      <c r="FG26" s="2475"/>
      <c r="FH26" s="2476"/>
      <c r="FI26" s="2477"/>
      <c r="FJ26" s="2478"/>
      <c r="FK26" s="2479"/>
      <c r="FL26" s="2480"/>
      <c r="FM26" s="2481"/>
      <c r="FN26" s="2482"/>
      <c r="FO26" s="2483"/>
      <c r="FP26" s="2484"/>
      <c r="FQ26" s="2485"/>
      <c r="FR26" s="2486"/>
      <c r="FS26" s="2487"/>
      <c r="FT26" s="2488"/>
      <c r="FU26" s="2489"/>
      <c r="FV26" s="2490"/>
      <c r="FW26" s="2491"/>
      <c r="FX26" s="1609"/>
      <c r="FY26" s="890"/>
      <c r="FZ26" s="890"/>
      <c r="GA26" s="890"/>
      <c r="GB26" s="890"/>
    </row>
    <row r="27" spans="1:185" s="794" customFormat="1" ht="21" customHeight="1">
      <c r="A27" s="1148" t="s">
        <v>1008</v>
      </c>
      <c r="B27" s="809"/>
      <c r="E27" s="808" t="s">
        <v>9</v>
      </c>
      <c r="F27" s="946" t="str">
        <f>INDEX(IP_MAIN_LIST_NAME_IP,MATCH(A27,IP_MAIN_LIST_IP_ID,0))&amp;" ("&amp;INDEX(IP_MAIN_START_DATE,MATCH(A27,IP_MAIN_LIST_IP_ID,0))&amp;"-"&amp;INDEX(IP_MAIN_END_DATE,MATCH(A27,IP_MAIN_LIST_IP_ID,0))&amp;")"</f>
        <v>Инвестиционная программа № 254 от 28.10.2016 в сфере теплоснабжения по техническому перевооружению котельных, на территории муниципального района Сафоновский на 2017-2024 годы (01.01.2017-31.12.2024)</v>
      </c>
      <c r="G27" s="1027"/>
      <c r="H27" s="1028"/>
      <c r="I27" s="1028"/>
      <c r="J27" s="1028"/>
      <c r="K27" s="1028"/>
      <c r="L27" s="1028"/>
      <c r="M27" s="1028"/>
      <c r="N27" s="1028"/>
      <c r="O27" s="1027"/>
      <c r="P27" s="1027"/>
      <c r="Q27" s="1027"/>
      <c r="R27" s="1027"/>
      <c r="S27" s="1027"/>
      <c r="T27" s="1027"/>
      <c r="U27" s="1029"/>
      <c r="V27" s="1029"/>
      <c r="W27" s="1029"/>
      <c r="X27" s="1029"/>
      <c r="Y27" s="1029"/>
      <c r="Z27" s="1029"/>
      <c r="AA27" s="1029"/>
      <c r="AB27" s="1027"/>
      <c r="AC27" s="1028"/>
      <c r="AD27" s="1028"/>
      <c r="AE27" s="1028"/>
      <c r="AF27" s="1028"/>
      <c r="AG27" s="1028"/>
      <c r="AH27" s="1028"/>
      <c r="AI27" s="1028"/>
      <c r="AJ27" s="1028"/>
      <c r="AK27" s="1028"/>
      <c r="AL27" s="1028"/>
      <c r="AM27" s="1028"/>
      <c r="AN27" s="1028"/>
      <c r="AO27" s="1028"/>
      <c r="AP27" s="1028"/>
      <c r="AQ27" s="1028"/>
      <c r="AR27" s="1028"/>
      <c r="AS27" s="1028"/>
      <c r="AT27" s="1028"/>
      <c r="AU27" s="1028"/>
      <c r="AV27" s="1028"/>
      <c r="AW27" s="1028"/>
      <c r="AX27" s="1028"/>
      <c r="AY27" s="1028"/>
      <c r="AZ27" s="1028"/>
      <c r="BA27" s="1028"/>
      <c r="BB27" s="1028"/>
      <c r="BC27" s="1028"/>
      <c r="BD27" s="1028"/>
      <c r="BE27" s="1028"/>
      <c r="BF27" s="1028"/>
      <c r="BG27" s="1028"/>
      <c r="BH27" s="1028"/>
      <c r="BI27" s="1028"/>
      <c r="BJ27" s="1028"/>
      <c r="BK27" s="1028"/>
      <c r="BL27" s="1028"/>
      <c r="BM27" s="1028"/>
      <c r="BN27" s="1028"/>
      <c r="BO27" s="1028"/>
      <c r="BP27" s="1028"/>
      <c r="BQ27" s="1028"/>
      <c r="BR27" s="1028"/>
      <c r="BS27" s="1028"/>
      <c r="BT27" s="1028"/>
      <c r="BU27" s="1028"/>
      <c r="BV27" s="1028"/>
      <c r="BW27" s="1028"/>
      <c r="BX27" s="1028"/>
      <c r="BY27" s="1028"/>
      <c r="BZ27" s="1028"/>
      <c r="CA27" s="1028"/>
      <c r="CB27" s="1028"/>
      <c r="CC27" s="1028"/>
      <c r="CD27" s="1028"/>
      <c r="CE27" s="1028"/>
      <c r="CF27" s="1028"/>
      <c r="CG27" s="1028"/>
      <c r="CH27" s="1028"/>
      <c r="CI27" s="1028"/>
      <c r="CJ27" s="1028"/>
      <c r="CK27" s="1028"/>
      <c r="CL27" s="1030"/>
      <c r="CM27" s="1030"/>
      <c r="CN27" s="1030"/>
      <c r="CO27" s="1030"/>
      <c r="CP27" s="1030"/>
      <c r="CQ27" s="1030"/>
      <c r="CR27" s="1030"/>
      <c r="CS27" s="1030"/>
      <c r="CT27" s="1030"/>
      <c r="CU27" s="1030"/>
      <c r="CV27" s="1030"/>
      <c r="CW27" s="1030"/>
      <c r="CX27" s="1030"/>
      <c r="CY27" s="1030"/>
      <c r="CZ27" s="1030"/>
      <c r="DA27" s="1030"/>
      <c r="DB27" s="1030"/>
      <c r="DC27" s="1030"/>
      <c r="DD27" s="1030"/>
      <c r="DE27" s="1030"/>
      <c r="DF27" s="1030"/>
      <c r="DG27" s="1030"/>
      <c r="DH27" s="1030"/>
      <c r="DI27" s="1030"/>
      <c r="DJ27" s="1030"/>
      <c r="DK27" s="1030"/>
      <c r="DL27" s="1030"/>
      <c r="DM27" s="1030"/>
      <c r="DN27" s="1030"/>
      <c r="DO27" s="1030"/>
      <c r="DP27" s="1030"/>
      <c r="DQ27" s="1030"/>
      <c r="DR27" s="1030"/>
      <c r="DS27" s="1030"/>
      <c r="DT27" s="1030"/>
      <c r="DU27" s="1030"/>
      <c r="DV27" s="1030"/>
      <c r="DW27" s="1030"/>
      <c r="DX27" s="1030"/>
      <c r="DY27" s="1030"/>
      <c r="DZ27" s="1030"/>
      <c r="EA27" s="1030"/>
      <c r="EB27" s="1030"/>
      <c r="EC27" s="1030"/>
      <c r="ED27" s="1030"/>
      <c r="EE27" s="1030"/>
      <c r="EF27" s="1030"/>
      <c r="EG27" s="1030"/>
      <c r="EH27" s="1030"/>
      <c r="EI27" s="1030"/>
      <c r="EJ27" s="1030"/>
      <c r="EK27" s="1030"/>
      <c r="EL27" s="1030"/>
      <c r="EM27" s="1030"/>
      <c r="EN27" s="1030"/>
      <c r="EO27" s="1030"/>
      <c r="EP27" s="1030"/>
      <c r="EQ27" s="1030"/>
      <c r="ER27" s="1030"/>
      <c r="ES27" s="1030"/>
      <c r="ET27" s="1030"/>
      <c r="EU27" s="1030"/>
      <c r="EV27" s="1030"/>
      <c r="EW27" s="1030"/>
      <c r="EX27" s="1030"/>
      <c r="EY27" s="1030"/>
      <c r="EZ27" s="1030"/>
      <c r="FA27" s="1030"/>
      <c r="FB27" s="1030"/>
      <c r="FC27" s="1030"/>
      <c r="FD27" s="1030"/>
      <c r="FE27" s="1030"/>
      <c r="FF27" s="1030"/>
      <c r="FG27" s="1030"/>
      <c r="FH27" s="1030"/>
      <c r="FI27" s="1030"/>
      <c r="FJ27" s="1030"/>
      <c r="FK27" s="1030"/>
      <c r="FL27" s="1030"/>
      <c r="FM27" s="1030"/>
      <c r="FN27" s="1030"/>
      <c r="FO27" s="1030"/>
      <c r="FP27" s="1030"/>
      <c r="FQ27" s="1030"/>
      <c r="FR27" s="1030"/>
      <c r="FS27" s="1030"/>
      <c r="FT27" s="1030"/>
      <c r="FU27" s="1030"/>
      <c r="FV27" s="1031"/>
      <c r="FW27" s="1025"/>
      <c r="FX27" s="1026"/>
    </row>
    <row r="28" spans="1:185" s="794" customFormat="1" ht="24.75" customHeight="1">
      <c r="A28" s="794" t="s">
        <v>1008</v>
      </c>
      <c r="B28" s="809"/>
      <c r="E28" s="1634"/>
      <c r="F28" s="1874">
        <v>1</v>
      </c>
      <c r="G28" s="1884" t="s">
        <v>980</v>
      </c>
      <c r="H28" s="1034" t="s">
        <v>1309</v>
      </c>
      <c r="I28" s="1757"/>
      <c r="J28" s="1035"/>
      <c r="K28" s="1035"/>
      <c r="L28" s="1035"/>
      <c r="M28" s="1035"/>
      <c r="N28" s="1035"/>
      <c r="O28" s="1036">
        <v>0</v>
      </c>
      <c r="P28" s="1036">
        <v>0</v>
      </c>
      <c r="Q28" s="1036">
        <v>0</v>
      </c>
      <c r="R28" s="1036">
        <v>0</v>
      </c>
      <c r="S28" s="1036"/>
      <c r="T28" s="1036"/>
      <c r="U28" s="1036"/>
      <c r="V28" s="1036"/>
      <c r="W28" s="1036"/>
      <c r="X28" s="1036"/>
      <c r="Y28" s="1036"/>
      <c r="Z28" s="1036"/>
      <c r="AA28" s="1036"/>
      <c r="AB28" s="1036"/>
      <c r="AC28" s="1035"/>
      <c r="AD28" s="1035"/>
      <c r="AE28" s="1035"/>
      <c r="AF28" s="1035"/>
      <c r="AG28" s="1035"/>
      <c r="AH28" s="1035"/>
      <c r="AI28" s="1035"/>
      <c r="AJ28" s="1035"/>
      <c r="AK28" s="1035"/>
      <c r="AL28" s="1035"/>
      <c r="AM28" s="1035"/>
      <c r="AN28" s="1035"/>
      <c r="AO28" s="1035"/>
      <c r="AP28" s="1035"/>
      <c r="AQ28" s="1035"/>
      <c r="AR28" s="1035"/>
      <c r="AS28" s="1035"/>
      <c r="AT28" s="1035"/>
      <c r="AU28" s="1035"/>
      <c r="AV28" s="1035"/>
      <c r="AW28" s="1035"/>
      <c r="AX28" s="1035"/>
      <c r="AY28" s="1035"/>
      <c r="AZ28" s="1035"/>
      <c r="BA28" s="1035"/>
      <c r="BB28" s="1035"/>
      <c r="BC28" s="1035"/>
      <c r="BD28" s="1035"/>
      <c r="BE28" s="1035"/>
      <c r="BF28" s="1035"/>
      <c r="BG28" s="1035"/>
      <c r="BH28" s="1035"/>
      <c r="BI28" s="1035"/>
      <c r="BJ28" s="1035"/>
      <c r="BK28" s="1035"/>
      <c r="BL28" s="1035"/>
      <c r="BM28" s="1035"/>
      <c r="BN28" s="1035"/>
      <c r="BO28" s="1035"/>
      <c r="BP28" s="1035"/>
      <c r="BQ28" s="1035"/>
      <c r="BR28" s="1035"/>
      <c r="BS28" s="1035"/>
      <c r="BT28" s="1036"/>
      <c r="BU28" s="1036"/>
      <c r="BV28" s="1036"/>
      <c r="BW28" s="1036"/>
      <c r="BX28" s="1036"/>
      <c r="BY28" s="1036"/>
      <c r="BZ28" s="1036"/>
      <c r="CA28" s="1036"/>
      <c r="CB28" s="1036"/>
      <c r="CC28" s="1036"/>
      <c r="CD28" s="1036"/>
      <c r="CE28" s="1036"/>
      <c r="CF28" s="1036"/>
      <c r="CG28" s="1036"/>
      <c r="CH28" s="1036"/>
      <c r="CI28" s="1036"/>
      <c r="CJ28" s="1036"/>
      <c r="CK28" s="1036"/>
      <c r="CL28" s="1035"/>
      <c r="CM28" s="1035"/>
      <c r="CN28" s="1035"/>
      <c r="CO28" s="1035"/>
      <c r="CP28" s="1035"/>
      <c r="CQ28" s="1035"/>
      <c r="CR28" s="1035"/>
      <c r="CS28" s="1035"/>
      <c r="CT28" s="1035"/>
      <c r="CU28" s="1035"/>
      <c r="CV28" s="1035"/>
      <c r="CW28" s="1035"/>
      <c r="CX28" s="1035"/>
      <c r="CY28" s="1036"/>
      <c r="CZ28" s="1036"/>
      <c r="DA28" s="1036"/>
      <c r="DB28" s="1036"/>
      <c r="DC28" s="1036"/>
      <c r="DD28" s="1036"/>
      <c r="DE28" s="1036"/>
      <c r="DF28" s="1036"/>
      <c r="DG28" s="1036"/>
      <c r="DH28" s="1036"/>
      <c r="DI28" s="1036"/>
      <c r="DJ28" s="1036"/>
      <c r="DK28" s="1035"/>
      <c r="DL28" s="1035"/>
      <c r="DM28" s="1035"/>
      <c r="DN28" s="1035"/>
      <c r="DO28" s="1035"/>
      <c r="DP28" s="1035"/>
      <c r="DQ28" s="1035"/>
      <c r="DR28" s="1035"/>
      <c r="DS28" s="1035"/>
      <c r="DT28" s="1035"/>
      <c r="DU28" s="1035"/>
      <c r="DV28" s="1035"/>
      <c r="DW28" s="1035"/>
      <c r="DX28" s="1035"/>
      <c r="DY28" s="1035"/>
      <c r="DZ28" s="1035"/>
      <c r="EA28" s="1035"/>
      <c r="EB28" s="1035"/>
      <c r="EC28" s="1035"/>
      <c r="ED28" s="1035"/>
      <c r="EE28" s="1035"/>
      <c r="EF28" s="1035"/>
      <c r="EG28" s="1035"/>
      <c r="EH28" s="1035"/>
      <c r="EI28" s="1035"/>
      <c r="EJ28" s="1035"/>
      <c r="EK28" s="1035"/>
      <c r="EL28" s="1035"/>
      <c r="EM28" s="1035"/>
      <c r="EN28" s="1035"/>
      <c r="EO28" s="1035"/>
      <c r="EP28" s="1035"/>
      <c r="EQ28" s="1035"/>
      <c r="ER28" s="1035"/>
      <c r="ES28" s="1035"/>
      <c r="ET28" s="1035"/>
      <c r="EU28" s="1035"/>
      <c r="EV28" s="1035"/>
      <c r="EW28" s="1035"/>
      <c r="EX28" s="1035"/>
      <c r="EY28" s="1035"/>
      <c r="EZ28" s="1035"/>
      <c r="FA28" s="1035"/>
      <c r="FB28" s="1035"/>
      <c r="FC28" s="1035"/>
      <c r="FD28" s="1035"/>
      <c r="FE28" s="1035"/>
      <c r="FF28" s="1035"/>
      <c r="FG28" s="1035"/>
      <c r="FH28" s="1035"/>
      <c r="FI28" s="1035"/>
      <c r="FJ28" s="1035"/>
      <c r="FK28" s="1035"/>
      <c r="FL28" s="1035"/>
      <c r="FM28" s="1035"/>
      <c r="FN28" s="1035"/>
      <c r="FO28" s="1035"/>
      <c r="FP28" s="1035"/>
      <c r="FQ28" s="1035"/>
      <c r="FR28" s="1035"/>
      <c r="FS28" s="1035"/>
      <c r="FT28" s="1035"/>
      <c r="FU28" s="1035"/>
      <c r="FV28" s="1035"/>
      <c r="FW28" s="1035"/>
      <c r="FX28" s="1026"/>
    </row>
    <row r="29" spans="1:185" s="794" customFormat="1" ht="12" customHeight="1">
      <c r="A29" s="794" t="s">
        <v>1008</v>
      </c>
      <c r="B29" s="809"/>
      <c r="F29" s="2492"/>
      <c r="G29" s="2493" t="s">
        <v>1310</v>
      </c>
      <c r="H29" s="2494"/>
      <c r="I29" s="2495"/>
      <c r="J29" s="2496"/>
      <c r="K29" s="2497"/>
      <c r="L29" s="2498"/>
      <c r="M29" s="2499"/>
      <c r="N29" s="2500"/>
      <c r="O29" s="2501"/>
      <c r="P29" s="2502"/>
      <c r="Q29" s="2503"/>
      <c r="R29" s="2504"/>
      <c r="S29" s="2505"/>
      <c r="T29" s="2506"/>
      <c r="U29" s="2507"/>
      <c r="V29" s="2508"/>
      <c r="W29" s="2509"/>
      <c r="X29" s="2510"/>
      <c r="Y29" s="2511"/>
      <c r="Z29" s="2512"/>
      <c r="AA29" s="2513"/>
      <c r="AB29" s="2514"/>
      <c r="AC29" s="2515"/>
      <c r="AD29" s="2516"/>
      <c r="AE29" s="2517"/>
      <c r="AF29" s="2518"/>
      <c r="AG29" s="2519"/>
      <c r="AH29" s="2520"/>
      <c r="AI29" s="2521"/>
      <c r="AJ29" s="2522"/>
      <c r="AK29" s="2523"/>
      <c r="AL29" s="2524"/>
      <c r="AM29" s="2525"/>
      <c r="AN29" s="2526"/>
      <c r="AO29" s="2527"/>
      <c r="AP29" s="2528"/>
      <c r="AQ29" s="2529"/>
      <c r="AR29" s="2530"/>
      <c r="AS29" s="2531"/>
      <c r="AT29" s="2532"/>
      <c r="AU29" s="2533"/>
      <c r="AV29" s="2534"/>
      <c r="AW29" s="2535"/>
      <c r="AX29" s="2536"/>
      <c r="AY29" s="2537"/>
      <c r="AZ29" s="2538"/>
      <c r="BA29" s="2539"/>
      <c r="BB29" s="2540"/>
      <c r="BC29" s="2541"/>
      <c r="BD29" s="2542"/>
      <c r="BE29" s="2543"/>
      <c r="BF29" s="2544"/>
      <c r="BG29" s="2545"/>
      <c r="BH29" s="2546"/>
      <c r="BI29" s="2547"/>
      <c r="BJ29" s="2548"/>
      <c r="BK29" s="2549"/>
      <c r="BL29" s="2550"/>
      <c r="BM29" s="2551"/>
      <c r="BN29" s="2552"/>
      <c r="BO29" s="2553"/>
      <c r="BP29" s="2554"/>
      <c r="BQ29" s="2555"/>
      <c r="BR29" s="2556"/>
      <c r="BS29" s="2557"/>
      <c r="BT29" s="2558"/>
      <c r="BU29" s="2559"/>
      <c r="BV29" s="2560"/>
      <c r="BW29" s="2561"/>
      <c r="BX29" s="2562"/>
      <c r="BY29" s="2563"/>
      <c r="BZ29" s="2564"/>
      <c r="CA29" s="2565"/>
      <c r="CB29" s="2566"/>
      <c r="CC29" s="2567"/>
      <c r="CD29" s="2568"/>
      <c r="CE29" s="2569"/>
      <c r="CF29" s="2570"/>
      <c r="CG29" s="2571"/>
      <c r="CH29" s="2572"/>
      <c r="CI29" s="2573"/>
      <c r="CJ29" s="2574"/>
      <c r="CK29" s="2575"/>
      <c r="CL29" s="2576"/>
      <c r="CM29" s="2577"/>
      <c r="CN29" s="2578"/>
      <c r="CO29" s="2579"/>
      <c r="CP29" s="2580"/>
      <c r="CQ29" s="2581"/>
      <c r="CR29" s="2582"/>
      <c r="CS29" s="2583"/>
      <c r="CT29" s="2584"/>
      <c r="CU29" s="2585"/>
      <c r="CV29" s="2586"/>
      <c r="CW29" s="2587"/>
      <c r="CX29" s="2588"/>
      <c r="CY29" s="2589"/>
      <c r="CZ29" s="2590"/>
      <c r="DA29" s="2591"/>
      <c r="DB29" s="2592"/>
      <c r="DC29" s="2593"/>
      <c r="DD29" s="2594"/>
      <c r="DE29" s="2595"/>
      <c r="DF29" s="2596"/>
      <c r="DG29" s="2597"/>
      <c r="DH29" s="2598"/>
      <c r="DI29" s="2599"/>
      <c r="DJ29" s="2600"/>
      <c r="DK29" s="2601"/>
      <c r="DL29" s="2602"/>
      <c r="DM29" s="2603"/>
      <c r="DN29" s="2604"/>
      <c r="DO29" s="2605"/>
      <c r="DP29" s="2606"/>
      <c r="DQ29" s="2607"/>
      <c r="DR29" s="2608"/>
      <c r="DS29" s="2609"/>
      <c r="DT29" s="2610"/>
      <c r="DU29" s="2611"/>
      <c r="DV29" s="2612"/>
      <c r="DW29" s="2613"/>
      <c r="DX29" s="2614"/>
      <c r="DY29" s="2615"/>
      <c r="DZ29" s="2616"/>
      <c r="EA29" s="2617"/>
      <c r="EB29" s="2618"/>
      <c r="EC29" s="2619"/>
      <c r="ED29" s="2620"/>
      <c r="EE29" s="2621"/>
      <c r="EF29" s="2622"/>
      <c r="EG29" s="2623"/>
      <c r="EH29" s="2624"/>
      <c r="EI29" s="2625"/>
      <c r="EJ29" s="2626"/>
      <c r="EK29" s="2627"/>
      <c r="EL29" s="2628"/>
      <c r="EM29" s="2629"/>
      <c r="EN29" s="2630"/>
      <c r="EO29" s="2631"/>
      <c r="EP29" s="2632"/>
      <c r="EQ29" s="2633"/>
      <c r="ER29" s="2634"/>
      <c r="ES29" s="2635"/>
      <c r="ET29" s="2636"/>
      <c r="EU29" s="2637"/>
      <c r="EV29" s="2638"/>
      <c r="EW29" s="2639"/>
      <c r="EX29" s="2640"/>
      <c r="EY29" s="2641"/>
      <c r="EZ29" s="2642"/>
      <c r="FA29" s="2643"/>
      <c r="FB29" s="2644"/>
      <c r="FC29" s="2645"/>
      <c r="FD29" s="2646"/>
      <c r="FE29" s="2647"/>
      <c r="FF29" s="2648"/>
      <c r="FG29" s="2649"/>
      <c r="FH29" s="2650"/>
      <c r="FI29" s="2651"/>
      <c r="FJ29" s="2652"/>
      <c r="FK29" s="2653"/>
      <c r="FL29" s="2654"/>
      <c r="FM29" s="2655"/>
      <c r="FN29" s="2656"/>
      <c r="FO29" s="2657"/>
      <c r="FP29" s="2658"/>
      <c r="FQ29" s="2659"/>
      <c r="FR29" s="2660"/>
      <c r="FS29" s="2661"/>
      <c r="FT29" s="2662"/>
      <c r="FU29" s="2663"/>
      <c r="FV29" s="2664"/>
      <c r="FW29" s="2665"/>
      <c r="FX29" s="1609"/>
      <c r="FY29" s="890"/>
      <c r="FZ29" s="890"/>
      <c r="GA29" s="890"/>
      <c r="GB29" s="890"/>
    </row>
    <row r="30" spans="1:185" s="794" customFormat="1" ht="21" customHeight="1">
      <c r="A30" s="1148" t="s">
        <v>1016</v>
      </c>
      <c r="B30" s="809"/>
      <c r="E30" s="808" t="s">
        <v>9</v>
      </c>
      <c r="F30" s="946" t="str">
        <f>INDEX(IP_MAIN_LIST_NAME_IP,MATCH(A30,IP_MAIN_LIST_IP_ID,0))&amp;" ("&amp;INDEX(IP_MAIN_START_DATE,MATCH(A30,IP_MAIN_LIST_IP_ID,0))&amp;"-"&amp;INDEX(IP_MAIN_END_DATE,MATCH(A30,IP_MAIN_LIST_IP_ID,0))&amp;")"</f>
        <v>Инвестиционная программа № 347 от 30.10.2015 ООО "Смоленскрегионтеплоэнерго" в сфере теплоснабжения по модернизации, реконструкции и техническому перевооружению котельных и тепловых сетей, на территории муниципального района Гагаринский на 2016-2026 годы (01.01.2016-31.12.2026)</v>
      </c>
      <c r="G30" s="1027"/>
      <c r="H30" s="1028"/>
      <c r="I30" s="1028"/>
      <c r="J30" s="1028"/>
      <c r="K30" s="1028"/>
      <c r="L30" s="1028"/>
      <c r="M30" s="1028"/>
      <c r="N30" s="1028"/>
      <c r="O30" s="1027"/>
      <c r="P30" s="1027"/>
      <c r="Q30" s="1027"/>
      <c r="R30" s="1027"/>
      <c r="S30" s="1027"/>
      <c r="T30" s="1027"/>
      <c r="U30" s="1029"/>
      <c r="V30" s="1029"/>
      <c r="W30" s="1029"/>
      <c r="X30" s="1029"/>
      <c r="Y30" s="1029"/>
      <c r="Z30" s="1029"/>
      <c r="AA30" s="1029"/>
      <c r="AB30" s="1027"/>
      <c r="AC30" s="1028"/>
      <c r="AD30" s="1028"/>
      <c r="AE30" s="1028"/>
      <c r="AF30" s="1028"/>
      <c r="AG30" s="1028"/>
      <c r="AH30" s="1028"/>
      <c r="AI30" s="1028"/>
      <c r="AJ30" s="1028"/>
      <c r="AK30" s="1028"/>
      <c r="AL30" s="1028"/>
      <c r="AM30" s="1028"/>
      <c r="AN30" s="1028"/>
      <c r="AO30" s="1028"/>
      <c r="AP30" s="1028"/>
      <c r="AQ30" s="1028"/>
      <c r="AR30" s="1028"/>
      <c r="AS30" s="1028"/>
      <c r="AT30" s="1028"/>
      <c r="AU30" s="1028"/>
      <c r="AV30" s="1028"/>
      <c r="AW30" s="1028"/>
      <c r="AX30" s="1028"/>
      <c r="AY30" s="1028"/>
      <c r="AZ30" s="1028"/>
      <c r="BA30" s="1028"/>
      <c r="BB30" s="1028"/>
      <c r="BC30" s="1028"/>
      <c r="BD30" s="1028"/>
      <c r="BE30" s="1028"/>
      <c r="BF30" s="1028"/>
      <c r="BG30" s="1028"/>
      <c r="BH30" s="1028"/>
      <c r="BI30" s="1028"/>
      <c r="BJ30" s="1028"/>
      <c r="BK30" s="1028"/>
      <c r="BL30" s="1028"/>
      <c r="BM30" s="1028"/>
      <c r="BN30" s="1028"/>
      <c r="BO30" s="1028"/>
      <c r="BP30" s="1028"/>
      <c r="BQ30" s="1028"/>
      <c r="BR30" s="1028"/>
      <c r="BS30" s="1028"/>
      <c r="BT30" s="1028"/>
      <c r="BU30" s="1028"/>
      <c r="BV30" s="1028"/>
      <c r="BW30" s="1028"/>
      <c r="BX30" s="1028"/>
      <c r="BY30" s="1028"/>
      <c r="BZ30" s="1028"/>
      <c r="CA30" s="1028"/>
      <c r="CB30" s="1028"/>
      <c r="CC30" s="1028"/>
      <c r="CD30" s="1028"/>
      <c r="CE30" s="1028"/>
      <c r="CF30" s="1028"/>
      <c r="CG30" s="1028"/>
      <c r="CH30" s="1028"/>
      <c r="CI30" s="1028"/>
      <c r="CJ30" s="1028"/>
      <c r="CK30" s="1028"/>
      <c r="CL30" s="1030"/>
      <c r="CM30" s="1030"/>
      <c r="CN30" s="1030"/>
      <c r="CO30" s="1030"/>
      <c r="CP30" s="1030"/>
      <c r="CQ30" s="1030"/>
      <c r="CR30" s="1030"/>
      <c r="CS30" s="1030"/>
      <c r="CT30" s="1030"/>
      <c r="CU30" s="1030"/>
      <c r="CV30" s="1030"/>
      <c r="CW30" s="1030"/>
      <c r="CX30" s="1030"/>
      <c r="CY30" s="1030"/>
      <c r="CZ30" s="1030"/>
      <c r="DA30" s="1030"/>
      <c r="DB30" s="1030"/>
      <c r="DC30" s="1030"/>
      <c r="DD30" s="1030"/>
      <c r="DE30" s="1030"/>
      <c r="DF30" s="1030"/>
      <c r="DG30" s="1030"/>
      <c r="DH30" s="1030"/>
      <c r="DI30" s="1030"/>
      <c r="DJ30" s="1030"/>
      <c r="DK30" s="1030"/>
      <c r="DL30" s="1030"/>
      <c r="DM30" s="1030"/>
      <c r="DN30" s="1030"/>
      <c r="DO30" s="1030"/>
      <c r="DP30" s="1030"/>
      <c r="DQ30" s="1030"/>
      <c r="DR30" s="1030"/>
      <c r="DS30" s="1030"/>
      <c r="DT30" s="1030"/>
      <c r="DU30" s="1030"/>
      <c r="DV30" s="1030"/>
      <c r="DW30" s="1030"/>
      <c r="DX30" s="1030"/>
      <c r="DY30" s="1030"/>
      <c r="DZ30" s="1030"/>
      <c r="EA30" s="1030"/>
      <c r="EB30" s="1030"/>
      <c r="EC30" s="1030"/>
      <c r="ED30" s="1030"/>
      <c r="EE30" s="1030"/>
      <c r="EF30" s="1030"/>
      <c r="EG30" s="1030"/>
      <c r="EH30" s="1030"/>
      <c r="EI30" s="1030"/>
      <c r="EJ30" s="1030"/>
      <c r="EK30" s="1030"/>
      <c r="EL30" s="1030"/>
      <c r="EM30" s="1030"/>
      <c r="EN30" s="1030"/>
      <c r="EO30" s="1030"/>
      <c r="EP30" s="1030"/>
      <c r="EQ30" s="1030"/>
      <c r="ER30" s="1030"/>
      <c r="ES30" s="1030"/>
      <c r="ET30" s="1030"/>
      <c r="EU30" s="1030"/>
      <c r="EV30" s="1030"/>
      <c r="EW30" s="1030"/>
      <c r="EX30" s="1030"/>
      <c r="EY30" s="1030"/>
      <c r="EZ30" s="1030"/>
      <c r="FA30" s="1030"/>
      <c r="FB30" s="1030"/>
      <c r="FC30" s="1030"/>
      <c r="FD30" s="1030"/>
      <c r="FE30" s="1030"/>
      <c r="FF30" s="1030"/>
      <c r="FG30" s="1030"/>
      <c r="FH30" s="1030"/>
      <c r="FI30" s="1030"/>
      <c r="FJ30" s="1030"/>
      <c r="FK30" s="1030"/>
      <c r="FL30" s="1030"/>
      <c r="FM30" s="1030"/>
      <c r="FN30" s="1030"/>
      <c r="FO30" s="1030"/>
      <c r="FP30" s="1030"/>
      <c r="FQ30" s="1030"/>
      <c r="FR30" s="1030"/>
      <c r="FS30" s="1030"/>
      <c r="FT30" s="1030"/>
      <c r="FU30" s="1030"/>
      <c r="FV30" s="1031"/>
      <c r="FW30" s="1025"/>
      <c r="FX30" s="1026"/>
    </row>
    <row r="31" spans="1:185" s="794" customFormat="1" ht="24.75" customHeight="1">
      <c r="A31" s="794" t="s">
        <v>1016</v>
      </c>
      <c r="B31" s="809"/>
      <c r="E31" s="1634"/>
      <c r="F31" s="1874">
        <v>1</v>
      </c>
      <c r="G31" s="1884" t="s">
        <v>980</v>
      </c>
      <c r="H31" s="1034" t="s">
        <v>1309</v>
      </c>
      <c r="I31" s="1757"/>
      <c r="J31" s="1035"/>
      <c r="K31" s="1035"/>
      <c r="L31" s="1035"/>
      <c r="M31" s="1035"/>
      <c r="N31" s="1035"/>
      <c r="O31" s="1036">
        <v>0</v>
      </c>
      <c r="P31" s="1036">
        <v>0</v>
      </c>
      <c r="Q31" s="1036">
        <v>0</v>
      </c>
      <c r="R31" s="1036">
        <v>0</v>
      </c>
      <c r="S31" s="1036"/>
      <c r="T31" s="1036"/>
      <c r="U31" s="1036"/>
      <c r="V31" s="1036"/>
      <c r="W31" s="1036"/>
      <c r="X31" s="1036"/>
      <c r="Y31" s="1036"/>
      <c r="Z31" s="1036"/>
      <c r="AA31" s="1036"/>
      <c r="AB31" s="1036"/>
      <c r="AC31" s="1035"/>
      <c r="AD31" s="1035"/>
      <c r="AE31" s="1035"/>
      <c r="AF31" s="1035"/>
      <c r="AG31" s="1035"/>
      <c r="AH31" s="1035"/>
      <c r="AI31" s="1035"/>
      <c r="AJ31" s="1035"/>
      <c r="AK31" s="1035"/>
      <c r="AL31" s="1035"/>
      <c r="AM31" s="1035"/>
      <c r="AN31" s="1035"/>
      <c r="AO31" s="1035"/>
      <c r="AP31" s="1035"/>
      <c r="AQ31" s="1035"/>
      <c r="AR31" s="1035"/>
      <c r="AS31" s="1035"/>
      <c r="AT31" s="1035"/>
      <c r="AU31" s="1035"/>
      <c r="AV31" s="1035"/>
      <c r="AW31" s="1035"/>
      <c r="AX31" s="1035"/>
      <c r="AY31" s="1035"/>
      <c r="AZ31" s="1035"/>
      <c r="BA31" s="1035"/>
      <c r="BB31" s="1035"/>
      <c r="BC31" s="1035"/>
      <c r="BD31" s="1035"/>
      <c r="BE31" s="1035"/>
      <c r="BF31" s="1035"/>
      <c r="BG31" s="1035"/>
      <c r="BH31" s="1035"/>
      <c r="BI31" s="1035"/>
      <c r="BJ31" s="1035"/>
      <c r="BK31" s="1035"/>
      <c r="BL31" s="1035"/>
      <c r="BM31" s="1035"/>
      <c r="BN31" s="1035"/>
      <c r="BO31" s="1035"/>
      <c r="BP31" s="1035"/>
      <c r="BQ31" s="1035"/>
      <c r="BR31" s="1035"/>
      <c r="BS31" s="1035"/>
      <c r="BT31" s="1036"/>
      <c r="BU31" s="1036"/>
      <c r="BV31" s="1036"/>
      <c r="BW31" s="1036"/>
      <c r="BX31" s="1036"/>
      <c r="BY31" s="1036"/>
      <c r="BZ31" s="1036"/>
      <c r="CA31" s="1036"/>
      <c r="CB31" s="1036"/>
      <c r="CC31" s="1036"/>
      <c r="CD31" s="1036"/>
      <c r="CE31" s="1036"/>
      <c r="CF31" s="1036"/>
      <c r="CG31" s="1036"/>
      <c r="CH31" s="1036"/>
      <c r="CI31" s="1036"/>
      <c r="CJ31" s="1036"/>
      <c r="CK31" s="1036"/>
      <c r="CL31" s="1035"/>
      <c r="CM31" s="1035"/>
      <c r="CN31" s="1035"/>
      <c r="CO31" s="1035"/>
      <c r="CP31" s="1035"/>
      <c r="CQ31" s="1035"/>
      <c r="CR31" s="1035"/>
      <c r="CS31" s="1035"/>
      <c r="CT31" s="1035"/>
      <c r="CU31" s="1035"/>
      <c r="CV31" s="1035"/>
      <c r="CW31" s="1035"/>
      <c r="CX31" s="1035"/>
      <c r="CY31" s="1036"/>
      <c r="CZ31" s="1036"/>
      <c r="DA31" s="1036"/>
      <c r="DB31" s="1036"/>
      <c r="DC31" s="1036"/>
      <c r="DD31" s="1036"/>
      <c r="DE31" s="1036"/>
      <c r="DF31" s="1036"/>
      <c r="DG31" s="1036"/>
      <c r="DH31" s="1036"/>
      <c r="DI31" s="1036"/>
      <c r="DJ31" s="1036"/>
      <c r="DK31" s="1035"/>
      <c r="DL31" s="1035"/>
      <c r="DM31" s="1035"/>
      <c r="DN31" s="1035"/>
      <c r="DO31" s="1035"/>
      <c r="DP31" s="1035"/>
      <c r="DQ31" s="1035"/>
      <c r="DR31" s="1035"/>
      <c r="DS31" s="1035"/>
      <c r="DT31" s="1035"/>
      <c r="DU31" s="1035"/>
      <c r="DV31" s="1035"/>
      <c r="DW31" s="1035"/>
      <c r="DX31" s="1035"/>
      <c r="DY31" s="1035"/>
      <c r="DZ31" s="1035"/>
      <c r="EA31" s="1035"/>
      <c r="EB31" s="1035"/>
      <c r="EC31" s="1035"/>
      <c r="ED31" s="1035"/>
      <c r="EE31" s="1035"/>
      <c r="EF31" s="1035"/>
      <c r="EG31" s="1035"/>
      <c r="EH31" s="1035"/>
      <c r="EI31" s="1035"/>
      <c r="EJ31" s="1035"/>
      <c r="EK31" s="1035"/>
      <c r="EL31" s="1035"/>
      <c r="EM31" s="1035"/>
      <c r="EN31" s="1035"/>
      <c r="EO31" s="1035"/>
      <c r="EP31" s="1035"/>
      <c r="EQ31" s="1035"/>
      <c r="ER31" s="1035"/>
      <c r="ES31" s="1035"/>
      <c r="ET31" s="1035"/>
      <c r="EU31" s="1035"/>
      <c r="EV31" s="1035"/>
      <c r="EW31" s="1035"/>
      <c r="EX31" s="1035"/>
      <c r="EY31" s="1035"/>
      <c r="EZ31" s="1035"/>
      <c r="FA31" s="1035"/>
      <c r="FB31" s="1035"/>
      <c r="FC31" s="1035"/>
      <c r="FD31" s="1035"/>
      <c r="FE31" s="1035"/>
      <c r="FF31" s="1035"/>
      <c r="FG31" s="1035"/>
      <c r="FH31" s="1035"/>
      <c r="FI31" s="1035"/>
      <c r="FJ31" s="1035"/>
      <c r="FK31" s="1035"/>
      <c r="FL31" s="1035"/>
      <c r="FM31" s="1035"/>
      <c r="FN31" s="1035"/>
      <c r="FO31" s="1035"/>
      <c r="FP31" s="1035"/>
      <c r="FQ31" s="1035"/>
      <c r="FR31" s="1035"/>
      <c r="FS31" s="1035"/>
      <c r="FT31" s="1035"/>
      <c r="FU31" s="1035"/>
      <c r="FV31" s="1035"/>
      <c r="FW31" s="1035"/>
      <c r="FX31" s="1026"/>
    </row>
    <row r="32" spans="1:185" s="794" customFormat="1" ht="12" customHeight="1">
      <c r="A32" s="794" t="s">
        <v>1016</v>
      </c>
      <c r="B32" s="809"/>
      <c r="F32" s="2666"/>
      <c r="G32" s="2667" t="s">
        <v>1310</v>
      </c>
      <c r="H32" s="2668"/>
      <c r="I32" s="2669"/>
      <c r="J32" s="2670"/>
      <c r="K32" s="2671"/>
      <c r="L32" s="2672"/>
      <c r="M32" s="2673"/>
      <c r="N32" s="2674"/>
      <c r="O32" s="2675"/>
      <c r="P32" s="2676"/>
      <c r="Q32" s="2677"/>
      <c r="R32" s="2678"/>
      <c r="S32" s="2679"/>
      <c r="T32" s="2680"/>
      <c r="U32" s="2681"/>
      <c r="V32" s="2682"/>
      <c r="W32" s="2683"/>
      <c r="X32" s="2684"/>
      <c r="Y32" s="2685"/>
      <c r="Z32" s="2686"/>
      <c r="AA32" s="2687"/>
      <c r="AB32" s="2688"/>
      <c r="AC32" s="2689"/>
      <c r="AD32" s="2690"/>
      <c r="AE32" s="2691"/>
      <c r="AF32" s="2692"/>
      <c r="AG32" s="2693"/>
      <c r="AH32" s="2694"/>
      <c r="AI32" s="2695"/>
      <c r="AJ32" s="2696"/>
      <c r="AK32" s="2697"/>
      <c r="AL32" s="2698"/>
      <c r="AM32" s="2699"/>
      <c r="AN32" s="2700"/>
      <c r="AO32" s="2701"/>
      <c r="AP32" s="2702"/>
      <c r="AQ32" s="2703"/>
      <c r="AR32" s="2704"/>
      <c r="AS32" s="2705"/>
      <c r="AT32" s="2706"/>
      <c r="AU32" s="2707"/>
      <c r="AV32" s="2708"/>
      <c r="AW32" s="2709"/>
      <c r="AX32" s="2710"/>
      <c r="AY32" s="2711"/>
      <c r="AZ32" s="2712"/>
      <c r="BA32" s="2713"/>
      <c r="BB32" s="2714"/>
      <c r="BC32" s="2715"/>
      <c r="BD32" s="2716"/>
      <c r="BE32" s="2717"/>
      <c r="BF32" s="2718"/>
      <c r="BG32" s="2719"/>
      <c r="BH32" s="2720"/>
      <c r="BI32" s="2721"/>
      <c r="BJ32" s="2722"/>
      <c r="BK32" s="2723"/>
      <c r="BL32" s="2724"/>
      <c r="BM32" s="2725"/>
      <c r="BN32" s="2726"/>
      <c r="BO32" s="2727"/>
      <c r="BP32" s="2728"/>
      <c r="BQ32" s="2729"/>
      <c r="BR32" s="2730"/>
      <c r="BS32" s="2731"/>
      <c r="BT32" s="2732"/>
      <c r="BU32" s="2733"/>
      <c r="BV32" s="2734"/>
      <c r="BW32" s="2735"/>
      <c r="BX32" s="2736"/>
      <c r="BY32" s="2737"/>
      <c r="BZ32" s="2738"/>
      <c r="CA32" s="2739"/>
      <c r="CB32" s="2740"/>
      <c r="CC32" s="2741"/>
      <c r="CD32" s="2742"/>
      <c r="CE32" s="2743"/>
      <c r="CF32" s="2744"/>
      <c r="CG32" s="2745"/>
      <c r="CH32" s="2746"/>
      <c r="CI32" s="2747"/>
      <c r="CJ32" s="2748"/>
      <c r="CK32" s="2749"/>
      <c r="CL32" s="2750"/>
      <c r="CM32" s="2751"/>
      <c r="CN32" s="2752"/>
      <c r="CO32" s="2753"/>
      <c r="CP32" s="2754"/>
      <c r="CQ32" s="2755"/>
      <c r="CR32" s="2756"/>
      <c r="CS32" s="2757"/>
      <c r="CT32" s="2758"/>
      <c r="CU32" s="2759"/>
      <c r="CV32" s="2760"/>
      <c r="CW32" s="2761"/>
      <c r="CX32" s="2762"/>
      <c r="CY32" s="2763"/>
      <c r="CZ32" s="2764"/>
      <c r="DA32" s="2765"/>
      <c r="DB32" s="2766"/>
      <c r="DC32" s="2767"/>
      <c r="DD32" s="2768"/>
      <c r="DE32" s="2769"/>
      <c r="DF32" s="2770"/>
      <c r="DG32" s="2771"/>
      <c r="DH32" s="2772"/>
      <c r="DI32" s="2773"/>
      <c r="DJ32" s="2774"/>
      <c r="DK32" s="2775"/>
      <c r="DL32" s="2776"/>
      <c r="DM32" s="2777"/>
      <c r="DN32" s="2778"/>
      <c r="DO32" s="2779"/>
      <c r="DP32" s="2780"/>
      <c r="DQ32" s="2781"/>
      <c r="DR32" s="2782"/>
      <c r="DS32" s="2783"/>
      <c r="DT32" s="2784"/>
      <c r="DU32" s="2785"/>
      <c r="DV32" s="2786"/>
      <c r="DW32" s="2787"/>
      <c r="DX32" s="2788"/>
      <c r="DY32" s="2789"/>
      <c r="DZ32" s="2790"/>
      <c r="EA32" s="2791"/>
      <c r="EB32" s="2792"/>
      <c r="EC32" s="2793"/>
      <c r="ED32" s="2794"/>
      <c r="EE32" s="2795"/>
      <c r="EF32" s="2796"/>
      <c r="EG32" s="2797"/>
      <c r="EH32" s="2798"/>
      <c r="EI32" s="2799"/>
      <c r="EJ32" s="2800"/>
      <c r="EK32" s="2801"/>
      <c r="EL32" s="2802"/>
      <c r="EM32" s="2803"/>
      <c r="EN32" s="2804"/>
      <c r="EO32" s="2805"/>
      <c r="EP32" s="2806"/>
      <c r="EQ32" s="2807"/>
      <c r="ER32" s="2808"/>
      <c r="ES32" s="2809"/>
      <c r="ET32" s="2810"/>
      <c r="EU32" s="2811"/>
      <c r="EV32" s="2812"/>
      <c r="EW32" s="2813"/>
      <c r="EX32" s="2814"/>
      <c r="EY32" s="2815"/>
      <c r="EZ32" s="2816"/>
      <c r="FA32" s="2817"/>
      <c r="FB32" s="2818"/>
      <c r="FC32" s="2819"/>
      <c r="FD32" s="2820"/>
      <c r="FE32" s="2821"/>
      <c r="FF32" s="2822"/>
      <c r="FG32" s="2823"/>
      <c r="FH32" s="2824"/>
      <c r="FI32" s="2825"/>
      <c r="FJ32" s="2826"/>
      <c r="FK32" s="2827"/>
      <c r="FL32" s="2828"/>
      <c r="FM32" s="2829"/>
      <c r="FN32" s="2830"/>
      <c r="FO32" s="2831"/>
      <c r="FP32" s="2832"/>
      <c r="FQ32" s="2833"/>
      <c r="FR32" s="2834"/>
      <c r="FS32" s="2835"/>
      <c r="FT32" s="2836"/>
      <c r="FU32" s="2837"/>
      <c r="FV32" s="2838"/>
      <c r="FW32" s="2839"/>
      <c r="FX32" s="1609"/>
      <c r="FY32" s="890"/>
      <c r="FZ32" s="890"/>
      <c r="GA32" s="890"/>
      <c r="GB32" s="890"/>
    </row>
    <row r="33" spans="1:185" s="794" customFormat="1" ht="21" customHeight="1">
      <c r="A33" s="1148" t="s">
        <v>1024</v>
      </c>
      <c r="B33" s="809"/>
      <c r="E33" s="808" t="s">
        <v>9</v>
      </c>
      <c r="F33" s="946" t="str">
        <f>INDEX(IP_MAIN_LIST_NAME_IP,MATCH(A33,IP_MAIN_LIST_IP_ID,0))&amp;" ("&amp;INDEX(IP_MAIN_START_DATE,MATCH(A33,IP_MAIN_LIST_IP_ID,0))&amp;"-"&amp;INDEX(IP_MAIN_END_DATE,MATCH(A33,IP_MAIN_LIST_IP_ID,0))&amp;")"</f>
        <v>Инвестиционная программа № 48 от 24.05.2021 ООО "Смоленскрегионтеплоэнерго" в сфере теплоснабжения по реконструкции и модернизации существующих объектов котельной, на территории муниципального района Починковский на 2022-2025 годы (01.01.2022-31.12.2025)</v>
      </c>
      <c r="G33" s="1027"/>
      <c r="H33" s="1028"/>
      <c r="I33" s="1028"/>
      <c r="J33" s="1028"/>
      <c r="K33" s="1028"/>
      <c r="L33" s="1028"/>
      <c r="M33" s="1028"/>
      <c r="N33" s="1028"/>
      <c r="O33" s="1027"/>
      <c r="P33" s="1027"/>
      <c r="Q33" s="1027"/>
      <c r="R33" s="1027"/>
      <c r="S33" s="1027"/>
      <c r="T33" s="1027"/>
      <c r="U33" s="1029"/>
      <c r="V33" s="1029"/>
      <c r="W33" s="1029"/>
      <c r="X33" s="1029"/>
      <c r="Y33" s="1029"/>
      <c r="Z33" s="1029"/>
      <c r="AA33" s="1029"/>
      <c r="AB33" s="1027"/>
      <c r="AC33" s="1028"/>
      <c r="AD33" s="1028"/>
      <c r="AE33" s="1028"/>
      <c r="AF33" s="1028"/>
      <c r="AG33" s="1028"/>
      <c r="AH33" s="1028"/>
      <c r="AI33" s="1028"/>
      <c r="AJ33" s="1028"/>
      <c r="AK33" s="1028"/>
      <c r="AL33" s="1028"/>
      <c r="AM33" s="1028"/>
      <c r="AN33" s="1028"/>
      <c r="AO33" s="1028"/>
      <c r="AP33" s="1028"/>
      <c r="AQ33" s="1028"/>
      <c r="AR33" s="1028"/>
      <c r="AS33" s="1028"/>
      <c r="AT33" s="1028"/>
      <c r="AU33" s="1028"/>
      <c r="AV33" s="1028"/>
      <c r="AW33" s="1028"/>
      <c r="AX33" s="1028"/>
      <c r="AY33" s="1028"/>
      <c r="AZ33" s="1028"/>
      <c r="BA33" s="1028"/>
      <c r="BB33" s="1028"/>
      <c r="BC33" s="1028"/>
      <c r="BD33" s="1028"/>
      <c r="BE33" s="1028"/>
      <c r="BF33" s="1028"/>
      <c r="BG33" s="1028"/>
      <c r="BH33" s="1028"/>
      <c r="BI33" s="1028"/>
      <c r="BJ33" s="1028"/>
      <c r="BK33" s="1028"/>
      <c r="BL33" s="1028"/>
      <c r="BM33" s="1028"/>
      <c r="BN33" s="1028"/>
      <c r="BO33" s="1028"/>
      <c r="BP33" s="1028"/>
      <c r="BQ33" s="1028"/>
      <c r="BR33" s="1028"/>
      <c r="BS33" s="1028"/>
      <c r="BT33" s="1028"/>
      <c r="BU33" s="1028"/>
      <c r="BV33" s="1028"/>
      <c r="BW33" s="1028"/>
      <c r="BX33" s="1028"/>
      <c r="BY33" s="1028"/>
      <c r="BZ33" s="1028"/>
      <c r="CA33" s="1028"/>
      <c r="CB33" s="1028"/>
      <c r="CC33" s="1028"/>
      <c r="CD33" s="1028"/>
      <c r="CE33" s="1028"/>
      <c r="CF33" s="1028"/>
      <c r="CG33" s="1028"/>
      <c r="CH33" s="1028"/>
      <c r="CI33" s="1028"/>
      <c r="CJ33" s="1028"/>
      <c r="CK33" s="1028"/>
      <c r="CL33" s="1030"/>
      <c r="CM33" s="1030"/>
      <c r="CN33" s="1030"/>
      <c r="CO33" s="1030"/>
      <c r="CP33" s="1030"/>
      <c r="CQ33" s="1030"/>
      <c r="CR33" s="1030"/>
      <c r="CS33" s="1030"/>
      <c r="CT33" s="1030"/>
      <c r="CU33" s="1030"/>
      <c r="CV33" s="1030"/>
      <c r="CW33" s="1030"/>
      <c r="CX33" s="1030"/>
      <c r="CY33" s="1030"/>
      <c r="CZ33" s="1030"/>
      <c r="DA33" s="1030"/>
      <c r="DB33" s="1030"/>
      <c r="DC33" s="1030"/>
      <c r="DD33" s="1030"/>
      <c r="DE33" s="1030"/>
      <c r="DF33" s="1030"/>
      <c r="DG33" s="1030"/>
      <c r="DH33" s="1030"/>
      <c r="DI33" s="1030"/>
      <c r="DJ33" s="1030"/>
      <c r="DK33" s="1030"/>
      <c r="DL33" s="1030"/>
      <c r="DM33" s="1030"/>
      <c r="DN33" s="1030"/>
      <c r="DO33" s="1030"/>
      <c r="DP33" s="1030"/>
      <c r="DQ33" s="1030"/>
      <c r="DR33" s="1030"/>
      <c r="DS33" s="1030"/>
      <c r="DT33" s="1030"/>
      <c r="DU33" s="1030"/>
      <c r="DV33" s="1030"/>
      <c r="DW33" s="1030"/>
      <c r="DX33" s="1030"/>
      <c r="DY33" s="1030"/>
      <c r="DZ33" s="1030"/>
      <c r="EA33" s="1030"/>
      <c r="EB33" s="1030"/>
      <c r="EC33" s="1030"/>
      <c r="ED33" s="1030"/>
      <c r="EE33" s="1030"/>
      <c r="EF33" s="1030"/>
      <c r="EG33" s="1030"/>
      <c r="EH33" s="1030"/>
      <c r="EI33" s="1030"/>
      <c r="EJ33" s="1030"/>
      <c r="EK33" s="1030"/>
      <c r="EL33" s="1030"/>
      <c r="EM33" s="1030"/>
      <c r="EN33" s="1030"/>
      <c r="EO33" s="1030"/>
      <c r="EP33" s="1030"/>
      <c r="EQ33" s="1030"/>
      <c r="ER33" s="1030"/>
      <c r="ES33" s="1030"/>
      <c r="ET33" s="1030"/>
      <c r="EU33" s="1030"/>
      <c r="EV33" s="1030"/>
      <c r="EW33" s="1030"/>
      <c r="EX33" s="1030"/>
      <c r="EY33" s="1030"/>
      <c r="EZ33" s="1030"/>
      <c r="FA33" s="1030"/>
      <c r="FB33" s="1030"/>
      <c r="FC33" s="1030"/>
      <c r="FD33" s="1030"/>
      <c r="FE33" s="1030"/>
      <c r="FF33" s="1030"/>
      <c r="FG33" s="1030"/>
      <c r="FH33" s="1030"/>
      <c r="FI33" s="1030"/>
      <c r="FJ33" s="1030"/>
      <c r="FK33" s="1030"/>
      <c r="FL33" s="1030"/>
      <c r="FM33" s="1030"/>
      <c r="FN33" s="1030"/>
      <c r="FO33" s="1030"/>
      <c r="FP33" s="1030"/>
      <c r="FQ33" s="1030"/>
      <c r="FR33" s="1030"/>
      <c r="FS33" s="1030"/>
      <c r="FT33" s="1030"/>
      <c r="FU33" s="1030"/>
      <c r="FV33" s="1031"/>
      <c r="FW33" s="1025"/>
      <c r="FX33" s="1026"/>
    </row>
    <row r="34" spans="1:185" s="794" customFormat="1" ht="24.75" customHeight="1">
      <c r="A34" s="794" t="s">
        <v>1024</v>
      </c>
      <c r="B34" s="809"/>
      <c r="E34" s="1634"/>
      <c r="F34" s="1874">
        <v>1</v>
      </c>
      <c r="G34" s="1884" t="s">
        <v>980</v>
      </c>
      <c r="H34" s="1034" t="s">
        <v>1309</v>
      </c>
      <c r="I34" s="1757"/>
      <c r="J34" s="1035"/>
      <c r="K34" s="1035"/>
      <c r="L34" s="1035"/>
      <c r="M34" s="1035"/>
      <c r="N34" s="1035"/>
      <c r="O34" s="1036">
        <v>0</v>
      </c>
      <c r="P34" s="1036">
        <v>0</v>
      </c>
      <c r="Q34" s="1036">
        <v>0</v>
      </c>
      <c r="R34" s="1036">
        <v>0</v>
      </c>
      <c r="S34" s="1036"/>
      <c r="T34" s="1036"/>
      <c r="U34" s="1036"/>
      <c r="V34" s="1036"/>
      <c r="W34" s="1036"/>
      <c r="X34" s="1036"/>
      <c r="Y34" s="1036"/>
      <c r="Z34" s="1036"/>
      <c r="AA34" s="1036"/>
      <c r="AB34" s="1036"/>
      <c r="AC34" s="1035"/>
      <c r="AD34" s="1035"/>
      <c r="AE34" s="1035"/>
      <c r="AF34" s="1035"/>
      <c r="AG34" s="1035"/>
      <c r="AH34" s="1035"/>
      <c r="AI34" s="1035"/>
      <c r="AJ34" s="1035"/>
      <c r="AK34" s="1035"/>
      <c r="AL34" s="1035"/>
      <c r="AM34" s="1035"/>
      <c r="AN34" s="1035"/>
      <c r="AO34" s="1035"/>
      <c r="AP34" s="1035"/>
      <c r="AQ34" s="1035"/>
      <c r="AR34" s="1035"/>
      <c r="AS34" s="1035"/>
      <c r="AT34" s="1035"/>
      <c r="AU34" s="1035"/>
      <c r="AV34" s="1035"/>
      <c r="AW34" s="1035"/>
      <c r="AX34" s="1035"/>
      <c r="AY34" s="1035"/>
      <c r="AZ34" s="1035"/>
      <c r="BA34" s="1035"/>
      <c r="BB34" s="1035"/>
      <c r="BC34" s="1035"/>
      <c r="BD34" s="1035"/>
      <c r="BE34" s="1035"/>
      <c r="BF34" s="1035"/>
      <c r="BG34" s="1035"/>
      <c r="BH34" s="1035"/>
      <c r="BI34" s="1035"/>
      <c r="BJ34" s="1035"/>
      <c r="BK34" s="1035"/>
      <c r="BL34" s="1035"/>
      <c r="BM34" s="1035"/>
      <c r="BN34" s="1035"/>
      <c r="BO34" s="1035"/>
      <c r="BP34" s="1035"/>
      <c r="BQ34" s="1035"/>
      <c r="BR34" s="1035"/>
      <c r="BS34" s="1035"/>
      <c r="BT34" s="1036"/>
      <c r="BU34" s="1036"/>
      <c r="BV34" s="1036"/>
      <c r="BW34" s="1036"/>
      <c r="BX34" s="1036"/>
      <c r="BY34" s="1036"/>
      <c r="BZ34" s="1036"/>
      <c r="CA34" s="1036"/>
      <c r="CB34" s="1036"/>
      <c r="CC34" s="1036"/>
      <c r="CD34" s="1036"/>
      <c r="CE34" s="1036"/>
      <c r="CF34" s="1036"/>
      <c r="CG34" s="1036"/>
      <c r="CH34" s="1036"/>
      <c r="CI34" s="1036"/>
      <c r="CJ34" s="1036"/>
      <c r="CK34" s="1036"/>
      <c r="CL34" s="1035"/>
      <c r="CM34" s="1035"/>
      <c r="CN34" s="1035"/>
      <c r="CO34" s="1035"/>
      <c r="CP34" s="1035"/>
      <c r="CQ34" s="1035"/>
      <c r="CR34" s="1035"/>
      <c r="CS34" s="1035"/>
      <c r="CT34" s="1035"/>
      <c r="CU34" s="1035"/>
      <c r="CV34" s="1035"/>
      <c r="CW34" s="1035"/>
      <c r="CX34" s="1035"/>
      <c r="CY34" s="1036"/>
      <c r="CZ34" s="1036"/>
      <c r="DA34" s="1036"/>
      <c r="DB34" s="1036"/>
      <c r="DC34" s="1036"/>
      <c r="DD34" s="1036"/>
      <c r="DE34" s="1036"/>
      <c r="DF34" s="1036"/>
      <c r="DG34" s="1036"/>
      <c r="DH34" s="1036"/>
      <c r="DI34" s="1036"/>
      <c r="DJ34" s="1036"/>
      <c r="DK34" s="1035"/>
      <c r="DL34" s="1035"/>
      <c r="DM34" s="1035"/>
      <c r="DN34" s="1035"/>
      <c r="DO34" s="1035"/>
      <c r="DP34" s="1035"/>
      <c r="DQ34" s="1035"/>
      <c r="DR34" s="1035"/>
      <c r="DS34" s="1035"/>
      <c r="DT34" s="1035"/>
      <c r="DU34" s="1035"/>
      <c r="DV34" s="1035"/>
      <c r="DW34" s="1035"/>
      <c r="DX34" s="1035"/>
      <c r="DY34" s="1035"/>
      <c r="DZ34" s="1035"/>
      <c r="EA34" s="1035"/>
      <c r="EB34" s="1035"/>
      <c r="EC34" s="1035"/>
      <c r="ED34" s="1035"/>
      <c r="EE34" s="1035"/>
      <c r="EF34" s="1035"/>
      <c r="EG34" s="1035"/>
      <c r="EH34" s="1035"/>
      <c r="EI34" s="1035"/>
      <c r="EJ34" s="1035"/>
      <c r="EK34" s="1035"/>
      <c r="EL34" s="1035"/>
      <c r="EM34" s="1035"/>
      <c r="EN34" s="1035"/>
      <c r="EO34" s="1035"/>
      <c r="EP34" s="1035"/>
      <c r="EQ34" s="1035"/>
      <c r="ER34" s="1035"/>
      <c r="ES34" s="1035"/>
      <c r="ET34" s="1035"/>
      <c r="EU34" s="1035"/>
      <c r="EV34" s="1035"/>
      <c r="EW34" s="1035"/>
      <c r="EX34" s="1035"/>
      <c r="EY34" s="1035"/>
      <c r="EZ34" s="1035"/>
      <c r="FA34" s="1035"/>
      <c r="FB34" s="1035"/>
      <c r="FC34" s="1035"/>
      <c r="FD34" s="1035"/>
      <c r="FE34" s="1035"/>
      <c r="FF34" s="1035"/>
      <c r="FG34" s="1035"/>
      <c r="FH34" s="1035"/>
      <c r="FI34" s="1035"/>
      <c r="FJ34" s="1035"/>
      <c r="FK34" s="1035"/>
      <c r="FL34" s="1035"/>
      <c r="FM34" s="1035"/>
      <c r="FN34" s="1035"/>
      <c r="FO34" s="1035"/>
      <c r="FP34" s="1035"/>
      <c r="FQ34" s="1035"/>
      <c r="FR34" s="1035"/>
      <c r="FS34" s="1035"/>
      <c r="FT34" s="1035"/>
      <c r="FU34" s="1035"/>
      <c r="FV34" s="1035"/>
      <c r="FW34" s="1035"/>
      <c r="FX34" s="1026"/>
    </row>
    <row r="35" spans="1:185" s="794" customFormat="1" ht="12" customHeight="1">
      <c r="A35" s="794" t="s">
        <v>1024</v>
      </c>
      <c r="B35" s="809"/>
      <c r="F35" s="2840"/>
      <c r="G35" s="2841" t="s">
        <v>1310</v>
      </c>
      <c r="H35" s="2842"/>
      <c r="I35" s="2843"/>
      <c r="J35" s="2844"/>
      <c r="K35" s="2845"/>
      <c r="L35" s="2846"/>
      <c r="M35" s="2847"/>
      <c r="N35" s="2848"/>
      <c r="O35" s="2849"/>
      <c r="P35" s="2850"/>
      <c r="Q35" s="2851"/>
      <c r="R35" s="2852"/>
      <c r="S35" s="2853"/>
      <c r="T35" s="2854"/>
      <c r="U35" s="2855"/>
      <c r="V35" s="2856"/>
      <c r="W35" s="2857"/>
      <c r="X35" s="2858"/>
      <c r="Y35" s="2859"/>
      <c r="Z35" s="2860"/>
      <c r="AA35" s="2861"/>
      <c r="AB35" s="2862"/>
      <c r="AC35" s="2863"/>
      <c r="AD35" s="2864"/>
      <c r="AE35" s="2865"/>
      <c r="AF35" s="2866"/>
      <c r="AG35" s="2867"/>
      <c r="AH35" s="2868"/>
      <c r="AI35" s="2869"/>
      <c r="AJ35" s="2870"/>
      <c r="AK35" s="2871"/>
      <c r="AL35" s="2872"/>
      <c r="AM35" s="2873"/>
      <c r="AN35" s="2874"/>
      <c r="AO35" s="2875"/>
      <c r="AP35" s="2876"/>
      <c r="AQ35" s="2877"/>
      <c r="AR35" s="2878"/>
      <c r="AS35" s="2879"/>
      <c r="AT35" s="2880"/>
      <c r="AU35" s="2881"/>
      <c r="AV35" s="2882"/>
      <c r="AW35" s="2883"/>
      <c r="AX35" s="2884"/>
      <c r="AY35" s="2885"/>
      <c r="AZ35" s="2886"/>
      <c r="BA35" s="2887"/>
      <c r="BB35" s="2888"/>
      <c r="BC35" s="2889"/>
      <c r="BD35" s="2890"/>
      <c r="BE35" s="2891"/>
      <c r="BF35" s="2892"/>
      <c r="BG35" s="2893"/>
      <c r="BH35" s="2894"/>
      <c r="BI35" s="2895"/>
      <c r="BJ35" s="2896"/>
      <c r="BK35" s="2897"/>
      <c r="BL35" s="2898"/>
      <c r="BM35" s="2899"/>
      <c r="BN35" s="2900"/>
      <c r="BO35" s="2901"/>
      <c r="BP35" s="2902"/>
      <c r="BQ35" s="2903"/>
      <c r="BR35" s="2904"/>
      <c r="BS35" s="2905"/>
      <c r="BT35" s="2906"/>
      <c r="BU35" s="2907"/>
      <c r="BV35" s="2908"/>
      <c r="BW35" s="2909"/>
      <c r="BX35" s="2910"/>
      <c r="BY35" s="2911"/>
      <c r="BZ35" s="2912"/>
      <c r="CA35" s="2913"/>
      <c r="CB35" s="2914"/>
      <c r="CC35" s="2915"/>
      <c r="CD35" s="2916"/>
      <c r="CE35" s="2917"/>
      <c r="CF35" s="2918"/>
      <c r="CG35" s="2919"/>
      <c r="CH35" s="2920"/>
      <c r="CI35" s="2921"/>
      <c r="CJ35" s="2922"/>
      <c r="CK35" s="2923"/>
      <c r="CL35" s="2924"/>
      <c r="CM35" s="2925"/>
      <c r="CN35" s="2926"/>
      <c r="CO35" s="2927"/>
      <c r="CP35" s="2928"/>
      <c r="CQ35" s="2929"/>
      <c r="CR35" s="2930"/>
      <c r="CS35" s="2931"/>
      <c r="CT35" s="2932"/>
      <c r="CU35" s="2933"/>
      <c r="CV35" s="2934"/>
      <c r="CW35" s="2935"/>
      <c r="CX35" s="2936"/>
      <c r="CY35" s="2937"/>
      <c r="CZ35" s="2938"/>
      <c r="DA35" s="2939"/>
      <c r="DB35" s="2940"/>
      <c r="DC35" s="2941"/>
      <c r="DD35" s="2942"/>
      <c r="DE35" s="2943"/>
      <c r="DF35" s="2944"/>
      <c r="DG35" s="2945"/>
      <c r="DH35" s="2946"/>
      <c r="DI35" s="2947"/>
      <c r="DJ35" s="2948"/>
      <c r="DK35" s="2949"/>
      <c r="DL35" s="2950"/>
      <c r="DM35" s="2951"/>
      <c r="DN35" s="2952"/>
      <c r="DO35" s="2953"/>
      <c r="DP35" s="2954"/>
      <c r="DQ35" s="2955"/>
      <c r="DR35" s="2956"/>
      <c r="DS35" s="2957"/>
      <c r="DT35" s="2958"/>
      <c r="DU35" s="2959"/>
      <c r="DV35" s="2960"/>
      <c r="DW35" s="2961"/>
      <c r="DX35" s="2962"/>
      <c r="DY35" s="2963"/>
      <c r="DZ35" s="2964"/>
      <c r="EA35" s="2965"/>
      <c r="EB35" s="2966"/>
      <c r="EC35" s="2967"/>
      <c r="ED35" s="2968"/>
      <c r="EE35" s="2969"/>
      <c r="EF35" s="2970"/>
      <c r="EG35" s="2971"/>
      <c r="EH35" s="2972"/>
      <c r="EI35" s="2973"/>
      <c r="EJ35" s="2974"/>
      <c r="EK35" s="2975"/>
      <c r="EL35" s="2976"/>
      <c r="EM35" s="2977"/>
      <c r="EN35" s="2978"/>
      <c r="EO35" s="2979"/>
      <c r="EP35" s="2980"/>
      <c r="EQ35" s="2981"/>
      <c r="ER35" s="2982"/>
      <c r="ES35" s="2983"/>
      <c r="ET35" s="2984"/>
      <c r="EU35" s="2985"/>
      <c r="EV35" s="2986"/>
      <c r="EW35" s="2987"/>
      <c r="EX35" s="2988"/>
      <c r="EY35" s="2989"/>
      <c r="EZ35" s="2990"/>
      <c r="FA35" s="2991"/>
      <c r="FB35" s="2992"/>
      <c r="FC35" s="2993"/>
      <c r="FD35" s="2994"/>
      <c r="FE35" s="2995"/>
      <c r="FF35" s="2996"/>
      <c r="FG35" s="2997"/>
      <c r="FH35" s="2998"/>
      <c r="FI35" s="2999"/>
      <c r="FJ35" s="3000"/>
      <c r="FK35" s="3001"/>
      <c r="FL35" s="3002"/>
      <c r="FM35" s="3003"/>
      <c r="FN35" s="3004"/>
      <c r="FO35" s="3005"/>
      <c r="FP35" s="3006"/>
      <c r="FQ35" s="3007"/>
      <c r="FR35" s="3008"/>
      <c r="FS35" s="3009"/>
      <c r="FT35" s="3010"/>
      <c r="FU35" s="3011"/>
      <c r="FV35" s="3012"/>
      <c r="FW35" s="3013"/>
      <c r="FX35" s="1609"/>
      <c r="FY35" s="890"/>
      <c r="FZ35" s="890"/>
      <c r="GA35" s="890"/>
      <c r="GB35" s="890"/>
    </row>
    <row r="36" spans="1:185" s="794" customFormat="1" ht="21" customHeight="1">
      <c r="A36" s="1148" t="s">
        <v>1028</v>
      </c>
      <c r="B36" s="809"/>
      <c r="E36" s="808" t="s">
        <v>9</v>
      </c>
      <c r="F36" s="946" t="str">
        <f>INDEX(IP_MAIN_LIST_NAME_IP,MATCH(A36,IP_MAIN_LIST_IP_ID,0))&amp;" ("&amp;INDEX(IP_MAIN_START_DATE,MATCH(A36,IP_MAIN_LIST_IP_ID,0))&amp;"-"&amp;INDEX(IP_MAIN_END_DATE,MATCH(A36,IP_MAIN_LIST_IP_ID,0))&amp;")"</f>
        <v>Инвестиционная программа от 02.01.2017 ООО "Смоленскрегионтеплоэнерго" в сфере теплоснабжения по модернизации, реконструкции и техническому перевооружению котельных и тепловых сетей, на территории муниципального района Холм-Жирковский на 2017-2024 годы (02.01.2017-31.12.2024)</v>
      </c>
      <c r="G36" s="1027"/>
      <c r="H36" s="1028"/>
      <c r="I36" s="1028"/>
      <c r="J36" s="1028"/>
      <c r="K36" s="1028"/>
      <c r="L36" s="1028"/>
      <c r="M36" s="1028"/>
      <c r="N36" s="1028"/>
      <c r="O36" s="1027"/>
      <c r="P36" s="1027"/>
      <c r="Q36" s="1027"/>
      <c r="R36" s="1027"/>
      <c r="S36" s="1027"/>
      <c r="T36" s="1027"/>
      <c r="U36" s="1029"/>
      <c r="V36" s="1029"/>
      <c r="W36" s="1029"/>
      <c r="X36" s="1029"/>
      <c r="Y36" s="1029"/>
      <c r="Z36" s="1029"/>
      <c r="AA36" s="1029"/>
      <c r="AB36" s="1027"/>
      <c r="AC36" s="1028"/>
      <c r="AD36" s="1028"/>
      <c r="AE36" s="1028"/>
      <c r="AF36" s="1028"/>
      <c r="AG36" s="1028"/>
      <c r="AH36" s="1028"/>
      <c r="AI36" s="1028"/>
      <c r="AJ36" s="1028"/>
      <c r="AK36" s="1028"/>
      <c r="AL36" s="1028"/>
      <c r="AM36" s="1028"/>
      <c r="AN36" s="1028"/>
      <c r="AO36" s="1028"/>
      <c r="AP36" s="1028"/>
      <c r="AQ36" s="1028"/>
      <c r="AR36" s="1028"/>
      <c r="AS36" s="1028"/>
      <c r="AT36" s="1028"/>
      <c r="AU36" s="1028"/>
      <c r="AV36" s="1028"/>
      <c r="AW36" s="1028"/>
      <c r="AX36" s="1028"/>
      <c r="AY36" s="1028"/>
      <c r="AZ36" s="1028"/>
      <c r="BA36" s="1028"/>
      <c r="BB36" s="1028"/>
      <c r="BC36" s="1028"/>
      <c r="BD36" s="1028"/>
      <c r="BE36" s="1028"/>
      <c r="BF36" s="1028"/>
      <c r="BG36" s="1028"/>
      <c r="BH36" s="1028"/>
      <c r="BI36" s="1028"/>
      <c r="BJ36" s="1028"/>
      <c r="BK36" s="1028"/>
      <c r="BL36" s="1028"/>
      <c r="BM36" s="1028"/>
      <c r="BN36" s="1028"/>
      <c r="BO36" s="1028"/>
      <c r="BP36" s="1028"/>
      <c r="BQ36" s="1028"/>
      <c r="BR36" s="1028"/>
      <c r="BS36" s="1028"/>
      <c r="BT36" s="1028"/>
      <c r="BU36" s="1028"/>
      <c r="BV36" s="1028"/>
      <c r="BW36" s="1028"/>
      <c r="BX36" s="1028"/>
      <c r="BY36" s="1028"/>
      <c r="BZ36" s="1028"/>
      <c r="CA36" s="1028"/>
      <c r="CB36" s="1028"/>
      <c r="CC36" s="1028"/>
      <c r="CD36" s="1028"/>
      <c r="CE36" s="1028"/>
      <c r="CF36" s="1028"/>
      <c r="CG36" s="1028"/>
      <c r="CH36" s="1028"/>
      <c r="CI36" s="1028"/>
      <c r="CJ36" s="1028"/>
      <c r="CK36" s="1028"/>
      <c r="CL36" s="1030"/>
      <c r="CM36" s="1030"/>
      <c r="CN36" s="1030"/>
      <c r="CO36" s="1030"/>
      <c r="CP36" s="1030"/>
      <c r="CQ36" s="1030"/>
      <c r="CR36" s="1030"/>
      <c r="CS36" s="1030"/>
      <c r="CT36" s="1030"/>
      <c r="CU36" s="1030"/>
      <c r="CV36" s="1030"/>
      <c r="CW36" s="1030"/>
      <c r="CX36" s="1030"/>
      <c r="CY36" s="1030"/>
      <c r="CZ36" s="1030"/>
      <c r="DA36" s="1030"/>
      <c r="DB36" s="1030"/>
      <c r="DC36" s="1030"/>
      <c r="DD36" s="1030"/>
      <c r="DE36" s="1030"/>
      <c r="DF36" s="1030"/>
      <c r="DG36" s="1030"/>
      <c r="DH36" s="1030"/>
      <c r="DI36" s="1030"/>
      <c r="DJ36" s="1030"/>
      <c r="DK36" s="1030"/>
      <c r="DL36" s="1030"/>
      <c r="DM36" s="1030"/>
      <c r="DN36" s="1030"/>
      <c r="DO36" s="1030"/>
      <c r="DP36" s="1030"/>
      <c r="DQ36" s="1030"/>
      <c r="DR36" s="1030"/>
      <c r="DS36" s="1030"/>
      <c r="DT36" s="1030"/>
      <c r="DU36" s="1030"/>
      <c r="DV36" s="1030"/>
      <c r="DW36" s="1030"/>
      <c r="DX36" s="1030"/>
      <c r="DY36" s="1030"/>
      <c r="DZ36" s="1030"/>
      <c r="EA36" s="1030"/>
      <c r="EB36" s="1030"/>
      <c r="EC36" s="1030"/>
      <c r="ED36" s="1030"/>
      <c r="EE36" s="1030"/>
      <c r="EF36" s="1030"/>
      <c r="EG36" s="1030"/>
      <c r="EH36" s="1030"/>
      <c r="EI36" s="1030"/>
      <c r="EJ36" s="1030"/>
      <c r="EK36" s="1030"/>
      <c r="EL36" s="1030"/>
      <c r="EM36" s="1030"/>
      <c r="EN36" s="1030"/>
      <c r="EO36" s="1030"/>
      <c r="EP36" s="1030"/>
      <c r="EQ36" s="1030"/>
      <c r="ER36" s="1030"/>
      <c r="ES36" s="1030"/>
      <c r="ET36" s="1030"/>
      <c r="EU36" s="1030"/>
      <c r="EV36" s="1030"/>
      <c r="EW36" s="1030"/>
      <c r="EX36" s="1030"/>
      <c r="EY36" s="1030"/>
      <c r="EZ36" s="1030"/>
      <c r="FA36" s="1030"/>
      <c r="FB36" s="1030"/>
      <c r="FC36" s="1030"/>
      <c r="FD36" s="1030"/>
      <c r="FE36" s="1030"/>
      <c r="FF36" s="1030"/>
      <c r="FG36" s="1030"/>
      <c r="FH36" s="1030"/>
      <c r="FI36" s="1030"/>
      <c r="FJ36" s="1030"/>
      <c r="FK36" s="1030"/>
      <c r="FL36" s="1030"/>
      <c r="FM36" s="1030"/>
      <c r="FN36" s="1030"/>
      <c r="FO36" s="1030"/>
      <c r="FP36" s="1030"/>
      <c r="FQ36" s="1030"/>
      <c r="FR36" s="1030"/>
      <c r="FS36" s="1030"/>
      <c r="FT36" s="1030"/>
      <c r="FU36" s="1030"/>
      <c r="FV36" s="1031"/>
      <c r="FW36" s="1025"/>
      <c r="FX36" s="1026"/>
    </row>
    <row r="37" spans="1:185" s="794" customFormat="1" ht="24.75" customHeight="1">
      <c r="A37" s="794" t="s">
        <v>1028</v>
      </c>
      <c r="B37" s="809"/>
      <c r="E37" s="1634"/>
      <c r="F37" s="1874">
        <v>1</v>
      </c>
      <c r="G37" s="1884" t="s">
        <v>980</v>
      </c>
      <c r="H37" s="1034" t="s">
        <v>1309</v>
      </c>
      <c r="I37" s="1757"/>
      <c r="J37" s="1035"/>
      <c r="K37" s="1035"/>
      <c r="L37" s="1035"/>
      <c r="M37" s="1035"/>
      <c r="N37" s="1035"/>
      <c r="O37" s="1036">
        <v>0</v>
      </c>
      <c r="P37" s="1036">
        <v>0</v>
      </c>
      <c r="Q37" s="1036">
        <v>0</v>
      </c>
      <c r="R37" s="1036">
        <v>0</v>
      </c>
      <c r="S37" s="1036"/>
      <c r="T37" s="1036"/>
      <c r="U37" s="1036"/>
      <c r="V37" s="1036"/>
      <c r="W37" s="1036"/>
      <c r="X37" s="1036"/>
      <c r="Y37" s="1036"/>
      <c r="Z37" s="1036"/>
      <c r="AA37" s="1036"/>
      <c r="AB37" s="1036"/>
      <c r="AC37" s="1035"/>
      <c r="AD37" s="1035"/>
      <c r="AE37" s="1035"/>
      <c r="AF37" s="1035"/>
      <c r="AG37" s="1035"/>
      <c r="AH37" s="1035"/>
      <c r="AI37" s="1035"/>
      <c r="AJ37" s="1035"/>
      <c r="AK37" s="1035"/>
      <c r="AL37" s="1035"/>
      <c r="AM37" s="1035"/>
      <c r="AN37" s="1035"/>
      <c r="AO37" s="1035"/>
      <c r="AP37" s="1035"/>
      <c r="AQ37" s="1035"/>
      <c r="AR37" s="1035"/>
      <c r="AS37" s="1035"/>
      <c r="AT37" s="1035"/>
      <c r="AU37" s="1035"/>
      <c r="AV37" s="1035"/>
      <c r="AW37" s="1035"/>
      <c r="AX37" s="1035"/>
      <c r="AY37" s="1035"/>
      <c r="AZ37" s="1035"/>
      <c r="BA37" s="1035"/>
      <c r="BB37" s="1035"/>
      <c r="BC37" s="1035"/>
      <c r="BD37" s="1035"/>
      <c r="BE37" s="1035"/>
      <c r="BF37" s="1035"/>
      <c r="BG37" s="1035"/>
      <c r="BH37" s="1035"/>
      <c r="BI37" s="1035"/>
      <c r="BJ37" s="1035"/>
      <c r="BK37" s="1035"/>
      <c r="BL37" s="1035"/>
      <c r="BM37" s="1035"/>
      <c r="BN37" s="1035"/>
      <c r="BO37" s="1035"/>
      <c r="BP37" s="1035"/>
      <c r="BQ37" s="1035"/>
      <c r="BR37" s="1035"/>
      <c r="BS37" s="1035"/>
      <c r="BT37" s="1036"/>
      <c r="BU37" s="1036"/>
      <c r="BV37" s="1036"/>
      <c r="BW37" s="1036"/>
      <c r="BX37" s="1036"/>
      <c r="BY37" s="1036"/>
      <c r="BZ37" s="1036"/>
      <c r="CA37" s="1036"/>
      <c r="CB37" s="1036"/>
      <c r="CC37" s="1036"/>
      <c r="CD37" s="1036"/>
      <c r="CE37" s="1036"/>
      <c r="CF37" s="1036"/>
      <c r="CG37" s="1036"/>
      <c r="CH37" s="1036"/>
      <c r="CI37" s="1036"/>
      <c r="CJ37" s="1036"/>
      <c r="CK37" s="1036"/>
      <c r="CL37" s="1035"/>
      <c r="CM37" s="1035"/>
      <c r="CN37" s="1035"/>
      <c r="CO37" s="1035"/>
      <c r="CP37" s="1035"/>
      <c r="CQ37" s="1035"/>
      <c r="CR37" s="1035"/>
      <c r="CS37" s="1035"/>
      <c r="CT37" s="1035"/>
      <c r="CU37" s="1035"/>
      <c r="CV37" s="1035"/>
      <c r="CW37" s="1035"/>
      <c r="CX37" s="1035"/>
      <c r="CY37" s="1036"/>
      <c r="CZ37" s="1036"/>
      <c r="DA37" s="1036"/>
      <c r="DB37" s="1036"/>
      <c r="DC37" s="1036"/>
      <c r="DD37" s="1036"/>
      <c r="DE37" s="1036"/>
      <c r="DF37" s="1036"/>
      <c r="DG37" s="1036"/>
      <c r="DH37" s="1036"/>
      <c r="DI37" s="1036"/>
      <c r="DJ37" s="1036"/>
      <c r="DK37" s="1035"/>
      <c r="DL37" s="1035"/>
      <c r="DM37" s="1035"/>
      <c r="DN37" s="1035"/>
      <c r="DO37" s="1035"/>
      <c r="DP37" s="1035"/>
      <c r="DQ37" s="1035"/>
      <c r="DR37" s="1035"/>
      <c r="DS37" s="1035"/>
      <c r="DT37" s="1035"/>
      <c r="DU37" s="1035"/>
      <c r="DV37" s="1035"/>
      <c r="DW37" s="1035"/>
      <c r="DX37" s="1035"/>
      <c r="DY37" s="1035"/>
      <c r="DZ37" s="1035"/>
      <c r="EA37" s="1035"/>
      <c r="EB37" s="1035"/>
      <c r="EC37" s="1035"/>
      <c r="ED37" s="1035"/>
      <c r="EE37" s="1035"/>
      <c r="EF37" s="1035"/>
      <c r="EG37" s="1035"/>
      <c r="EH37" s="1035"/>
      <c r="EI37" s="1035"/>
      <c r="EJ37" s="1035"/>
      <c r="EK37" s="1035"/>
      <c r="EL37" s="1035"/>
      <c r="EM37" s="1035"/>
      <c r="EN37" s="1035"/>
      <c r="EO37" s="1035"/>
      <c r="EP37" s="1035"/>
      <c r="EQ37" s="1035"/>
      <c r="ER37" s="1035"/>
      <c r="ES37" s="1035"/>
      <c r="ET37" s="1035"/>
      <c r="EU37" s="1035"/>
      <c r="EV37" s="1035"/>
      <c r="EW37" s="1035"/>
      <c r="EX37" s="1035"/>
      <c r="EY37" s="1035"/>
      <c r="EZ37" s="1035"/>
      <c r="FA37" s="1035"/>
      <c r="FB37" s="1035"/>
      <c r="FC37" s="1035"/>
      <c r="FD37" s="1035"/>
      <c r="FE37" s="1035"/>
      <c r="FF37" s="1035"/>
      <c r="FG37" s="1035"/>
      <c r="FH37" s="1035"/>
      <c r="FI37" s="1035"/>
      <c r="FJ37" s="1035"/>
      <c r="FK37" s="1035"/>
      <c r="FL37" s="1035"/>
      <c r="FM37" s="1035"/>
      <c r="FN37" s="1035"/>
      <c r="FO37" s="1035"/>
      <c r="FP37" s="1035"/>
      <c r="FQ37" s="1035"/>
      <c r="FR37" s="1035"/>
      <c r="FS37" s="1035"/>
      <c r="FT37" s="1035"/>
      <c r="FU37" s="1035"/>
      <c r="FV37" s="1035"/>
      <c r="FW37" s="1035"/>
      <c r="FX37" s="1026"/>
    </row>
    <row r="38" spans="1:185" s="794" customFormat="1" ht="12" customHeight="1">
      <c r="A38" s="794" t="s">
        <v>1028</v>
      </c>
      <c r="B38" s="809"/>
      <c r="F38" s="3014"/>
      <c r="G38" s="3015" t="s">
        <v>1310</v>
      </c>
      <c r="H38" s="3016"/>
      <c r="I38" s="3017"/>
      <c r="J38" s="3018"/>
      <c r="K38" s="3019"/>
      <c r="L38" s="3020"/>
      <c r="M38" s="3021"/>
      <c r="N38" s="3022"/>
      <c r="O38" s="3023"/>
      <c r="P38" s="3024"/>
      <c r="Q38" s="3025"/>
      <c r="R38" s="3026"/>
      <c r="S38" s="3027"/>
      <c r="T38" s="3028"/>
      <c r="U38" s="3029"/>
      <c r="V38" s="3030"/>
      <c r="W38" s="3031"/>
      <c r="X38" s="3032"/>
      <c r="Y38" s="3033"/>
      <c r="Z38" s="3034"/>
      <c r="AA38" s="3035"/>
      <c r="AB38" s="3036"/>
      <c r="AC38" s="3037"/>
      <c r="AD38" s="3038"/>
      <c r="AE38" s="3039"/>
      <c r="AF38" s="3040"/>
      <c r="AG38" s="3041"/>
      <c r="AH38" s="3042"/>
      <c r="AI38" s="3043"/>
      <c r="AJ38" s="3044"/>
      <c r="AK38" s="3045"/>
      <c r="AL38" s="3046"/>
      <c r="AM38" s="3047"/>
      <c r="AN38" s="3048"/>
      <c r="AO38" s="3049"/>
      <c r="AP38" s="3050"/>
      <c r="AQ38" s="3051"/>
      <c r="AR38" s="3052"/>
      <c r="AS38" s="3053"/>
      <c r="AT38" s="3054"/>
      <c r="AU38" s="3055"/>
      <c r="AV38" s="3056"/>
      <c r="AW38" s="3057"/>
      <c r="AX38" s="3058"/>
      <c r="AY38" s="3059"/>
      <c r="AZ38" s="3060"/>
      <c r="BA38" s="3061"/>
      <c r="BB38" s="3062"/>
      <c r="BC38" s="3063"/>
      <c r="BD38" s="3064"/>
      <c r="BE38" s="3065"/>
      <c r="BF38" s="3066"/>
      <c r="BG38" s="3067"/>
      <c r="BH38" s="3068"/>
      <c r="BI38" s="3069"/>
      <c r="BJ38" s="3070"/>
      <c r="BK38" s="3071"/>
      <c r="BL38" s="3072"/>
      <c r="BM38" s="3073"/>
      <c r="BN38" s="3074"/>
      <c r="BO38" s="3075"/>
      <c r="BP38" s="3076"/>
      <c r="BQ38" s="3077"/>
      <c r="BR38" s="3078"/>
      <c r="BS38" s="3079"/>
      <c r="BT38" s="3080"/>
      <c r="BU38" s="3081"/>
      <c r="BV38" s="3082"/>
      <c r="BW38" s="3083"/>
      <c r="BX38" s="3084"/>
      <c r="BY38" s="3085"/>
      <c r="BZ38" s="3086"/>
      <c r="CA38" s="3087"/>
      <c r="CB38" s="3088"/>
      <c r="CC38" s="3089"/>
      <c r="CD38" s="3090"/>
      <c r="CE38" s="3091"/>
      <c r="CF38" s="3092"/>
      <c r="CG38" s="3093"/>
      <c r="CH38" s="3094"/>
      <c r="CI38" s="3095"/>
      <c r="CJ38" s="3096"/>
      <c r="CK38" s="3097"/>
      <c r="CL38" s="3098"/>
      <c r="CM38" s="3099"/>
      <c r="CN38" s="3100"/>
      <c r="CO38" s="3101"/>
      <c r="CP38" s="3102"/>
      <c r="CQ38" s="3103"/>
      <c r="CR38" s="3104"/>
      <c r="CS38" s="3105"/>
      <c r="CT38" s="3106"/>
      <c r="CU38" s="3107"/>
      <c r="CV38" s="3108"/>
      <c r="CW38" s="3109"/>
      <c r="CX38" s="3110"/>
      <c r="CY38" s="3111"/>
      <c r="CZ38" s="3112"/>
      <c r="DA38" s="3113"/>
      <c r="DB38" s="3114"/>
      <c r="DC38" s="3115"/>
      <c r="DD38" s="3116"/>
      <c r="DE38" s="3117"/>
      <c r="DF38" s="3118"/>
      <c r="DG38" s="3119"/>
      <c r="DH38" s="3120"/>
      <c r="DI38" s="3121"/>
      <c r="DJ38" s="3122"/>
      <c r="DK38" s="3123"/>
      <c r="DL38" s="3124"/>
      <c r="DM38" s="3125"/>
      <c r="DN38" s="3126"/>
      <c r="DO38" s="3127"/>
      <c r="DP38" s="3128"/>
      <c r="DQ38" s="3129"/>
      <c r="DR38" s="3130"/>
      <c r="DS38" s="3131"/>
      <c r="DT38" s="3132"/>
      <c r="DU38" s="3133"/>
      <c r="DV38" s="3134"/>
      <c r="DW38" s="3135"/>
      <c r="DX38" s="3136"/>
      <c r="DY38" s="3137"/>
      <c r="DZ38" s="3138"/>
      <c r="EA38" s="3139"/>
      <c r="EB38" s="3140"/>
      <c r="EC38" s="3141"/>
      <c r="ED38" s="3142"/>
      <c r="EE38" s="3143"/>
      <c r="EF38" s="3144"/>
      <c r="EG38" s="3145"/>
      <c r="EH38" s="3146"/>
      <c r="EI38" s="3147"/>
      <c r="EJ38" s="3148"/>
      <c r="EK38" s="3149"/>
      <c r="EL38" s="3150"/>
      <c r="EM38" s="3151"/>
      <c r="EN38" s="3152"/>
      <c r="EO38" s="3153"/>
      <c r="EP38" s="3154"/>
      <c r="EQ38" s="3155"/>
      <c r="ER38" s="3156"/>
      <c r="ES38" s="3157"/>
      <c r="ET38" s="3158"/>
      <c r="EU38" s="3159"/>
      <c r="EV38" s="3160"/>
      <c r="EW38" s="3161"/>
      <c r="EX38" s="3162"/>
      <c r="EY38" s="3163"/>
      <c r="EZ38" s="3164"/>
      <c r="FA38" s="3165"/>
      <c r="FB38" s="3166"/>
      <c r="FC38" s="3167"/>
      <c r="FD38" s="3168"/>
      <c r="FE38" s="3169"/>
      <c r="FF38" s="3170"/>
      <c r="FG38" s="3171"/>
      <c r="FH38" s="3172"/>
      <c r="FI38" s="3173"/>
      <c r="FJ38" s="3174"/>
      <c r="FK38" s="3175"/>
      <c r="FL38" s="3176"/>
      <c r="FM38" s="3177"/>
      <c r="FN38" s="3178"/>
      <c r="FO38" s="3179"/>
      <c r="FP38" s="3180"/>
      <c r="FQ38" s="3181"/>
      <c r="FR38" s="3182"/>
      <c r="FS38" s="3183"/>
      <c r="FT38" s="3184"/>
      <c r="FU38" s="3185"/>
      <c r="FV38" s="3186"/>
      <c r="FW38" s="3187"/>
      <c r="FX38" s="1609"/>
      <c r="FY38" s="890"/>
      <c r="FZ38" s="890"/>
      <c r="GA38" s="890"/>
      <c r="GB38" s="890"/>
    </row>
    <row r="39" spans="1:185" s="794" customFormat="1" ht="21" customHeight="1">
      <c r="A39" s="1148" t="s">
        <v>1036</v>
      </c>
      <c r="B39" s="809"/>
      <c r="E39" s="808" t="s">
        <v>9</v>
      </c>
      <c r="F39" s="946" t="str">
        <f>INDEX(IP_MAIN_LIST_NAME_IP,MATCH(A39,IP_MAIN_LIST_IP_ID,0))&amp;" ("&amp;INDEX(IP_MAIN_START_DATE,MATCH(A39,IP_MAIN_LIST_IP_ID,0))&amp;"-"&amp;INDEX(IP_MAIN_END_DATE,MATCH(A39,IP_MAIN_LIST_IP_ID,0))&amp;")"</f>
        <v>Инвестиционная программа от 18.03.2021 ООО "Смоленскрегионтеплоэнерго" в сфере теплоснабжения по модернизации тепловых сетей, на территории муниципального района Холм-Жирковский на 2021-2035 годы (18.03.2021-31.12.2035)</v>
      </c>
      <c r="G39" s="1027"/>
      <c r="H39" s="1028"/>
      <c r="I39" s="1028"/>
      <c r="J39" s="1028"/>
      <c r="K39" s="1028"/>
      <c r="L39" s="1028"/>
      <c r="M39" s="1028"/>
      <c r="N39" s="1028"/>
      <c r="O39" s="1027"/>
      <c r="P39" s="1027"/>
      <c r="Q39" s="1027"/>
      <c r="R39" s="1027"/>
      <c r="S39" s="1027"/>
      <c r="T39" s="1027"/>
      <c r="U39" s="1029"/>
      <c r="V39" s="1029"/>
      <c r="W39" s="1029"/>
      <c r="X39" s="1029"/>
      <c r="Y39" s="1029"/>
      <c r="Z39" s="1029"/>
      <c r="AA39" s="1029"/>
      <c r="AB39" s="1027"/>
      <c r="AC39" s="1028"/>
      <c r="AD39" s="1028"/>
      <c r="AE39" s="1028"/>
      <c r="AF39" s="1028"/>
      <c r="AG39" s="1028"/>
      <c r="AH39" s="1028"/>
      <c r="AI39" s="1028"/>
      <c r="AJ39" s="1028"/>
      <c r="AK39" s="1028"/>
      <c r="AL39" s="1028"/>
      <c r="AM39" s="1028"/>
      <c r="AN39" s="1028"/>
      <c r="AO39" s="1028"/>
      <c r="AP39" s="1028"/>
      <c r="AQ39" s="1028"/>
      <c r="AR39" s="1028"/>
      <c r="AS39" s="1028"/>
      <c r="AT39" s="1028"/>
      <c r="AU39" s="1028"/>
      <c r="AV39" s="1028"/>
      <c r="AW39" s="1028"/>
      <c r="AX39" s="1028"/>
      <c r="AY39" s="1028"/>
      <c r="AZ39" s="1028"/>
      <c r="BA39" s="1028"/>
      <c r="BB39" s="1028"/>
      <c r="BC39" s="1028"/>
      <c r="BD39" s="1028"/>
      <c r="BE39" s="1028"/>
      <c r="BF39" s="1028"/>
      <c r="BG39" s="1028"/>
      <c r="BH39" s="1028"/>
      <c r="BI39" s="1028"/>
      <c r="BJ39" s="1028"/>
      <c r="BK39" s="1028"/>
      <c r="BL39" s="1028"/>
      <c r="BM39" s="1028"/>
      <c r="BN39" s="1028"/>
      <c r="BO39" s="1028"/>
      <c r="BP39" s="1028"/>
      <c r="BQ39" s="1028"/>
      <c r="BR39" s="1028"/>
      <c r="BS39" s="1028"/>
      <c r="BT39" s="1028"/>
      <c r="BU39" s="1028"/>
      <c r="BV39" s="1028"/>
      <c r="BW39" s="1028"/>
      <c r="BX39" s="1028"/>
      <c r="BY39" s="1028"/>
      <c r="BZ39" s="1028"/>
      <c r="CA39" s="1028"/>
      <c r="CB39" s="1028"/>
      <c r="CC39" s="1028"/>
      <c r="CD39" s="1028"/>
      <c r="CE39" s="1028"/>
      <c r="CF39" s="1028"/>
      <c r="CG39" s="1028"/>
      <c r="CH39" s="1028"/>
      <c r="CI39" s="1028"/>
      <c r="CJ39" s="1028"/>
      <c r="CK39" s="1028"/>
      <c r="CL39" s="1030"/>
      <c r="CM39" s="1030"/>
      <c r="CN39" s="1030"/>
      <c r="CO39" s="1030"/>
      <c r="CP39" s="1030"/>
      <c r="CQ39" s="1030"/>
      <c r="CR39" s="1030"/>
      <c r="CS39" s="1030"/>
      <c r="CT39" s="1030"/>
      <c r="CU39" s="1030"/>
      <c r="CV39" s="1030"/>
      <c r="CW39" s="1030"/>
      <c r="CX39" s="1030"/>
      <c r="CY39" s="1030"/>
      <c r="CZ39" s="1030"/>
      <c r="DA39" s="1030"/>
      <c r="DB39" s="1030"/>
      <c r="DC39" s="1030"/>
      <c r="DD39" s="1030"/>
      <c r="DE39" s="1030"/>
      <c r="DF39" s="1030"/>
      <c r="DG39" s="1030"/>
      <c r="DH39" s="1030"/>
      <c r="DI39" s="1030"/>
      <c r="DJ39" s="1030"/>
      <c r="DK39" s="1030"/>
      <c r="DL39" s="1030"/>
      <c r="DM39" s="1030"/>
      <c r="DN39" s="1030"/>
      <c r="DO39" s="1030"/>
      <c r="DP39" s="1030"/>
      <c r="DQ39" s="1030"/>
      <c r="DR39" s="1030"/>
      <c r="DS39" s="1030"/>
      <c r="DT39" s="1030"/>
      <c r="DU39" s="1030"/>
      <c r="DV39" s="1030"/>
      <c r="DW39" s="1030"/>
      <c r="DX39" s="1030"/>
      <c r="DY39" s="1030"/>
      <c r="DZ39" s="1030"/>
      <c r="EA39" s="1030"/>
      <c r="EB39" s="1030"/>
      <c r="EC39" s="1030"/>
      <c r="ED39" s="1030"/>
      <c r="EE39" s="1030"/>
      <c r="EF39" s="1030"/>
      <c r="EG39" s="1030"/>
      <c r="EH39" s="1030"/>
      <c r="EI39" s="1030"/>
      <c r="EJ39" s="1030"/>
      <c r="EK39" s="1030"/>
      <c r="EL39" s="1030"/>
      <c r="EM39" s="1030"/>
      <c r="EN39" s="1030"/>
      <c r="EO39" s="1030"/>
      <c r="EP39" s="1030"/>
      <c r="EQ39" s="1030"/>
      <c r="ER39" s="1030"/>
      <c r="ES39" s="1030"/>
      <c r="ET39" s="1030"/>
      <c r="EU39" s="1030"/>
      <c r="EV39" s="1030"/>
      <c r="EW39" s="1030"/>
      <c r="EX39" s="1030"/>
      <c r="EY39" s="1030"/>
      <c r="EZ39" s="1030"/>
      <c r="FA39" s="1030"/>
      <c r="FB39" s="1030"/>
      <c r="FC39" s="1030"/>
      <c r="FD39" s="1030"/>
      <c r="FE39" s="1030"/>
      <c r="FF39" s="1030"/>
      <c r="FG39" s="1030"/>
      <c r="FH39" s="1030"/>
      <c r="FI39" s="1030"/>
      <c r="FJ39" s="1030"/>
      <c r="FK39" s="1030"/>
      <c r="FL39" s="1030"/>
      <c r="FM39" s="1030"/>
      <c r="FN39" s="1030"/>
      <c r="FO39" s="1030"/>
      <c r="FP39" s="1030"/>
      <c r="FQ39" s="1030"/>
      <c r="FR39" s="1030"/>
      <c r="FS39" s="1030"/>
      <c r="FT39" s="1030"/>
      <c r="FU39" s="1030"/>
      <c r="FV39" s="1031"/>
      <c r="FW39" s="1025"/>
      <c r="FX39" s="1026"/>
    </row>
    <row r="40" spans="1:185" s="794" customFormat="1" ht="24.75" customHeight="1">
      <c r="A40" s="794" t="s">
        <v>1036</v>
      </c>
      <c r="B40" s="809"/>
      <c r="E40" s="1634"/>
      <c r="F40" s="1874">
        <v>1</v>
      </c>
      <c r="G40" s="1884" t="s">
        <v>980</v>
      </c>
      <c r="H40" s="1034" t="s">
        <v>54</v>
      </c>
      <c r="I40" s="1757"/>
      <c r="J40" s="1035"/>
      <c r="K40" s="1035"/>
      <c r="L40" s="1035"/>
      <c r="M40" s="1035"/>
      <c r="N40" s="1035"/>
      <c r="O40" s="1036">
        <v>0</v>
      </c>
      <c r="P40" s="1036">
        <v>0</v>
      </c>
      <c r="Q40" s="1036">
        <v>0</v>
      </c>
      <c r="R40" s="1036">
        <v>0</v>
      </c>
      <c r="S40" s="1036"/>
      <c r="T40" s="1036"/>
      <c r="U40" s="1036"/>
      <c r="V40" s="1036"/>
      <c r="W40" s="1036"/>
      <c r="X40" s="1036"/>
      <c r="Y40" s="1036"/>
      <c r="Z40" s="1036"/>
      <c r="AA40" s="1036"/>
      <c r="AB40" s="1036"/>
      <c r="AC40" s="1035"/>
      <c r="AD40" s="1035"/>
      <c r="AE40" s="1035"/>
      <c r="AF40" s="1035"/>
      <c r="AG40" s="1035"/>
      <c r="AH40" s="1035"/>
      <c r="AI40" s="1035"/>
      <c r="AJ40" s="1035"/>
      <c r="AK40" s="1035"/>
      <c r="AL40" s="1035"/>
      <c r="AM40" s="1035"/>
      <c r="AN40" s="1035"/>
      <c r="AO40" s="1035"/>
      <c r="AP40" s="1035"/>
      <c r="AQ40" s="1035"/>
      <c r="AR40" s="1035"/>
      <c r="AS40" s="1035"/>
      <c r="AT40" s="1035"/>
      <c r="AU40" s="1035"/>
      <c r="AV40" s="1035"/>
      <c r="AW40" s="1035"/>
      <c r="AX40" s="1035"/>
      <c r="AY40" s="1035"/>
      <c r="AZ40" s="1035"/>
      <c r="BA40" s="1035"/>
      <c r="BB40" s="1035"/>
      <c r="BC40" s="1035"/>
      <c r="BD40" s="1035"/>
      <c r="BE40" s="1035"/>
      <c r="BF40" s="1035"/>
      <c r="BG40" s="1035"/>
      <c r="BH40" s="1035"/>
      <c r="BI40" s="1035"/>
      <c r="BJ40" s="1035"/>
      <c r="BK40" s="1035"/>
      <c r="BL40" s="1035"/>
      <c r="BM40" s="1035"/>
      <c r="BN40" s="1035"/>
      <c r="BO40" s="1035"/>
      <c r="BP40" s="1035"/>
      <c r="BQ40" s="1035"/>
      <c r="BR40" s="1035"/>
      <c r="BS40" s="1035"/>
      <c r="BT40" s="1036"/>
      <c r="BU40" s="1036"/>
      <c r="BV40" s="1036"/>
      <c r="BW40" s="1036"/>
      <c r="BX40" s="1036"/>
      <c r="BY40" s="1036"/>
      <c r="BZ40" s="1036"/>
      <c r="CA40" s="1036"/>
      <c r="CB40" s="1036"/>
      <c r="CC40" s="1036"/>
      <c r="CD40" s="1036"/>
      <c r="CE40" s="1036"/>
      <c r="CF40" s="1036"/>
      <c r="CG40" s="1036"/>
      <c r="CH40" s="1036"/>
      <c r="CI40" s="1036"/>
      <c r="CJ40" s="1036"/>
      <c r="CK40" s="1036"/>
      <c r="CL40" s="1035"/>
      <c r="CM40" s="1035"/>
      <c r="CN40" s="1035"/>
      <c r="CO40" s="1035"/>
      <c r="CP40" s="1035"/>
      <c r="CQ40" s="1035"/>
      <c r="CR40" s="1035"/>
      <c r="CS40" s="1035"/>
      <c r="CT40" s="1035"/>
      <c r="CU40" s="1035"/>
      <c r="CV40" s="1035"/>
      <c r="CW40" s="1035"/>
      <c r="CX40" s="1035"/>
      <c r="CY40" s="1036"/>
      <c r="CZ40" s="1036"/>
      <c r="DA40" s="1036"/>
      <c r="DB40" s="1036"/>
      <c r="DC40" s="1036"/>
      <c r="DD40" s="1036"/>
      <c r="DE40" s="1036"/>
      <c r="DF40" s="1036"/>
      <c r="DG40" s="1036"/>
      <c r="DH40" s="1036"/>
      <c r="DI40" s="1036"/>
      <c r="DJ40" s="1036"/>
      <c r="DK40" s="1035"/>
      <c r="DL40" s="1035"/>
      <c r="DM40" s="1035"/>
      <c r="DN40" s="1035"/>
      <c r="DO40" s="1035"/>
      <c r="DP40" s="1035"/>
      <c r="DQ40" s="1035"/>
      <c r="DR40" s="1035"/>
      <c r="DS40" s="1035"/>
      <c r="DT40" s="1035"/>
      <c r="DU40" s="1035"/>
      <c r="DV40" s="1035"/>
      <c r="DW40" s="1035"/>
      <c r="DX40" s="1035"/>
      <c r="DY40" s="1035"/>
      <c r="DZ40" s="1035"/>
      <c r="EA40" s="1035"/>
      <c r="EB40" s="1035"/>
      <c r="EC40" s="1035"/>
      <c r="ED40" s="1035"/>
      <c r="EE40" s="1035"/>
      <c r="EF40" s="1035"/>
      <c r="EG40" s="1035"/>
      <c r="EH40" s="1035"/>
      <c r="EI40" s="1035"/>
      <c r="EJ40" s="1035"/>
      <c r="EK40" s="1035"/>
      <c r="EL40" s="1035"/>
      <c r="EM40" s="1035"/>
      <c r="EN40" s="1035"/>
      <c r="EO40" s="1035"/>
      <c r="EP40" s="1035"/>
      <c r="EQ40" s="1035"/>
      <c r="ER40" s="1035"/>
      <c r="ES40" s="1035"/>
      <c r="ET40" s="1035"/>
      <c r="EU40" s="1035"/>
      <c r="EV40" s="1035"/>
      <c r="EW40" s="1035"/>
      <c r="EX40" s="1035"/>
      <c r="EY40" s="1035"/>
      <c r="EZ40" s="1035"/>
      <c r="FA40" s="1035"/>
      <c r="FB40" s="1035"/>
      <c r="FC40" s="1035"/>
      <c r="FD40" s="1035"/>
      <c r="FE40" s="1035"/>
      <c r="FF40" s="1035"/>
      <c r="FG40" s="1035"/>
      <c r="FH40" s="1035"/>
      <c r="FI40" s="1035"/>
      <c r="FJ40" s="1035"/>
      <c r="FK40" s="1035"/>
      <c r="FL40" s="1035"/>
      <c r="FM40" s="1035"/>
      <c r="FN40" s="1035"/>
      <c r="FO40" s="1035"/>
      <c r="FP40" s="1035"/>
      <c r="FQ40" s="1035"/>
      <c r="FR40" s="1035"/>
      <c r="FS40" s="1035"/>
      <c r="FT40" s="1035"/>
      <c r="FU40" s="1035"/>
      <c r="FV40" s="1035"/>
      <c r="FW40" s="1035"/>
      <c r="FX40" s="1026"/>
    </row>
    <row r="41" spans="1:185" s="794" customFormat="1" ht="12" customHeight="1">
      <c r="A41" s="794" t="s">
        <v>1036</v>
      </c>
      <c r="B41" s="809"/>
      <c r="F41" s="3188"/>
      <c r="G41" s="3189" t="s">
        <v>1310</v>
      </c>
      <c r="H41" s="3190"/>
      <c r="I41" s="3191"/>
      <c r="J41" s="3192"/>
      <c r="K41" s="3193"/>
      <c r="L41" s="3194"/>
      <c r="M41" s="3195"/>
      <c r="N41" s="3196"/>
      <c r="O41" s="3197"/>
      <c r="P41" s="3198"/>
      <c r="Q41" s="3199"/>
      <c r="R41" s="3200"/>
      <c r="S41" s="3201"/>
      <c r="T41" s="3202"/>
      <c r="U41" s="3203"/>
      <c r="V41" s="3204"/>
      <c r="W41" s="3205"/>
      <c r="X41" s="3206"/>
      <c r="Y41" s="3207"/>
      <c r="Z41" s="3208"/>
      <c r="AA41" s="3209"/>
      <c r="AB41" s="3210"/>
      <c r="AC41" s="3211"/>
      <c r="AD41" s="3212"/>
      <c r="AE41" s="3213"/>
      <c r="AF41" s="3214"/>
      <c r="AG41" s="3215"/>
      <c r="AH41" s="3216"/>
      <c r="AI41" s="3217"/>
      <c r="AJ41" s="3218"/>
      <c r="AK41" s="3219"/>
      <c r="AL41" s="3220"/>
      <c r="AM41" s="3221"/>
      <c r="AN41" s="3222"/>
      <c r="AO41" s="3223"/>
      <c r="AP41" s="3224"/>
      <c r="AQ41" s="3225"/>
      <c r="AR41" s="3226"/>
      <c r="AS41" s="3227"/>
      <c r="AT41" s="3228"/>
      <c r="AU41" s="3229"/>
      <c r="AV41" s="3230"/>
      <c r="AW41" s="3231"/>
      <c r="AX41" s="3232"/>
      <c r="AY41" s="3233"/>
      <c r="AZ41" s="3234"/>
      <c r="BA41" s="3235"/>
      <c r="BB41" s="3236"/>
      <c r="BC41" s="3237"/>
      <c r="BD41" s="3238"/>
      <c r="BE41" s="3239"/>
      <c r="BF41" s="3240"/>
      <c r="BG41" s="3241"/>
      <c r="BH41" s="3242"/>
      <c r="BI41" s="3243"/>
      <c r="BJ41" s="3244"/>
      <c r="BK41" s="3245"/>
      <c r="BL41" s="3246"/>
      <c r="BM41" s="3247"/>
      <c r="BN41" s="3248"/>
      <c r="BO41" s="3249"/>
      <c r="BP41" s="3250"/>
      <c r="BQ41" s="3251"/>
      <c r="BR41" s="3252"/>
      <c r="BS41" s="3253"/>
      <c r="BT41" s="3254"/>
      <c r="BU41" s="3255"/>
      <c r="BV41" s="3256"/>
      <c r="BW41" s="3257"/>
      <c r="BX41" s="3258"/>
      <c r="BY41" s="3259"/>
      <c r="BZ41" s="3260"/>
      <c r="CA41" s="3261"/>
      <c r="CB41" s="3262"/>
      <c r="CC41" s="3263"/>
      <c r="CD41" s="3264"/>
      <c r="CE41" s="3265"/>
      <c r="CF41" s="3266"/>
      <c r="CG41" s="3267"/>
      <c r="CH41" s="3268"/>
      <c r="CI41" s="3269"/>
      <c r="CJ41" s="3270"/>
      <c r="CK41" s="3271"/>
      <c r="CL41" s="3272"/>
      <c r="CM41" s="3273"/>
      <c r="CN41" s="3274"/>
      <c r="CO41" s="3275"/>
      <c r="CP41" s="3276"/>
      <c r="CQ41" s="3277"/>
      <c r="CR41" s="3278"/>
      <c r="CS41" s="3279"/>
      <c r="CT41" s="3280"/>
      <c r="CU41" s="3281"/>
      <c r="CV41" s="3282"/>
      <c r="CW41" s="3283"/>
      <c r="CX41" s="3284"/>
      <c r="CY41" s="3285"/>
      <c r="CZ41" s="3286"/>
      <c r="DA41" s="3287"/>
      <c r="DB41" s="3288"/>
      <c r="DC41" s="3289"/>
      <c r="DD41" s="3290"/>
      <c r="DE41" s="3291"/>
      <c r="DF41" s="3292"/>
      <c r="DG41" s="3293"/>
      <c r="DH41" s="3294"/>
      <c r="DI41" s="3295"/>
      <c r="DJ41" s="3296"/>
      <c r="DK41" s="3297"/>
      <c r="DL41" s="3298"/>
      <c r="DM41" s="3299"/>
      <c r="DN41" s="3300"/>
      <c r="DO41" s="3301"/>
      <c r="DP41" s="3302"/>
      <c r="DQ41" s="3303"/>
      <c r="DR41" s="3304"/>
      <c r="DS41" s="3305"/>
      <c r="DT41" s="3306"/>
      <c r="DU41" s="3307"/>
      <c r="DV41" s="3308"/>
      <c r="DW41" s="3309"/>
      <c r="DX41" s="3310"/>
      <c r="DY41" s="3311"/>
      <c r="DZ41" s="3312"/>
      <c r="EA41" s="3313"/>
      <c r="EB41" s="3314"/>
      <c r="EC41" s="3315"/>
      <c r="ED41" s="3316"/>
      <c r="EE41" s="3317"/>
      <c r="EF41" s="3318"/>
      <c r="EG41" s="3319"/>
      <c r="EH41" s="3320"/>
      <c r="EI41" s="3321"/>
      <c r="EJ41" s="3322"/>
      <c r="EK41" s="3323"/>
      <c r="EL41" s="3324"/>
      <c r="EM41" s="3325"/>
      <c r="EN41" s="3326"/>
      <c r="EO41" s="3327"/>
      <c r="EP41" s="3328"/>
      <c r="EQ41" s="3329"/>
      <c r="ER41" s="3330"/>
      <c r="ES41" s="3331"/>
      <c r="ET41" s="3332"/>
      <c r="EU41" s="3333"/>
      <c r="EV41" s="3334"/>
      <c r="EW41" s="3335"/>
      <c r="EX41" s="3336"/>
      <c r="EY41" s="3337"/>
      <c r="EZ41" s="3338"/>
      <c r="FA41" s="3339"/>
      <c r="FB41" s="3340"/>
      <c r="FC41" s="3341"/>
      <c r="FD41" s="3342"/>
      <c r="FE41" s="3343"/>
      <c r="FF41" s="3344"/>
      <c r="FG41" s="3345"/>
      <c r="FH41" s="3346"/>
      <c r="FI41" s="3347"/>
      <c r="FJ41" s="3348"/>
      <c r="FK41" s="3349"/>
      <c r="FL41" s="3350"/>
      <c r="FM41" s="3351"/>
      <c r="FN41" s="3352"/>
      <c r="FO41" s="3353"/>
      <c r="FP41" s="3354"/>
      <c r="FQ41" s="3355"/>
      <c r="FR41" s="3356"/>
      <c r="FS41" s="3357"/>
      <c r="FT41" s="3358"/>
      <c r="FU41" s="3359"/>
      <c r="FV41" s="3360"/>
      <c r="FW41" s="3361"/>
      <c r="FX41" s="1609"/>
      <c r="FY41" s="890"/>
      <c r="FZ41" s="890"/>
      <c r="GA41" s="890"/>
      <c r="GB41" s="890"/>
    </row>
    <row r="42" spans="1:185" s="794" customFormat="1" ht="21" customHeight="1">
      <c r="A42" s="1148" t="s">
        <v>1042</v>
      </c>
      <c r="B42" s="809"/>
      <c r="E42" s="808" t="s">
        <v>9</v>
      </c>
      <c r="F42" s="946" t="str">
        <f>INDEX(IP_MAIN_LIST_NAME_IP,MATCH(A42,IP_MAIN_LIST_IP_ID,0))&amp;" ("&amp;INDEX(IP_MAIN_START_DATE,MATCH(A42,IP_MAIN_LIST_IP_ID,0))&amp;"-"&amp;INDEX(IP_MAIN_END_DATE,MATCH(A42,IP_MAIN_LIST_IP_ID,0))&amp;")"</f>
        <v>Инвестиционная программа от 28.10.2019 ООО "Смоленскрегионтеплоэнерго" в сфере теплоснабжения по реконструкции и модернизации существующих объектов котельных, на территории муниципального района Починковский на 2020-2024 годы (01.01.2020-31.12.2024)</v>
      </c>
      <c r="G42" s="1027"/>
      <c r="H42" s="1028"/>
      <c r="I42" s="1028"/>
      <c r="J42" s="1028"/>
      <c r="K42" s="1028"/>
      <c r="L42" s="1028"/>
      <c r="M42" s="1028"/>
      <c r="N42" s="1028"/>
      <c r="O42" s="1027"/>
      <c r="P42" s="1027"/>
      <c r="Q42" s="1027"/>
      <c r="R42" s="1027"/>
      <c r="S42" s="1027"/>
      <c r="T42" s="1027"/>
      <c r="U42" s="1029"/>
      <c r="V42" s="1029"/>
      <c r="W42" s="1029"/>
      <c r="X42" s="1029"/>
      <c r="Y42" s="1029"/>
      <c r="Z42" s="1029"/>
      <c r="AA42" s="1029"/>
      <c r="AB42" s="1027"/>
      <c r="AC42" s="1028"/>
      <c r="AD42" s="1028"/>
      <c r="AE42" s="1028"/>
      <c r="AF42" s="1028"/>
      <c r="AG42" s="1028"/>
      <c r="AH42" s="1028"/>
      <c r="AI42" s="1028"/>
      <c r="AJ42" s="1028"/>
      <c r="AK42" s="1028"/>
      <c r="AL42" s="1028"/>
      <c r="AM42" s="1028"/>
      <c r="AN42" s="1028"/>
      <c r="AO42" s="1028"/>
      <c r="AP42" s="1028"/>
      <c r="AQ42" s="1028"/>
      <c r="AR42" s="1028"/>
      <c r="AS42" s="1028"/>
      <c r="AT42" s="1028"/>
      <c r="AU42" s="1028"/>
      <c r="AV42" s="1028"/>
      <c r="AW42" s="1028"/>
      <c r="AX42" s="1028"/>
      <c r="AY42" s="1028"/>
      <c r="AZ42" s="1028"/>
      <c r="BA42" s="1028"/>
      <c r="BB42" s="1028"/>
      <c r="BC42" s="1028"/>
      <c r="BD42" s="1028"/>
      <c r="BE42" s="1028"/>
      <c r="BF42" s="1028"/>
      <c r="BG42" s="1028"/>
      <c r="BH42" s="1028"/>
      <c r="BI42" s="1028"/>
      <c r="BJ42" s="1028"/>
      <c r="BK42" s="1028"/>
      <c r="BL42" s="1028"/>
      <c r="BM42" s="1028"/>
      <c r="BN42" s="1028"/>
      <c r="BO42" s="1028"/>
      <c r="BP42" s="1028"/>
      <c r="BQ42" s="1028"/>
      <c r="BR42" s="1028"/>
      <c r="BS42" s="1028"/>
      <c r="BT42" s="1028"/>
      <c r="BU42" s="1028"/>
      <c r="BV42" s="1028"/>
      <c r="BW42" s="1028"/>
      <c r="BX42" s="1028"/>
      <c r="BY42" s="1028"/>
      <c r="BZ42" s="1028"/>
      <c r="CA42" s="1028"/>
      <c r="CB42" s="1028"/>
      <c r="CC42" s="1028"/>
      <c r="CD42" s="1028"/>
      <c r="CE42" s="1028"/>
      <c r="CF42" s="1028"/>
      <c r="CG42" s="1028"/>
      <c r="CH42" s="1028"/>
      <c r="CI42" s="1028"/>
      <c r="CJ42" s="1028"/>
      <c r="CK42" s="1028"/>
      <c r="CL42" s="1030"/>
      <c r="CM42" s="1030"/>
      <c r="CN42" s="1030"/>
      <c r="CO42" s="1030"/>
      <c r="CP42" s="1030"/>
      <c r="CQ42" s="1030"/>
      <c r="CR42" s="1030"/>
      <c r="CS42" s="1030"/>
      <c r="CT42" s="1030"/>
      <c r="CU42" s="1030"/>
      <c r="CV42" s="1030"/>
      <c r="CW42" s="1030"/>
      <c r="CX42" s="1030"/>
      <c r="CY42" s="1030"/>
      <c r="CZ42" s="1030"/>
      <c r="DA42" s="1030"/>
      <c r="DB42" s="1030"/>
      <c r="DC42" s="1030"/>
      <c r="DD42" s="1030"/>
      <c r="DE42" s="1030"/>
      <c r="DF42" s="1030"/>
      <c r="DG42" s="1030"/>
      <c r="DH42" s="1030"/>
      <c r="DI42" s="1030"/>
      <c r="DJ42" s="1030"/>
      <c r="DK42" s="1030"/>
      <c r="DL42" s="1030"/>
      <c r="DM42" s="1030"/>
      <c r="DN42" s="1030"/>
      <c r="DO42" s="1030"/>
      <c r="DP42" s="1030"/>
      <c r="DQ42" s="1030"/>
      <c r="DR42" s="1030"/>
      <c r="DS42" s="1030"/>
      <c r="DT42" s="1030"/>
      <c r="DU42" s="1030"/>
      <c r="DV42" s="1030"/>
      <c r="DW42" s="1030"/>
      <c r="DX42" s="1030"/>
      <c r="DY42" s="1030"/>
      <c r="DZ42" s="1030"/>
      <c r="EA42" s="1030"/>
      <c r="EB42" s="1030"/>
      <c r="EC42" s="1030"/>
      <c r="ED42" s="1030"/>
      <c r="EE42" s="1030"/>
      <c r="EF42" s="1030"/>
      <c r="EG42" s="1030"/>
      <c r="EH42" s="1030"/>
      <c r="EI42" s="1030"/>
      <c r="EJ42" s="1030"/>
      <c r="EK42" s="1030"/>
      <c r="EL42" s="1030"/>
      <c r="EM42" s="1030"/>
      <c r="EN42" s="1030"/>
      <c r="EO42" s="1030"/>
      <c r="EP42" s="1030"/>
      <c r="EQ42" s="1030"/>
      <c r="ER42" s="1030"/>
      <c r="ES42" s="1030"/>
      <c r="ET42" s="1030"/>
      <c r="EU42" s="1030"/>
      <c r="EV42" s="1030"/>
      <c r="EW42" s="1030"/>
      <c r="EX42" s="1030"/>
      <c r="EY42" s="1030"/>
      <c r="EZ42" s="1030"/>
      <c r="FA42" s="1030"/>
      <c r="FB42" s="1030"/>
      <c r="FC42" s="1030"/>
      <c r="FD42" s="1030"/>
      <c r="FE42" s="1030"/>
      <c r="FF42" s="1030"/>
      <c r="FG42" s="1030"/>
      <c r="FH42" s="1030"/>
      <c r="FI42" s="1030"/>
      <c r="FJ42" s="1030"/>
      <c r="FK42" s="1030"/>
      <c r="FL42" s="1030"/>
      <c r="FM42" s="1030"/>
      <c r="FN42" s="1030"/>
      <c r="FO42" s="1030"/>
      <c r="FP42" s="1030"/>
      <c r="FQ42" s="1030"/>
      <c r="FR42" s="1030"/>
      <c r="FS42" s="1030"/>
      <c r="FT42" s="1030"/>
      <c r="FU42" s="1030"/>
      <c r="FV42" s="1031"/>
      <c r="FW42" s="1025"/>
      <c r="FX42" s="1026"/>
    </row>
    <row r="43" spans="1:185" s="794" customFormat="1" ht="24.75" customHeight="1">
      <c r="A43" s="794" t="s">
        <v>1042</v>
      </c>
      <c r="B43" s="809"/>
      <c r="E43" s="1634"/>
      <c r="F43" s="1874">
        <v>1</v>
      </c>
      <c r="G43" s="1884" t="s">
        <v>980</v>
      </c>
      <c r="H43" s="1034" t="s">
        <v>1309</v>
      </c>
      <c r="I43" s="1757"/>
      <c r="J43" s="1035"/>
      <c r="K43" s="1035"/>
      <c r="L43" s="1035"/>
      <c r="M43" s="1035"/>
      <c r="N43" s="1035"/>
      <c r="O43" s="1036">
        <v>0</v>
      </c>
      <c r="P43" s="1036">
        <v>0</v>
      </c>
      <c r="Q43" s="1036">
        <v>0</v>
      </c>
      <c r="R43" s="1036">
        <v>0</v>
      </c>
      <c r="S43" s="1036"/>
      <c r="T43" s="1036"/>
      <c r="U43" s="1036"/>
      <c r="V43" s="1036"/>
      <c r="W43" s="1036"/>
      <c r="X43" s="1036"/>
      <c r="Y43" s="1036"/>
      <c r="Z43" s="1036"/>
      <c r="AA43" s="1036"/>
      <c r="AB43" s="1036"/>
      <c r="AC43" s="1035"/>
      <c r="AD43" s="1035"/>
      <c r="AE43" s="1035"/>
      <c r="AF43" s="1035"/>
      <c r="AG43" s="1035"/>
      <c r="AH43" s="1035"/>
      <c r="AI43" s="1035"/>
      <c r="AJ43" s="1035"/>
      <c r="AK43" s="1035"/>
      <c r="AL43" s="1035"/>
      <c r="AM43" s="1035"/>
      <c r="AN43" s="1035"/>
      <c r="AO43" s="1035"/>
      <c r="AP43" s="1035"/>
      <c r="AQ43" s="1035"/>
      <c r="AR43" s="1035"/>
      <c r="AS43" s="1035"/>
      <c r="AT43" s="1035"/>
      <c r="AU43" s="1035"/>
      <c r="AV43" s="1035"/>
      <c r="AW43" s="1035"/>
      <c r="AX43" s="1035"/>
      <c r="AY43" s="1035"/>
      <c r="AZ43" s="1035"/>
      <c r="BA43" s="1035"/>
      <c r="BB43" s="1035"/>
      <c r="BC43" s="1035"/>
      <c r="BD43" s="1035"/>
      <c r="BE43" s="1035"/>
      <c r="BF43" s="1035"/>
      <c r="BG43" s="1035"/>
      <c r="BH43" s="1035"/>
      <c r="BI43" s="1035"/>
      <c r="BJ43" s="1035"/>
      <c r="BK43" s="1035"/>
      <c r="BL43" s="1035"/>
      <c r="BM43" s="1035"/>
      <c r="BN43" s="1035"/>
      <c r="BO43" s="1035"/>
      <c r="BP43" s="1035"/>
      <c r="BQ43" s="1035"/>
      <c r="BR43" s="1035"/>
      <c r="BS43" s="1035"/>
      <c r="BT43" s="1036"/>
      <c r="BU43" s="1036"/>
      <c r="BV43" s="1036"/>
      <c r="BW43" s="1036"/>
      <c r="BX43" s="1036"/>
      <c r="BY43" s="1036"/>
      <c r="BZ43" s="1036"/>
      <c r="CA43" s="1036"/>
      <c r="CB43" s="1036"/>
      <c r="CC43" s="1036"/>
      <c r="CD43" s="1036"/>
      <c r="CE43" s="1036"/>
      <c r="CF43" s="1036"/>
      <c r="CG43" s="1036"/>
      <c r="CH43" s="1036"/>
      <c r="CI43" s="1036"/>
      <c r="CJ43" s="1036"/>
      <c r="CK43" s="1036"/>
      <c r="CL43" s="1035"/>
      <c r="CM43" s="1035"/>
      <c r="CN43" s="1035"/>
      <c r="CO43" s="1035"/>
      <c r="CP43" s="1035"/>
      <c r="CQ43" s="1035"/>
      <c r="CR43" s="1035"/>
      <c r="CS43" s="1035"/>
      <c r="CT43" s="1035"/>
      <c r="CU43" s="1035"/>
      <c r="CV43" s="1035"/>
      <c r="CW43" s="1035"/>
      <c r="CX43" s="1035"/>
      <c r="CY43" s="1036"/>
      <c r="CZ43" s="1036"/>
      <c r="DA43" s="1036"/>
      <c r="DB43" s="1036"/>
      <c r="DC43" s="1036"/>
      <c r="DD43" s="1036"/>
      <c r="DE43" s="1036"/>
      <c r="DF43" s="1036"/>
      <c r="DG43" s="1036"/>
      <c r="DH43" s="1036"/>
      <c r="DI43" s="1036"/>
      <c r="DJ43" s="1036"/>
      <c r="DK43" s="1035"/>
      <c r="DL43" s="1035"/>
      <c r="DM43" s="1035"/>
      <c r="DN43" s="1035"/>
      <c r="DO43" s="1035"/>
      <c r="DP43" s="1035"/>
      <c r="DQ43" s="1035"/>
      <c r="DR43" s="1035"/>
      <c r="DS43" s="1035"/>
      <c r="DT43" s="1035"/>
      <c r="DU43" s="1035"/>
      <c r="DV43" s="1035"/>
      <c r="DW43" s="1035"/>
      <c r="DX43" s="1035"/>
      <c r="DY43" s="1035"/>
      <c r="DZ43" s="1035"/>
      <c r="EA43" s="1035"/>
      <c r="EB43" s="1035"/>
      <c r="EC43" s="1035"/>
      <c r="ED43" s="1035"/>
      <c r="EE43" s="1035"/>
      <c r="EF43" s="1035"/>
      <c r="EG43" s="1035"/>
      <c r="EH43" s="1035"/>
      <c r="EI43" s="1035"/>
      <c r="EJ43" s="1035"/>
      <c r="EK43" s="1035"/>
      <c r="EL43" s="1035"/>
      <c r="EM43" s="1035"/>
      <c r="EN43" s="1035"/>
      <c r="EO43" s="1035"/>
      <c r="EP43" s="1035"/>
      <c r="EQ43" s="1035"/>
      <c r="ER43" s="1035"/>
      <c r="ES43" s="1035"/>
      <c r="ET43" s="1035"/>
      <c r="EU43" s="1035"/>
      <c r="EV43" s="1035"/>
      <c r="EW43" s="1035"/>
      <c r="EX43" s="1035"/>
      <c r="EY43" s="1035"/>
      <c r="EZ43" s="1035"/>
      <c r="FA43" s="1035"/>
      <c r="FB43" s="1035"/>
      <c r="FC43" s="1035"/>
      <c r="FD43" s="1035"/>
      <c r="FE43" s="1035"/>
      <c r="FF43" s="1035"/>
      <c r="FG43" s="1035"/>
      <c r="FH43" s="1035"/>
      <c r="FI43" s="1035"/>
      <c r="FJ43" s="1035"/>
      <c r="FK43" s="1035"/>
      <c r="FL43" s="1035"/>
      <c r="FM43" s="1035"/>
      <c r="FN43" s="1035"/>
      <c r="FO43" s="1035"/>
      <c r="FP43" s="1035"/>
      <c r="FQ43" s="1035"/>
      <c r="FR43" s="1035"/>
      <c r="FS43" s="1035"/>
      <c r="FT43" s="1035"/>
      <c r="FU43" s="1035"/>
      <c r="FV43" s="1035"/>
      <c r="FW43" s="1035"/>
      <c r="FX43" s="1026"/>
    </row>
    <row r="44" spans="1:185" s="794" customFormat="1" ht="12" customHeight="1">
      <c r="A44" s="794" t="s">
        <v>1042</v>
      </c>
      <c r="B44" s="809"/>
      <c r="F44" s="3362"/>
      <c r="G44" s="3363" t="s">
        <v>1310</v>
      </c>
      <c r="H44" s="3364"/>
      <c r="I44" s="3365"/>
      <c r="J44" s="3366"/>
      <c r="K44" s="3367"/>
      <c r="L44" s="3368"/>
      <c r="M44" s="3369"/>
      <c r="N44" s="3370"/>
      <c r="O44" s="3371"/>
      <c r="P44" s="3372"/>
      <c r="Q44" s="3373"/>
      <c r="R44" s="3374"/>
      <c r="S44" s="3375"/>
      <c r="T44" s="3376"/>
      <c r="U44" s="3377"/>
      <c r="V44" s="3378"/>
      <c r="W44" s="3379"/>
      <c r="X44" s="3380"/>
      <c r="Y44" s="3381"/>
      <c r="Z44" s="3382"/>
      <c r="AA44" s="3383"/>
      <c r="AB44" s="3384"/>
      <c r="AC44" s="3385"/>
      <c r="AD44" s="3386"/>
      <c r="AE44" s="3387"/>
      <c r="AF44" s="3388"/>
      <c r="AG44" s="3389"/>
      <c r="AH44" s="3390"/>
      <c r="AI44" s="3391"/>
      <c r="AJ44" s="3392"/>
      <c r="AK44" s="3393"/>
      <c r="AL44" s="3394"/>
      <c r="AM44" s="3395"/>
      <c r="AN44" s="3396"/>
      <c r="AO44" s="3397"/>
      <c r="AP44" s="3398"/>
      <c r="AQ44" s="3399"/>
      <c r="AR44" s="3400"/>
      <c r="AS44" s="3401"/>
      <c r="AT44" s="3402"/>
      <c r="AU44" s="3403"/>
      <c r="AV44" s="3404"/>
      <c r="AW44" s="3405"/>
      <c r="AX44" s="3406"/>
      <c r="AY44" s="3407"/>
      <c r="AZ44" s="3408"/>
      <c r="BA44" s="3409"/>
      <c r="BB44" s="3410"/>
      <c r="BC44" s="3411"/>
      <c r="BD44" s="3412"/>
      <c r="BE44" s="3413"/>
      <c r="BF44" s="3414"/>
      <c r="BG44" s="3415"/>
      <c r="BH44" s="3416"/>
      <c r="BI44" s="3417"/>
      <c r="BJ44" s="3418"/>
      <c r="BK44" s="3419"/>
      <c r="BL44" s="3420"/>
      <c r="BM44" s="3421"/>
      <c r="BN44" s="3422"/>
      <c r="BO44" s="3423"/>
      <c r="BP44" s="3424"/>
      <c r="BQ44" s="3425"/>
      <c r="BR44" s="3426"/>
      <c r="BS44" s="3427"/>
      <c r="BT44" s="3428"/>
      <c r="BU44" s="3429"/>
      <c r="BV44" s="3430"/>
      <c r="BW44" s="3431"/>
      <c r="BX44" s="3432"/>
      <c r="BY44" s="3433"/>
      <c r="BZ44" s="3434"/>
      <c r="CA44" s="3435"/>
      <c r="CB44" s="3436"/>
      <c r="CC44" s="3437"/>
      <c r="CD44" s="3438"/>
      <c r="CE44" s="3439"/>
      <c r="CF44" s="3440"/>
      <c r="CG44" s="3441"/>
      <c r="CH44" s="3442"/>
      <c r="CI44" s="3443"/>
      <c r="CJ44" s="3444"/>
      <c r="CK44" s="3445"/>
      <c r="CL44" s="3446"/>
      <c r="CM44" s="3447"/>
      <c r="CN44" s="3448"/>
      <c r="CO44" s="3449"/>
      <c r="CP44" s="3450"/>
      <c r="CQ44" s="3451"/>
      <c r="CR44" s="3452"/>
      <c r="CS44" s="3453"/>
      <c r="CT44" s="3454"/>
      <c r="CU44" s="3455"/>
      <c r="CV44" s="3456"/>
      <c r="CW44" s="3457"/>
      <c r="CX44" s="3458"/>
      <c r="CY44" s="3459"/>
      <c r="CZ44" s="3460"/>
      <c r="DA44" s="3461"/>
      <c r="DB44" s="3462"/>
      <c r="DC44" s="3463"/>
      <c r="DD44" s="3464"/>
      <c r="DE44" s="3465"/>
      <c r="DF44" s="3466"/>
      <c r="DG44" s="3467"/>
      <c r="DH44" s="3468"/>
      <c r="DI44" s="3469"/>
      <c r="DJ44" s="3470"/>
      <c r="DK44" s="3471"/>
      <c r="DL44" s="3472"/>
      <c r="DM44" s="3473"/>
      <c r="DN44" s="3474"/>
      <c r="DO44" s="3475"/>
      <c r="DP44" s="3476"/>
      <c r="DQ44" s="3477"/>
      <c r="DR44" s="3478"/>
      <c r="DS44" s="3479"/>
      <c r="DT44" s="3480"/>
      <c r="DU44" s="3481"/>
      <c r="DV44" s="3482"/>
      <c r="DW44" s="3483"/>
      <c r="DX44" s="3484"/>
      <c r="DY44" s="3485"/>
      <c r="DZ44" s="3486"/>
      <c r="EA44" s="3487"/>
      <c r="EB44" s="3488"/>
      <c r="EC44" s="3489"/>
      <c r="ED44" s="3490"/>
      <c r="EE44" s="3491"/>
      <c r="EF44" s="3492"/>
      <c r="EG44" s="3493"/>
      <c r="EH44" s="3494"/>
      <c r="EI44" s="3495"/>
      <c r="EJ44" s="3496"/>
      <c r="EK44" s="3497"/>
      <c r="EL44" s="3498"/>
      <c r="EM44" s="3499"/>
      <c r="EN44" s="3500"/>
      <c r="EO44" s="3501"/>
      <c r="EP44" s="3502"/>
      <c r="EQ44" s="3503"/>
      <c r="ER44" s="3504"/>
      <c r="ES44" s="3505"/>
      <c r="ET44" s="3506"/>
      <c r="EU44" s="3507"/>
      <c r="EV44" s="3508"/>
      <c r="EW44" s="3509"/>
      <c r="EX44" s="3510"/>
      <c r="EY44" s="3511"/>
      <c r="EZ44" s="3512"/>
      <c r="FA44" s="3513"/>
      <c r="FB44" s="3514"/>
      <c r="FC44" s="3515"/>
      <c r="FD44" s="3516"/>
      <c r="FE44" s="3517"/>
      <c r="FF44" s="3518"/>
      <c r="FG44" s="3519"/>
      <c r="FH44" s="3520"/>
      <c r="FI44" s="3521"/>
      <c r="FJ44" s="3522"/>
      <c r="FK44" s="3523"/>
      <c r="FL44" s="3524"/>
      <c r="FM44" s="3525"/>
      <c r="FN44" s="3526"/>
      <c r="FO44" s="3527"/>
      <c r="FP44" s="3528"/>
      <c r="FQ44" s="3529"/>
      <c r="FR44" s="3530"/>
      <c r="FS44" s="3531"/>
      <c r="FT44" s="3532"/>
      <c r="FU44" s="3533"/>
      <c r="FV44" s="3534"/>
      <c r="FW44" s="3535"/>
      <c r="FX44" s="1609"/>
      <c r="FY44" s="890"/>
      <c r="FZ44" s="890"/>
      <c r="GA44" s="890"/>
      <c r="GB44" s="890"/>
    </row>
    <row r="45" spans="1:185" s="794" customFormat="1" ht="21" customHeight="1">
      <c r="A45" s="1148" t="s">
        <v>1049</v>
      </c>
      <c r="B45" s="809"/>
      <c r="E45" s="808" t="s">
        <v>9</v>
      </c>
      <c r="F45" s="946" t="str">
        <f>INDEX(IP_MAIN_LIST_NAME_IP,MATCH(A45,IP_MAIN_LIST_IP_ID,0))&amp;" ("&amp;INDEX(IP_MAIN_START_DATE,MATCH(A45,IP_MAIN_LIST_IP_ID,0))&amp;"-"&amp;INDEX(IP_MAIN_END_DATE,MATCH(A45,IP_MAIN_LIST_IP_ID,0))&amp;")"</f>
        <v>Инвестиционная программа № 62 от 27.10.2023 ООО "Смоленскрегионтеплоэнерго" в сфере теплоснабжения по реконструкции существующих объектов котельных, на территории муниципального района Сычевский на 2024-2026 годы (01.01.2024-31.12.2026)</v>
      </c>
      <c r="G45" s="1027"/>
      <c r="H45" s="1028"/>
      <c r="I45" s="1028"/>
      <c r="J45" s="1028"/>
      <c r="K45" s="1028"/>
      <c r="L45" s="1028"/>
      <c r="M45" s="1028"/>
      <c r="N45" s="1028"/>
      <c r="O45" s="1027"/>
      <c r="P45" s="1027"/>
      <c r="Q45" s="1027"/>
      <c r="R45" s="1027"/>
      <c r="S45" s="1027"/>
      <c r="T45" s="1027"/>
      <c r="U45" s="1029"/>
      <c r="V45" s="1029"/>
      <c r="W45" s="1029"/>
      <c r="X45" s="1029"/>
      <c r="Y45" s="1029"/>
      <c r="Z45" s="1029"/>
      <c r="AA45" s="1029"/>
      <c r="AB45" s="1027"/>
      <c r="AC45" s="1028"/>
      <c r="AD45" s="1028"/>
      <c r="AE45" s="1028"/>
      <c r="AF45" s="1028"/>
      <c r="AG45" s="1028"/>
      <c r="AH45" s="1028"/>
      <c r="AI45" s="1028"/>
      <c r="AJ45" s="1028"/>
      <c r="AK45" s="1028"/>
      <c r="AL45" s="1028"/>
      <c r="AM45" s="1028"/>
      <c r="AN45" s="1028"/>
      <c r="AO45" s="1028"/>
      <c r="AP45" s="1028"/>
      <c r="AQ45" s="1028"/>
      <c r="AR45" s="1028"/>
      <c r="AS45" s="1028"/>
      <c r="AT45" s="1028"/>
      <c r="AU45" s="1028"/>
      <c r="AV45" s="1028"/>
      <c r="AW45" s="1028"/>
      <c r="AX45" s="1028"/>
      <c r="AY45" s="1028"/>
      <c r="AZ45" s="1028"/>
      <c r="BA45" s="1028"/>
      <c r="BB45" s="1028"/>
      <c r="BC45" s="1028"/>
      <c r="BD45" s="1028"/>
      <c r="BE45" s="1028"/>
      <c r="BF45" s="1028"/>
      <c r="BG45" s="1028"/>
      <c r="BH45" s="1028"/>
      <c r="BI45" s="1028"/>
      <c r="BJ45" s="1028"/>
      <c r="BK45" s="1028"/>
      <c r="BL45" s="1028"/>
      <c r="BM45" s="1028"/>
      <c r="BN45" s="1028"/>
      <c r="BO45" s="1028"/>
      <c r="BP45" s="1028"/>
      <c r="BQ45" s="1028"/>
      <c r="BR45" s="1028"/>
      <c r="BS45" s="1028"/>
      <c r="BT45" s="1028"/>
      <c r="BU45" s="1028"/>
      <c r="BV45" s="1028"/>
      <c r="BW45" s="1028"/>
      <c r="BX45" s="1028"/>
      <c r="BY45" s="1028"/>
      <c r="BZ45" s="1028"/>
      <c r="CA45" s="1028"/>
      <c r="CB45" s="1028"/>
      <c r="CC45" s="1028"/>
      <c r="CD45" s="1028"/>
      <c r="CE45" s="1028"/>
      <c r="CF45" s="1028"/>
      <c r="CG45" s="1028"/>
      <c r="CH45" s="1028"/>
      <c r="CI45" s="1028"/>
      <c r="CJ45" s="1028"/>
      <c r="CK45" s="1028"/>
      <c r="CL45" s="1030"/>
      <c r="CM45" s="1030"/>
      <c r="CN45" s="1030"/>
      <c r="CO45" s="1030"/>
      <c r="CP45" s="1030"/>
      <c r="CQ45" s="1030"/>
      <c r="CR45" s="1030"/>
      <c r="CS45" s="1030"/>
      <c r="CT45" s="1030"/>
      <c r="CU45" s="1030"/>
      <c r="CV45" s="1030"/>
      <c r="CW45" s="1030"/>
      <c r="CX45" s="1030"/>
      <c r="CY45" s="1030"/>
      <c r="CZ45" s="1030"/>
      <c r="DA45" s="1030"/>
      <c r="DB45" s="1030"/>
      <c r="DC45" s="1030"/>
      <c r="DD45" s="1030"/>
      <c r="DE45" s="1030"/>
      <c r="DF45" s="1030"/>
      <c r="DG45" s="1030"/>
      <c r="DH45" s="1030"/>
      <c r="DI45" s="1030"/>
      <c r="DJ45" s="1030"/>
      <c r="DK45" s="1030"/>
      <c r="DL45" s="1030"/>
      <c r="DM45" s="1030"/>
      <c r="DN45" s="1030"/>
      <c r="DO45" s="1030"/>
      <c r="DP45" s="1030"/>
      <c r="DQ45" s="1030"/>
      <c r="DR45" s="1030"/>
      <c r="DS45" s="1030"/>
      <c r="DT45" s="1030"/>
      <c r="DU45" s="1030"/>
      <c r="DV45" s="1030"/>
      <c r="DW45" s="1030"/>
      <c r="DX45" s="1030"/>
      <c r="DY45" s="1030"/>
      <c r="DZ45" s="1030"/>
      <c r="EA45" s="1030"/>
      <c r="EB45" s="1030"/>
      <c r="EC45" s="1030"/>
      <c r="ED45" s="1030"/>
      <c r="EE45" s="1030"/>
      <c r="EF45" s="1030"/>
      <c r="EG45" s="1030"/>
      <c r="EH45" s="1030"/>
      <c r="EI45" s="1030"/>
      <c r="EJ45" s="1030"/>
      <c r="EK45" s="1030"/>
      <c r="EL45" s="1030"/>
      <c r="EM45" s="1030"/>
      <c r="EN45" s="1030"/>
      <c r="EO45" s="1030"/>
      <c r="EP45" s="1030"/>
      <c r="EQ45" s="1030"/>
      <c r="ER45" s="1030"/>
      <c r="ES45" s="1030"/>
      <c r="ET45" s="1030"/>
      <c r="EU45" s="1030"/>
      <c r="EV45" s="1030"/>
      <c r="EW45" s="1030"/>
      <c r="EX45" s="1030"/>
      <c r="EY45" s="1030"/>
      <c r="EZ45" s="1030"/>
      <c r="FA45" s="1030"/>
      <c r="FB45" s="1030"/>
      <c r="FC45" s="1030"/>
      <c r="FD45" s="1030"/>
      <c r="FE45" s="1030"/>
      <c r="FF45" s="1030"/>
      <c r="FG45" s="1030"/>
      <c r="FH45" s="1030"/>
      <c r="FI45" s="1030"/>
      <c r="FJ45" s="1030"/>
      <c r="FK45" s="1030"/>
      <c r="FL45" s="1030"/>
      <c r="FM45" s="1030"/>
      <c r="FN45" s="1030"/>
      <c r="FO45" s="1030"/>
      <c r="FP45" s="1030"/>
      <c r="FQ45" s="1030"/>
      <c r="FR45" s="1030"/>
      <c r="FS45" s="1030"/>
      <c r="FT45" s="1030"/>
      <c r="FU45" s="1030"/>
      <c r="FV45" s="1031"/>
      <c r="FW45" s="1025"/>
      <c r="FX45" s="1026"/>
    </row>
    <row r="46" spans="1:185" s="794" customFormat="1" ht="24.75" customHeight="1">
      <c r="A46" s="794" t="s">
        <v>1049</v>
      </c>
      <c r="B46" s="809"/>
      <c r="E46" s="1634"/>
      <c r="F46" s="1874">
        <v>1</v>
      </c>
      <c r="G46" s="1884" t="s">
        <v>980</v>
      </c>
      <c r="H46" s="1034" t="s">
        <v>1309</v>
      </c>
      <c r="I46" s="1757"/>
      <c r="J46" s="1035"/>
      <c r="K46" s="1035"/>
      <c r="L46" s="1035"/>
      <c r="M46" s="1035"/>
      <c r="N46" s="1035"/>
      <c r="O46" s="1036">
        <v>0</v>
      </c>
      <c r="P46" s="1036">
        <v>0</v>
      </c>
      <c r="Q46" s="1036">
        <v>0</v>
      </c>
      <c r="R46" s="1036">
        <v>0</v>
      </c>
      <c r="S46" s="1036"/>
      <c r="T46" s="1036"/>
      <c r="U46" s="1036"/>
      <c r="V46" s="1036"/>
      <c r="W46" s="1036"/>
      <c r="X46" s="1036"/>
      <c r="Y46" s="1036"/>
      <c r="Z46" s="1036"/>
      <c r="AA46" s="1036"/>
      <c r="AB46" s="1036"/>
      <c r="AC46" s="1035"/>
      <c r="AD46" s="1035"/>
      <c r="AE46" s="1035"/>
      <c r="AF46" s="1035"/>
      <c r="AG46" s="1035"/>
      <c r="AH46" s="1035"/>
      <c r="AI46" s="1035"/>
      <c r="AJ46" s="1035"/>
      <c r="AK46" s="1035"/>
      <c r="AL46" s="1035"/>
      <c r="AM46" s="1035"/>
      <c r="AN46" s="1035"/>
      <c r="AO46" s="1035"/>
      <c r="AP46" s="1035"/>
      <c r="AQ46" s="1035"/>
      <c r="AR46" s="1035"/>
      <c r="AS46" s="1035"/>
      <c r="AT46" s="1035"/>
      <c r="AU46" s="1035"/>
      <c r="AV46" s="1035"/>
      <c r="AW46" s="1035"/>
      <c r="AX46" s="1035"/>
      <c r="AY46" s="1035"/>
      <c r="AZ46" s="1035"/>
      <c r="BA46" s="1035"/>
      <c r="BB46" s="1035"/>
      <c r="BC46" s="1035"/>
      <c r="BD46" s="1035"/>
      <c r="BE46" s="1035"/>
      <c r="BF46" s="1035"/>
      <c r="BG46" s="1035"/>
      <c r="BH46" s="1035"/>
      <c r="BI46" s="1035"/>
      <c r="BJ46" s="1035"/>
      <c r="BK46" s="1035"/>
      <c r="BL46" s="1035"/>
      <c r="BM46" s="1035"/>
      <c r="BN46" s="1035"/>
      <c r="BO46" s="1035"/>
      <c r="BP46" s="1035"/>
      <c r="BQ46" s="1035"/>
      <c r="BR46" s="1035"/>
      <c r="BS46" s="1035"/>
      <c r="BT46" s="1036"/>
      <c r="BU46" s="1036"/>
      <c r="BV46" s="1036"/>
      <c r="BW46" s="1036"/>
      <c r="BX46" s="1036"/>
      <c r="BY46" s="1036"/>
      <c r="BZ46" s="1036"/>
      <c r="CA46" s="1036"/>
      <c r="CB46" s="1036"/>
      <c r="CC46" s="1036"/>
      <c r="CD46" s="1036"/>
      <c r="CE46" s="1036"/>
      <c r="CF46" s="1036"/>
      <c r="CG46" s="1036"/>
      <c r="CH46" s="1036"/>
      <c r="CI46" s="1036"/>
      <c r="CJ46" s="1036"/>
      <c r="CK46" s="1036"/>
      <c r="CL46" s="1035"/>
      <c r="CM46" s="1035"/>
      <c r="CN46" s="1035"/>
      <c r="CO46" s="1035"/>
      <c r="CP46" s="1035"/>
      <c r="CQ46" s="1035"/>
      <c r="CR46" s="1035"/>
      <c r="CS46" s="1035"/>
      <c r="CT46" s="1035"/>
      <c r="CU46" s="1035"/>
      <c r="CV46" s="1035"/>
      <c r="CW46" s="1035"/>
      <c r="CX46" s="1035"/>
      <c r="CY46" s="1036"/>
      <c r="CZ46" s="1036"/>
      <c r="DA46" s="1036"/>
      <c r="DB46" s="1036"/>
      <c r="DC46" s="1036"/>
      <c r="DD46" s="1036"/>
      <c r="DE46" s="1036"/>
      <c r="DF46" s="1036"/>
      <c r="DG46" s="1036"/>
      <c r="DH46" s="1036"/>
      <c r="DI46" s="1036"/>
      <c r="DJ46" s="1036"/>
      <c r="DK46" s="1035"/>
      <c r="DL46" s="1035"/>
      <c r="DM46" s="1035"/>
      <c r="DN46" s="1035"/>
      <c r="DO46" s="1035"/>
      <c r="DP46" s="1035"/>
      <c r="DQ46" s="1035"/>
      <c r="DR46" s="1035"/>
      <c r="DS46" s="1035"/>
      <c r="DT46" s="1035"/>
      <c r="DU46" s="1035"/>
      <c r="DV46" s="1035"/>
      <c r="DW46" s="1035"/>
      <c r="DX46" s="1035"/>
      <c r="DY46" s="1035"/>
      <c r="DZ46" s="1035"/>
      <c r="EA46" s="1035"/>
      <c r="EB46" s="1035"/>
      <c r="EC46" s="1035"/>
      <c r="ED46" s="1035"/>
      <c r="EE46" s="1035"/>
      <c r="EF46" s="1035"/>
      <c r="EG46" s="1035"/>
      <c r="EH46" s="1035"/>
      <c r="EI46" s="1035"/>
      <c r="EJ46" s="1035"/>
      <c r="EK46" s="1035"/>
      <c r="EL46" s="1035"/>
      <c r="EM46" s="1035"/>
      <c r="EN46" s="1035"/>
      <c r="EO46" s="1035"/>
      <c r="EP46" s="1035"/>
      <c r="EQ46" s="1035"/>
      <c r="ER46" s="1035"/>
      <c r="ES46" s="1035"/>
      <c r="ET46" s="1035"/>
      <c r="EU46" s="1035"/>
      <c r="EV46" s="1035"/>
      <c r="EW46" s="1035"/>
      <c r="EX46" s="1035"/>
      <c r="EY46" s="1035"/>
      <c r="EZ46" s="1035"/>
      <c r="FA46" s="1035"/>
      <c r="FB46" s="1035"/>
      <c r="FC46" s="1035"/>
      <c r="FD46" s="1035"/>
      <c r="FE46" s="1035"/>
      <c r="FF46" s="1035"/>
      <c r="FG46" s="1035"/>
      <c r="FH46" s="1035"/>
      <c r="FI46" s="1035"/>
      <c r="FJ46" s="1035"/>
      <c r="FK46" s="1035"/>
      <c r="FL46" s="1035"/>
      <c r="FM46" s="1035"/>
      <c r="FN46" s="1035"/>
      <c r="FO46" s="1035"/>
      <c r="FP46" s="1035"/>
      <c r="FQ46" s="1035"/>
      <c r="FR46" s="1035"/>
      <c r="FS46" s="1035"/>
      <c r="FT46" s="1035"/>
      <c r="FU46" s="1035"/>
      <c r="FV46" s="1035"/>
      <c r="FW46" s="1035"/>
      <c r="FX46" s="1026"/>
    </row>
    <row r="47" spans="1:185" s="794" customFormat="1" ht="12" customHeight="1">
      <c r="A47" s="794" t="s">
        <v>1049</v>
      </c>
      <c r="B47" s="809"/>
      <c r="F47" s="3536"/>
      <c r="G47" s="3537" t="s">
        <v>1310</v>
      </c>
      <c r="H47" s="3538"/>
      <c r="I47" s="3539"/>
      <c r="J47" s="3540"/>
      <c r="K47" s="3541"/>
      <c r="L47" s="3542"/>
      <c r="M47" s="3543"/>
      <c r="N47" s="3544"/>
      <c r="O47" s="3545"/>
      <c r="P47" s="3546"/>
      <c r="Q47" s="3547"/>
      <c r="R47" s="3548"/>
      <c r="S47" s="3549"/>
      <c r="T47" s="3550"/>
      <c r="U47" s="3551"/>
      <c r="V47" s="3552"/>
      <c r="W47" s="3553"/>
      <c r="X47" s="3554"/>
      <c r="Y47" s="3555"/>
      <c r="Z47" s="3556"/>
      <c r="AA47" s="3557"/>
      <c r="AB47" s="3558"/>
      <c r="AC47" s="3559"/>
      <c r="AD47" s="3560"/>
      <c r="AE47" s="3561"/>
      <c r="AF47" s="3562"/>
      <c r="AG47" s="3563"/>
      <c r="AH47" s="3564"/>
      <c r="AI47" s="3565"/>
      <c r="AJ47" s="3566"/>
      <c r="AK47" s="3567"/>
      <c r="AL47" s="3568"/>
      <c r="AM47" s="3569"/>
      <c r="AN47" s="3570"/>
      <c r="AO47" s="3571"/>
      <c r="AP47" s="3572"/>
      <c r="AQ47" s="3573"/>
      <c r="AR47" s="3574"/>
      <c r="AS47" s="3575"/>
      <c r="AT47" s="3576"/>
      <c r="AU47" s="3577"/>
      <c r="AV47" s="3578"/>
      <c r="AW47" s="3579"/>
      <c r="AX47" s="3580"/>
      <c r="AY47" s="3581"/>
      <c r="AZ47" s="3582"/>
      <c r="BA47" s="3583"/>
      <c r="BB47" s="3584"/>
      <c r="BC47" s="3585"/>
      <c r="BD47" s="3586"/>
      <c r="BE47" s="3587"/>
      <c r="BF47" s="3588"/>
      <c r="BG47" s="3589"/>
      <c r="BH47" s="3590"/>
      <c r="BI47" s="3591"/>
      <c r="BJ47" s="3592"/>
      <c r="BK47" s="3593"/>
      <c r="BL47" s="3594"/>
      <c r="BM47" s="3595"/>
      <c r="BN47" s="3596"/>
      <c r="BO47" s="3597"/>
      <c r="BP47" s="3598"/>
      <c r="BQ47" s="3599"/>
      <c r="BR47" s="3600"/>
      <c r="BS47" s="3601"/>
      <c r="BT47" s="3602"/>
      <c r="BU47" s="3603"/>
      <c r="BV47" s="3604"/>
      <c r="BW47" s="3605"/>
      <c r="BX47" s="3606"/>
      <c r="BY47" s="3607"/>
      <c r="BZ47" s="3608"/>
      <c r="CA47" s="3609"/>
      <c r="CB47" s="3610"/>
      <c r="CC47" s="3611"/>
      <c r="CD47" s="3612"/>
      <c r="CE47" s="3613"/>
      <c r="CF47" s="3614"/>
      <c r="CG47" s="3615"/>
      <c r="CH47" s="3616"/>
      <c r="CI47" s="3617"/>
      <c r="CJ47" s="3618"/>
      <c r="CK47" s="3619"/>
      <c r="CL47" s="3620"/>
      <c r="CM47" s="3621"/>
      <c r="CN47" s="3622"/>
      <c r="CO47" s="3623"/>
      <c r="CP47" s="3624"/>
      <c r="CQ47" s="3625"/>
      <c r="CR47" s="3626"/>
      <c r="CS47" s="3627"/>
      <c r="CT47" s="3628"/>
      <c r="CU47" s="3629"/>
      <c r="CV47" s="3630"/>
      <c r="CW47" s="3631"/>
      <c r="CX47" s="3632"/>
      <c r="CY47" s="3633"/>
      <c r="CZ47" s="3634"/>
      <c r="DA47" s="3635"/>
      <c r="DB47" s="3636"/>
      <c r="DC47" s="3637"/>
      <c r="DD47" s="3638"/>
      <c r="DE47" s="3639"/>
      <c r="DF47" s="3640"/>
      <c r="DG47" s="3641"/>
      <c r="DH47" s="3642"/>
      <c r="DI47" s="3643"/>
      <c r="DJ47" s="3644"/>
      <c r="DK47" s="3645"/>
      <c r="DL47" s="3646"/>
      <c r="DM47" s="3647"/>
      <c r="DN47" s="3648"/>
      <c r="DO47" s="3649"/>
      <c r="DP47" s="3650"/>
      <c r="DQ47" s="3651"/>
      <c r="DR47" s="3652"/>
      <c r="DS47" s="3653"/>
      <c r="DT47" s="3654"/>
      <c r="DU47" s="3655"/>
      <c r="DV47" s="3656"/>
      <c r="DW47" s="3657"/>
      <c r="DX47" s="3658"/>
      <c r="DY47" s="3659"/>
      <c r="DZ47" s="3660"/>
      <c r="EA47" s="3661"/>
      <c r="EB47" s="3662"/>
      <c r="EC47" s="3663"/>
      <c r="ED47" s="3664"/>
      <c r="EE47" s="3665"/>
      <c r="EF47" s="3666"/>
      <c r="EG47" s="3667"/>
      <c r="EH47" s="3668"/>
      <c r="EI47" s="3669"/>
      <c r="EJ47" s="3670"/>
      <c r="EK47" s="3671"/>
      <c r="EL47" s="3672"/>
      <c r="EM47" s="3673"/>
      <c r="EN47" s="3674"/>
      <c r="EO47" s="3675"/>
      <c r="EP47" s="3676"/>
      <c r="EQ47" s="3677"/>
      <c r="ER47" s="3678"/>
      <c r="ES47" s="3679"/>
      <c r="ET47" s="3680"/>
      <c r="EU47" s="3681"/>
      <c r="EV47" s="3682"/>
      <c r="EW47" s="3683"/>
      <c r="EX47" s="3684"/>
      <c r="EY47" s="3685"/>
      <c r="EZ47" s="3686"/>
      <c r="FA47" s="3687"/>
      <c r="FB47" s="3688"/>
      <c r="FC47" s="3689"/>
      <c r="FD47" s="3690"/>
      <c r="FE47" s="3691"/>
      <c r="FF47" s="3692"/>
      <c r="FG47" s="3693"/>
      <c r="FH47" s="3694"/>
      <c r="FI47" s="3695"/>
      <c r="FJ47" s="3696"/>
      <c r="FK47" s="3697"/>
      <c r="FL47" s="3698"/>
      <c r="FM47" s="3699"/>
      <c r="FN47" s="3700"/>
      <c r="FO47" s="3701"/>
      <c r="FP47" s="3702"/>
      <c r="FQ47" s="3703"/>
      <c r="FR47" s="3704"/>
      <c r="FS47" s="3705"/>
      <c r="FT47" s="3706"/>
      <c r="FU47" s="3707"/>
      <c r="FV47" s="3708"/>
      <c r="FW47" s="3709"/>
      <c r="FX47" s="1609"/>
      <c r="FY47" s="890"/>
      <c r="FZ47" s="890"/>
      <c r="GA47" s="890"/>
      <c r="GB47" s="890"/>
    </row>
    <row r="48" spans="1:185" s="794" customFormat="1" ht="12.75" customHeight="1">
      <c r="A48" s="810"/>
      <c r="B48" s="810"/>
      <c r="C48" s="810"/>
      <c r="D48" s="810"/>
      <c r="E48" s="810"/>
      <c r="F48" s="808"/>
      <c r="G48" s="808"/>
      <c r="H48" s="808"/>
      <c r="I48" s="808"/>
      <c r="J48" s="808"/>
      <c r="K48" s="808"/>
      <c r="L48" s="808"/>
      <c r="M48" s="808"/>
      <c r="N48" s="808"/>
      <c r="O48" s="808"/>
      <c r="P48" s="808"/>
      <c r="Q48" s="808"/>
      <c r="R48" s="808"/>
      <c r="S48" s="811"/>
      <c r="T48" s="811"/>
      <c r="U48" s="808"/>
      <c r="V48" s="808"/>
      <c r="W48" s="808"/>
      <c r="X48" s="808"/>
      <c r="Y48" s="808"/>
      <c r="Z48" s="808"/>
      <c r="AA48" s="808"/>
      <c r="AB48" s="808"/>
      <c r="AC48" s="808"/>
      <c r="AD48" s="808"/>
      <c r="AE48" s="808"/>
      <c r="AF48" s="808"/>
      <c r="AG48" s="808"/>
      <c r="AH48" s="808"/>
      <c r="AI48" s="808"/>
      <c r="AJ48" s="808"/>
      <c r="AK48" s="808"/>
      <c r="AL48" s="808"/>
      <c r="AM48" s="808"/>
      <c r="AN48" s="808"/>
      <c r="AO48" s="808"/>
      <c r="AP48" s="808"/>
      <c r="AQ48" s="808"/>
      <c r="AR48" s="808"/>
      <c r="AS48" s="808"/>
      <c r="AT48" s="808"/>
      <c r="AU48" s="808"/>
      <c r="AV48" s="808"/>
      <c r="AW48" s="808"/>
      <c r="AX48" s="808"/>
      <c r="AY48" s="808"/>
      <c r="AZ48" s="808"/>
      <c r="BA48" s="808"/>
      <c r="BB48" s="808"/>
      <c r="BC48" s="808"/>
      <c r="BD48" s="808"/>
      <c r="BE48" s="808"/>
      <c r="BF48" s="808"/>
      <c r="BG48" s="808"/>
      <c r="BH48" s="808"/>
      <c r="BI48" s="808"/>
      <c r="BJ48" s="808"/>
      <c r="BK48" s="808"/>
      <c r="BL48" s="808"/>
      <c r="BM48" s="808"/>
      <c r="BN48" s="808"/>
      <c r="BO48" s="808"/>
      <c r="BP48" s="808"/>
      <c r="BQ48" s="808"/>
      <c r="BR48" s="808"/>
      <c r="BS48" s="808"/>
      <c r="BT48" s="808"/>
      <c r="BU48" s="808"/>
      <c r="BV48" s="808"/>
      <c r="BW48" s="808"/>
      <c r="BX48" s="808"/>
      <c r="BY48" s="808"/>
      <c r="BZ48" s="808"/>
      <c r="CA48" s="808"/>
      <c r="CB48" s="808"/>
      <c r="CC48" s="808"/>
      <c r="CD48" s="808"/>
      <c r="CE48" s="808"/>
      <c r="CF48" s="808"/>
      <c r="CG48" s="808"/>
      <c r="CH48" s="808"/>
      <c r="CI48" s="808"/>
      <c r="CJ48" s="808"/>
      <c r="CK48" s="808"/>
      <c r="CL48" s="808"/>
      <c r="CM48" s="808"/>
      <c r="CN48" s="808"/>
      <c r="CO48" s="808"/>
      <c r="CP48" s="808"/>
      <c r="CQ48" s="808"/>
      <c r="CR48" s="808"/>
      <c r="CS48" s="808"/>
      <c r="CT48" s="808"/>
      <c r="CU48" s="808"/>
      <c r="CV48" s="808"/>
      <c r="CW48" s="808"/>
      <c r="CX48" s="808"/>
      <c r="CY48" s="808"/>
      <c r="CZ48" s="808"/>
      <c r="DA48" s="808"/>
      <c r="DB48" s="808"/>
      <c r="DC48" s="808"/>
      <c r="DD48" s="808"/>
      <c r="DE48" s="808"/>
      <c r="DF48" s="808"/>
      <c r="DG48" s="808"/>
      <c r="DH48" s="808"/>
      <c r="DI48" s="808"/>
      <c r="DJ48" s="808"/>
      <c r="DK48" s="808"/>
      <c r="DL48" s="808"/>
      <c r="DM48" s="808"/>
      <c r="DN48" s="808"/>
      <c r="DO48" s="808"/>
      <c r="DP48" s="808"/>
      <c r="DQ48" s="808"/>
      <c r="DR48" s="808"/>
      <c r="DS48" s="808"/>
      <c r="DT48" s="808"/>
      <c r="DU48" s="808"/>
      <c r="DV48" s="808"/>
      <c r="DW48" s="808"/>
      <c r="DX48" s="808"/>
      <c r="DY48" s="808"/>
      <c r="DZ48" s="808"/>
      <c r="EA48" s="808"/>
      <c r="EB48" s="808"/>
      <c r="EC48" s="808"/>
      <c r="ED48" s="808"/>
      <c r="EE48" s="808"/>
      <c r="EF48" s="808"/>
      <c r="EG48" s="808"/>
      <c r="EH48" s="808"/>
      <c r="EI48" s="808"/>
      <c r="EJ48" s="808"/>
      <c r="EK48" s="808"/>
      <c r="EL48" s="808"/>
      <c r="EM48" s="808"/>
      <c r="EN48" s="808"/>
      <c r="EO48" s="808"/>
      <c r="EP48" s="808"/>
      <c r="EQ48" s="808"/>
      <c r="ER48" s="808"/>
      <c r="ES48" s="808"/>
      <c r="ET48" s="808"/>
      <c r="EU48" s="808"/>
      <c r="EV48" s="808"/>
      <c r="EW48" s="808"/>
      <c r="EX48" s="808"/>
      <c r="EY48" s="808"/>
      <c r="EZ48" s="808"/>
      <c r="FA48" s="808"/>
      <c r="FB48" s="808"/>
      <c r="FC48" s="808"/>
      <c r="FD48" s="808"/>
      <c r="FE48" s="808"/>
      <c r="FF48" s="808"/>
      <c r="FG48" s="808"/>
      <c r="FH48" s="808"/>
      <c r="FI48" s="808"/>
      <c r="FJ48" s="808"/>
      <c r="FK48" s="808"/>
      <c r="FL48" s="808"/>
      <c r="FM48" s="808"/>
      <c r="FN48" s="808"/>
      <c r="FO48" s="808"/>
      <c r="FP48" s="808"/>
      <c r="FQ48" s="808"/>
      <c r="FR48" s="808"/>
      <c r="FS48" s="808"/>
      <c r="FT48" s="808"/>
      <c r="FU48" s="808"/>
      <c r="FV48" s="808"/>
      <c r="FW48" s="808"/>
      <c r="FX48" s="810"/>
      <c r="FY48" s="810"/>
      <c r="FZ48" s="810"/>
      <c r="GA48" s="810"/>
      <c r="GB48" s="810"/>
      <c r="GC48" s="791">
        <v>12</v>
      </c>
    </row>
    <row r="49" spans="1:185" s="794" customFormat="1" ht="12.75" customHeight="1">
      <c r="A49" s="810"/>
      <c r="B49" s="810"/>
      <c r="C49" s="810"/>
      <c r="D49" s="810"/>
      <c r="E49" s="810"/>
      <c r="FX49" s="810"/>
      <c r="FY49" s="810"/>
      <c r="FZ49" s="810"/>
      <c r="GA49" s="810"/>
      <c r="GB49" s="810"/>
      <c r="GC49" s="791">
        <v>12</v>
      </c>
    </row>
    <row r="50" spans="1:185" s="891" customFormat="1" ht="12.75" customHeight="1">
      <c r="A50" s="890"/>
      <c r="B50" s="890"/>
      <c r="C50" s="890"/>
      <c r="D50" s="890"/>
      <c r="E50" s="890"/>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2"/>
      <c r="AY50" s="892"/>
      <c r="AZ50" s="892"/>
      <c r="BA50" s="892"/>
      <c r="BB50" s="892"/>
      <c r="BC50" s="892"/>
      <c r="BD50" s="892"/>
      <c r="BE50" s="892"/>
      <c r="BF50" s="892"/>
      <c r="BG50" s="892"/>
      <c r="BH50" s="892"/>
      <c r="BI50" s="892"/>
      <c r="BJ50" s="892"/>
      <c r="BK50" s="892"/>
      <c r="BL50" s="892"/>
      <c r="BM50" s="892"/>
      <c r="BN50" s="892"/>
      <c r="BO50" s="892"/>
      <c r="BP50" s="892"/>
      <c r="BQ50" s="892"/>
      <c r="BR50" s="892"/>
      <c r="BS50" s="892"/>
      <c r="BT50" s="893"/>
      <c r="BU50" s="893"/>
      <c r="BV50" s="893"/>
      <c r="BW50" s="893"/>
      <c r="BX50" s="893"/>
      <c r="BY50" s="893"/>
      <c r="BZ50" s="893"/>
      <c r="CA50" s="893"/>
      <c r="CB50" s="893"/>
      <c r="CC50" s="893"/>
      <c r="CD50" s="893"/>
      <c r="CE50" s="893"/>
      <c r="CF50" s="893"/>
      <c r="CG50" s="893"/>
      <c r="CH50" s="893"/>
      <c r="CI50" s="893"/>
      <c r="CJ50" s="893"/>
      <c r="CK50" s="893"/>
      <c r="CL50" s="893"/>
      <c r="CM50" s="893"/>
      <c r="CN50" s="893"/>
      <c r="CO50" s="893"/>
      <c r="CP50" s="893"/>
      <c r="CQ50" s="893"/>
      <c r="CR50" s="893"/>
      <c r="CS50" s="893"/>
      <c r="CT50" s="893"/>
      <c r="CU50" s="893"/>
      <c r="CV50" s="893"/>
      <c r="CW50" s="893"/>
      <c r="CX50" s="893"/>
      <c r="CY50" s="893"/>
      <c r="CZ50" s="893"/>
      <c r="DA50" s="893"/>
      <c r="DB50" s="893"/>
      <c r="DC50" s="893"/>
      <c r="DD50" s="893"/>
      <c r="DE50" s="893"/>
      <c r="DF50" s="893"/>
      <c r="DG50" s="893"/>
      <c r="DH50" s="893"/>
      <c r="DI50" s="893"/>
      <c r="DJ50" s="893"/>
      <c r="DK50" s="893"/>
      <c r="DL50" s="893"/>
      <c r="DM50" s="893"/>
      <c r="DN50" s="893"/>
      <c r="DO50" s="893"/>
      <c r="DP50" s="893"/>
      <c r="DQ50" s="893"/>
      <c r="DR50" s="893"/>
      <c r="DS50" s="893"/>
      <c r="DT50" s="893"/>
      <c r="DU50" s="893"/>
      <c r="DV50" s="893"/>
      <c r="DW50" s="893"/>
      <c r="DX50" s="893"/>
      <c r="FX50" s="890"/>
      <c r="FY50" s="890"/>
      <c r="FZ50" s="890"/>
      <c r="GA50" s="890"/>
      <c r="GB50" s="890"/>
      <c r="GC50" s="891">
        <v>12</v>
      </c>
    </row>
    <row r="51" spans="1:185" ht="12.75" customHeight="1">
      <c r="S51" s="807"/>
      <c r="T51" s="807"/>
      <c r="U51" s="807"/>
      <c r="V51" s="807"/>
      <c r="W51" s="807"/>
      <c r="X51" s="807"/>
      <c r="Y51" s="807"/>
      <c r="Z51" s="807"/>
      <c r="AA51" s="807"/>
      <c r="AB51" s="807"/>
      <c r="FX51" s="807"/>
      <c r="FY51" s="807"/>
      <c r="FZ51" s="807"/>
      <c r="GA51" s="807"/>
      <c r="GB51" s="807"/>
      <c r="GC51" s="795">
        <v>12</v>
      </c>
    </row>
    <row r="52" spans="1:185" ht="12" hidden="1" customHeight="1">
      <c r="A52" s="795" t="s">
        <v>69</v>
      </c>
      <c r="B52" s="805">
        <v>0</v>
      </c>
      <c r="C52" s="795">
        <v>0</v>
      </c>
      <c r="D52" s="795">
        <v>0</v>
      </c>
      <c r="E52" s="795">
        <v>3</v>
      </c>
      <c r="F52" s="795">
        <v>6</v>
      </c>
      <c r="G52" s="795">
        <v>18</v>
      </c>
      <c r="H52" s="795">
        <v>27</v>
      </c>
      <c r="I52" s="795">
        <v>18</v>
      </c>
      <c r="J52" s="795">
        <v>0</v>
      </c>
      <c r="K52" s="795">
        <v>0</v>
      </c>
      <c r="L52" s="795">
        <v>0</v>
      </c>
      <c r="M52" s="795">
        <v>0</v>
      </c>
      <c r="N52" s="795">
        <v>0</v>
      </c>
      <c r="O52" s="795">
        <v>0</v>
      </c>
      <c r="P52" s="795">
        <v>0</v>
      </c>
      <c r="Q52" s="795">
        <v>0</v>
      </c>
      <c r="R52" s="795">
        <v>0</v>
      </c>
      <c r="S52" s="795">
        <v>0</v>
      </c>
      <c r="T52" s="795">
        <v>0</v>
      </c>
      <c r="U52" s="795">
        <v>0</v>
      </c>
      <c r="V52" s="795">
        <v>0</v>
      </c>
      <c r="W52" s="795">
        <v>0</v>
      </c>
      <c r="X52" s="795">
        <v>0</v>
      </c>
      <c r="Y52" s="795">
        <v>0</v>
      </c>
      <c r="Z52" s="795">
        <v>0</v>
      </c>
      <c r="AA52" s="795">
        <v>0</v>
      </c>
      <c r="AB52" s="795">
        <v>0</v>
      </c>
      <c r="AC52" s="795">
        <v>0</v>
      </c>
      <c r="AD52" s="795">
        <v>0</v>
      </c>
      <c r="AE52" s="795">
        <v>0</v>
      </c>
      <c r="AF52" s="795">
        <v>0</v>
      </c>
      <c r="AG52" s="795">
        <v>0</v>
      </c>
      <c r="AH52" s="795">
        <v>0</v>
      </c>
      <c r="AI52" s="795">
        <v>0</v>
      </c>
      <c r="AJ52" s="795">
        <v>0</v>
      </c>
      <c r="AK52" s="795">
        <v>0</v>
      </c>
      <c r="AL52" s="795">
        <v>0</v>
      </c>
      <c r="AM52" s="795">
        <v>0</v>
      </c>
      <c r="AN52" s="795">
        <v>0</v>
      </c>
      <c r="AO52" s="795">
        <v>0</v>
      </c>
      <c r="AP52" s="795">
        <v>0</v>
      </c>
      <c r="AQ52" s="795">
        <v>0</v>
      </c>
      <c r="AR52" s="795">
        <v>0</v>
      </c>
      <c r="AS52" s="795">
        <v>0</v>
      </c>
      <c r="AT52" s="795">
        <v>0</v>
      </c>
      <c r="AU52" s="795">
        <v>0</v>
      </c>
      <c r="AV52" s="795">
        <v>0</v>
      </c>
      <c r="AW52" s="795">
        <v>0</v>
      </c>
      <c r="AX52" s="795">
        <v>0</v>
      </c>
      <c r="AY52" s="795">
        <v>0</v>
      </c>
      <c r="AZ52" s="795">
        <v>0</v>
      </c>
      <c r="BA52" s="795">
        <v>0</v>
      </c>
      <c r="BB52" s="795">
        <v>0</v>
      </c>
      <c r="BC52" s="795">
        <v>0</v>
      </c>
      <c r="BD52" s="795">
        <v>0</v>
      </c>
      <c r="BE52" s="795">
        <v>0</v>
      </c>
      <c r="BF52" s="795">
        <v>0</v>
      </c>
      <c r="BG52" s="795">
        <v>0</v>
      </c>
      <c r="BH52" s="795">
        <v>0</v>
      </c>
      <c r="BI52" s="795">
        <v>0</v>
      </c>
      <c r="BJ52" s="795">
        <v>0</v>
      </c>
      <c r="BK52" s="795">
        <v>0</v>
      </c>
      <c r="BL52" s="795">
        <v>0</v>
      </c>
      <c r="BM52" s="795">
        <v>0</v>
      </c>
      <c r="BN52" s="795">
        <v>0</v>
      </c>
      <c r="BO52" s="795">
        <v>0</v>
      </c>
      <c r="BP52" s="795">
        <v>0</v>
      </c>
      <c r="BQ52" s="795">
        <v>0</v>
      </c>
      <c r="BR52" s="795">
        <v>0</v>
      </c>
      <c r="BS52" s="795">
        <v>0</v>
      </c>
      <c r="BT52" s="795">
        <v>0</v>
      </c>
      <c r="BU52" s="795">
        <v>0</v>
      </c>
      <c r="BV52" s="795">
        <v>0</v>
      </c>
      <c r="BW52" s="795">
        <v>0</v>
      </c>
      <c r="BX52" s="795">
        <v>0</v>
      </c>
      <c r="BY52" s="795">
        <v>0</v>
      </c>
      <c r="BZ52" s="795">
        <v>0</v>
      </c>
      <c r="CA52" s="795">
        <v>0</v>
      </c>
      <c r="CB52" s="795">
        <v>0</v>
      </c>
      <c r="CC52" s="795">
        <v>0</v>
      </c>
      <c r="CD52" s="795">
        <v>0</v>
      </c>
      <c r="CE52" s="795">
        <v>0</v>
      </c>
      <c r="CF52" s="795">
        <v>0</v>
      </c>
      <c r="CG52" s="795">
        <v>0</v>
      </c>
      <c r="CH52" s="795">
        <v>0</v>
      </c>
      <c r="CI52" s="795">
        <v>0</v>
      </c>
      <c r="CJ52" s="795">
        <v>0</v>
      </c>
      <c r="CK52" s="795">
        <v>0</v>
      </c>
      <c r="CL52" s="795">
        <v>0</v>
      </c>
      <c r="CM52" s="795">
        <v>0</v>
      </c>
      <c r="CN52" s="795">
        <v>0</v>
      </c>
      <c r="CO52" s="795">
        <v>0</v>
      </c>
      <c r="CP52" s="795">
        <v>0</v>
      </c>
      <c r="CQ52" s="795">
        <v>0</v>
      </c>
      <c r="CR52" s="795">
        <v>0</v>
      </c>
      <c r="CS52" s="795">
        <v>0</v>
      </c>
      <c r="CT52" s="795">
        <v>0</v>
      </c>
      <c r="CU52" s="795">
        <v>0</v>
      </c>
      <c r="CV52" s="795">
        <v>0</v>
      </c>
      <c r="CW52" s="795">
        <v>0</v>
      </c>
      <c r="CX52" s="795">
        <v>0</v>
      </c>
      <c r="CY52" s="795">
        <v>0</v>
      </c>
      <c r="CZ52" s="795">
        <v>0</v>
      </c>
      <c r="DA52" s="795">
        <v>0</v>
      </c>
      <c r="DB52" s="795">
        <v>0</v>
      </c>
      <c r="DC52" s="795">
        <v>0</v>
      </c>
      <c r="DD52" s="795">
        <v>0</v>
      </c>
      <c r="DE52" s="795">
        <v>0</v>
      </c>
      <c r="DF52" s="795">
        <v>0</v>
      </c>
      <c r="DG52" s="795">
        <v>0</v>
      </c>
      <c r="DH52" s="795">
        <v>0</v>
      </c>
      <c r="DI52" s="795">
        <v>0</v>
      </c>
      <c r="DJ52" s="795">
        <v>0</v>
      </c>
      <c r="DK52" s="795">
        <v>0</v>
      </c>
      <c r="DL52" s="795">
        <v>0</v>
      </c>
      <c r="DM52" s="795">
        <v>0</v>
      </c>
      <c r="DN52" s="795">
        <v>0</v>
      </c>
      <c r="DO52" s="795">
        <v>0</v>
      </c>
      <c r="DP52" s="795">
        <v>0</v>
      </c>
      <c r="DQ52" s="795">
        <v>0</v>
      </c>
      <c r="DR52" s="795">
        <v>0</v>
      </c>
      <c r="DS52" s="795">
        <v>0</v>
      </c>
      <c r="DT52" s="795">
        <v>0</v>
      </c>
      <c r="DU52" s="795">
        <v>0</v>
      </c>
      <c r="DV52" s="795">
        <v>0</v>
      </c>
      <c r="DW52" s="795">
        <v>0</v>
      </c>
      <c r="DX52" s="795">
        <v>0</v>
      </c>
      <c r="DY52" s="795">
        <v>0</v>
      </c>
      <c r="DZ52" s="795">
        <v>0</v>
      </c>
      <c r="EA52" s="795">
        <v>0</v>
      </c>
      <c r="EB52" s="795">
        <v>0</v>
      </c>
      <c r="EC52" s="795">
        <v>0</v>
      </c>
      <c r="ED52" s="795">
        <v>0</v>
      </c>
      <c r="EE52" s="795">
        <v>0</v>
      </c>
      <c r="EF52" s="795">
        <v>0</v>
      </c>
      <c r="EG52" s="795">
        <v>0</v>
      </c>
      <c r="EH52" s="795">
        <v>0</v>
      </c>
      <c r="EI52" s="795">
        <v>0</v>
      </c>
      <c r="EJ52" s="795">
        <v>0</v>
      </c>
      <c r="EK52" s="795">
        <v>0</v>
      </c>
      <c r="EL52" s="795">
        <v>0</v>
      </c>
      <c r="EM52" s="795">
        <v>0</v>
      </c>
      <c r="EN52" s="795">
        <v>0</v>
      </c>
      <c r="EO52" s="795">
        <v>0</v>
      </c>
      <c r="EP52" s="795">
        <v>0</v>
      </c>
      <c r="EQ52" s="795">
        <v>0</v>
      </c>
      <c r="ER52" s="795">
        <v>0</v>
      </c>
      <c r="ES52" s="795">
        <v>0</v>
      </c>
      <c r="ET52" s="795">
        <v>0</v>
      </c>
      <c r="EU52" s="795">
        <v>0</v>
      </c>
      <c r="EV52" s="795">
        <v>0</v>
      </c>
      <c r="EW52" s="795">
        <v>0</v>
      </c>
      <c r="EX52" s="795">
        <v>0</v>
      </c>
      <c r="EY52" s="795">
        <v>0</v>
      </c>
      <c r="EZ52" s="795">
        <v>0</v>
      </c>
      <c r="FA52" s="795">
        <v>0</v>
      </c>
      <c r="FB52" s="795">
        <v>0</v>
      </c>
      <c r="FC52" s="795">
        <v>0</v>
      </c>
      <c r="FD52" s="795">
        <v>0</v>
      </c>
      <c r="FE52" s="795">
        <v>0</v>
      </c>
      <c r="FF52" s="795">
        <v>0</v>
      </c>
      <c r="FG52" s="795">
        <v>0</v>
      </c>
      <c r="FH52" s="795">
        <v>0</v>
      </c>
      <c r="FI52" s="795">
        <v>0</v>
      </c>
      <c r="FJ52" s="795">
        <v>0</v>
      </c>
      <c r="FK52" s="795">
        <v>0</v>
      </c>
      <c r="FL52" s="795">
        <v>0</v>
      </c>
      <c r="FM52" s="795">
        <v>0</v>
      </c>
      <c r="FN52" s="795">
        <v>0</v>
      </c>
      <c r="FO52" s="795">
        <v>0</v>
      </c>
      <c r="FP52" s="795">
        <v>0</v>
      </c>
      <c r="FQ52" s="795">
        <v>0</v>
      </c>
      <c r="FR52" s="795">
        <v>0</v>
      </c>
      <c r="FS52" s="795">
        <v>0</v>
      </c>
      <c r="FT52" s="795">
        <v>0</v>
      </c>
      <c r="FU52" s="795">
        <v>0</v>
      </c>
      <c r="FV52" s="795">
        <v>0</v>
      </c>
      <c r="FW52" s="795">
        <v>0</v>
      </c>
      <c r="FX52" s="795">
        <v>8</v>
      </c>
      <c r="FY52" s="795">
        <v>8</v>
      </c>
      <c r="FZ52" s="795">
        <v>8</v>
      </c>
      <c r="GA52" s="795">
        <v>8</v>
      </c>
      <c r="GB52" s="795">
        <v>8</v>
      </c>
      <c r="GC52" s="79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415">
    <dataValidation type="decimal" allowBlank="1" showErrorMessage="1" errorTitle="Ошибка" error="Допускается ввод только действительных чисел!" sqref="DJ46">
      <formula1>-9.99999999999999E+23</formula1>
      <formula2>9.99999999999999E+23</formula2>
    </dataValidation>
    <dataValidation type="decimal" allowBlank="1" showErrorMessage="1" errorTitle="Ошибка" error="Допускается ввод только действительных чисел!" sqref="DI46">
      <formula1>-9.99999999999999E+23</formula1>
      <formula2>9.99999999999999E+23</formula2>
    </dataValidation>
    <dataValidation type="decimal" allowBlank="1" showErrorMessage="1" errorTitle="Ошибка" error="Допускается ввод только действительных чисел!" sqref="DH46">
      <formula1>-9.99999999999999E+23</formula1>
      <formula2>9.99999999999999E+23</formula2>
    </dataValidation>
    <dataValidation type="decimal" allowBlank="1" showErrorMessage="1" errorTitle="Ошибка" error="Допускается ввод только действительных чисел!" sqref="DG46">
      <formula1>-9.99999999999999E+23</formula1>
      <formula2>9.99999999999999E+23</formula2>
    </dataValidation>
    <dataValidation type="decimal" allowBlank="1" showErrorMessage="1" errorTitle="Ошибка" error="Допускается ввод только действительных чисел!" sqref="DF46">
      <formula1>-9.99999999999999E+23</formula1>
      <formula2>9.99999999999999E+23</formula2>
    </dataValidation>
    <dataValidation type="decimal" allowBlank="1" showErrorMessage="1" errorTitle="Ошибка" error="Допускается ввод только действительных чисел!" sqref="DE46">
      <formula1>-9.99999999999999E+23</formula1>
      <formula2>9.99999999999999E+23</formula2>
    </dataValidation>
    <dataValidation type="decimal" allowBlank="1" showErrorMessage="1" errorTitle="Ошибка" error="Допускается ввод только действительных чисел!" sqref="DD46">
      <formula1>-9.99999999999999E+23</formula1>
      <formula2>9.99999999999999E+23</formula2>
    </dataValidation>
    <dataValidation type="decimal" allowBlank="1" showErrorMessage="1" errorTitle="Ошибка" error="Допускается ввод только действительных чисел!" sqref="DC46">
      <formula1>-9.99999999999999E+23</formula1>
      <formula2>9.99999999999999E+23</formula2>
    </dataValidation>
    <dataValidation type="decimal" allowBlank="1" showErrorMessage="1" errorTitle="Ошибка" error="Допускается ввод только действительных чисел!" sqref="DB46">
      <formula1>-9.99999999999999E+23</formula1>
      <formula2>9.99999999999999E+23</formula2>
    </dataValidation>
    <dataValidation type="decimal" allowBlank="1" showErrorMessage="1" errorTitle="Ошибка" error="Допускается ввод только действительных чисел!" sqref="DA46">
      <formula1>-9.99999999999999E+23</formula1>
      <formula2>9.99999999999999E+23</formula2>
    </dataValidation>
    <dataValidation type="decimal" allowBlank="1" showErrorMessage="1" errorTitle="Ошибка" error="Допускается ввод только действительных чисел!" sqref="CZ46">
      <formula1>-9.99999999999999E+23</formula1>
      <formula2>9.99999999999999E+23</formula2>
    </dataValidation>
    <dataValidation type="decimal" allowBlank="1" showErrorMessage="1" errorTitle="Ошибка" error="Допускается ввод только действительных чисел!" sqref="CY46">
      <formula1>-9.99999999999999E+23</formula1>
      <formula2>9.99999999999999E+23</formula2>
    </dataValidation>
    <dataValidation type="decimal" allowBlank="1" showErrorMessage="1" errorTitle="Ошибка" error="Допускается ввод только действительных чисел!" sqref="CK46">
      <formula1>-9.99999999999999E+23</formula1>
      <formula2>9.99999999999999E+23</formula2>
    </dataValidation>
    <dataValidation type="decimal" allowBlank="1" showErrorMessage="1" errorTitle="Ошибка" error="Допускается ввод только действительных чисел!" sqref="CJ46">
      <formula1>-9.99999999999999E+23</formula1>
      <formula2>9.99999999999999E+23</formula2>
    </dataValidation>
    <dataValidation type="decimal" allowBlank="1" showErrorMessage="1" errorTitle="Ошибка" error="Допускается ввод только действительных чисел!" sqref="CI46">
      <formula1>-9.99999999999999E+23</formula1>
      <formula2>9.99999999999999E+23</formula2>
    </dataValidation>
    <dataValidation type="decimal" allowBlank="1" showErrorMessage="1" errorTitle="Ошибка" error="Допускается ввод только действительных чисел!" sqref="CH46">
      <formula1>-9.99999999999999E+23</formula1>
      <formula2>9.99999999999999E+23</formula2>
    </dataValidation>
    <dataValidation type="decimal" allowBlank="1" showErrorMessage="1" errorTitle="Ошибка" error="Допускается ввод только действительных чисел!" sqref="CG46">
      <formula1>-9.99999999999999E+23</formula1>
      <formula2>9.99999999999999E+23</formula2>
    </dataValidation>
    <dataValidation type="decimal" allowBlank="1" showErrorMessage="1" errorTitle="Ошибка" error="Допускается ввод только действительных чисел!" sqref="CF46">
      <formula1>-9.99999999999999E+23</formula1>
      <formula2>9.99999999999999E+23</formula2>
    </dataValidation>
    <dataValidation type="decimal" allowBlank="1" showErrorMessage="1" errorTitle="Ошибка" error="Допускается ввод только действительных чисел!" sqref="CE46">
      <formula1>-9.99999999999999E+23</formula1>
      <formula2>9.99999999999999E+23</formula2>
    </dataValidation>
    <dataValidation type="decimal" allowBlank="1" showErrorMessage="1" errorTitle="Ошибка" error="Допускается ввод только действительных чисел!" sqref="CD46">
      <formula1>-9.99999999999999E+23</formula1>
      <formula2>9.99999999999999E+23</formula2>
    </dataValidation>
    <dataValidation type="decimal" allowBlank="1" showErrorMessage="1" errorTitle="Ошибка" error="Допускается ввод только действительных чисел!" sqref="CC46">
      <formula1>-9.99999999999999E+23</formula1>
      <formula2>9.99999999999999E+23</formula2>
    </dataValidation>
    <dataValidation type="decimal" allowBlank="1" showErrorMessage="1" errorTitle="Ошибка" error="Допускается ввод только действительных чисел!" sqref="CB46">
      <formula1>-9.99999999999999E+23</formula1>
      <formula2>9.99999999999999E+23</formula2>
    </dataValidation>
    <dataValidation type="decimal" allowBlank="1" showErrorMessage="1" errorTitle="Ошибка" error="Допускается ввод только действительных чисел!" sqref="CA46">
      <formula1>-9.99999999999999E+23</formula1>
      <formula2>9.99999999999999E+23</formula2>
    </dataValidation>
    <dataValidation type="decimal" allowBlank="1" showErrorMessage="1" errorTitle="Ошибка" error="Допускается ввод только действительных чисел!" sqref="BZ46">
      <formula1>-9.99999999999999E+23</formula1>
      <formula2>9.99999999999999E+23</formula2>
    </dataValidation>
    <dataValidation type="decimal" allowBlank="1" showErrorMessage="1" errorTitle="Ошибка" error="Допускается ввод только действительных чисел!" sqref="BY46">
      <formula1>-9.99999999999999E+23</formula1>
      <formula2>9.99999999999999E+23</formula2>
    </dataValidation>
    <dataValidation type="decimal" allowBlank="1" showErrorMessage="1" errorTitle="Ошибка" error="Допускается ввод только действительных чисел!" sqref="BX46">
      <formula1>-9.99999999999999E+23</formula1>
      <formula2>9.99999999999999E+23</formula2>
    </dataValidation>
    <dataValidation type="decimal" allowBlank="1" showErrorMessage="1" errorTitle="Ошибка" error="Допускается ввод только действительных чисел!" sqref="BW46">
      <formula1>-9.99999999999999E+23</formula1>
      <formula2>9.99999999999999E+23</formula2>
    </dataValidation>
    <dataValidation type="decimal" allowBlank="1" showErrorMessage="1" errorTitle="Ошибка" error="Допускается ввод только действительных чисел!" sqref="BV46">
      <formula1>-9.99999999999999E+23</formula1>
      <formula2>9.99999999999999E+23</formula2>
    </dataValidation>
    <dataValidation type="decimal" allowBlank="1" showErrorMessage="1" errorTitle="Ошибка" error="Допускается ввод только действительных чисел!" sqref="BU46">
      <formula1>-9.99999999999999E+23</formula1>
      <formula2>9.99999999999999E+23</formula2>
    </dataValidation>
    <dataValidation type="decimal" allowBlank="1" showErrorMessage="1" errorTitle="Ошибка" error="Допускается ввод только действительных чисел!" sqref="BT46">
      <formula1>-9.99999999999999E+23</formula1>
      <formula2>9.99999999999999E+23</formula2>
    </dataValidation>
    <dataValidation type="decimal" allowBlank="1" showErrorMessage="1" errorTitle="Ошибка" error="Допускается ввод только действительных чисел!" sqref="AB46">
      <formula1>-9.99999999999999E+23</formula1>
      <formula2>9.99999999999999E+23</formula2>
    </dataValidation>
    <dataValidation type="decimal" allowBlank="1" showErrorMessage="1" errorTitle="Ошибка" error="Допускается ввод только действительных чисел!" sqref="AA46">
      <formula1>-9.99999999999999E+23</formula1>
      <formula2>9.99999999999999E+23</formula2>
    </dataValidation>
    <dataValidation type="decimal" allowBlank="1" showErrorMessage="1" errorTitle="Ошибка" error="Допускается ввод только действительных чисел!" sqref="Z46">
      <formula1>-9.99999999999999E+23</formula1>
      <formula2>9.99999999999999E+23</formula2>
    </dataValidation>
    <dataValidation type="decimal" allowBlank="1" showErrorMessage="1" errorTitle="Ошибка" error="Допускается ввод только действительных чисел!" sqref="Y46">
      <formula1>-9.99999999999999E+23</formula1>
      <formula2>9.99999999999999E+23</formula2>
    </dataValidation>
    <dataValidation type="decimal" allowBlank="1" showErrorMessage="1" errorTitle="Ошибка" error="Допускается ввод только действительных чисел!" sqref="X46">
      <formula1>-9.99999999999999E+23</formula1>
      <formula2>9.99999999999999E+23</formula2>
    </dataValidation>
    <dataValidation type="decimal" allowBlank="1" showErrorMessage="1" errorTitle="Ошибка" error="Допускается ввод только действительных чисел!" sqref="W46">
      <formula1>-9.99999999999999E+23</formula1>
      <formula2>9.99999999999999E+23</formula2>
    </dataValidation>
    <dataValidation type="decimal" allowBlank="1" showErrorMessage="1" errorTitle="Ошибка" error="Допускается ввод только действительных чисел!" sqref="V46">
      <formula1>-9.99999999999999E+23</formula1>
      <formula2>9.99999999999999E+23</formula2>
    </dataValidation>
    <dataValidation type="decimal" allowBlank="1" showErrorMessage="1" errorTitle="Ошибка" error="Допускается ввод только действительных чисел!" sqref="U46">
      <formula1>-9.99999999999999E+23</formula1>
      <formula2>9.99999999999999E+23</formula2>
    </dataValidation>
    <dataValidation type="decimal" allowBlank="1" showErrorMessage="1" errorTitle="Ошибка" error="Допускается ввод только действительных чисел!" sqref="T46">
      <formula1>-9.99999999999999E+23</formula1>
      <formula2>9.99999999999999E+23</formula2>
    </dataValidation>
    <dataValidation type="decimal" allowBlank="1" showErrorMessage="1" errorTitle="Ошибка" error="Допускается ввод только действительных чисел!" sqref="S46">
      <formula1>-9.99999999999999E+23</formula1>
      <formula2>9.99999999999999E+23</formula2>
    </dataValidation>
    <dataValidation type="decimal" allowBlank="1" showErrorMessage="1" errorTitle="Ошибка" error="Допускается ввод только действительных чисел!" sqref="R46">
      <formula1>-9.99999999999999E+23</formula1>
      <formula2>9.99999999999999E+23</formula2>
    </dataValidation>
    <dataValidation type="decimal" allowBlank="1" showErrorMessage="1" errorTitle="Ошибка" error="Допускается ввод только действительных чисел!" sqref="Q46">
      <formula1>-9.99999999999999E+23</formula1>
      <formula2>9.99999999999999E+23</formula2>
    </dataValidation>
    <dataValidation type="decimal" allowBlank="1" showErrorMessage="1" errorTitle="Ошибка" error="Допускается ввод только действительных чисел!" sqref="P46">
      <formula1>-9.99999999999999E+23</formula1>
      <formula2>9.99999999999999E+23</formula2>
    </dataValidation>
    <dataValidation type="decimal" allowBlank="1" showErrorMessage="1" errorTitle="Ошибка" error="Допускается ввод только действительных чисел!" sqref="O46">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46">
      <formula1>900</formula1>
    </dataValidation>
    <dataValidation type="list" allowBlank="1" showInputMessage="1" showErrorMessage="1" errorTitle="Ошибка" error="Выберите значение из списка" prompt="Выберите значение из списка" sqref="H46">
      <formula1>QRE_METHOD_LIST</formula1>
    </dataValidation>
    <dataValidation type="decimal" allowBlank="1" showErrorMessage="1" errorTitle="Ошибка" error="Допускается ввод только действительных чисел!" sqref="DJ43">
      <formula1>-9.99999999999999E+23</formula1>
      <formula2>9.99999999999999E+23</formula2>
    </dataValidation>
    <dataValidation type="decimal" allowBlank="1" showErrorMessage="1" errorTitle="Ошибка" error="Допускается ввод только действительных чисел!" sqref="DI43">
      <formula1>-9.99999999999999E+23</formula1>
      <formula2>9.99999999999999E+23</formula2>
    </dataValidation>
    <dataValidation type="decimal" allowBlank="1" showErrorMessage="1" errorTitle="Ошибка" error="Допускается ввод только действительных чисел!" sqref="DH43">
      <formula1>-9.99999999999999E+23</formula1>
      <formula2>9.99999999999999E+23</formula2>
    </dataValidation>
    <dataValidation type="decimal" allowBlank="1" showErrorMessage="1" errorTitle="Ошибка" error="Допускается ввод только действительных чисел!" sqref="DG43">
      <formula1>-9.99999999999999E+23</formula1>
      <formula2>9.99999999999999E+23</formula2>
    </dataValidation>
    <dataValidation type="decimal" allowBlank="1" showErrorMessage="1" errorTitle="Ошибка" error="Допускается ввод только действительных чисел!" sqref="DF43">
      <formula1>-9.99999999999999E+23</formula1>
      <formula2>9.99999999999999E+23</formula2>
    </dataValidation>
    <dataValidation type="decimal" allowBlank="1" showErrorMessage="1" errorTitle="Ошибка" error="Допускается ввод только действительных чисел!" sqref="DE43">
      <formula1>-9.99999999999999E+23</formula1>
      <formula2>9.99999999999999E+23</formula2>
    </dataValidation>
    <dataValidation type="decimal" allowBlank="1" showErrorMessage="1" errorTitle="Ошибка" error="Допускается ввод только действительных чисел!" sqref="DD43">
      <formula1>-9.99999999999999E+23</formula1>
      <formula2>9.99999999999999E+23</formula2>
    </dataValidation>
    <dataValidation type="decimal" allowBlank="1" showErrorMessage="1" errorTitle="Ошибка" error="Допускается ввод только действительных чисел!" sqref="DC43">
      <formula1>-9.99999999999999E+23</formula1>
      <formula2>9.99999999999999E+23</formula2>
    </dataValidation>
    <dataValidation type="decimal" allowBlank="1" showErrorMessage="1" errorTitle="Ошибка" error="Допускается ввод только действительных чисел!" sqref="DB43">
      <formula1>-9.99999999999999E+23</formula1>
      <formula2>9.99999999999999E+23</formula2>
    </dataValidation>
    <dataValidation type="decimal" allowBlank="1" showErrorMessage="1" errorTitle="Ошибка" error="Допускается ввод только действительных чисел!" sqref="DA43">
      <formula1>-9.99999999999999E+23</formula1>
      <formula2>9.99999999999999E+23</formula2>
    </dataValidation>
    <dataValidation type="decimal" allowBlank="1" showErrorMessage="1" errorTitle="Ошибка" error="Допускается ввод только действительных чисел!" sqref="CZ43">
      <formula1>-9.99999999999999E+23</formula1>
      <formula2>9.99999999999999E+23</formula2>
    </dataValidation>
    <dataValidation type="decimal" allowBlank="1" showErrorMessage="1" errorTitle="Ошибка" error="Допускается ввод только действительных чисел!" sqref="CY43">
      <formula1>-9.99999999999999E+23</formula1>
      <formula2>9.99999999999999E+23</formula2>
    </dataValidation>
    <dataValidation type="decimal" allowBlank="1" showErrorMessage="1" errorTitle="Ошибка" error="Допускается ввод только действительных чисел!" sqref="CK43">
      <formula1>-9.99999999999999E+23</formula1>
      <formula2>9.99999999999999E+23</formula2>
    </dataValidation>
    <dataValidation type="decimal" allowBlank="1" showErrorMessage="1" errorTitle="Ошибка" error="Допускается ввод только действительных чисел!" sqref="CJ43">
      <formula1>-9.99999999999999E+23</formula1>
      <formula2>9.99999999999999E+23</formula2>
    </dataValidation>
    <dataValidation type="decimal" allowBlank="1" showErrorMessage="1" errorTitle="Ошибка" error="Допускается ввод только действительных чисел!" sqref="CI43">
      <formula1>-9.99999999999999E+23</formula1>
      <formula2>9.99999999999999E+23</formula2>
    </dataValidation>
    <dataValidation type="decimal" allowBlank="1" showErrorMessage="1" errorTitle="Ошибка" error="Допускается ввод только действительных чисел!" sqref="CH43">
      <formula1>-9.99999999999999E+23</formula1>
      <formula2>9.99999999999999E+23</formula2>
    </dataValidation>
    <dataValidation type="decimal" allowBlank="1" showErrorMessage="1" errorTitle="Ошибка" error="Допускается ввод только действительных чисел!" sqref="CG43">
      <formula1>-9.99999999999999E+23</formula1>
      <formula2>9.99999999999999E+23</formula2>
    </dataValidation>
    <dataValidation type="decimal" allowBlank="1" showErrorMessage="1" errorTitle="Ошибка" error="Допускается ввод только действительных чисел!" sqref="CF43">
      <formula1>-9.99999999999999E+23</formula1>
      <formula2>9.99999999999999E+23</formula2>
    </dataValidation>
    <dataValidation type="decimal" allowBlank="1" showErrorMessage="1" errorTitle="Ошибка" error="Допускается ввод только действительных чисел!" sqref="CE43">
      <formula1>-9.99999999999999E+23</formula1>
      <formula2>9.99999999999999E+23</formula2>
    </dataValidation>
    <dataValidation type="decimal" allowBlank="1" showErrorMessage="1" errorTitle="Ошибка" error="Допускается ввод только действительных чисел!" sqref="CD43">
      <formula1>-9.99999999999999E+23</formula1>
      <formula2>9.99999999999999E+23</formula2>
    </dataValidation>
    <dataValidation type="decimal" allowBlank="1" showErrorMessage="1" errorTitle="Ошибка" error="Допускается ввод только действительных чисел!" sqref="CC43">
      <formula1>-9.99999999999999E+23</formula1>
      <formula2>9.99999999999999E+23</formula2>
    </dataValidation>
    <dataValidation type="decimal" allowBlank="1" showErrorMessage="1" errorTitle="Ошибка" error="Допускается ввод только действительных чисел!" sqref="CB43">
      <formula1>-9.99999999999999E+23</formula1>
      <formula2>9.99999999999999E+23</formula2>
    </dataValidation>
    <dataValidation type="decimal" allowBlank="1" showErrorMessage="1" errorTitle="Ошибка" error="Допускается ввод только действительных чисел!" sqref="CA43">
      <formula1>-9.99999999999999E+23</formula1>
      <formula2>9.99999999999999E+23</formula2>
    </dataValidation>
    <dataValidation type="decimal" allowBlank="1" showErrorMessage="1" errorTitle="Ошибка" error="Допускается ввод только действительных чисел!" sqref="BZ43">
      <formula1>-9.99999999999999E+23</formula1>
      <formula2>9.99999999999999E+23</formula2>
    </dataValidation>
    <dataValidation type="decimal" allowBlank="1" showErrorMessage="1" errorTitle="Ошибка" error="Допускается ввод только действительных чисел!" sqref="BY43">
      <formula1>-9.99999999999999E+23</formula1>
      <formula2>9.99999999999999E+23</formula2>
    </dataValidation>
    <dataValidation type="decimal" allowBlank="1" showErrorMessage="1" errorTitle="Ошибка" error="Допускается ввод только действительных чисел!" sqref="BX43">
      <formula1>-9.99999999999999E+23</formula1>
      <formula2>9.99999999999999E+23</formula2>
    </dataValidation>
    <dataValidation type="decimal" allowBlank="1" showErrorMessage="1" errorTitle="Ошибка" error="Допускается ввод только действительных чисел!" sqref="BW43">
      <formula1>-9.99999999999999E+23</formula1>
      <formula2>9.99999999999999E+23</formula2>
    </dataValidation>
    <dataValidation type="decimal" allowBlank="1" showErrorMessage="1" errorTitle="Ошибка" error="Допускается ввод только действительных чисел!" sqref="BV43">
      <formula1>-9.99999999999999E+23</formula1>
      <formula2>9.99999999999999E+23</formula2>
    </dataValidation>
    <dataValidation type="decimal" allowBlank="1" showErrorMessage="1" errorTitle="Ошибка" error="Допускается ввод только действительных чисел!" sqref="BU43">
      <formula1>-9.99999999999999E+23</formula1>
      <formula2>9.99999999999999E+23</formula2>
    </dataValidation>
    <dataValidation type="decimal" allowBlank="1" showErrorMessage="1" errorTitle="Ошибка" error="Допускается ввод только действительных чисел!" sqref="BT43">
      <formula1>-9.99999999999999E+23</formula1>
      <formula2>9.99999999999999E+23</formula2>
    </dataValidation>
    <dataValidation type="decimal" allowBlank="1" showErrorMessage="1" errorTitle="Ошибка" error="Допускается ввод только действительных чисел!" sqref="AB43">
      <formula1>-9.99999999999999E+23</formula1>
      <formula2>9.99999999999999E+23</formula2>
    </dataValidation>
    <dataValidation type="decimal" allowBlank="1" showErrorMessage="1" errorTitle="Ошибка" error="Допускается ввод только действительных чисел!" sqref="AA43">
      <formula1>-9.99999999999999E+23</formula1>
      <formula2>9.99999999999999E+23</formula2>
    </dataValidation>
    <dataValidation type="decimal" allowBlank="1" showErrorMessage="1" errorTitle="Ошибка" error="Допускается ввод только действительных чисел!" sqref="Z43">
      <formula1>-9.99999999999999E+23</formula1>
      <formula2>9.99999999999999E+23</formula2>
    </dataValidation>
    <dataValidation type="decimal" allowBlank="1" showErrorMessage="1" errorTitle="Ошибка" error="Допускается ввод только действительных чисел!" sqref="Y43">
      <formula1>-9.99999999999999E+23</formula1>
      <formula2>9.99999999999999E+23</formula2>
    </dataValidation>
    <dataValidation type="decimal" allowBlank="1" showErrorMessage="1" errorTitle="Ошибка" error="Допускается ввод только действительных чисел!" sqref="X43">
      <formula1>-9.99999999999999E+23</formula1>
      <formula2>9.99999999999999E+23</formula2>
    </dataValidation>
    <dataValidation type="decimal" allowBlank="1" showErrorMessage="1" errorTitle="Ошибка" error="Допускается ввод только действительных чисел!" sqref="W43">
      <formula1>-9.99999999999999E+23</formula1>
      <formula2>9.99999999999999E+23</formula2>
    </dataValidation>
    <dataValidation type="decimal" allowBlank="1" showErrorMessage="1" errorTitle="Ошибка" error="Допускается ввод только действительных чисел!" sqref="V43">
      <formula1>-9.99999999999999E+23</formula1>
      <formula2>9.99999999999999E+23</formula2>
    </dataValidation>
    <dataValidation type="decimal" allowBlank="1" showErrorMessage="1" errorTitle="Ошибка" error="Допускается ввод только действительных чисел!" sqref="U43">
      <formula1>-9.99999999999999E+23</formula1>
      <formula2>9.99999999999999E+23</formula2>
    </dataValidation>
    <dataValidation type="decimal" allowBlank="1" showErrorMessage="1" errorTitle="Ошибка" error="Допускается ввод только действительных чисел!" sqref="T43">
      <formula1>-9.99999999999999E+23</formula1>
      <formula2>9.99999999999999E+23</formula2>
    </dataValidation>
    <dataValidation type="decimal" allowBlank="1" showErrorMessage="1" errorTitle="Ошибка" error="Допускается ввод только действительных чисел!" sqref="S43">
      <formula1>-9.99999999999999E+23</formula1>
      <formula2>9.99999999999999E+23</formula2>
    </dataValidation>
    <dataValidation type="decimal" allowBlank="1" showErrorMessage="1" errorTitle="Ошибка" error="Допускается ввод только действительных чисел!" sqref="R43">
      <formula1>-9.99999999999999E+23</formula1>
      <formula2>9.99999999999999E+23</formula2>
    </dataValidation>
    <dataValidation type="decimal" allowBlank="1" showErrorMessage="1" errorTitle="Ошибка" error="Допускается ввод только действительных чисел!" sqref="Q43">
      <formula1>-9.99999999999999E+23</formula1>
      <formula2>9.99999999999999E+23</formula2>
    </dataValidation>
    <dataValidation type="decimal" allowBlank="1" showErrorMessage="1" errorTitle="Ошибка" error="Допускается ввод только действительных чисел!" sqref="P43">
      <formula1>-9.99999999999999E+23</formula1>
      <formula2>9.99999999999999E+23</formula2>
    </dataValidation>
    <dataValidation type="decimal" allowBlank="1" showErrorMessage="1" errorTitle="Ошибка" error="Допускается ввод только действительных чисел!" sqref="O4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43">
      <formula1>900</formula1>
    </dataValidation>
    <dataValidation type="list" allowBlank="1" showInputMessage="1" showErrorMessage="1" errorTitle="Ошибка" error="Выберите значение из списка" prompt="Выберите значение из списка" sqref="H43">
      <formula1>QRE_METHOD_LIST</formula1>
    </dataValidation>
    <dataValidation type="decimal" allowBlank="1" showErrorMessage="1" errorTitle="Ошибка" error="Допускается ввод только действительных чисел!" sqref="DJ40">
      <formula1>-9.99999999999999E+23</formula1>
      <formula2>9.99999999999999E+23</formula2>
    </dataValidation>
    <dataValidation type="decimal" allowBlank="1" showErrorMessage="1" errorTitle="Ошибка" error="Допускается ввод только действительных чисел!" sqref="DI40">
      <formula1>-9.99999999999999E+23</formula1>
      <formula2>9.99999999999999E+23</formula2>
    </dataValidation>
    <dataValidation type="decimal" allowBlank="1" showErrorMessage="1" errorTitle="Ошибка" error="Допускается ввод только действительных чисел!" sqref="DH40">
      <formula1>-9.99999999999999E+23</formula1>
      <formula2>9.99999999999999E+23</formula2>
    </dataValidation>
    <dataValidation type="decimal" allowBlank="1" showErrorMessage="1" errorTitle="Ошибка" error="Допускается ввод только действительных чисел!" sqref="DG40">
      <formula1>-9.99999999999999E+23</formula1>
      <formula2>9.99999999999999E+23</formula2>
    </dataValidation>
    <dataValidation type="decimal" allowBlank="1" showErrorMessage="1" errorTitle="Ошибка" error="Допускается ввод только действительных чисел!" sqref="DF40">
      <formula1>-9.99999999999999E+23</formula1>
      <formula2>9.99999999999999E+23</formula2>
    </dataValidation>
    <dataValidation type="decimal" allowBlank="1" showErrorMessage="1" errorTitle="Ошибка" error="Допускается ввод только действительных чисел!" sqref="DE40">
      <formula1>-9.99999999999999E+23</formula1>
      <formula2>9.99999999999999E+23</formula2>
    </dataValidation>
    <dataValidation type="decimal" allowBlank="1" showErrorMessage="1" errorTitle="Ошибка" error="Допускается ввод только действительных чисел!" sqref="DD40">
      <formula1>-9.99999999999999E+23</formula1>
      <formula2>9.99999999999999E+23</formula2>
    </dataValidation>
    <dataValidation type="decimal" allowBlank="1" showErrorMessage="1" errorTitle="Ошибка" error="Допускается ввод только действительных чисел!" sqref="DC40">
      <formula1>-9.99999999999999E+23</formula1>
      <formula2>9.99999999999999E+23</formula2>
    </dataValidation>
    <dataValidation type="decimal" allowBlank="1" showErrorMessage="1" errorTitle="Ошибка" error="Допускается ввод только действительных чисел!" sqref="DB40">
      <formula1>-9.99999999999999E+23</formula1>
      <formula2>9.99999999999999E+23</formula2>
    </dataValidation>
    <dataValidation type="decimal" allowBlank="1" showErrorMessage="1" errorTitle="Ошибка" error="Допускается ввод только действительных чисел!" sqref="DA40">
      <formula1>-9.99999999999999E+23</formula1>
      <formula2>9.99999999999999E+23</formula2>
    </dataValidation>
    <dataValidation type="decimal" allowBlank="1" showErrorMessage="1" errorTitle="Ошибка" error="Допускается ввод только действительных чисел!" sqref="CZ40">
      <formula1>-9.99999999999999E+23</formula1>
      <formula2>9.99999999999999E+23</formula2>
    </dataValidation>
    <dataValidation type="decimal" allowBlank="1" showErrorMessage="1" errorTitle="Ошибка" error="Допускается ввод только действительных чисел!" sqref="CY40">
      <formula1>-9.99999999999999E+23</formula1>
      <formula2>9.99999999999999E+23</formula2>
    </dataValidation>
    <dataValidation type="decimal" allowBlank="1" showErrorMessage="1" errorTitle="Ошибка" error="Допускается ввод только действительных чисел!" sqref="CK40">
      <formula1>-9.99999999999999E+23</formula1>
      <formula2>9.99999999999999E+23</formula2>
    </dataValidation>
    <dataValidation type="decimal" allowBlank="1" showErrorMessage="1" errorTitle="Ошибка" error="Допускается ввод только действительных чисел!" sqref="CJ40">
      <formula1>-9.99999999999999E+23</formula1>
      <formula2>9.99999999999999E+23</formula2>
    </dataValidation>
    <dataValidation type="decimal" allowBlank="1" showErrorMessage="1" errorTitle="Ошибка" error="Допускается ввод только действительных чисел!" sqref="CI40">
      <formula1>-9.99999999999999E+23</formula1>
      <formula2>9.99999999999999E+23</formula2>
    </dataValidation>
    <dataValidation type="decimal" allowBlank="1" showErrorMessage="1" errorTitle="Ошибка" error="Допускается ввод только действительных чисел!" sqref="CH40">
      <formula1>-9.99999999999999E+23</formula1>
      <formula2>9.99999999999999E+23</formula2>
    </dataValidation>
    <dataValidation type="decimal" allowBlank="1" showErrorMessage="1" errorTitle="Ошибка" error="Допускается ввод только действительных чисел!" sqref="CG40">
      <formula1>-9.99999999999999E+23</formula1>
      <formula2>9.99999999999999E+23</formula2>
    </dataValidation>
    <dataValidation type="decimal" allowBlank="1" showErrorMessage="1" errorTitle="Ошибка" error="Допускается ввод только действительных чисел!" sqref="CF40">
      <formula1>-9.99999999999999E+23</formula1>
      <formula2>9.99999999999999E+23</formula2>
    </dataValidation>
    <dataValidation type="decimal" allowBlank="1" showErrorMessage="1" errorTitle="Ошибка" error="Допускается ввод только действительных чисел!" sqref="CE40">
      <formula1>-9.99999999999999E+23</formula1>
      <formula2>9.99999999999999E+23</formula2>
    </dataValidation>
    <dataValidation type="decimal" allowBlank="1" showErrorMessage="1" errorTitle="Ошибка" error="Допускается ввод только действительных чисел!" sqref="CD40">
      <formula1>-9.99999999999999E+23</formula1>
      <formula2>9.99999999999999E+23</formula2>
    </dataValidation>
    <dataValidation type="decimal" allowBlank="1" showErrorMessage="1" errorTitle="Ошибка" error="Допускается ввод только действительных чисел!" sqref="CC40">
      <formula1>-9.99999999999999E+23</formula1>
      <formula2>9.99999999999999E+23</formula2>
    </dataValidation>
    <dataValidation type="decimal" allowBlank="1" showErrorMessage="1" errorTitle="Ошибка" error="Допускается ввод только действительных чисел!" sqref="CB40">
      <formula1>-9.99999999999999E+23</formula1>
      <formula2>9.99999999999999E+23</formula2>
    </dataValidation>
    <dataValidation type="decimal" allowBlank="1" showErrorMessage="1" errorTitle="Ошибка" error="Допускается ввод только действительных чисел!" sqref="CA40">
      <formula1>-9.99999999999999E+23</formula1>
      <formula2>9.99999999999999E+23</formula2>
    </dataValidation>
    <dataValidation type="decimal" allowBlank="1" showErrorMessage="1" errorTitle="Ошибка" error="Допускается ввод только действительных чисел!" sqref="BZ40">
      <formula1>-9.99999999999999E+23</formula1>
      <formula2>9.99999999999999E+23</formula2>
    </dataValidation>
    <dataValidation type="decimal" allowBlank="1" showErrorMessage="1" errorTitle="Ошибка" error="Допускается ввод только действительных чисел!" sqref="BY40">
      <formula1>-9.99999999999999E+23</formula1>
      <formula2>9.99999999999999E+23</formula2>
    </dataValidation>
    <dataValidation type="decimal" allowBlank="1" showErrorMessage="1" errorTitle="Ошибка" error="Допускается ввод только действительных чисел!" sqref="BX40">
      <formula1>-9.99999999999999E+23</formula1>
      <formula2>9.99999999999999E+23</formula2>
    </dataValidation>
    <dataValidation type="decimal" allowBlank="1" showErrorMessage="1" errorTitle="Ошибка" error="Допускается ввод только действительных чисел!" sqref="BW40">
      <formula1>-9.99999999999999E+23</formula1>
      <formula2>9.99999999999999E+23</formula2>
    </dataValidation>
    <dataValidation type="decimal" allowBlank="1" showErrorMessage="1" errorTitle="Ошибка" error="Допускается ввод только действительных чисел!" sqref="BV40">
      <formula1>-9.99999999999999E+23</formula1>
      <formula2>9.99999999999999E+23</formula2>
    </dataValidation>
    <dataValidation type="decimal" allowBlank="1" showErrorMessage="1" errorTitle="Ошибка" error="Допускается ввод только действительных чисел!" sqref="BU40">
      <formula1>-9.99999999999999E+23</formula1>
      <formula2>9.99999999999999E+23</formula2>
    </dataValidation>
    <dataValidation type="decimal" allowBlank="1" showErrorMessage="1" errorTitle="Ошибка" error="Допускается ввод только действительных чисел!" sqref="BT40">
      <formula1>-9.99999999999999E+23</formula1>
      <formula2>9.99999999999999E+23</formula2>
    </dataValidation>
    <dataValidation type="decimal" allowBlank="1" showErrorMessage="1" errorTitle="Ошибка" error="Допускается ввод только действительных чисел!" sqref="AB40">
      <formula1>-9.99999999999999E+23</formula1>
      <formula2>9.99999999999999E+23</formula2>
    </dataValidation>
    <dataValidation type="decimal" allowBlank="1" showErrorMessage="1" errorTitle="Ошибка" error="Допускается ввод только действительных чисел!" sqref="AA40">
      <formula1>-9.99999999999999E+23</formula1>
      <formula2>9.99999999999999E+23</formula2>
    </dataValidation>
    <dataValidation type="decimal" allowBlank="1" showErrorMessage="1" errorTitle="Ошибка" error="Допускается ввод только действительных чисел!" sqref="Z40">
      <formula1>-9.99999999999999E+23</formula1>
      <formula2>9.99999999999999E+23</formula2>
    </dataValidation>
    <dataValidation type="decimal" allowBlank="1" showErrorMessage="1" errorTitle="Ошибка" error="Допускается ввод только действительных чисел!" sqref="Y40">
      <formula1>-9.99999999999999E+23</formula1>
      <formula2>9.99999999999999E+23</formula2>
    </dataValidation>
    <dataValidation type="decimal" allowBlank="1" showErrorMessage="1" errorTitle="Ошибка" error="Допускается ввод только действительных чисел!" sqref="X40">
      <formula1>-9.99999999999999E+23</formula1>
      <formula2>9.99999999999999E+23</formula2>
    </dataValidation>
    <dataValidation type="decimal" allowBlank="1" showErrorMessage="1" errorTitle="Ошибка" error="Допускается ввод только действительных чисел!" sqref="W40">
      <formula1>-9.99999999999999E+23</formula1>
      <formula2>9.99999999999999E+23</formula2>
    </dataValidation>
    <dataValidation type="decimal" allowBlank="1" showErrorMessage="1" errorTitle="Ошибка" error="Допускается ввод только действительных чисел!" sqref="V40">
      <formula1>-9.99999999999999E+23</formula1>
      <formula2>9.99999999999999E+23</formula2>
    </dataValidation>
    <dataValidation type="decimal" allowBlank="1" showErrorMessage="1" errorTitle="Ошибка" error="Допускается ввод только действительных чисел!" sqref="U40">
      <formula1>-9.99999999999999E+23</formula1>
      <formula2>9.99999999999999E+23</formula2>
    </dataValidation>
    <dataValidation type="decimal" allowBlank="1" showErrorMessage="1" errorTitle="Ошибка" error="Допускается ввод только действительных чисел!" sqref="T40">
      <formula1>-9.99999999999999E+23</formula1>
      <formula2>9.99999999999999E+23</formula2>
    </dataValidation>
    <dataValidation type="decimal" allowBlank="1" showErrorMessage="1" errorTitle="Ошибка" error="Допускается ввод только действительных чисел!" sqref="S40">
      <formula1>-9.99999999999999E+23</formula1>
      <formula2>9.99999999999999E+23</formula2>
    </dataValidation>
    <dataValidation type="decimal" allowBlank="1" showErrorMessage="1" errorTitle="Ошибка" error="Допускается ввод только действительных чисел!" sqref="R40">
      <formula1>-9.99999999999999E+23</formula1>
      <formula2>9.99999999999999E+23</formula2>
    </dataValidation>
    <dataValidation type="decimal" allowBlank="1" showErrorMessage="1" errorTitle="Ошибка" error="Допускается ввод только действительных чисел!" sqref="Q40">
      <formula1>-9.99999999999999E+23</formula1>
      <formula2>9.99999999999999E+23</formula2>
    </dataValidation>
    <dataValidation type="decimal" allowBlank="1" showErrorMessage="1" errorTitle="Ошибка" error="Допускается ввод только действительных чисел!" sqref="P40">
      <formula1>-9.99999999999999E+23</formula1>
      <formula2>9.99999999999999E+23</formula2>
    </dataValidation>
    <dataValidation type="decimal" allowBlank="1" showErrorMessage="1" errorTitle="Ошибка" error="Допускается ввод только действительных чисел!" sqref="O4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40">
      <formula1>900</formula1>
    </dataValidation>
    <dataValidation type="list" allowBlank="1" showInputMessage="1" showErrorMessage="1" errorTitle="Ошибка" error="Выберите значение из списка" prompt="Выберите значение из списка" sqref="H40">
      <formula1>QRE_METHOD_LIST</formula1>
    </dataValidation>
    <dataValidation type="decimal" allowBlank="1" showErrorMessage="1" errorTitle="Ошибка" error="Допускается ввод только действительных чисел!" sqref="DJ37">
      <formula1>-9.99999999999999E+23</formula1>
      <formula2>9.99999999999999E+23</formula2>
    </dataValidation>
    <dataValidation type="decimal" allowBlank="1" showErrorMessage="1" errorTitle="Ошибка" error="Допускается ввод только действительных чисел!" sqref="DI37">
      <formula1>-9.99999999999999E+23</formula1>
      <formula2>9.99999999999999E+23</formula2>
    </dataValidation>
    <dataValidation type="decimal" allowBlank="1" showErrorMessage="1" errorTitle="Ошибка" error="Допускается ввод только действительных чисел!" sqref="DH37">
      <formula1>-9.99999999999999E+23</formula1>
      <formula2>9.99999999999999E+23</formula2>
    </dataValidation>
    <dataValidation type="decimal" allowBlank="1" showErrorMessage="1" errorTitle="Ошибка" error="Допускается ввод только действительных чисел!" sqref="DG37">
      <formula1>-9.99999999999999E+23</formula1>
      <formula2>9.99999999999999E+23</formula2>
    </dataValidation>
    <dataValidation type="decimal" allowBlank="1" showErrorMessage="1" errorTitle="Ошибка" error="Допускается ввод только действительных чисел!" sqref="DF37">
      <formula1>-9.99999999999999E+23</formula1>
      <formula2>9.99999999999999E+23</formula2>
    </dataValidation>
    <dataValidation type="decimal" allowBlank="1" showErrorMessage="1" errorTitle="Ошибка" error="Допускается ввод только действительных чисел!" sqref="DE37">
      <formula1>-9.99999999999999E+23</formula1>
      <formula2>9.99999999999999E+23</formula2>
    </dataValidation>
    <dataValidation type="decimal" allowBlank="1" showErrorMessage="1" errorTitle="Ошибка" error="Допускается ввод только действительных чисел!" sqref="DD37">
      <formula1>-9.99999999999999E+23</formula1>
      <formula2>9.99999999999999E+23</formula2>
    </dataValidation>
    <dataValidation type="decimal" allowBlank="1" showErrorMessage="1" errorTitle="Ошибка" error="Допускается ввод только действительных чисел!" sqref="DC37">
      <formula1>-9.99999999999999E+23</formula1>
      <formula2>9.99999999999999E+23</formula2>
    </dataValidation>
    <dataValidation type="decimal" allowBlank="1" showErrorMessage="1" errorTitle="Ошибка" error="Допускается ввод только действительных чисел!" sqref="DB37">
      <formula1>-9.99999999999999E+23</formula1>
      <formula2>9.99999999999999E+23</formula2>
    </dataValidation>
    <dataValidation type="decimal" allowBlank="1" showErrorMessage="1" errorTitle="Ошибка" error="Допускается ввод только действительных чисел!" sqref="DA37">
      <formula1>-9.99999999999999E+23</formula1>
      <formula2>9.99999999999999E+23</formula2>
    </dataValidation>
    <dataValidation type="decimal" allowBlank="1" showErrorMessage="1" errorTitle="Ошибка" error="Допускается ввод только действительных чисел!" sqref="CZ37">
      <formula1>-9.99999999999999E+23</formula1>
      <formula2>9.99999999999999E+23</formula2>
    </dataValidation>
    <dataValidation type="decimal" allowBlank="1" showErrorMessage="1" errorTitle="Ошибка" error="Допускается ввод только действительных чисел!" sqref="CY37">
      <formula1>-9.99999999999999E+23</formula1>
      <formula2>9.99999999999999E+23</formula2>
    </dataValidation>
    <dataValidation type="decimal" allowBlank="1" showErrorMessage="1" errorTitle="Ошибка" error="Допускается ввод только действительных чисел!" sqref="CK37">
      <formula1>-9.99999999999999E+23</formula1>
      <formula2>9.99999999999999E+23</formula2>
    </dataValidation>
    <dataValidation type="decimal" allowBlank="1" showErrorMessage="1" errorTitle="Ошибка" error="Допускается ввод только действительных чисел!" sqref="CJ37">
      <formula1>-9.99999999999999E+23</formula1>
      <formula2>9.99999999999999E+23</formula2>
    </dataValidation>
    <dataValidation type="decimal" allowBlank="1" showErrorMessage="1" errorTitle="Ошибка" error="Допускается ввод только действительных чисел!" sqref="CI37">
      <formula1>-9.99999999999999E+23</formula1>
      <formula2>9.99999999999999E+23</formula2>
    </dataValidation>
    <dataValidation type="decimal" allowBlank="1" showErrorMessage="1" errorTitle="Ошибка" error="Допускается ввод только действительных чисел!" sqref="CH37">
      <formula1>-9.99999999999999E+23</formula1>
      <formula2>9.99999999999999E+23</formula2>
    </dataValidation>
    <dataValidation type="decimal" allowBlank="1" showErrorMessage="1" errorTitle="Ошибка" error="Допускается ввод только действительных чисел!" sqref="CG37">
      <formula1>-9.99999999999999E+23</formula1>
      <formula2>9.99999999999999E+23</formula2>
    </dataValidation>
    <dataValidation type="decimal" allowBlank="1" showErrorMessage="1" errorTitle="Ошибка" error="Допускается ввод только действительных чисел!" sqref="CF37">
      <formula1>-9.99999999999999E+23</formula1>
      <formula2>9.99999999999999E+23</formula2>
    </dataValidation>
    <dataValidation type="decimal" allowBlank="1" showErrorMessage="1" errorTitle="Ошибка" error="Допускается ввод только действительных чисел!" sqref="CE37">
      <formula1>-9.99999999999999E+23</formula1>
      <formula2>9.99999999999999E+23</formula2>
    </dataValidation>
    <dataValidation type="decimal" allowBlank="1" showErrorMessage="1" errorTitle="Ошибка" error="Допускается ввод только действительных чисел!" sqref="CD37">
      <formula1>-9.99999999999999E+23</formula1>
      <formula2>9.99999999999999E+23</formula2>
    </dataValidation>
    <dataValidation type="decimal" allowBlank="1" showErrorMessage="1" errorTitle="Ошибка" error="Допускается ввод только действительных чисел!" sqref="CC37">
      <formula1>-9.99999999999999E+23</formula1>
      <formula2>9.99999999999999E+23</formula2>
    </dataValidation>
    <dataValidation type="decimal" allowBlank="1" showErrorMessage="1" errorTitle="Ошибка" error="Допускается ввод только действительных чисел!" sqref="CB37">
      <formula1>-9.99999999999999E+23</formula1>
      <formula2>9.99999999999999E+23</formula2>
    </dataValidation>
    <dataValidation type="decimal" allowBlank="1" showErrorMessage="1" errorTitle="Ошибка" error="Допускается ввод только действительных чисел!" sqref="CA37">
      <formula1>-9.99999999999999E+23</formula1>
      <formula2>9.99999999999999E+23</formula2>
    </dataValidation>
    <dataValidation type="decimal" allowBlank="1" showErrorMessage="1" errorTitle="Ошибка" error="Допускается ввод только действительных чисел!" sqref="BZ37">
      <formula1>-9.99999999999999E+23</formula1>
      <formula2>9.99999999999999E+23</formula2>
    </dataValidation>
    <dataValidation type="decimal" allowBlank="1" showErrorMessage="1" errorTitle="Ошибка" error="Допускается ввод только действительных чисел!" sqref="BY37">
      <formula1>-9.99999999999999E+23</formula1>
      <formula2>9.99999999999999E+23</formula2>
    </dataValidation>
    <dataValidation type="decimal" allowBlank="1" showErrorMessage="1" errorTitle="Ошибка" error="Допускается ввод только действительных чисел!" sqref="BX37">
      <formula1>-9.99999999999999E+23</formula1>
      <formula2>9.99999999999999E+23</formula2>
    </dataValidation>
    <dataValidation type="decimal" allowBlank="1" showErrorMessage="1" errorTitle="Ошибка" error="Допускается ввод только действительных чисел!" sqref="BW37">
      <formula1>-9.99999999999999E+23</formula1>
      <formula2>9.99999999999999E+23</formula2>
    </dataValidation>
    <dataValidation type="decimal" allowBlank="1" showErrorMessage="1" errorTitle="Ошибка" error="Допускается ввод только действительных чисел!" sqref="BV37">
      <formula1>-9.99999999999999E+23</formula1>
      <formula2>9.99999999999999E+23</formula2>
    </dataValidation>
    <dataValidation type="decimal" allowBlank="1" showErrorMessage="1" errorTitle="Ошибка" error="Допускается ввод только действительных чисел!" sqref="BU37">
      <formula1>-9.99999999999999E+23</formula1>
      <formula2>9.99999999999999E+23</formula2>
    </dataValidation>
    <dataValidation type="decimal" allowBlank="1" showErrorMessage="1" errorTitle="Ошибка" error="Допускается ввод только действительных чисел!" sqref="BT37">
      <formula1>-9.99999999999999E+23</formula1>
      <formula2>9.99999999999999E+23</formula2>
    </dataValidation>
    <dataValidation type="decimal" allowBlank="1" showErrorMessage="1" errorTitle="Ошибка" error="Допускается ввод только действительных чисел!" sqref="AB37">
      <formula1>-9.99999999999999E+23</formula1>
      <formula2>9.99999999999999E+23</formula2>
    </dataValidation>
    <dataValidation type="decimal" allowBlank="1" showErrorMessage="1" errorTitle="Ошибка" error="Допускается ввод только действительных чисел!" sqref="AA37">
      <formula1>-9.99999999999999E+23</formula1>
      <formula2>9.99999999999999E+23</formula2>
    </dataValidation>
    <dataValidation type="decimal" allowBlank="1" showErrorMessage="1" errorTitle="Ошибка" error="Допускается ввод только действительных чисел!" sqref="Z37">
      <formula1>-9.99999999999999E+23</formula1>
      <formula2>9.99999999999999E+23</formula2>
    </dataValidation>
    <dataValidation type="decimal" allowBlank="1" showErrorMessage="1" errorTitle="Ошибка" error="Допускается ввод только действительных чисел!" sqref="Y37">
      <formula1>-9.99999999999999E+23</formula1>
      <formula2>9.99999999999999E+23</formula2>
    </dataValidation>
    <dataValidation type="decimal" allowBlank="1" showErrorMessage="1" errorTitle="Ошибка" error="Допускается ввод только действительных чисел!" sqref="X37">
      <formula1>-9.99999999999999E+23</formula1>
      <formula2>9.99999999999999E+23</formula2>
    </dataValidation>
    <dataValidation type="decimal" allowBlank="1" showErrorMessage="1" errorTitle="Ошибка" error="Допускается ввод только действительных чисел!" sqref="W37">
      <formula1>-9.99999999999999E+23</formula1>
      <formula2>9.99999999999999E+23</formula2>
    </dataValidation>
    <dataValidation type="decimal" allowBlank="1" showErrorMessage="1" errorTitle="Ошибка" error="Допускается ввод только действительных чисел!" sqref="V37">
      <formula1>-9.99999999999999E+23</formula1>
      <formula2>9.99999999999999E+23</formula2>
    </dataValidation>
    <dataValidation type="decimal" allowBlank="1" showErrorMessage="1" errorTitle="Ошибка" error="Допускается ввод только действительных чисел!" sqref="U37">
      <formula1>-9.99999999999999E+23</formula1>
      <formula2>9.99999999999999E+23</formula2>
    </dataValidation>
    <dataValidation type="decimal" allowBlank="1" showErrorMessage="1" errorTitle="Ошибка" error="Допускается ввод только действительных чисел!" sqref="T37">
      <formula1>-9.99999999999999E+23</formula1>
      <formula2>9.99999999999999E+23</formula2>
    </dataValidation>
    <dataValidation type="decimal" allowBlank="1" showErrorMessage="1" errorTitle="Ошибка" error="Допускается ввод только действительных чисел!" sqref="S37">
      <formula1>-9.99999999999999E+23</formula1>
      <formula2>9.99999999999999E+23</formula2>
    </dataValidation>
    <dataValidation type="decimal" allowBlank="1" showErrorMessage="1" errorTitle="Ошибка" error="Допускается ввод только действительных чисел!" sqref="R37">
      <formula1>-9.99999999999999E+23</formula1>
      <formula2>9.99999999999999E+23</formula2>
    </dataValidation>
    <dataValidation type="decimal" allowBlank="1" showErrorMessage="1" errorTitle="Ошибка" error="Допускается ввод только действительных чисел!" sqref="Q37">
      <formula1>-9.99999999999999E+23</formula1>
      <formula2>9.99999999999999E+23</formula2>
    </dataValidation>
    <dataValidation type="decimal" allowBlank="1" showErrorMessage="1" errorTitle="Ошибка" error="Допускается ввод только действительных чисел!" sqref="P37">
      <formula1>-9.99999999999999E+23</formula1>
      <formula2>9.99999999999999E+23</formula2>
    </dataValidation>
    <dataValidation type="decimal" allowBlank="1" showErrorMessage="1" errorTitle="Ошибка" error="Допускается ввод только действительных чисел!" sqref="O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37">
      <formula1>900</formula1>
    </dataValidation>
    <dataValidation type="list" allowBlank="1" showInputMessage="1" showErrorMessage="1" errorTitle="Ошибка" error="Выберите значение из списка" prompt="Выберите значение из списка" sqref="H37">
      <formula1>QRE_METHOD_LIST</formula1>
    </dataValidation>
    <dataValidation type="decimal" allowBlank="1" showErrorMessage="1" errorTitle="Ошибка" error="Допускается ввод только действительных чисел!" sqref="DJ34">
      <formula1>-9.99999999999999E+23</formula1>
      <formula2>9.99999999999999E+23</formula2>
    </dataValidation>
    <dataValidation type="decimal" allowBlank="1" showErrorMessage="1" errorTitle="Ошибка" error="Допускается ввод только действительных чисел!" sqref="DI34">
      <formula1>-9.99999999999999E+23</formula1>
      <formula2>9.99999999999999E+23</formula2>
    </dataValidation>
    <dataValidation type="decimal" allowBlank="1" showErrorMessage="1" errorTitle="Ошибка" error="Допускается ввод только действительных чисел!" sqref="DH34">
      <formula1>-9.99999999999999E+23</formula1>
      <formula2>9.99999999999999E+23</formula2>
    </dataValidation>
    <dataValidation type="decimal" allowBlank="1" showErrorMessage="1" errorTitle="Ошибка" error="Допускается ввод только действительных чисел!" sqref="DG34">
      <formula1>-9.99999999999999E+23</formula1>
      <formula2>9.99999999999999E+23</formula2>
    </dataValidation>
    <dataValidation type="decimal" allowBlank="1" showErrorMessage="1" errorTitle="Ошибка" error="Допускается ввод только действительных чисел!" sqref="DF34">
      <formula1>-9.99999999999999E+23</formula1>
      <formula2>9.99999999999999E+23</formula2>
    </dataValidation>
    <dataValidation type="decimal" allowBlank="1" showErrorMessage="1" errorTitle="Ошибка" error="Допускается ввод только действительных чисел!" sqref="DE34">
      <formula1>-9.99999999999999E+23</formula1>
      <formula2>9.99999999999999E+23</formula2>
    </dataValidation>
    <dataValidation type="decimal" allowBlank="1" showErrorMessage="1" errorTitle="Ошибка" error="Допускается ввод только действительных чисел!" sqref="DD34">
      <formula1>-9.99999999999999E+23</formula1>
      <formula2>9.99999999999999E+23</formula2>
    </dataValidation>
    <dataValidation type="decimal" allowBlank="1" showErrorMessage="1" errorTitle="Ошибка" error="Допускается ввод только действительных чисел!" sqref="DC34">
      <formula1>-9.99999999999999E+23</formula1>
      <formula2>9.99999999999999E+23</formula2>
    </dataValidation>
    <dataValidation type="decimal" allowBlank="1" showErrorMessage="1" errorTitle="Ошибка" error="Допускается ввод только действительных чисел!" sqref="DB34">
      <formula1>-9.99999999999999E+23</formula1>
      <formula2>9.99999999999999E+23</formula2>
    </dataValidation>
    <dataValidation type="decimal" allowBlank="1" showErrorMessage="1" errorTitle="Ошибка" error="Допускается ввод только действительных чисел!" sqref="DA34">
      <formula1>-9.99999999999999E+23</formula1>
      <formula2>9.99999999999999E+23</formula2>
    </dataValidation>
    <dataValidation type="decimal" allowBlank="1" showErrorMessage="1" errorTitle="Ошибка" error="Допускается ввод только действительных чисел!" sqref="CZ34">
      <formula1>-9.99999999999999E+23</formula1>
      <formula2>9.99999999999999E+23</formula2>
    </dataValidation>
    <dataValidation type="decimal" allowBlank="1" showErrorMessage="1" errorTitle="Ошибка" error="Допускается ввод только действительных чисел!" sqref="CY34">
      <formula1>-9.99999999999999E+23</formula1>
      <formula2>9.99999999999999E+23</formula2>
    </dataValidation>
    <dataValidation type="decimal" allowBlank="1" showErrorMessage="1" errorTitle="Ошибка" error="Допускается ввод только действительных чисел!" sqref="CK34">
      <formula1>-9.99999999999999E+23</formula1>
      <formula2>9.99999999999999E+23</formula2>
    </dataValidation>
    <dataValidation type="decimal" allowBlank="1" showErrorMessage="1" errorTitle="Ошибка" error="Допускается ввод только действительных чисел!" sqref="CJ34">
      <formula1>-9.99999999999999E+23</formula1>
      <formula2>9.99999999999999E+23</formula2>
    </dataValidation>
    <dataValidation type="decimal" allowBlank="1" showErrorMessage="1" errorTitle="Ошибка" error="Допускается ввод только действительных чисел!" sqref="CI34">
      <formula1>-9.99999999999999E+23</formula1>
      <formula2>9.99999999999999E+23</formula2>
    </dataValidation>
    <dataValidation type="decimal" allowBlank="1" showErrorMessage="1" errorTitle="Ошибка" error="Допускается ввод только действительных чисел!" sqref="CH34">
      <formula1>-9.99999999999999E+23</formula1>
      <formula2>9.99999999999999E+23</formula2>
    </dataValidation>
    <dataValidation type="decimal" allowBlank="1" showErrorMessage="1" errorTitle="Ошибка" error="Допускается ввод только действительных чисел!" sqref="CG34">
      <formula1>-9.99999999999999E+23</formula1>
      <formula2>9.99999999999999E+23</formula2>
    </dataValidation>
    <dataValidation type="decimal" allowBlank="1" showErrorMessage="1" errorTitle="Ошибка" error="Допускается ввод только действительных чисел!" sqref="CF34">
      <formula1>-9.99999999999999E+23</formula1>
      <formula2>9.99999999999999E+23</formula2>
    </dataValidation>
    <dataValidation type="decimal" allowBlank="1" showErrorMessage="1" errorTitle="Ошибка" error="Допускается ввод только действительных чисел!" sqref="CE34">
      <formula1>-9.99999999999999E+23</formula1>
      <formula2>9.99999999999999E+23</formula2>
    </dataValidation>
    <dataValidation type="decimal" allowBlank="1" showErrorMessage="1" errorTitle="Ошибка" error="Допускается ввод только действительных чисел!" sqref="CD34">
      <formula1>-9.99999999999999E+23</formula1>
      <formula2>9.99999999999999E+23</formula2>
    </dataValidation>
    <dataValidation type="decimal" allowBlank="1" showErrorMessage="1" errorTitle="Ошибка" error="Допускается ввод только действительных чисел!" sqref="CC34">
      <formula1>-9.99999999999999E+23</formula1>
      <formula2>9.99999999999999E+23</formula2>
    </dataValidation>
    <dataValidation type="decimal" allowBlank="1" showErrorMessage="1" errorTitle="Ошибка" error="Допускается ввод только действительных чисел!" sqref="CB34">
      <formula1>-9.99999999999999E+23</formula1>
      <formula2>9.99999999999999E+23</formula2>
    </dataValidation>
    <dataValidation type="decimal" allowBlank="1" showErrorMessage="1" errorTitle="Ошибка" error="Допускается ввод только действительных чисел!" sqref="CA34">
      <formula1>-9.99999999999999E+23</formula1>
      <formula2>9.99999999999999E+23</formula2>
    </dataValidation>
    <dataValidation type="decimal" allowBlank="1" showErrorMessage="1" errorTitle="Ошибка" error="Допускается ввод только действительных чисел!" sqref="BZ34">
      <formula1>-9.99999999999999E+23</formula1>
      <formula2>9.99999999999999E+23</formula2>
    </dataValidation>
    <dataValidation type="decimal" allowBlank="1" showErrorMessage="1" errorTitle="Ошибка" error="Допускается ввод только действительных чисел!" sqref="BY34">
      <formula1>-9.99999999999999E+23</formula1>
      <formula2>9.99999999999999E+23</formula2>
    </dataValidation>
    <dataValidation type="decimal" allowBlank="1" showErrorMessage="1" errorTitle="Ошибка" error="Допускается ввод только действительных чисел!" sqref="BX34">
      <formula1>-9.99999999999999E+23</formula1>
      <formula2>9.99999999999999E+23</formula2>
    </dataValidation>
    <dataValidation type="decimal" allowBlank="1" showErrorMessage="1" errorTitle="Ошибка" error="Допускается ввод только действительных чисел!" sqref="BW34">
      <formula1>-9.99999999999999E+23</formula1>
      <formula2>9.99999999999999E+23</formula2>
    </dataValidation>
    <dataValidation type="decimal" allowBlank="1" showErrorMessage="1" errorTitle="Ошибка" error="Допускается ввод только действительных чисел!" sqref="BV34">
      <formula1>-9.99999999999999E+23</formula1>
      <formula2>9.99999999999999E+23</formula2>
    </dataValidation>
    <dataValidation type="decimal" allowBlank="1" showErrorMessage="1" errorTitle="Ошибка" error="Допускается ввод только действительных чисел!" sqref="BU34">
      <formula1>-9.99999999999999E+23</formula1>
      <formula2>9.99999999999999E+23</formula2>
    </dataValidation>
    <dataValidation type="decimal" allowBlank="1" showErrorMessage="1" errorTitle="Ошибка" error="Допускается ввод только действительных чисел!" sqref="BT34">
      <formula1>-9.99999999999999E+23</formula1>
      <formula2>9.99999999999999E+23</formula2>
    </dataValidation>
    <dataValidation type="decimal" allowBlank="1" showErrorMessage="1" errorTitle="Ошибка" error="Допускается ввод только действительных чисел!" sqref="AB34">
      <formula1>-9.99999999999999E+23</formula1>
      <formula2>9.99999999999999E+23</formula2>
    </dataValidation>
    <dataValidation type="decimal" allowBlank="1" showErrorMessage="1" errorTitle="Ошибка" error="Допускается ввод только действительных чисел!" sqref="AA34">
      <formula1>-9.99999999999999E+23</formula1>
      <formula2>9.99999999999999E+23</formula2>
    </dataValidation>
    <dataValidation type="decimal" allowBlank="1" showErrorMessage="1" errorTitle="Ошибка" error="Допускается ввод только действительных чисел!" sqref="Z34">
      <formula1>-9.99999999999999E+23</formula1>
      <formula2>9.99999999999999E+23</formula2>
    </dataValidation>
    <dataValidation type="decimal" allowBlank="1" showErrorMessage="1" errorTitle="Ошибка" error="Допускается ввод только действительных чисел!" sqref="Y34">
      <formula1>-9.99999999999999E+23</formula1>
      <formula2>9.99999999999999E+23</formula2>
    </dataValidation>
    <dataValidation type="decimal" allowBlank="1" showErrorMessage="1" errorTitle="Ошибка" error="Допускается ввод только действительных чисел!" sqref="X34">
      <formula1>-9.99999999999999E+23</formula1>
      <formula2>9.99999999999999E+23</formula2>
    </dataValidation>
    <dataValidation type="decimal" allowBlank="1" showErrorMessage="1" errorTitle="Ошибка" error="Допускается ввод только действительных чисел!" sqref="W34">
      <formula1>-9.99999999999999E+23</formula1>
      <formula2>9.99999999999999E+23</formula2>
    </dataValidation>
    <dataValidation type="decimal" allowBlank="1" showErrorMessage="1" errorTitle="Ошибка" error="Допускается ввод только действительных чисел!" sqref="V34">
      <formula1>-9.99999999999999E+23</formula1>
      <formula2>9.99999999999999E+23</formula2>
    </dataValidation>
    <dataValidation type="decimal" allowBlank="1" showErrorMessage="1" errorTitle="Ошибка" error="Допускается ввод только действительных чисел!" sqref="U34">
      <formula1>-9.99999999999999E+23</formula1>
      <formula2>9.99999999999999E+23</formula2>
    </dataValidation>
    <dataValidation type="decimal" allowBlank="1" showErrorMessage="1" errorTitle="Ошибка" error="Допускается ввод только действительных чисел!" sqref="T34">
      <formula1>-9.99999999999999E+23</formula1>
      <formula2>9.99999999999999E+23</formula2>
    </dataValidation>
    <dataValidation type="decimal" allowBlank="1" showErrorMessage="1" errorTitle="Ошибка" error="Допускается ввод только действительных чисел!" sqref="S34">
      <formula1>-9.99999999999999E+23</formula1>
      <formula2>9.99999999999999E+23</formula2>
    </dataValidation>
    <dataValidation type="decimal" allowBlank="1" showErrorMessage="1" errorTitle="Ошибка" error="Допускается ввод только действительных чисел!" sqref="R34">
      <formula1>-9.99999999999999E+23</formula1>
      <formula2>9.99999999999999E+23</formula2>
    </dataValidation>
    <dataValidation type="decimal" allowBlank="1" showErrorMessage="1" errorTitle="Ошибка" error="Допускается ввод только действительных чисел!" sqref="Q34">
      <formula1>-9.99999999999999E+23</formula1>
      <formula2>9.99999999999999E+23</formula2>
    </dataValidation>
    <dataValidation type="decimal" allowBlank="1" showErrorMessage="1" errorTitle="Ошибка" error="Допускается ввод только действительных чисел!" sqref="P34">
      <formula1>-9.99999999999999E+23</formula1>
      <formula2>9.99999999999999E+23</formula2>
    </dataValidation>
    <dataValidation type="decimal" allowBlank="1" showErrorMessage="1" errorTitle="Ошибка" error="Допускается ввод только действительных чисел!" sqref="O3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34">
      <formula1>900</formula1>
    </dataValidation>
    <dataValidation type="list" allowBlank="1" showInputMessage="1" showErrorMessage="1" errorTitle="Ошибка" error="Выберите значение из списка" prompt="Выберите значение из списка" sqref="H34">
      <formula1>QRE_METHOD_LIST</formula1>
    </dataValidation>
    <dataValidation type="decimal" allowBlank="1" showErrorMessage="1" errorTitle="Ошибка" error="Допускается ввод только действительных чисел!" sqref="DJ31">
      <formula1>-9.99999999999999E+23</formula1>
      <formula2>9.99999999999999E+23</formula2>
    </dataValidation>
    <dataValidation type="decimal" allowBlank="1" showErrorMessage="1" errorTitle="Ошибка" error="Допускается ввод только действительных чисел!" sqref="DI31">
      <formula1>-9.99999999999999E+23</formula1>
      <formula2>9.99999999999999E+23</formula2>
    </dataValidation>
    <dataValidation type="decimal" allowBlank="1" showErrorMessage="1" errorTitle="Ошибка" error="Допускается ввод только действительных чисел!" sqref="DH31">
      <formula1>-9.99999999999999E+23</formula1>
      <formula2>9.99999999999999E+23</formula2>
    </dataValidation>
    <dataValidation type="decimal" allowBlank="1" showErrorMessage="1" errorTitle="Ошибка" error="Допускается ввод только действительных чисел!" sqref="DG31">
      <formula1>-9.99999999999999E+23</formula1>
      <formula2>9.99999999999999E+23</formula2>
    </dataValidation>
    <dataValidation type="decimal" allowBlank="1" showErrorMessage="1" errorTitle="Ошибка" error="Допускается ввод только действительных чисел!" sqref="DF31">
      <formula1>-9.99999999999999E+23</formula1>
      <formula2>9.99999999999999E+23</formula2>
    </dataValidation>
    <dataValidation type="decimal" allowBlank="1" showErrorMessage="1" errorTitle="Ошибка" error="Допускается ввод только действительных чисел!" sqref="DE31">
      <formula1>-9.99999999999999E+23</formula1>
      <formula2>9.99999999999999E+23</formula2>
    </dataValidation>
    <dataValidation type="decimal" allowBlank="1" showErrorMessage="1" errorTitle="Ошибка" error="Допускается ввод только действительных чисел!" sqref="DD31">
      <formula1>-9.99999999999999E+23</formula1>
      <formula2>9.99999999999999E+23</formula2>
    </dataValidation>
    <dataValidation type="decimal" allowBlank="1" showErrorMessage="1" errorTitle="Ошибка" error="Допускается ввод только действительных чисел!" sqref="DC31">
      <formula1>-9.99999999999999E+23</formula1>
      <formula2>9.99999999999999E+23</formula2>
    </dataValidation>
    <dataValidation type="decimal" allowBlank="1" showErrorMessage="1" errorTitle="Ошибка" error="Допускается ввод только действительных чисел!" sqref="DB31">
      <formula1>-9.99999999999999E+23</formula1>
      <formula2>9.99999999999999E+23</formula2>
    </dataValidation>
    <dataValidation type="decimal" allowBlank="1" showErrorMessage="1" errorTitle="Ошибка" error="Допускается ввод только действительных чисел!" sqref="DA31">
      <formula1>-9.99999999999999E+23</formula1>
      <formula2>9.99999999999999E+23</formula2>
    </dataValidation>
    <dataValidation type="decimal" allowBlank="1" showErrorMessage="1" errorTitle="Ошибка" error="Допускается ввод только действительных чисел!" sqref="CZ31">
      <formula1>-9.99999999999999E+23</formula1>
      <formula2>9.99999999999999E+23</formula2>
    </dataValidation>
    <dataValidation type="decimal" allowBlank="1" showErrorMessage="1" errorTitle="Ошибка" error="Допускается ввод только действительных чисел!" sqref="CY31">
      <formula1>-9.99999999999999E+23</formula1>
      <formula2>9.99999999999999E+23</formula2>
    </dataValidation>
    <dataValidation type="decimal" allowBlank="1" showErrorMessage="1" errorTitle="Ошибка" error="Допускается ввод только действительных чисел!" sqref="CK31">
      <formula1>-9.99999999999999E+23</formula1>
      <formula2>9.99999999999999E+23</formula2>
    </dataValidation>
    <dataValidation type="decimal" allowBlank="1" showErrorMessage="1" errorTitle="Ошибка" error="Допускается ввод только действительных чисел!" sqref="CJ31">
      <formula1>-9.99999999999999E+23</formula1>
      <formula2>9.99999999999999E+23</formula2>
    </dataValidation>
    <dataValidation type="decimal" allowBlank="1" showErrorMessage="1" errorTitle="Ошибка" error="Допускается ввод только действительных чисел!" sqref="CI31">
      <formula1>-9.99999999999999E+23</formula1>
      <formula2>9.99999999999999E+23</formula2>
    </dataValidation>
    <dataValidation type="decimal" allowBlank="1" showErrorMessage="1" errorTitle="Ошибка" error="Допускается ввод только действительных чисел!" sqref="CH31">
      <formula1>-9.99999999999999E+23</formula1>
      <formula2>9.99999999999999E+23</formula2>
    </dataValidation>
    <dataValidation type="decimal" allowBlank="1" showErrorMessage="1" errorTitle="Ошибка" error="Допускается ввод только действительных чисел!" sqref="CG31">
      <formula1>-9.99999999999999E+23</formula1>
      <formula2>9.99999999999999E+23</formula2>
    </dataValidation>
    <dataValidation type="decimal" allowBlank="1" showErrorMessage="1" errorTitle="Ошибка" error="Допускается ввод только действительных чисел!" sqref="CF31">
      <formula1>-9.99999999999999E+23</formula1>
      <formula2>9.99999999999999E+23</formula2>
    </dataValidation>
    <dataValidation type="decimal" allowBlank="1" showErrorMessage="1" errorTitle="Ошибка" error="Допускается ввод только действительных чисел!" sqref="CE31">
      <formula1>-9.99999999999999E+23</formula1>
      <formula2>9.99999999999999E+23</formula2>
    </dataValidation>
    <dataValidation type="decimal" allowBlank="1" showErrorMessage="1" errorTitle="Ошибка" error="Допускается ввод только действительных чисел!" sqref="CD31">
      <formula1>-9.99999999999999E+23</formula1>
      <formula2>9.99999999999999E+23</formula2>
    </dataValidation>
    <dataValidation type="decimal" allowBlank="1" showErrorMessage="1" errorTitle="Ошибка" error="Допускается ввод только действительных чисел!" sqref="CC31">
      <formula1>-9.99999999999999E+23</formula1>
      <formula2>9.99999999999999E+23</formula2>
    </dataValidation>
    <dataValidation type="decimal" allowBlank="1" showErrorMessage="1" errorTitle="Ошибка" error="Допускается ввод только действительных чисел!" sqref="CB31">
      <formula1>-9.99999999999999E+23</formula1>
      <formula2>9.99999999999999E+23</formula2>
    </dataValidation>
    <dataValidation type="decimal" allowBlank="1" showErrorMessage="1" errorTitle="Ошибка" error="Допускается ввод только действительных чисел!" sqref="CA31">
      <formula1>-9.99999999999999E+23</formula1>
      <formula2>9.99999999999999E+23</formula2>
    </dataValidation>
    <dataValidation type="decimal" allowBlank="1" showErrorMessage="1" errorTitle="Ошибка" error="Допускается ввод только действительных чисел!" sqref="BZ31">
      <formula1>-9.99999999999999E+23</formula1>
      <formula2>9.99999999999999E+23</formula2>
    </dataValidation>
    <dataValidation type="decimal" allowBlank="1" showErrorMessage="1" errorTitle="Ошибка" error="Допускается ввод только действительных чисел!" sqref="BY31">
      <formula1>-9.99999999999999E+23</formula1>
      <formula2>9.99999999999999E+23</formula2>
    </dataValidation>
    <dataValidation type="decimal" allowBlank="1" showErrorMessage="1" errorTitle="Ошибка" error="Допускается ввод только действительных чисел!" sqref="BX31">
      <formula1>-9.99999999999999E+23</formula1>
      <formula2>9.99999999999999E+23</formula2>
    </dataValidation>
    <dataValidation type="decimal" allowBlank="1" showErrorMessage="1" errorTitle="Ошибка" error="Допускается ввод только действительных чисел!" sqref="BW31">
      <formula1>-9.99999999999999E+23</formula1>
      <formula2>9.99999999999999E+23</formula2>
    </dataValidation>
    <dataValidation type="decimal" allowBlank="1" showErrorMessage="1" errorTitle="Ошибка" error="Допускается ввод только действительных чисел!" sqref="BV31">
      <formula1>-9.99999999999999E+23</formula1>
      <formula2>9.99999999999999E+23</formula2>
    </dataValidation>
    <dataValidation type="decimal" allowBlank="1" showErrorMessage="1" errorTitle="Ошибка" error="Допускается ввод только действительных чисел!" sqref="BU31">
      <formula1>-9.99999999999999E+23</formula1>
      <formula2>9.99999999999999E+23</formula2>
    </dataValidation>
    <dataValidation type="decimal" allowBlank="1" showErrorMessage="1" errorTitle="Ошибка" error="Допускается ввод только действительных чисел!" sqref="BT31">
      <formula1>-9.99999999999999E+23</formula1>
      <formula2>9.99999999999999E+23</formula2>
    </dataValidation>
    <dataValidation type="decimal" allowBlank="1" showErrorMessage="1" errorTitle="Ошибка" error="Допускается ввод только действительных чисел!" sqref="AB31">
      <formula1>-9.99999999999999E+23</formula1>
      <formula2>9.99999999999999E+23</formula2>
    </dataValidation>
    <dataValidation type="decimal" allowBlank="1" showErrorMessage="1" errorTitle="Ошибка" error="Допускается ввод только действительных чисел!" sqref="AA31">
      <formula1>-9.99999999999999E+23</formula1>
      <formula2>9.99999999999999E+23</formula2>
    </dataValidation>
    <dataValidation type="decimal" allowBlank="1" showErrorMessage="1" errorTitle="Ошибка" error="Допускается ввод только действительных чисел!" sqref="Z31">
      <formula1>-9.99999999999999E+23</formula1>
      <formula2>9.99999999999999E+23</formula2>
    </dataValidation>
    <dataValidation type="decimal" allowBlank="1" showErrorMessage="1" errorTitle="Ошибка" error="Допускается ввод только действительных чисел!" sqref="Y31">
      <formula1>-9.99999999999999E+23</formula1>
      <formula2>9.99999999999999E+23</formula2>
    </dataValidation>
    <dataValidation type="decimal" allowBlank="1" showErrorMessage="1" errorTitle="Ошибка" error="Допускается ввод только действительных чисел!" sqref="X31">
      <formula1>-9.99999999999999E+23</formula1>
      <formula2>9.99999999999999E+23</formula2>
    </dataValidation>
    <dataValidation type="decimal" allowBlank="1" showErrorMessage="1" errorTitle="Ошибка" error="Допускается ввод только действительных чисел!" sqref="W31">
      <formula1>-9.99999999999999E+23</formula1>
      <formula2>9.99999999999999E+23</formula2>
    </dataValidation>
    <dataValidation type="decimal" allowBlank="1" showErrorMessage="1" errorTitle="Ошибка" error="Допускается ввод только действительных чисел!" sqref="V31">
      <formula1>-9.99999999999999E+23</formula1>
      <formula2>9.99999999999999E+23</formula2>
    </dataValidation>
    <dataValidation type="decimal" allowBlank="1" showErrorMessage="1" errorTitle="Ошибка" error="Допускается ввод только действительных чисел!" sqref="U31">
      <formula1>-9.99999999999999E+23</formula1>
      <formula2>9.99999999999999E+23</formula2>
    </dataValidation>
    <dataValidation type="decimal" allowBlank="1" showErrorMessage="1" errorTitle="Ошибка" error="Допускается ввод только действительных чисел!" sqref="T31">
      <formula1>-9.99999999999999E+23</formula1>
      <formula2>9.99999999999999E+23</formula2>
    </dataValidation>
    <dataValidation type="decimal" allowBlank="1" showErrorMessage="1" errorTitle="Ошибка" error="Допускается ввод только действительных чисел!" sqref="S31">
      <formula1>-9.99999999999999E+23</formula1>
      <formula2>9.99999999999999E+23</formula2>
    </dataValidation>
    <dataValidation type="decimal" allowBlank="1" showErrorMessage="1" errorTitle="Ошибка" error="Допускается ввод только действительных чисел!" sqref="R31">
      <formula1>-9.99999999999999E+23</formula1>
      <formula2>9.99999999999999E+23</formula2>
    </dataValidation>
    <dataValidation type="decimal" allowBlank="1" showErrorMessage="1" errorTitle="Ошибка" error="Допускается ввод только действительных чисел!" sqref="Q31">
      <formula1>-9.99999999999999E+23</formula1>
      <formula2>9.99999999999999E+23</formula2>
    </dataValidation>
    <dataValidation type="decimal" allowBlank="1" showErrorMessage="1" errorTitle="Ошибка" error="Допускается ввод только действительных чисел!" sqref="P31">
      <formula1>-9.99999999999999E+23</formula1>
      <formula2>9.99999999999999E+23</formula2>
    </dataValidation>
    <dataValidation type="decimal" allowBlank="1" showErrorMessage="1" errorTitle="Ошибка" error="Допускается ввод только действительных чисел!" sqref="O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31">
      <formula1>900</formula1>
    </dataValidation>
    <dataValidation type="list" allowBlank="1" showInputMessage="1" showErrorMessage="1" errorTitle="Ошибка" error="Выберите значение из списка" prompt="Выберите значение из списка" sqref="H31">
      <formula1>QRE_METHOD_LIST</formula1>
    </dataValidation>
    <dataValidation type="decimal" allowBlank="1" showErrorMessage="1" errorTitle="Ошибка" error="Допускается ввод только действительных чисел!" sqref="DJ28">
      <formula1>-9.99999999999999E+23</formula1>
      <formula2>9.99999999999999E+23</formula2>
    </dataValidation>
    <dataValidation type="decimal" allowBlank="1" showErrorMessage="1" errorTitle="Ошибка" error="Допускается ввод только действительных чисел!" sqref="DI28">
      <formula1>-9.99999999999999E+23</formula1>
      <formula2>9.99999999999999E+23</formula2>
    </dataValidation>
    <dataValidation type="decimal" allowBlank="1" showErrorMessage="1" errorTitle="Ошибка" error="Допускается ввод только действительных чисел!" sqref="DH28">
      <formula1>-9.99999999999999E+23</formula1>
      <formula2>9.99999999999999E+23</formula2>
    </dataValidation>
    <dataValidation type="decimal" allowBlank="1" showErrorMessage="1" errorTitle="Ошибка" error="Допускается ввод только действительных чисел!" sqref="DG28">
      <formula1>-9.99999999999999E+23</formula1>
      <formula2>9.99999999999999E+23</formula2>
    </dataValidation>
    <dataValidation type="decimal" allowBlank="1" showErrorMessage="1" errorTitle="Ошибка" error="Допускается ввод только действительных чисел!" sqref="DF28">
      <formula1>-9.99999999999999E+23</formula1>
      <formula2>9.99999999999999E+23</formula2>
    </dataValidation>
    <dataValidation type="decimal" allowBlank="1" showErrorMessage="1" errorTitle="Ошибка" error="Допускается ввод только действительных чисел!" sqref="DE28">
      <formula1>-9.99999999999999E+23</formula1>
      <formula2>9.99999999999999E+23</formula2>
    </dataValidation>
    <dataValidation type="decimal" allowBlank="1" showErrorMessage="1" errorTitle="Ошибка" error="Допускается ввод только действительных чисел!" sqref="DD28">
      <formula1>-9.99999999999999E+23</formula1>
      <formula2>9.99999999999999E+23</formula2>
    </dataValidation>
    <dataValidation type="decimal" allowBlank="1" showErrorMessage="1" errorTitle="Ошибка" error="Допускается ввод только действительных чисел!" sqref="DC28">
      <formula1>-9.99999999999999E+23</formula1>
      <formula2>9.99999999999999E+23</formula2>
    </dataValidation>
    <dataValidation type="decimal" allowBlank="1" showErrorMessage="1" errorTitle="Ошибка" error="Допускается ввод только действительных чисел!" sqref="DB28">
      <formula1>-9.99999999999999E+23</formula1>
      <formula2>9.99999999999999E+23</formula2>
    </dataValidation>
    <dataValidation type="decimal" allowBlank="1" showErrorMessage="1" errorTitle="Ошибка" error="Допускается ввод только действительных чисел!" sqref="DA28">
      <formula1>-9.99999999999999E+23</formula1>
      <formula2>9.99999999999999E+23</formula2>
    </dataValidation>
    <dataValidation type="decimal" allowBlank="1" showErrorMessage="1" errorTitle="Ошибка" error="Допускается ввод только действительных чисел!" sqref="CZ28">
      <formula1>-9.99999999999999E+23</formula1>
      <formula2>9.99999999999999E+23</formula2>
    </dataValidation>
    <dataValidation type="decimal" allowBlank="1" showErrorMessage="1" errorTitle="Ошибка" error="Допускается ввод только действительных чисел!" sqref="CY28">
      <formula1>-9.99999999999999E+23</formula1>
      <formula2>9.99999999999999E+23</formula2>
    </dataValidation>
    <dataValidation type="decimal" allowBlank="1" showErrorMessage="1" errorTitle="Ошибка" error="Допускается ввод только действительных чисел!" sqref="CK28">
      <formula1>-9.99999999999999E+23</formula1>
      <formula2>9.99999999999999E+23</formula2>
    </dataValidation>
    <dataValidation type="decimal" allowBlank="1" showErrorMessage="1" errorTitle="Ошибка" error="Допускается ввод только действительных чисел!" sqref="CJ28">
      <formula1>-9.99999999999999E+23</formula1>
      <formula2>9.99999999999999E+23</formula2>
    </dataValidation>
    <dataValidation type="decimal" allowBlank="1" showErrorMessage="1" errorTitle="Ошибка" error="Допускается ввод только действительных чисел!" sqref="CI28">
      <formula1>-9.99999999999999E+23</formula1>
      <formula2>9.99999999999999E+23</formula2>
    </dataValidation>
    <dataValidation type="decimal" allowBlank="1" showErrorMessage="1" errorTitle="Ошибка" error="Допускается ввод только действительных чисел!" sqref="CH28">
      <formula1>-9.99999999999999E+23</formula1>
      <formula2>9.99999999999999E+23</formula2>
    </dataValidation>
    <dataValidation type="decimal" allowBlank="1" showErrorMessage="1" errorTitle="Ошибка" error="Допускается ввод только действительных чисел!" sqref="CG28">
      <formula1>-9.99999999999999E+23</formula1>
      <formula2>9.99999999999999E+23</formula2>
    </dataValidation>
    <dataValidation type="decimal" allowBlank="1" showErrorMessage="1" errorTitle="Ошибка" error="Допускается ввод только действительных чисел!" sqref="CF28">
      <formula1>-9.99999999999999E+23</formula1>
      <formula2>9.99999999999999E+23</formula2>
    </dataValidation>
    <dataValidation type="decimal" allowBlank="1" showErrorMessage="1" errorTitle="Ошибка" error="Допускается ввод только действительных чисел!" sqref="CE28">
      <formula1>-9.99999999999999E+23</formula1>
      <formula2>9.99999999999999E+23</formula2>
    </dataValidation>
    <dataValidation type="decimal" allowBlank="1" showErrorMessage="1" errorTitle="Ошибка" error="Допускается ввод только действительных чисел!" sqref="CD28">
      <formula1>-9.99999999999999E+23</formula1>
      <formula2>9.99999999999999E+23</formula2>
    </dataValidation>
    <dataValidation type="decimal" allowBlank="1" showErrorMessage="1" errorTitle="Ошибка" error="Допускается ввод только действительных чисел!" sqref="CC28">
      <formula1>-9.99999999999999E+23</formula1>
      <formula2>9.99999999999999E+23</formula2>
    </dataValidation>
    <dataValidation type="decimal" allowBlank="1" showErrorMessage="1" errorTitle="Ошибка" error="Допускается ввод только действительных чисел!" sqref="CB28">
      <formula1>-9.99999999999999E+23</formula1>
      <formula2>9.99999999999999E+23</formula2>
    </dataValidation>
    <dataValidation type="decimal" allowBlank="1" showErrorMessage="1" errorTitle="Ошибка" error="Допускается ввод только действительных чисел!" sqref="CA28">
      <formula1>-9.99999999999999E+23</formula1>
      <formula2>9.99999999999999E+23</formula2>
    </dataValidation>
    <dataValidation type="decimal" allowBlank="1" showErrorMessage="1" errorTitle="Ошибка" error="Допускается ввод только действительных чисел!" sqref="BZ28">
      <formula1>-9.99999999999999E+23</formula1>
      <formula2>9.99999999999999E+23</formula2>
    </dataValidation>
    <dataValidation type="decimal" allowBlank="1" showErrorMessage="1" errorTitle="Ошибка" error="Допускается ввод только действительных чисел!" sqref="BY28">
      <formula1>-9.99999999999999E+23</formula1>
      <formula2>9.99999999999999E+23</formula2>
    </dataValidation>
    <dataValidation type="decimal" allowBlank="1" showErrorMessage="1" errorTitle="Ошибка" error="Допускается ввод только действительных чисел!" sqref="BX28">
      <formula1>-9.99999999999999E+23</formula1>
      <formula2>9.99999999999999E+23</formula2>
    </dataValidation>
    <dataValidation type="decimal" allowBlank="1" showErrorMessage="1" errorTitle="Ошибка" error="Допускается ввод только действительных чисел!" sqref="BW28">
      <formula1>-9.99999999999999E+23</formula1>
      <formula2>9.99999999999999E+23</formula2>
    </dataValidation>
    <dataValidation type="decimal" allowBlank="1" showErrorMessage="1" errorTitle="Ошибка" error="Допускается ввод только действительных чисел!" sqref="BV28">
      <formula1>-9.99999999999999E+23</formula1>
      <formula2>9.99999999999999E+23</formula2>
    </dataValidation>
    <dataValidation type="decimal" allowBlank="1" showErrorMessage="1" errorTitle="Ошибка" error="Допускается ввод только действительных чисел!" sqref="BU28">
      <formula1>-9.99999999999999E+23</formula1>
      <formula2>9.99999999999999E+23</formula2>
    </dataValidation>
    <dataValidation type="decimal" allowBlank="1" showErrorMessage="1" errorTitle="Ошибка" error="Допускается ввод только действительных чисел!" sqref="BT28">
      <formula1>-9.99999999999999E+23</formula1>
      <formula2>9.99999999999999E+23</formula2>
    </dataValidation>
    <dataValidation type="decimal" allowBlank="1" showErrorMessage="1" errorTitle="Ошибка" error="Допускается ввод только действительных чисел!" sqref="AB28">
      <formula1>-9.99999999999999E+23</formula1>
      <formula2>9.99999999999999E+23</formula2>
    </dataValidation>
    <dataValidation type="decimal" allowBlank="1" showErrorMessage="1" errorTitle="Ошибка" error="Допускается ввод только действительных чисел!" sqref="AA28">
      <formula1>-9.99999999999999E+23</formula1>
      <formula2>9.99999999999999E+23</formula2>
    </dataValidation>
    <dataValidation type="decimal" allowBlank="1" showErrorMessage="1" errorTitle="Ошибка" error="Допускается ввод только действительных чисел!" sqref="Z28">
      <formula1>-9.99999999999999E+23</formula1>
      <formula2>9.99999999999999E+23</formula2>
    </dataValidation>
    <dataValidation type="decimal" allowBlank="1" showErrorMessage="1" errorTitle="Ошибка" error="Допускается ввод только действительных чисел!" sqref="Y28">
      <formula1>-9.99999999999999E+23</formula1>
      <formula2>9.99999999999999E+23</formula2>
    </dataValidation>
    <dataValidation type="decimal" allowBlank="1" showErrorMessage="1" errorTitle="Ошибка" error="Допускается ввод только действительных чисел!" sqref="X28">
      <formula1>-9.99999999999999E+23</formula1>
      <formula2>9.99999999999999E+23</formula2>
    </dataValidation>
    <dataValidation type="decimal" allowBlank="1" showErrorMessage="1" errorTitle="Ошибка" error="Допускается ввод только действительных чисел!" sqref="W28">
      <formula1>-9.99999999999999E+23</formula1>
      <formula2>9.99999999999999E+23</formula2>
    </dataValidation>
    <dataValidation type="decimal" allowBlank="1" showErrorMessage="1" errorTitle="Ошибка" error="Допускается ввод только действительных чисел!" sqref="V28">
      <formula1>-9.99999999999999E+23</formula1>
      <formula2>9.99999999999999E+23</formula2>
    </dataValidation>
    <dataValidation type="decimal" allowBlank="1" showErrorMessage="1" errorTitle="Ошибка" error="Допускается ввод только действительных чисел!" sqref="U28">
      <formula1>-9.99999999999999E+23</formula1>
      <formula2>9.99999999999999E+23</formula2>
    </dataValidation>
    <dataValidation type="decimal" allowBlank="1" showErrorMessage="1" errorTitle="Ошибка" error="Допускается ввод только действительных чисел!" sqref="T28">
      <formula1>-9.99999999999999E+23</formula1>
      <formula2>9.99999999999999E+23</formula2>
    </dataValidation>
    <dataValidation type="decimal" allowBlank="1" showErrorMessage="1" errorTitle="Ошибка" error="Допускается ввод только действительных чисел!" sqref="S28">
      <formula1>-9.99999999999999E+23</formula1>
      <formula2>9.99999999999999E+23</formula2>
    </dataValidation>
    <dataValidation type="decimal" allowBlank="1" showErrorMessage="1" errorTitle="Ошибка" error="Допускается ввод только действительных чисел!" sqref="R28">
      <formula1>-9.99999999999999E+23</formula1>
      <formula2>9.99999999999999E+23</formula2>
    </dataValidation>
    <dataValidation type="decimal" allowBlank="1" showErrorMessage="1" errorTitle="Ошибка" error="Допускается ввод только действительных чисел!" sqref="Q28">
      <formula1>-9.99999999999999E+23</formula1>
      <formula2>9.99999999999999E+23</formula2>
    </dataValidation>
    <dataValidation type="decimal" allowBlank="1" showErrorMessage="1" errorTitle="Ошибка" error="Допускается ввод только действительных чисел!" sqref="P28">
      <formula1>-9.99999999999999E+23</formula1>
      <formula2>9.99999999999999E+23</formula2>
    </dataValidation>
    <dataValidation type="decimal" allowBlank="1" showErrorMessage="1" errorTitle="Ошибка" error="Допускается ввод только действительных чисел!" sqref="O2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8">
      <formula1>900</formula1>
    </dataValidation>
    <dataValidation type="list" allowBlank="1" showInputMessage="1" showErrorMessage="1" errorTitle="Ошибка" error="Выберите значение из списка" prompt="Выберите значение из списка" sqref="H28">
      <formula1>QRE_METHOD_LIST</formula1>
    </dataValidation>
    <dataValidation type="decimal" allowBlank="1" showErrorMessage="1" errorTitle="Ошибка" error="Допускается ввод только действительных чисел!" sqref="DJ25">
      <formula1>-9.99999999999999E+23</formula1>
      <formula2>9.99999999999999E+23</formula2>
    </dataValidation>
    <dataValidation type="decimal" allowBlank="1" showErrorMessage="1" errorTitle="Ошибка" error="Допускается ввод только действительных чисел!" sqref="DI25">
      <formula1>-9.99999999999999E+23</formula1>
      <formula2>9.99999999999999E+23</formula2>
    </dataValidation>
    <dataValidation type="decimal" allowBlank="1" showErrorMessage="1" errorTitle="Ошибка" error="Допускается ввод только действительных чисел!" sqref="DH25">
      <formula1>-9.99999999999999E+23</formula1>
      <formula2>9.99999999999999E+23</formula2>
    </dataValidation>
    <dataValidation type="decimal" allowBlank="1" showErrorMessage="1" errorTitle="Ошибка" error="Допускается ввод только действительных чисел!" sqref="DG25">
      <formula1>-9.99999999999999E+23</formula1>
      <formula2>9.99999999999999E+23</formula2>
    </dataValidation>
    <dataValidation type="decimal" allowBlank="1" showErrorMessage="1" errorTitle="Ошибка" error="Допускается ввод только действительных чисел!" sqref="DF25">
      <formula1>-9.99999999999999E+23</formula1>
      <formula2>9.99999999999999E+23</formula2>
    </dataValidation>
    <dataValidation type="decimal" allowBlank="1" showErrorMessage="1" errorTitle="Ошибка" error="Допускается ввод только действительных чисел!" sqref="DE25">
      <formula1>-9.99999999999999E+23</formula1>
      <formula2>9.99999999999999E+23</formula2>
    </dataValidation>
    <dataValidation type="decimal" allowBlank="1" showErrorMessage="1" errorTitle="Ошибка" error="Допускается ввод только действительных чисел!" sqref="DD25">
      <formula1>-9.99999999999999E+23</formula1>
      <formula2>9.99999999999999E+23</formula2>
    </dataValidation>
    <dataValidation type="decimal" allowBlank="1" showErrorMessage="1" errorTitle="Ошибка" error="Допускается ввод только действительных чисел!" sqref="DC25">
      <formula1>-9.99999999999999E+23</formula1>
      <formula2>9.99999999999999E+23</formula2>
    </dataValidation>
    <dataValidation type="decimal" allowBlank="1" showErrorMessage="1" errorTitle="Ошибка" error="Допускается ввод только действительных чисел!" sqref="DB25">
      <formula1>-9.99999999999999E+23</formula1>
      <formula2>9.99999999999999E+23</formula2>
    </dataValidation>
    <dataValidation type="decimal" allowBlank="1" showErrorMessage="1" errorTitle="Ошибка" error="Допускается ввод только действительных чисел!" sqref="DA25">
      <formula1>-9.99999999999999E+23</formula1>
      <formula2>9.99999999999999E+23</formula2>
    </dataValidation>
    <dataValidation type="decimal" allowBlank="1" showErrorMessage="1" errorTitle="Ошибка" error="Допускается ввод только действительных чисел!" sqref="CZ25">
      <formula1>-9.99999999999999E+23</formula1>
      <formula2>9.99999999999999E+23</formula2>
    </dataValidation>
    <dataValidation type="decimal" allowBlank="1" showErrorMessage="1" errorTitle="Ошибка" error="Допускается ввод только действительных чисел!" sqref="CY25">
      <formula1>-9.99999999999999E+23</formula1>
      <formula2>9.99999999999999E+23</formula2>
    </dataValidation>
    <dataValidation type="decimal" allowBlank="1" showErrorMessage="1" errorTitle="Ошибка" error="Допускается ввод только действительных чисел!" sqref="CK25">
      <formula1>-9.99999999999999E+23</formula1>
      <formula2>9.99999999999999E+23</formula2>
    </dataValidation>
    <dataValidation type="decimal" allowBlank="1" showErrorMessage="1" errorTitle="Ошибка" error="Допускается ввод только действительных чисел!" sqref="CJ25">
      <formula1>-9.99999999999999E+23</formula1>
      <formula2>9.99999999999999E+23</formula2>
    </dataValidation>
    <dataValidation type="decimal" allowBlank="1" showErrorMessage="1" errorTitle="Ошибка" error="Допускается ввод только действительных чисел!" sqref="CI25">
      <formula1>-9.99999999999999E+23</formula1>
      <formula2>9.99999999999999E+23</formula2>
    </dataValidation>
    <dataValidation type="decimal" allowBlank="1" showErrorMessage="1" errorTitle="Ошибка" error="Допускается ввод только действительных чисел!" sqref="CH25">
      <formula1>-9.99999999999999E+23</formula1>
      <formula2>9.99999999999999E+23</formula2>
    </dataValidation>
    <dataValidation type="decimal" allowBlank="1" showErrorMessage="1" errorTitle="Ошибка" error="Допускается ввод только действительных чисел!" sqref="CG25">
      <formula1>-9.99999999999999E+23</formula1>
      <formula2>9.99999999999999E+23</formula2>
    </dataValidation>
    <dataValidation type="decimal" allowBlank="1" showErrorMessage="1" errorTitle="Ошибка" error="Допускается ввод только действительных чисел!" sqref="CF25">
      <formula1>-9.99999999999999E+23</formula1>
      <formula2>9.99999999999999E+23</formula2>
    </dataValidation>
    <dataValidation type="decimal" allowBlank="1" showErrorMessage="1" errorTitle="Ошибка" error="Допускается ввод только действительных чисел!" sqref="CE25">
      <formula1>-9.99999999999999E+23</formula1>
      <formula2>9.99999999999999E+23</formula2>
    </dataValidation>
    <dataValidation type="decimal" allowBlank="1" showErrorMessage="1" errorTitle="Ошибка" error="Допускается ввод только действительных чисел!" sqref="CD25">
      <formula1>-9.99999999999999E+23</formula1>
      <formula2>9.99999999999999E+23</formula2>
    </dataValidation>
    <dataValidation type="decimal" allowBlank="1" showErrorMessage="1" errorTitle="Ошибка" error="Допускается ввод только действительных чисел!" sqref="CC25">
      <formula1>-9.99999999999999E+23</formula1>
      <formula2>9.99999999999999E+23</formula2>
    </dataValidation>
    <dataValidation type="decimal" allowBlank="1" showErrorMessage="1" errorTitle="Ошибка" error="Допускается ввод только действительных чисел!" sqref="CB25">
      <formula1>-9.99999999999999E+23</formula1>
      <formula2>9.99999999999999E+23</formula2>
    </dataValidation>
    <dataValidation type="decimal" allowBlank="1" showErrorMessage="1" errorTitle="Ошибка" error="Допускается ввод только действительных чисел!" sqref="CA25">
      <formula1>-9.99999999999999E+23</formula1>
      <formula2>9.99999999999999E+23</formula2>
    </dataValidation>
    <dataValidation type="decimal" allowBlank="1" showErrorMessage="1" errorTitle="Ошибка" error="Допускается ввод только действительных чисел!" sqref="BZ25">
      <formula1>-9.99999999999999E+23</formula1>
      <formula2>9.99999999999999E+23</formula2>
    </dataValidation>
    <dataValidation type="decimal" allowBlank="1" showErrorMessage="1" errorTitle="Ошибка" error="Допускается ввод только действительных чисел!" sqref="BY25">
      <formula1>-9.99999999999999E+23</formula1>
      <formula2>9.99999999999999E+23</formula2>
    </dataValidation>
    <dataValidation type="decimal" allowBlank="1" showErrorMessage="1" errorTitle="Ошибка" error="Допускается ввод только действительных чисел!" sqref="BX25">
      <formula1>-9.99999999999999E+23</formula1>
      <formula2>9.99999999999999E+23</formula2>
    </dataValidation>
    <dataValidation type="decimal" allowBlank="1" showErrorMessage="1" errorTitle="Ошибка" error="Допускается ввод только действительных чисел!" sqref="BW25">
      <formula1>-9.99999999999999E+23</formula1>
      <formula2>9.99999999999999E+23</formula2>
    </dataValidation>
    <dataValidation type="decimal" allowBlank="1" showErrorMessage="1" errorTitle="Ошибка" error="Допускается ввод только действительных чисел!" sqref="BV25">
      <formula1>-9.99999999999999E+23</formula1>
      <formula2>9.99999999999999E+23</formula2>
    </dataValidation>
    <dataValidation type="decimal" allowBlank="1" showErrorMessage="1" errorTitle="Ошибка" error="Допускается ввод только действительных чисел!" sqref="BU25">
      <formula1>-9.99999999999999E+23</formula1>
      <formula2>9.99999999999999E+23</formula2>
    </dataValidation>
    <dataValidation type="decimal" allowBlank="1" showErrorMessage="1" errorTitle="Ошибка" error="Допускается ввод только действительных чисел!" sqref="BT25">
      <formula1>-9.99999999999999E+23</formula1>
      <formula2>9.99999999999999E+23</formula2>
    </dataValidation>
    <dataValidation type="decimal" allowBlank="1" showErrorMessage="1" errorTitle="Ошибка" error="Допускается ввод только действительных чисел!" sqref="AB25">
      <formula1>-9.99999999999999E+23</formula1>
      <formula2>9.99999999999999E+23</formula2>
    </dataValidation>
    <dataValidation type="decimal" allowBlank="1" showErrorMessage="1" errorTitle="Ошибка" error="Допускается ввод только действительных чисел!" sqref="AA25">
      <formula1>-9.99999999999999E+23</formula1>
      <formula2>9.99999999999999E+23</formula2>
    </dataValidation>
    <dataValidation type="decimal" allowBlank="1" showErrorMessage="1" errorTitle="Ошибка" error="Допускается ввод только действительных чисел!" sqref="Z25">
      <formula1>-9.99999999999999E+23</formula1>
      <formula2>9.99999999999999E+23</formula2>
    </dataValidation>
    <dataValidation type="decimal" allowBlank="1" showErrorMessage="1" errorTitle="Ошибка" error="Допускается ввод только действительных чисел!" sqref="Y25">
      <formula1>-9.99999999999999E+23</formula1>
      <formula2>9.99999999999999E+23</formula2>
    </dataValidation>
    <dataValidation type="decimal" allowBlank="1" showErrorMessage="1" errorTitle="Ошибка" error="Допускается ввод только действительных чисел!" sqref="X25">
      <formula1>-9.99999999999999E+23</formula1>
      <formula2>9.99999999999999E+23</formula2>
    </dataValidation>
    <dataValidation type="decimal" allowBlank="1" showErrorMessage="1" errorTitle="Ошибка" error="Допускается ввод только действительных чисел!" sqref="W25">
      <formula1>-9.99999999999999E+23</formula1>
      <formula2>9.99999999999999E+23</formula2>
    </dataValidation>
    <dataValidation type="decimal" allowBlank="1" showErrorMessage="1" errorTitle="Ошибка" error="Допускается ввод только действительных чисел!" sqref="V25">
      <formula1>-9.99999999999999E+23</formula1>
      <formula2>9.99999999999999E+23</formula2>
    </dataValidation>
    <dataValidation type="decimal" allowBlank="1" showErrorMessage="1" errorTitle="Ошибка" error="Допускается ввод только действительных чисел!" sqref="U25">
      <formula1>-9.99999999999999E+23</formula1>
      <formula2>9.99999999999999E+23</formula2>
    </dataValidation>
    <dataValidation type="decimal" allowBlank="1" showErrorMessage="1" errorTitle="Ошибка" error="Допускается ввод только действительных чисел!" sqref="T25">
      <formula1>-9.99999999999999E+23</formula1>
      <formula2>9.99999999999999E+23</formula2>
    </dataValidation>
    <dataValidation type="decimal" allowBlank="1" showErrorMessage="1" errorTitle="Ошибка" error="Допускается ввод только действительных чисел!" sqref="S25">
      <formula1>-9.99999999999999E+23</formula1>
      <formula2>9.99999999999999E+23</formula2>
    </dataValidation>
    <dataValidation type="decimal" allowBlank="1" showErrorMessage="1" errorTitle="Ошибка" error="Допускается ввод только действительных чисел!" sqref="R25">
      <formula1>-9.99999999999999E+23</formula1>
      <formula2>9.99999999999999E+23</formula2>
    </dataValidation>
    <dataValidation type="decimal" allowBlank="1" showErrorMessage="1" errorTitle="Ошибка" error="Допускается ввод только действительных чисел!" sqref="Q25">
      <formula1>-9.99999999999999E+23</formula1>
      <formula2>9.99999999999999E+23</formula2>
    </dataValidation>
    <dataValidation type="decimal" allowBlank="1" showErrorMessage="1" errorTitle="Ошибка" error="Допускается ввод только действительных чисел!" sqref="P25">
      <formula1>-9.99999999999999E+23</formula1>
      <formula2>9.99999999999999E+23</formula2>
    </dataValidation>
    <dataValidation type="decimal" allowBlank="1" showErrorMessage="1" errorTitle="Ошибка" error="Допускается ввод только действительных чисел!" sqref="O2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5">
      <formula1>900</formula1>
    </dataValidation>
    <dataValidation type="list" allowBlank="1" showInputMessage="1" showErrorMessage="1" errorTitle="Ошибка" error="Выберите значение из списка" prompt="Выберите значение из списка" sqref="H25">
      <formula1>QRE_METHOD_LIST</formula1>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M23"/>
  <sheetViews>
    <sheetView showGridLines="0" zoomScale="90" workbookViewId="0">
      <pane xSplit="7" ySplit="14" topLeftCell="AB15" activePane="bottomRight" state="frozen"/>
      <selection pane="topRight" activeCell="H1" sqref="H1"/>
      <selection pane="bottomLeft" activeCell="A15" sqref="A15"/>
      <selection pane="bottomRight" activeCell="AB8" sqref="AB8"/>
    </sheetView>
  </sheetViews>
  <sheetFormatPr defaultColWidth="10.5703125" defaultRowHeight="15" customHeight="1"/>
  <cols>
    <col min="1" max="1" width="9.140625" style="1456" hidden="1" customWidth="1"/>
    <col min="2" max="2" width="9.140625" style="1459" hidden="1" customWidth="1"/>
    <col min="3" max="3" width="4" style="587" customWidth="1"/>
    <col min="4" max="4" width="6" style="1459" customWidth="1"/>
    <col min="5" max="5" width="36" style="1459" customWidth="1"/>
    <col min="6" max="6" width="9" style="1459" customWidth="1"/>
    <col min="7" max="7" width="42.42578125" style="1459" hidden="1" customWidth="1"/>
    <col min="8" max="8" width="40.7109375" style="1459" customWidth="1"/>
    <col min="9" max="28" width="42.42578125" style="1459" customWidth="1"/>
    <col min="29" max="29" width="93" style="1190" customWidth="1"/>
    <col min="30" max="37" width="10" style="1459" customWidth="1"/>
    <col min="38" max="38" width="10" style="579" customWidth="1"/>
    <col min="39" max="39" width="10.5703125" style="1459" hidden="1"/>
  </cols>
  <sheetData>
    <row r="1" spans="1:39" s="1190" customFormat="1" ht="15" hidden="1" customHeight="1">
      <c r="C1" s="576"/>
      <c r="H1" s="350">
        <v>4</v>
      </c>
      <c r="AL1" s="353"/>
      <c r="AM1" s="350" t="s">
        <v>1</v>
      </c>
    </row>
    <row r="2" spans="1:39" ht="22.5" hidden="1" customHeight="1">
      <c r="C2" s="1703" t="s">
        <v>90</v>
      </c>
      <c r="D2" s="471"/>
      <c r="E2" s="573"/>
      <c r="F2" s="1548" t="str">
        <f>IF(TEMPLATE_SPHERE="HEAT","Гкал/час","тыс. куб. м/сутки")</f>
        <v>Гкал/час</v>
      </c>
      <c r="G2" s="584"/>
      <c r="H2" s="584"/>
      <c r="I2" s="584"/>
      <c r="J2" s="584"/>
      <c r="K2" s="584"/>
      <c r="L2" s="584"/>
      <c r="M2" s="584"/>
      <c r="N2" s="584"/>
      <c r="O2" s="584"/>
      <c r="P2" s="584"/>
      <c r="Q2" s="584"/>
      <c r="R2" s="584"/>
      <c r="S2" s="584"/>
      <c r="T2" s="584"/>
      <c r="U2" s="584"/>
      <c r="V2" s="584"/>
      <c r="W2" s="584"/>
      <c r="X2" s="584"/>
      <c r="Y2" s="584"/>
      <c r="Z2" s="584"/>
      <c r="AA2" s="584"/>
      <c r="AB2" s="584"/>
      <c r="AC2" s="223"/>
      <c r="AM2" s="438">
        <v>0</v>
      </c>
    </row>
    <row r="3" spans="1:39" s="1190" customFormat="1" ht="15" hidden="1" customHeight="1">
      <c r="C3" s="576"/>
      <c r="AL3" s="353"/>
      <c r="AM3" s="350">
        <v>0</v>
      </c>
    </row>
    <row r="4" spans="1:39" ht="15.75" customHeight="1">
      <c r="C4" s="110"/>
      <c r="D4" s="442"/>
      <c r="E4" s="442"/>
      <c r="F4" s="442"/>
      <c r="G4" s="442"/>
      <c r="H4" s="442"/>
      <c r="AM4" s="438">
        <v>15</v>
      </c>
    </row>
    <row r="5" spans="1:39" ht="39.75" customHeight="1">
      <c r="C5" s="110"/>
      <c r="D5" s="384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3841"/>
      <c r="F5" s="3841"/>
      <c r="G5" s="3841"/>
      <c r="H5" s="3841"/>
      <c r="I5" s="1865"/>
      <c r="J5" s="1865"/>
      <c r="K5" s="1865"/>
      <c r="L5" s="1865"/>
      <c r="M5" s="1865"/>
      <c r="N5" s="1865"/>
      <c r="O5" s="1865"/>
      <c r="P5" s="1865"/>
      <c r="Q5" s="1865"/>
      <c r="R5" s="1865"/>
      <c r="S5" s="1865"/>
      <c r="T5" s="1865"/>
      <c r="U5" s="1865"/>
      <c r="V5" s="1865"/>
      <c r="W5" s="1865"/>
      <c r="X5" s="1865"/>
      <c r="Y5" s="1865"/>
      <c r="Z5" s="1865"/>
      <c r="AA5" s="1865"/>
      <c r="AB5" s="1865"/>
      <c r="AC5" s="469"/>
      <c r="AM5" s="438">
        <v>38</v>
      </c>
    </row>
    <row r="6" spans="1:39" ht="15.75" customHeight="1">
      <c r="C6" s="110"/>
      <c r="D6" s="3814" t="str">
        <f>IF(org=0,"Не определено",org)</f>
        <v>ООО "Смоленскрегионтеплоэнерго"</v>
      </c>
      <c r="E6" s="3814"/>
      <c r="F6" s="3814"/>
      <c r="G6" s="3814"/>
      <c r="H6" s="3814"/>
      <c r="I6" s="1866"/>
      <c r="J6" s="1866"/>
      <c r="K6" s="1866"/>
      <c r="L6" s="1866"/>
      <c r="M6" s="1866"/>
      <c r="N6" s="1866"/>
      <c r="O6" s="1866"/>
      <c r="P6" s="1866"/>
      <c r="Q6" s="1866"/>
      <c r="R6" s="1866"/>
      <c r="S6" s="1866"/>
      <c r="T6" s="1866"/>
      <c r="U6" s="1866"/>
      <c r="V6" s="1866"/>
      <c r="W6" s="1866"/>
      <c r="X6" s="1866"/>
      <c r="Y6" s="1866"/>
      <c r="Z6" s="1866"/>
      <c r="AA6" s="1866"/>
      <c r="AB6" s="1866"/>
      <c r="AC6" s="469"/>
      <c r="AM6" s="438">
        <v>15</v>
      </c>
    </row>
    <row r="7" spans="1:39" s="1459" customFormat="1" ht="15.75" customHeight="1">
      <c r="A7" s="633"/>
      <c r="C7" s="110"/>
      <c r="D7" s="580"/>
      <c r="E7" s="580"/>
      <c r="F7" s="580"/>
      <c r="G7" s="580"/>
      <c r="H7" s="628"/>
      <c r="I7" s="1878" t="s">
        <v>9</v>
      </c>
      <c r="J7" s="1878" t="s">
        <v>9</v>
      </c>
      <c r="K7" s="1878" t="s">
        <v>9</v>
      </c>
      <c r="L7" s="1878" t="s">
        <v>9</v>
      </c>
      <c r="M7" s="1878" t="s">
        <v>9</v>
      </c>
      <c r="N7" s="1878" t="s">
        <v>9</v>
      </c>
      <c r="O7" s="1878" t="s">
        <v>9</v>
      </c>
      <c r="P7" s="1878" t="s">
        <v>9</v>
      </c>
      <c r="Q7" s="1878" t="s">
        <v>9</v>
      </c>
      <c r="R7" s="1878" t="s">
        <v>9</v>
      </c>
      <c r="S7" s="1878" t="s">
        <v>9</v>
      </c>
      <c r="T7" s="1878" t="s">
        <v>9</v>
      </c>
      <c r="U7" s="1878" t="s">
        <v>9</v>
      </c>
      <c r="V7" s="1878" t="s">
        <v>9</v>
      </c>
      <c r="W7" s="1878" t="s">
        <v>9</v>
      </c>
      <c r="X7" s="1878" t="s">
        <v>9</v>
      </c>
      <c r="Y7" s="1878" t="s">
        <v>9</v>
      </c>
      <c r="Z7" s="1878" t="s">
        <v>9</v>
      </c>
      <c r="AA7" s="1878" t="s">
        <v>9</v>
      </c>
      <c r="AB7" s="1878" t="s">
        <v>9</v>
      </c>
      <c r="AC7" s="469"/>
      <c r="AL7" s="579"/>
      <c r="AM7" s="632">
        <v>15</v>
      </c>
    </row>
    <row r="8" spans="1:39" ht="1.1499999999999999" customHeight="1">
      <c r="C8" s="110"/>
      <c r="D8" s="442"/>
      <c r="E8" s="442"/>
      <c r="F8" s="442"/>
      <c r="G8" s="442"/>
      <c r="H8" s="469" t="s">
        <v>167</v>
      </c>
      <c r="I8" s="1459" t="s">
        <v>172</v>
      </c>
      <c r="J8" s="1459" t="s">
        <v>174</v>
      </c>
      <c r="K8" s="1459" t="s">
        <v>176</v>
      </c>
      <c r="L8" s="1459" t="s">
        <v>178</v>
      </c>
      <c r="M8" s="1459" t="s">
        <v>180</v>
      </c>
      <c r="N8" s="1459" t="s">
        <v>182</v>
      </c>
      <c r="O8" s="1459" t="s">
        <v>184</v>
      </c>
      <c r="P8" s="1459" t="s">
        <v>186</v>
      </c>
      <c r="Q8" s="1459" t="s">
        <v>188</v>
      </c>
      <c r="R8" s="1459" t="s">
        <v>190</v>
      </c>
      <c r="S8" s="1459" t="s">
        <v>192</v>
      </c>
      <c r="T8" s="1459" t="s">
        <v>194</v>
      </c>
      <c r="U8" s="1459" t="s">
        <v>196</v>
      </c>
      <c r="V8" s="1459" t="s">
        <v>198</v>
      </c>
      <c r="W8" s="1459" t="s">
        <v>200</v>
      </c>
      <c r="X8" s="1459" t="s">
        <v>202</v>
      </c>
      <c r="Y8" s="1459" t="s">
        <v>204</v>
      </c>
      <c r="Z8" s="1459" t="s">
        <v>206</v>
      </c>
      <c r="AA8" s="1459" t="s">
        <v>208</v>
      </c>
      <c r="AB8" s="1459" t="s">
        <v>210</v>
      </c>
      <c r="AM8" s="438">
        <v>1</v>
      </c>
    </row>
    <row r="9" spans="1:39" ht="15.75" customHeight="1">
      <c r="C9" s="110"/>
      <c r="D9" s="612"/>
      <c r="E9" s="3945" t="s">
        <v>157</v>
      </c>
      <c r="F9" s="3946"/>
      <c r="G9" s="686" t="str">
        <f t="shared" ref="G9:AB9" si="0">IF(G8="","",INDEX(DIFFERENTIATION_UNMERGE_VD,MATCH(G8,DIFFERENTIATION_ID_DIFF,0)))</f>
        <v/>
      </c>
      <c r="H9" s="686" t="str">
        <f t="shared" si="0"/>
        <v>Производство тепловой энергии. Некомбинированная выработка; Передача. Тепловая энергия; Сбыт. Тепловая энергия</v>
      </c>
      <c r="I9" s="1876" t="str">
        <f t="shared" si="0"/>
        <v>Производство тепловой энергии. Некомбинированная выработка; Передача. Тепловая энергия; Сбыт. Тепловая энергия</v>
      </c>
      <c r="J9" s="1876" t="str">
        <f t="shared" si="0"/>
        <v>Производство тепловой энергии. Некомбинированная выработка; Передача. Тепловая энергия; Сбыт. Тепловая энергия</v>
      </c>
      <c r="K9" s="1876" t="str">
        <f t="shared" si="0"/>
        <v>Производство тепловой энергии. Некомбинированная выработка; Передача. Тепловая энергия; Сбыт. Тепловая энергия</v>
      </c>
      <c r="L9" s="1876" t="str">
        <f t="shared" si="0"/>
        <v>Производство тепловой энергии. Некомбинированная выработка; Передача. Тепловая энергия; Сбыт. Тепловая энергия</v>
      </c>
      <c r="M9" s="1876" t="str">
        <f t="shared" si="0"/>
        <v>Производство тепловой энергии. Некомбинированная выработка; Передача. Тепловая энергия; Сбыт. Тепловая энергия</v>
      </c>
      <c r="N9" s="1876" t="str">
        <f t="shared" si="0"/>
        <v>Производство тепловой энергии. Некомбинированная выработка; Передача. Тепловая энергия; Сбыт. Тепловая энергия</v>
      </c>
      <c r="O9" s="1876" t="str">
        <f t="shared" si="0"/>
        <v>Производство тепловой энергии. Некомбинированная выработка; Передача. Тепловая энергия; Сбыт. Тепловая энергия</v>
      </c>
      <c r="P9" s="1876" t="str">
        <f t="shared" si="0"/>
        <v>Производство тепловой энергии. Некомбинированная выработка; Передача. Тепловая энергия; Сбыт. Тепловая энергия</v>
      </c>
      <c r="Q9" s="1876" t="str">
        <f t="shared" si="0"/>
        <v>Производство тепловой энергии. Некомбинированная выработка; Передача. Тепловая энергия; Сбыт. Тепловая энергия</v>
      </c>
      <c r="R9" s="1876" t="str">
        <f t="shared" si="0"/>
        <v>Производство тепловой энергии. Некомбинированная выработка; Передача. Тепловая энергия; Сбыт. Тепловая энергия</v>
      </c>
      <c r="S9" s="1876" t="str">
        <f t="shared" si="0"/>
        <v>Производство тепловой энергии. Некомбинированная выработка; Передача. Тепловая энергия; Сбыт. Тепловая энергия</v>
      </c>
      <c r="T9" s="1876" t="str">
        <f t="shared" si="0"/>
        <v>Производство тепловой энергии. Некомбинированная выработка; Передача. Тепловая энергия; Сбыт. Тепловая энергия</v>
      </c>
      <c r="U9" s="1876" t="str">
        <f t="shared" si="0"/>
        <v>Производство тепловой энергии. Некомбинированная выработка; Передача. Тепловая энергия; Сбыт. Тепловая энергия</v>
      </c>
      <c r="V9" s="1876" t="str">
        <f t="shared" si="0"/>
        <v>Производство тепловой энергии. Некомбинированная выработка; Передача. Тепловая энергия; Сбыт. Тепловая энергия</v>
      </c>
      <c r="W9" s="1876" t="str">
        <f t="shared" si="0"/>
        <v>Производство тепловой энергии. Некомбинированная выработка; Передача. Тепловая энергия; Сбыт. Тепловая энергия</v>
      </c>
      <c r="X9" s="1876" t="str">
        <f t="shared" si="0"/>
        <v>Производство тепловой энергии. Некомбинированная выработка; Передача. Тепловая энергия; Сбыт. Тепловая энергия</v>
      </c>
      <c r="Y9" s="1876" t="str">
        <f t="shared" si="0"/>
        <v>Производство тепловой энергии. Некомбинированная выработка; Передача. Тепловая энергия; Сбыт. Тепловая энергия</v>
      </c>
      <c r="Z9" s="1876" t="str">
        <f t="shared" si="0"/>
        <v>Производство тепловой энергии. Некомбинированная выработка; Передача. Тепловая энергия; Сбыт. Тепловая энергия</v>
      </c>
      <c r="AA9" s="1876" t="str">
        <f t="shared" si="0"/>
        <v>Производство тепловой энергии. Некомбинированная выработка; Передача. Тепловая энергия; Сбыт. Тепловая энергия</v>
      </c>
      <c r="AB9" s="1876" t="str">
        <f t="shared" si="0"/>
        <v>Производство тепловой энергии. Некомбинированная выработка; Передача. Тепловая энергия; Сбыт. Тепловая энергия</v>
      </c>
      <c r="AC9" s="3731" t="s">
        <v>385</v>
      </c>
      <c r="AM9" s="438">
        <v>15</v>
      </c>
    </row>
    <row r="10" spans="1:39" s="1459" customFormat="1" ht="15.75" customHeight="1">
      <c r="A10" s="633"/>
      <c r="C10" s="110"/>
      <c r="D10" s="612"/>
      <c r="E10" s="3945" t="s">
        <v>636</v>
      </c>
      <c r="F10" s="3946"/>
      <c r="G10" s="686" t="str">
        <f t="shared" ref="G10:AB10" si="1">IF(G8="","",INDEX(DIFFERENTIATION_UNMERGE_AREA,MATCH(G8,DIFFERENTIATION_ID_DIFF,0)))</f>
        <v/>
      </c>
      <c r="H10" s="686" t="str">
        <f t="shared" si="1"/>
        <v>Территория 1</v>
      </c>
      <c r="I10" s="1876" t="str">
        <f t="shared" si="1"/>
        <v>Территория 2</v>
      </c>
      <c r="J10" s="1876" t="str">
        <f t="shared" si="1"/>
        <v>Территория 3</v>
      </c>
      <c r="K10" s="1876" t="str">
        <f t="shared" si="1"/>
        <v>Территория 4</v>
      </c>
      <c r="L10" s="1876" t="str">
        <f t="shared" si="1"/>
        <v>Территория 5</v>
      </c>
      <c r="M10" s="1876" t="str">
        <f t="shared" si="1"/>
        <v>Территория 6</v>
      </c>
      <c r="N10" s="1876" t="str">
        <f t="shared" si="1"/>
        <v>Территория 6</v>
      </c>
      <c r="O10" s="1876" t="str">
        <f t="shared" si="1"/>
        <v>Территория 6</v>
      </c>
      <c r="P10" s="1876" t="str">
        <f t="shared" si="1"/>
        <v>Территория 7</v>
      </c>
      <c r="Q10" s="1876" t="str">
        <f t="shared" si="1"/>
        <v>Территория 8</v>
      </c>
      <c r="R10" s="1876" t="str">
        <f t="shared" si="1"/>
        <v>Территория 8</v>
      </c>
      <c r="S10" s="1876" t="str">
        <f t="shared" si="1"/>
        <v>Территория 8</v>
      </c>
      <c r="T10" s="1876" t="str">
        <f t="shared" si="1"/>
        <v>Территория 9</v>
      </c>
      <c r="U10" s="1876" t="str">
        <f t="shared" si="1"/>
        <v>Территория 10</v>
      </c>
      <c r="V10" s="1876" t="str">
        <f t="shared" si="1"/>
        <v>Территория 10</v>
      </c>
      <c r="W10" s="1876" t="str">
        <f t="shared" si="1"/>
        <v>Территория 11</v>
      </c>
      <c r="X10" s="1876" t="str">
        <f t="shared" si="1"/>
        <v>Территория 12</v>
      </c>
      <c r="Y10" s="1876" t="str">
        <f t="shared" si="1"/>
        <v>Территория 13</v>
      </c>
      <c r="Z10" s="1876" t="str">
        <f t="shared" si="1"/>
        <v>Территория 13</v>
      </c>
      <c r="AA10" s="1876" t="str">
        <f t="shared" si="1"/>
        <v>Территория 13</v>
      </c>
      <c r="AB10" s="1876" t="str">
        <f t="shared" si="1"/>
        <v>Территория 13</v>
      </c>
      <c r="AC10" s="3731"/>
      <c r="AL10" s="579"/>
      <c r="AM10" s="632">
        <v>15</v>
      </c>
    </row>
    <row r="11" spans="1:39" s="1459" customFormat="1" ht="15.75" customHeight="1">
      <c r="A11" s="633"/>
      <c r="C11" s="110"/>
      <c r="D11" s="612"/>
      <c r="E11" s="3945" t="s">
        <v>637</v>
      </c>
      <c r="F11" s="3946"/>
      <c r="G11" s="686" t="str">
        <f t="shared" ref="G11:AB11" si="2">IF(G8="","",INDEX(DIFFERENTIATION_UNMERGE_SYSTEM,MATCH(G8,DIFFERENTIATION_ID_DIFF,0)))</f>
        <v/>
      </c>
      <c r="H11" s="686" t="str">
        <f t="shared" si="2"/>
        <v>котельная г. Вязьма ул. Московская</v>
      </c>
      <c r="I11" s="1876" t="str">
        <f t="shared" si="2"/>
        <v>Вяземский филиал</v>
      </c>
      <c r="J11" s="1876" t="str">
        <f t="shared" si="2"/>
        <v>котельная с. Карманово, ул. Набережная, д. 18, стр. 3</v>
      </c>
      <c r="K11" s="1876" t="str">
        <f t="shared" si="2"/>
        <v>Рославльский филиал</v>
      </c>
      <c r="L11" s="1876" t="str">
        <f t="shared" si="2"/>
        <v>котельная г. Рославль, ул. Мичурина</v>
      </c>
      <c r="M11" s="1876" t="str">
        <f t="shared" si="2"/>
        <v>котельная д. Даньково</v>
      </c>
      <c r="N11" s="1876" t="str">
        <f t="shared" si="2"/>
        <v>котельная д. Пересна</v>
      </c>
      <c r="O11" s="1876" t="str">
        <f t="shared" si="2"/>
        <v>котельная г. Починок, ул. Садовая</v>
      </c>
      <c r="P11" s="1876" t="str">
        <f t="shared" si="2"/>
        <v>Сафоновский филиал</v>
      </c>
      <c r="Q11" s="1876" t="str">
        <f t="shared" si="2"/>
        <v>котельная г. Сафоново, ул. Советская</v>
      </c>
      <c r="R11" s="1876" t="str">
        <f t="shared" si="2"/>
        <v>котельная г. Сафоново, ул. Первомайская</v>
      </c>
      <c r="S11" s="1876" t="str">
        <f t="shared" si="2"/>
        <v>котельная с. Издешково</v>
      </c>
      <c r="T11" s="1876" t="str">
        <f t="shared" si="2"/>
        <v>котельная БМК Михайловское</v>
      </c>
      <c r="U11" s="1876" t="str">
        <f t="shared" si="2"/>
        <v>котельные пгт. Холм-Жирковское, ул. Кирова,ул. Советская</v>
      </c>
      <c r="V11" s="1876" t="str">
        <f t="shared" si="2"/>
        <v>котельная ст. Игоревская</v>
      </c>
      <c r="W11" s="1876" t="str">
        <f t="shared" si="2"/>
        <v>Ярцевский филиал</v>
      </c>
      <c r="X11" s="1876" t="str">
        <f t="shared" si="2"/>
        <v>п. Красный</v>
      </c>
      <c r="Y11" s="1876" t="str">
        <f t="shared" si="2"/>
        <v>котельная д. Богородицкое</v>
      </c>
      <c r="Z11" s="1876" t="str">
        <f t="shared" si="2"/>
        <v>котельная д. Сметанино</v>
      </c>
      <c r="AA11" s="1876" t="str">
        <f t="shared" si="2"/>
        <v>котельная с. Талашкино</v>
      </c>
      <c r="AB11" s="1876" t="str">
        <f t="shared" si="2"/>
        <v>котельная д. Митино</v>
      </c>
      <c r="AC11" s="3731"/>
      <c r="AL11" s="579"/>
      <c r="AM11" s="632">
        <v>15</v>
      </c>
    </row>
    <row r="12" spans="1:39" s="1459" customFormat="1" ht="15.75" customHeight="1">
      <c r="A12" s="633"/>
      <c r="C12" s="110"/>
      <c r="D12" s="3947" t="s">
        <v>384</v>
      </c>
      <c r="E12" s="3948"/>
      <c r="F12" s="3948"/>
      <c r="G12" s="756"/>
      <c r="H12" s="756"/>
      <c r="I12" s="1873"/>
      <c r="J12" s="1873"/>
      <c r="K12" s="1873"/>
      <c r="L12" s="1873"/>
      <c r="M12" s="1873"/>
      <c r="N12" s="1873"/>
      <c r="O12" s="1873"/>
      <c r="P12" s="1873"/>
      <c r="Q12" s="1873"/>
      <c r="R12" s="1873"/>
      <c r="S12" s="1873"/>
      <c r="T12" s="1873"/>
      <c r="U12" s="1873"/>
      <c r="V12" s="1873"/>
      <c r="W12" s="1873"/>
      <c r="X12" s="1873"/>
      <c r="Y12" s="1873"/>
      <c r="Z12" s="1873"/>
      <c r="AA12" s="1873"/>
      <c r="AB12" s="1873"/>
      <c r="AC12" s="3731"/>
      <c r="AL12" s="579"/>
      <c r="AM12" s="632">
        <v>15</v>
      </c>
    </row>
    <row r="13" spans="1:39" ht="35.65" customHeight="1">
      <c r="C13" s="110"/>
      <c r="D13" s="635" t="s">
        <v>75</v>
      </c>
      <c r="E13" s="634" t="s">
        <v>386</v>
      </c>
      <c r="F13" s="634" t="s">
        <v>638</v>
      </c>
      <c r="G13" s="678" t="s">
        <v>387</v>
      </c>
      <c r="H13" s="630" t="s">
        <v>387</v>
      </c>
      <c r="I13" s="1868" t="s">
        <v>387</v>
      </c>
      <c r="J13" s="1868" t="s">
        <v>387</v>
      </c>
      <c r="K13" s="1868" t="s">
        <v>387</v>
      </c>
      <c r="L13" s="1868" t="s">
        <v>387</v>
      </c>
      <c r="M13" s="1868" t="s">
        <v>387</v>
      </c>
      <c r="N13" s="1868" t="s">
        <v>387</v>
      </c>
      <c r="O13" s="1868" t="s">
        <v>387</v>
      </c>
      <c r="P13" s="1868" t="s">
        <v>387</v>
      </c>
      <c r="Q13" s="1868" t="s">
        <v>387</v>
      </c>
      <c r="R13" s="1868" t="s">
        <v>387</v>
      </c>
      <c r="S13" s="1868" t="s">
        <v>387</v>
      </c>
      <c r="T13" s="1868" t="s">
        <v>387</v>
      </c>
      <c r="U13" s="1868" t="s">
        <v>387</v>
      </c>
      <c r="V13" s="1868" t="s">
        <v>387</v>
      </c>
      <c r="W13" s="1868" t="s">
        <v>387</v>
      </c>
      <c r="X13" s="1868" t="s">
        <v>387</v>
      </c>
      <c r="Y13" s="1868" t="s">
        <v>387</v>
      </c>
      <c r="Z13" s="1868" t="s">
        <v>387</v>
      </c>
      <c r="AA13" s="1868" t="s">
        <v>387</v>
      </c>
      <c r="AB13" s="1868" t="s">
        <v>387</v>
      </c>
      <c r="AC13" s="3731"/>
      <c r="AM13" s="438">
        <v>34</v>
      </c>
    </row>
    <row r="14" spans="1:39" ht="15" hidden="1" customHeight="1">
      <c r="C14" s="110"/>
      <c r="D14" s="507" t="s">
        <v>161</v>
      </c>
      <c r="E14" s="507" t="s">
        <v>89</v>
      </c>
      <c r="F14" s="507" t="s">
        <v>77</v>
      </c>
      <c r="G14" s="571" t="str">
        <f t="shared" ref="G14:AB14" si="3">G1&amp;".1"</f>
        <v>.1</v>
      </c>
      <c r="H14" s="571" t="str">
        <f t="shared" si="3"/>
        <v>4.1</v>
      </c>
      <c r="I14" s="587" t="str">
        <f t="shared" si="3"/>
        <v>.1</v>
      </c>
      <c r="J14" s="587" t="str">
        <f t="shared" si="3"/>
        <v>.1</v>
      </c>
      <c r="K14" s="587" t="str">
        <f t="shared" si="3"/>
        <v>.1</v>
      </c>
      <c r="L14" s="587" t="str">
        <f t="shared" si="3"/>
        <v>.1</v>
      </c>
      <c r="M14" s="587" t="str">
        <f t="shared" si="3"/>
        <v>.1</v>
      </c>
      <c r="N14" s="587" t="str">
        <f t="shared" si="3"/>
        <v>.1</v>
      </c>
      <c r="O14" s="587" t="str">
        <f t="shared" si="3"/>
        <v>.1</v>
      </c>
      <c r="P14" s="587" t="str">
        <f t="shared" si="3"/>
        <v>.1</v>
      </c>
      <c r="Q14" s="587" t="str">
        <f t="shared" si="3"/>
        <v>.1</v>
      </c>
      <c r="R14" s="587" t="str">
        <f t="shared" si="3"/>
        <v>.1</v>
      </c>
      <c r="S14" s="587" t="str">
        <f t="shared" si="3"/>
        <v>.1</v>
      </c>
      <c r="T14" s="587" t="str">
        <f t="shared" si="3"/>
        <v>.1</v>
      </c>
      <c r="U14" s="587" t="str">
        <f t="shared" si="3"/>
        <v>.1</v>
      </c>
      <c r="V14" s="587" t="str">
        <f t="shared" si="3"/>
        <v>.1</v>
      </c>
      <c r="W14" s="587" t="str">
        <f t="shared" si="3"/>
        <v>.1</v>
      </c>
      <c r="X14" s="587" t="str">
        <f t="shared" si="3"/>
        <v>.1</v>
      </c>
      <c r="Y14" s="587" t="str">
        <f t="shared" si="3"/>
        <v>.1</v>
      </c>
      <c r="Z14" s="587" t="str">
        <f t="shared" si="3"/>
        <v>.1</v>
      </c>
      <c r="AA14" s="587" t="str">
        <f t="shared" si="3"/>
        <v>.1</v>
      </c>
      <c r="AB14" s="587" t="str">
        <f t="shared" si="3"/>
        <v>.1</v>
      </c>
      <c r="AC14" s="223"/>
      <c r="AM14" s="438">
        <v>0</v>
      </c>
    </row>
    <row r="15" spans="1:39" ht="15.75" customHeight="1">
      <c r="A15" s="438"/>
      <c r="C15" s="459"/>
      <c r="D15" s="454">
        <v>1</v>
      </c>
      <c r="E15" s="1705" t="str">
        <f>TP_P_A</f>
        <v>Количество поданных заявок</v>
      </c>
      <c r="F15" s="454" t="s">
        <v>1311</v>
      </c>
      <c r="G15" s="589"/>
      <c r="H15" s="589"/>
      <c r="I15" s="589"/>
      <c r="J15" s="589"/>
      <c r="K15" s="589"/>
      <c r="L15" s="589"/>
      <c r="M15" s="589"/>
      <c r="N15" s="589"/>
      <c r="O15" s="589"/>
      <c r="P15" s="589"/>
      <c r="Q15" s="589"/>
      <c r="R15" s="589"/>
      <c r="S15" s="589"/>
      <c r="T15" s="589"/>
      <c r="U15" s="589"/>
      <c r="V15" s="589"/>
      <c r="W15" s="589"/>
      <c r="X15" s="589"/>
      <c r="Y15" s="589"/>
      <c r="Z15" s="589"/>
      <c r="AA15" s="589"/>
      <c r="AB15" s="589"/>
      <c r="AC15" s="14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AM15" s="438">
        <v>15</v>
      </c>
    </row>
    <row r="16" spans="1:39" ht="15.75" customHeight="1">
      <c r="A16" s="438"/>
      <c r="C16" s="459"/>
      <c r="D16" s="454">
        <v>2</v>
      </c>
      <c r="E16" s="1705" t="str">
        <f>TP_P_B</f>
        <v>Количество рассмотренных заявок</v>
      </c>
      <c r="F16" s="454" t="s">
        <v>1311</v>
      </c>
      <c r="G16" s="589"/>
      <c r="H16" s="589"/>
      <c r="I16" s="589"/>
      <c r="J16" s="589"/>
      <c r="K16" s="589"/>
      <c r="L16" s="589"/>
      <c r="M16" s="589"/>
      <c r="N16" s="589"/>
      <c r="O16" s="589"/>
      <c r="P16" s="589"/>
      <c r="Q16" s="589"/>
      <c r="R16" s="589"/>
      <c r="S16" s="589"/>
      <c r="T16" s="589"/>
      <c r="U16" s="589"/>
      <c r="V16" s="589"/>
      <c r="W16" s="589"/>
      <c r="X16" s="589"/>
      <c r="Y16" s="589"/>
      <c r="Z16" s="589"/>
      <c r="AA16" s="589"/>
      <c r="AB16" s="589"/>
      <c r="AC16" s="14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AM16" s="438">
        <v>15</v>
      </c>
    </row>
    <row r="17" spans="1:39" ht="77.650000000000006" customHeight="1">
      <c r="A17" s="438"/>
      <c r="C17" s="459"/>
      <c r="D17" s="454">
        <v>3</v>
      </c>
      <c r="E17" s="170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4" t="s">
        <v>1311</v>
      </c>
      <c r="G17" s="589"/>
      <c r="H17" s="589"/>
      <c r="I17" s="589"/>
      <c r="J17" s="589"/>
      <c r="K17" s="589"/>
      <c r="L17" s="589"/>
      <c r="M17" s="589"/>
      <c r="N17" s="589"/>
      <c r="O17" s="589"/>
      <c r="P17" s="589"/>
      <c r="Q17" s="589"/>
      <c r="R17" s="589"/>
      <c r="S17" s="589"/>
      <c r="T17" s="589"/>
      <c r="U17" s="589"/>
      <c r="V17" s="589"/>
      <c r="W17" s="589"/>
      <c r="X17" s="589"/>
      <c r="Y17" s="589"/>
      <c r="Z17" s="589"/>
      <c r="AA17" s="589"/>
      <c r="AB17" s="589"/>
      <c r="AC17" s="142" t="str">
        <f>TP_P_NOTE_V</f>
        <v>Указывается количество заявок с решением об отказе в течение отчетного квартала.</v>
      </c>
      <c r="AM17" s="438">
        <v>74</v>
      </c>
    </row>
    <row r="18" spans="1:39" ht="54.75" customHeight="1">
      <c r="A18" s="438"/>
      <c r="C18" s="459"/>
      <c r="D18" s="454">
        <v>4</v>
      </c>
      <c r="E18" s="1705" t="str">
        <f>TP_P_V_1</f>
        <v>Причины отказа в заключении договора о подключении (технологическом присоединении) к системе теплоснабжения</v>
      </c>
      <c r="F18" s="454" t="s">
        <v>390</v>
      </c>
      <c r="G18" s="590"/>
      <c r="H18" s="590"/>
      <c r="I18" s="1871"/>
      <c r="J18" s="1871"/>
      <c r="K18" s="1871"/>
      <c r="L18" s="1871"/>
      <c r="M18" s="1871"/>
      <c r="N18" s="1871"/>
      <c r="O18" s="1871"/>
      <c r="P18" s="1871"/>
      <c r="Q18" s="1871"/>
      <c r="R18" s="1871"/>
      <c r="S18" s="1871"/>
      <c r="T18" s="1871"/>
      <c r="U18" s="1871"/>
      <c r="V18" s="1871"/>
      <c r="W18" s="1871"/>
      <c r="X18" s="1871"/>
      <c r="Y18" s="1871"/>
      <c r="Z18" s="1871"/>
      <c r="AA18" s="1871"/>
      <c r="AB18" s="1871"/>
      <c r="AC18" s="70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AM18" s="438">
        <v>52</v>
      </c>
    </row>
    <row r="19" spans="1:39" ht="60" customHeight="1">
      <c r="A19" s="438"/>
      <c r="C19" s="459"/>
      <c r="D19" s="454">
        <v>5</v>
      </c>
      <c r="E19" s="1705" t="str">
        <f>TP_P_G</f>
        <v>Резерв мощности источников тепловой энергии, входящих в систему теплоснабжения, в течение одного квартала, в том числе:</v>
      </c>
      <c r="F19" s="454" t="str">
        <f>IF(TEMPLATE_SPHERE="HEAT","Гкал/час","тыс. куб. м/сутки")</f>
        <v>Гкал/час</v>
      </c>
      <c r="G19" s="591">
        <f t="shared" ref="G19:AB19" si="4">SUM(G20:G22)</f>
        <v>0</v>
      </c>
      <c r="H19" s="591">
        <f t="shared" si="4"/>
        <v>0</v>
      </c>
      <c r="I19" s="591">
        <f t="shared" si="4"/>
        <v>0</v>
      </c>
      <c r="J19" s="591">
        <f t="shared" si="4"/>
        <v>0</v>
      </c>
      <c r="K19" s="591">
        <f t="shared" si="4"/>
        <v>0</v>
      </c>
      <c r="L19" s="591">
        <f t="shared" si="4"/>
        <v>0</v>
      </c>
      <c r="M19" s="591">
        <f t="shared" si="4"/>
        <v>0</v>
      </c>
      <c r="N19" s="591">
        <f t="shared" si="4"/>
        <v>0</v>
      </c>
      <c r="O19" s="591">
        <f t="shared" si="4"/>
        <v>0</v>
      </c>
      <c r="P19" s="591">
        <f t="shared" si="4"/>
        <v>0</v>
      </c>
      <c r="Q19" s="591">
        <f t="shared" si="4"/>
        <v>0</v>
      </c>
      <c r="R19" s="591">
        <f t="shared" si="4"/>
        <v>0</v>
      </c>
      <c r="S19" s="591">
        <f t="shared" si="4"/>
        <v>0</v>
      </c>
      <c r="T19" s="591">
        <f t="shared" si="4"/>
        <v>0</v>
      </c>
      <c r="U19" s="591">
        <f t="shared" si="4"/>
        <v>0</v>
      </c>
      <c r="V19" s="591">
        <f t="shared" si="4"/>
        <v>0</v>
      </c>
      <c r="W19" s="591">
        <f t="shared" si="4"/>
        <v>0</v>
      </c>
      <c r="X19" s="591">
        <f t="shared" si="4"/>
        <v>0</v>
      </c>
      <c r="Y19" s="591">
        <f t="shared" si="4"/>
        <v>0</v>
      </c>
      <c r="Z19" s="591">
        <f t="shared" si="4"/>
        <v>0</v>
      </c>
      <c r="AA19" s="591">
        <f t="shared" si="4"/>
        <v>0</v>
      </c>
      <c r="AB19" s="591">
        <f t="shared" si="4"/>
        <v>0</v>
      </c>
      <c r="AC19" s="142"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AM19" s="438">
        <v>57</v>
      </c>
    </row>
    <row r="20" spans="1:39" ht="15" hidden="1" customHeight="1">
      <c r="D20" s="442" t="s">
        <v>1312</v>
      </c>
      <c r="E20" s="592"/>
      <c r="F20" s="442"/>
      <c r="G20" s="442"/>
      <c r="H20" s="442"/>
      <c r="AC20" s="1550"/>
      <c r="AM20" s="438">
        <v>0</v>
      </c>
    </row>
    <row r="21" spans="1:39" ht="29.25" customHeight="1">
      <c r="C21" s="384"/>
      <c r="D21" s="471" t="s">
        <v>397</v>
      </c>
      <c r="E21" s="575"/>
      <c r="F21" s="1548" t="str">
        <f>IF(TEMPLATE_SPHERE="HEAT","Гкал/час","тыс. куб. м/сутки")</f>
        <v>Гкал/час</v>
      </c>
      <c r="G21" s="584"/>
      <c r="H21" s="584"/>
      <c r="I21" s="584"/>
      <c r="J21" s="584"/>
      <c r="K21" s="584"/>
      <c r="L21" s="584"/>
      <c r="M21" s="584"/>
      <c r="N21" s="584"/>
      <c r="O21" s="584"/>
      <c r="P21" s="584"/>
      <c r="Q21" s="584"/>
      <c r="R21" s="584"/>
      <c r="S21" s="584"/>
      <c r="T21" s="584"/>
      <c r="U21" s="584"/>
      <c r="V21" s="584"/>
      <c r="W21" s="584"/>
      <c r="X21" s="584"/>
      <c r="Y21" s="584"/>
      <c r="Z21" s="584"/>
      <c r="AA21" s="584"/>
      <c r="AB21" s="584"/>
      <c r="AC21" s="377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AM21" s="438">
        <v>28</v>
      </c>
    </row>
    <row r="22" spans="1:39" ht="15.75" customHeight="1">
      <c r="A22" s="438"/>
      <c r="C22" s="438"/>
      <c r="D22" s="281"/>
      <c r="E22" s="494" t="s">
        <v>1313</v>
      </c>
      <c r="F22" s="488"/>
      <c r="G22" s="488"/>
      <c r="H22" s="488"/>
      <c r="I22" s="2112"/>
      <c r="J22" s="2113"/>
      <c r="K22" s="2114"/>
      <c r="L22" s="2115"/>
      <c r="M22" s="2116"/>
      <c r="N22" s="2117"/>
      <c r="O22" s="2118"/>
      <c r="P22" s="2119"/>
      <c r="Q22" s="2120"/>
      <c r="R22" s="2121"/>
      <c r="S22" s="2122"/>
      <c r="T22" s="2123"/>
      <c r="U22" s="2124"/>
      <c r="V22" s="2125"/>
      <c r="W22" s="2126"/>
      <c r="X22" s="2127"/>
      <c r="Y22" s="2128"/>
      <c r="Z22" s="2129"/>
      <c r="AA22" s="2130"/>
      <c r="AB22" s="2142"/>
      <c r="AC22" s="3779"/>
      <c r="AL22" s="438"/>
      <c r="AM22" s="438">
        <v>15</v>
      </c>
    </row>
    <row r="23" spans="1:39" ht="22.5" hidden="1" customHeight="1">
      <c r="A23" s="382" t="s">
        <v>69</v>
      </c>
      <c r="B23" s="438">
        <v>0</v>
      </c>
      <c r="C23" s="587">
        <v>4</v>
      </c>
      <c r="D23" s="438">
        <v>6</v>
      </c>
      <c r="E23" s="438">
        <v>36</v>
      </c>
      <c r="F23" s="438">
        <v>9</v>
      </c>
      <c r="G23" s="632">
        <v>0</v>
      </c>
      <c r="H23" s="438">
        <v>40</v>
      </c>
      <c r="I23" s="1459">
        <v>0</v>
      </c>
      <c r="J23" s="1459">
        <v>0</v>
      </c>
      <c r="K23" s="1459">
        <v>0</v>
      </c>
      <c r="L23" s="1459">
        <v>0</v>
      </c>
      <c r="M23" s="1459">
        <v>0</v>
      </c>
      <c r="N23" s="1459">
        <v>0</v>
      </c>
      <c r="O23" s="1459">
        <v>0</v>
      </c>
      <c r="P23" s="1459">
        <v>0</v>
      </c>
      <c r="Q23" s="1459">
        <v>0</v>
      </c>
      <c r="R23" s="1459">
        <v>0</v>
      </c>
      <c r="S23" s="1459">
        <v>0</v>
      </c>
      <c r="T23" s="1459">
        <v>0</v>
      </c>
      <c r="U23" s="1459">
        <v>0</v>
      </c>
      <c r="V23" s="1459">
        <v>0</v>
      </c>
      <c r="W23" s="1459">
        <v>0</v>
      </c>
      <c r="X23" s="1459">
        <v>0</v>
      </c>
      <c r="Y23" s="1459">
        <v>0</v>
      </c>
      <c r="Z23" s="1459">
        <v>0</v>
      </c>
      <c r="AA23" s="1459">
        <v>0</v>
      </c>
      <c r="AB23" s="1459">
        <v>0</v>
      </c>
      <c r="AC23" s="350">
        <v>93</v>
      </c>
      <c r="AD23" s="438">
        <v>10</v>
      </c>
      <c r="AE23" s="438">
        <v>10</v>
      </c>
      <c r="AF23" s="438">
        <v>10</v>
      </c>
      <c r="AG23" s="438">
        <v>10</v>
      </c>
      <c r="AH23" s="438">
        <v>10</v>
      </c>
      <c r="AI23" s="438">
        <v>10</v>
      </c>
      <c r="AJ23" s="438">
        <v>10</v>
      </c>
      <c r="AK23" s="438">
        <v>10</v>
      </c>
      <c r="AL23" s="579">
        <v>10</v>
      </c>
      <c r="AM23" s="438">
        <v>23</v>
      </c>
    </row>
  </sheetData>
  <sheetProtection formatColumns="0" formatRows="0" insertRows="0" deleteColumns="0" deleteRows="0" sort="0" autoFilter="0"/>
  <mergeCells count="8">
    <mergeCell ref="AC21:AC22"/>
    <mergeCell ref="AC9:AC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AB2 G21:AB21">
      <formula1>-9.99999999999999E+23</formula1>
      <formula2>9.99999999999999E+23</formula2>
    </dataValidation>
    <dataValidation type="whole" allowBlank="1" showErrorMessage="1" errorTitle="Ошибка" error="Допускается ввод только неотрицательных целых чисел!" sqref="G15:AB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AB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6"/>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1877" hidden="1" customWidth="1"/>
    <col min="2" max="2" width="9.140625" style="1190" hidden="1" customWidth="1"/>
    <col min="3" max="3" width="3" style="278" customWidth="1"/>
    <col min="4" max="4" width="6" style="1459" customWidth="1"/>
    <col min="5" max="6" width="64" style="1459" customWidth="1"/>
    <col min="7" max="7" width="140" style="1459" customWidth="1"/>
    <col min="8" max="8" width="10" style="1459" customWidth="1"/>
    <col min="9" max="10" width="10" style="1448" customWidth="1"/>
    <col min="11" max="16" width="10" style="1459" customWidth="1"/>
    <col min="17" max="17" width="10.5703125" style="1459" hidden="1"/>
  </cols>
  <sheetData>
    <row r="1" spans="1:17" ht="22.5" hidden="1" customHeight="1">
      <c r="M1" s="189"/>
      <c r="N1" s="189"/>
      <c r="P1" s="189"/>
      <c r="Q1" s="21" t="s">
        <v>1</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378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3784"/>
      <c r="F5" s="3784"/>
      <c r="G5" s="3785"/>
      <c r="Q5" s="21">
        <v>28</v>
      </c>
    </row>
    <row r="6" spans="1:17" s="1459" customFormat="1" ht="18.75" customHeight="1">
      <c r="A6" s="751"/>
      <c r="B6" s="350"/>
      <c r="C6" s="309"/>
      <c r="D6" s="3836" t="str">
        <f>IF(org=0,"Не определено",org)</f>
        <v>ООО "Смоленскрегионтеплоэнерго"</v>
      </c>
      <c r="E6" s="3837"/>
      <c r="F6" s="3837"/>
      <c r="G6" s="3838"/>
      <c r="I6" s="433"/>
      <c r="J6" s="433"/>
      <c r="Q6" s="632">
        <v>18</v>
      </c>
    </row>
    <row r="7" spans="1:17" ht="14.65" customHeight="1">
      <c r="C7" s="34"/>
      <c r="D7" s="22"/>
      <c r="E7" s="33"/>
      <c r="F7" s="628"/>
      <c r="G7" s="127"/>
      <c r="Q7" s="21">
        <v>14</v>
      </c>
    </row>
    <row r="8" spans="1:17" s="1459" customFormat="1" ht="1.1499999999999999" customHeight="1">
      <c r="A8" s="1484"/>
      <c r="B8" s="984"/>
      <c r="C8" s="309"/>
      <c r="D8" s="296"/>
      <c r="E8" s="322"/>
      <c r="F8" s="628"/>
      <c r="G8" s="127"/>
      <c r="I8" s="1448"/>
      <c r="J8" s="1448"/>
      <c r="Q8" s="1455">
        <v>1</v>
      </c>
    </row>
    <row r="9" spans="1:17" ht="14.65" customHeight="1">
      <c r="C9" s="34"/>
      <c r="D9" s="3822" t="s">
        <v>384</v>
      </c>
      <c r="E9" s="3822"/>
      <c r="F9" s="3822"/>
      <c r="G9" s="3965" t="s">
        <v>385</v>
      </c>
      <c r="Q9" s="21">
        <v>14</v>
      </c>
    </row>
    <row r="10" spans="1:17" ht="24" customHeight="1">
      <c r="C10" s="34"/>
      <c r="D10" s="43" t="s">
        <v>75</v>
      </c>
      <c r="E10" s="45" t="s">
        <v>386</v>
      </c>
      <c r="F10" s="45" t="s">
        <v>474</v>
      </c>
      <c r="G10" s="3965"/>
      <c r="Q10" s="21">
        <v>23</v>
      </c>
    </row>
    <row r="11" spans="1:17" ht="12" hidden="1" customHeight="1">
      <c r="C11" s="34"/>
      <c r="D11" s="25"/>
      <c r="E11" s="25"/>
      <c r="F11" s="25"/>
      <c r="G11" s="25"/>
      <c r="Q11" s="21">
        <v>0</v>
      </c>
    </row>
    <row r="12" spans="1:17" ht="65.25" customHeight="1">
      <c r="A12" s="126"/>
      <c r="C12" s="34"/>
      <c r="D12" s="82">
        <v>1</v>
      </c>
      <c r="E12" s="13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2" t="s">
        <v>390</v>
      </c>
      <c r="G12" s="85"/>
      <c r="Q12" s="21">
        <v>62</v>
      </c>
    </row>
    <row r="13" spans="1:17" ht="24" customHeight="1">
      <c r="A13" s="126"/>
      <c r="C13" s="34"/>
      <c r="D13" s="82" t="s">
        <v>1216</v>
      </c>
      <c r="E13" s="128"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132" t="s">
        <v>390</v>
      </c>
      <c r="G13" s="85"/>
      <c r="Q13" s="21">
        <v>23</v>
      </c>
    </row>
    <row r="14" spans="1:17" ht="14.65" customHeight="1">
      <c r="A14" s="126"/>
      <c r="C14" s="34"/>
      <c r="D14" s="82" t="s">
        <v>1252</v>
      </c>
      <c r="E14" s="129"/>
      <c r="F14" s="147"/>
      <c r="G14" s="377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6"/>
      <c r="C15" s="34"/>
      <c r="D15" s="46"/>
      <c r="E15" s="282" t="s">
        <v>1314</v>
      </c>
      <c r="F15" s="135"/>
      <c r="G15" s="3779"/>
      <c r="Q15" s="21">
        <v>15</v>
      </c>
    </row>
    <row r="16" spans="1:17" ht="14.65" customHeight="1">
      <c r="A16" s="126"/>
      <c r="C16" s="34"/>
      <c r="D16" s="82" t="s">
        <v>1218</v>
      </c>
      <c r="E16" s="12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2" t="s">
        <v>390</v>
      </c>
      <c r="G16" s="271"/>
      <c r="Q16" s="21">
        <v>14</v>
      </c>
    </row>
    <row r="17" spans="1:17" ht="14.65" customHeight="1">
      <c r="A17" s="126"/>
      <c r="C17" s="34"/>
      <c r="D17" s="82" t="s">
        <v>1260</v>
      </c>
      <c r="E17" s="129"/>
      <c r="F17" s="318"/>
      <c r="G17" s="377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1">
        <v>14</v>
      </c>
    </row>
    <row r="18" spans="1:17" s="1459" customFormat="1" ht="21.95" customHeight="1">
      <c r="A18" s="277"/>
      <c r="B18" s="81"/>
      <c r="C18" s="241"/>
      <c r="D18" s="281"/>
      <c r="E18" s="282" t="s">
        <v>1315</v>
      </c>
      <c r="F18" s="272"/>
      <c r="G18" s="3779"/>
      <c r="I18" s="283"/>
      <c r="J18" s="283"/>
      <c r="Q18" s="276">
        <v>21</v>
      </c>
    </row>
    <row r="19" spans="1:17" s="1459" customFormat="1" ht="256.5" hidden="1" customHeight="1">
      <c r="A19" s="277"/>
      <c r="B19" s="350"/>
      <c r="C19" s="309"/>
      <c r="D19" s="753" t="s">
        <v>1220</v>
      </c>
      <c r="E19" s="752" t="s">
        <v>1316</v>
      </c>
      <c r="F19" s="318"/>
      <c r="G19" s="271" t="s">
        <v>1317</v>
      </c>
      <c r="I19" s="433"/>
      <c r="J19" s="433"/>
      <c r="Q19" s="632">
        <v>0</v>
      </c>
    </row>
    <row r="20" spans="1:17" s="1459" customFormat="1" ht="14.65" customHeight="1">
      <c r="A20" s="277"/>
      <c r="B20" s="81"/>
      <c r="C20" s="241"/>
      <c r="D20" s="754">
        <v>2</v>
      </c>
      <c r="E20" s="264" t="s">
        <v>1318</v>
      </c>
      <c r="F20" s="132" t="s">
        <v>390</v>
      </c>
      <c r="G20" s="271"/>
      <c r="I20" s="283"/>
      <c r="J20" s="283"/>
      <c r="Q20" s="276">
        <v>14</v>
      </c>
    </row>
    <row r="21" spans="1:17" s="1459" customFormat="1" ht="18.75" hidden="1" customHeight="1">
      <c r="A21" s="277"/>
      <c r="B21" s="81"/>
      <c r="C21" s="241"/>
      <c r="D21" s="267" t="s">
        <v>709</v>
      </c>
      <c r="E21" s="266"/>
      <c r="F21" s="265"/>
      <c r="G21" s="275"/>
      <c r="H21" s="268"/>
      <c r="I21" s="283"/>
      <c r="J21" s="283"/>
      <c r="Q21" s="276">
        <v>0</v>
      </c>
    </row>
    <row r="22" spans="1:17" ht="15.75" customHeight="1">
      <c r="A22" s="126"/>
      <c r="C22" s="34"/>
      <c r="D22" s="46"/>
      <c r="E22" s="137" t="s">
        <v>406</v>
      </c>
      <c r="F22" s="272"/>
      <c r="G22" s="273"/>
      <c r="Q22" s="21">
        <v>15</v>
      </c>
    </row>
    <row r="23" spans="1:17" s="1459" customFormat="1" ht="22.5" hidden="1" customHeight="1">
      <c r="A23" s="277"/>
      <c r="B23" s="984"/>
      <c r="C23" s="309"/>
      <c r="D23" s="1488" t="s">
        <v>89</v>
      </c>
      <c r="E23" s="131" t="s">
        <v>1319</v>
      </c>
      <c r="F23" s="1485" t="s">
        <v>390</v>
      </c>
      <c r="G23" s="279"/>
      <c r="I23" s="1448"/>
      <c r="J23" s="1448"/>
      <c r="Q23" s="1455">
        <v>0</v>
      </c>
    </row>
    <row r="24" spans="1:17" s="1459" customFormat="1" ht="14.25" hidden="1" customHeight="1">
      <c r="A24" s="277"/>
      <c r="B24" s="984"/>
      <c r="C24" s="309"/>
      <c r="D24" s="1488" t="s">
        <v>781</v>
      </c>
      <c r="E24" s="1487" t="s">
        <v>1320</v>
      </c>
      <c r="F24" s="1485" t="s">
        <v>390</v>
      </c>
      <c r="G24" s="271"/>
      <c r="I24" s="1448"/>
      <c r="J24" s="1448"/>
      <c r="Q24" s="1455">
        <v>0</v>
      </c>
    </row>
    <row r="25" spans="1:17" s="1459" customFormat="1" ht="14.25" hidden="1" customHeight="1">
      <c r="A25" s="277"/>
      <c r="B25" s="984"/>
      <c r="C25" s="309"/>
      <c r="D25" s="1488" t="s">
        <v>784</v>
      </c>
      <c r="E25" s="129"/>
      <c r="F25" s="318"/>
      <c r="G25" s="3777" t="s">
        <v>1321</v>
      </c>
      <c r="I25" s="1448"/>
      <c r="J25" s="1448"/>
      <c r="Q25" s="1455">
        <v>0</v>
      </c>
    </row>
    <row r="26" spans="1:17" s="1459" customFormat="1" ht="14.25" hidden="1" customHeight="1">
      <c r="A26" s="277"/>
      <c r="B26" s="984"/>
      <c r="C26" s="309"/>
      <c r="D26" s="281"/>
      <c r="E26" s="282" t="s">
        <v>1322</v>
      </c>
      <c r="F26" s="272"/>
      <c r="G26" s="3779"/>
      <c r="I26" s="1448"/>
      <c r="J26" s="1448"/>
      <c r="Q26" s="1455">
        <v>0</v>
      </c>
    </row>
    <row r="27" spans="1:17" s="1459" customFormat="1" ht="33.75" hidden="1" customHeight="1">
      <c r="A27" s="277"/>
      <c r="B27" s="1190"/>
      <c r="C27" s="309"/>
      <c r="D27" s="1848" t="s">
        <v>77</v>
      </c>
      <c r="E27" s="131" t="s">
        <v>1323</v>
      </c>
      <c r="F27" s="1849" t="s">
        <v>390</v>
      </c>
      <c r="G27" s="1349"/>
      <c r="I27" s="1448"/>
      <c r="J27" s="1448"/>
      <c r="Q27" s="1455">
        <v>0</v>
      </c>
    </row>
    <row r="28" spans="1:17" s="1459" customFormat="1" ht="22.5" hidden="1" customHeight="1">
      <c r="A28" s="277"/>
      <c r="B28" s="1190"/>
      <c r="C28" s="309"/>
      <c r="D28" s="1848" t="s">
        <v>408</v>
      </c>
      <c r="E28" s="1850" t="s">
        <v>1324</v>
      </c>
      <c r="F28" s="1849" t="s">
        <v>390</v>
      </c>
      <c r="G28" s="271"/>
      <c r="I28" s="1448"/>
      <c r="J28" s="1448"/>
      <c r="Q28" s="1455">
        <v>0</v>
      </c>
    </row>
    <row r="29" spans="1:17" s="1459" customFormat="1" ht="14.25" hidden="1" customHeight="1">
      <c r="A29" s="277"/>
      <c r="B29" s="1190"/>
      <c r="C29" s="309"/>
      <c r="D29" s="1848" t="s">
        <v>410</v>
      </c>
      <c r="E29" s="1887"/>
      <c r="F29" s="572"/>
      <c r="G29" s="3777" t="s">
        <v>1325</v>
      </c>
      <c r="I29" s="1448"/>
      <c r="J29" s="1448"/>
      <c r="Q29" s="1455">
        <v>0</v>
      </c>
    </row>
    <row r="30" spans="1:17" s="1459" customFormat="1" ht="14.25" hidden="1" customHeight="1">
      <c r="A30" s="277"/>
      <c r="B30" s="1190"/>
      <c r="C30" s="309"/>
      <c r="D30" s="281"/>
      <c r="E30" s="487" t="s">
        <v>1322</v>
      </c>
      <c r="F30" s="272"/>
      <c r="G30" s="3779"/>
      <c r="I30" s="1448"/>
      <c r="J30" s="1448"/>
      <c r="Q30" s="1455">
        <v>0</v>
      </c>
    </row>
    <row r="31" spans="1:17" ht="3" customHeight="1">
      <c r="Q31" s="21">
        <v>3</v>
      </c>
    </row>
    <row r="32" spans="1:17" ht="14.65" customHeight="1">
      <c r="D32" s="270"/>
      <c r="E32" s="269"/>
      <c r="F32" s="249"/>
      <c r="G32" s="249"/>
      <c r="H32" s="249"/>
      <c r="I32" s="249"/>
      <c r="J32" s="249"/>
      <c r="K32" s="249"/>
      <c r="L32" s="249"/>
      <c r="M32" s="249"/>
      <c r="N32" s="249"/>
      <c r="O32" s="249"/>
      <c r="P32" s="249"/>
      <c r="Q32" s="21">
        <v>14</v>
      </c>
    </row>
    <row r="33" spans="1:17" ht="14.65" customHeight="1">
      <c r="D33" s="270"/>
      <c r="E33" s="496"/>
      <c r="Q33" s="21">
        <v>14</v>
      </c>
    </row>
    <row r="34" spans="1:17" ht="14.65" customHeight="1">
      <c r="Q34" s="21">
        <v>14</v>
      </c>
    </row>
    <row r="35" spans="1:17" ht="14.65" customHeight="1">
      <c r="E35" s="632"/>
      <c r="Q35" s="21">
        <v>14</v>
      </c>
    </row>
    <row r="36" spans="1:17" ht="22.5" hidden="1" customHeight="1">
      <c r="A36" s="39" t="s">
        <v>69</v>
      </c>
      <c r="B36" s="81">
        <v>0</v>
      </c>
      <c r="C36" s="35">
        <v>3</v>
      </c>
      <c r="D36" s="21">
        <v>6</v>
      </c>
      <c r="E36" s="21">
        <v>64</v>
      </c>
      <c r="F36" s="21">
        <v>64</v>
      </c>
      <c r="G36" s="21">
        <v>140</v>
      </c>
      <c r="H36" s="21">
        <v>10</v>
      </c>
      <c r="I36" s="89">
        <v>10</v>
      </c>
      <c r="J36" s="89">
        <v>10</v>
      </c>
      <c r="K36" s="21">
        <v>10</v>
      </c>
      <c r="L36" s="21">
        <v>10</v>
      </c>
      <c r="M36" s="21">
        <v>10</v>
      </c>
      <c r="N36" s="21">
        <v>10</v>
      </c>
      <c r="O36" s="21">
        <v>10</v>
      </c>
      <c r="P36" s="21">
        <v>10</v>
      </c>
      <c r="Q36" s="21">
        <v>23</v>
      </c>
    </row>
  </sheetData>
  <sheetProtection formatColumns="0" formatRows="0" insertRows="0" deleteColumns="0" deleteRows="0" sort="0" autoFilter="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563" hidden="1" customWidth="1"/>
    <col min="2" max="2" width="9.140625" style="1190" hidden="1" customWidth="1"/>
    <col min="3" max="3" width="3" style="278" customWidth="1"/>
    <col min="4" max="4" width="6" style="1459" customWidth="1"/>
    <col min="5" max="5" width="63" style="1459" customWidth="1"/>
    <col min="6" max="6" width="1.7109375" style="1459" hidden="1" customWidth="1"/>
    <col min="7" max="8" width="35" style="1459" customWidth="1"/>
    <col min="9" max="9" width="91" style="1459" customWidth="1"/>
    <col min="10" max="10" width="68" style="1459" customWidth="1"/>
    <col min="11" max="12" width="10" style="1448" customWidth="1"/>
    <col min="13" max="13" width="10.5703125" style="1459" hidden="1"/>
  </cols>
  <sheetData>
    <row r="1" spans="1:13" ht="22.5" hidden="1" customHeight="1">
      <c r="M1" s="21" t="s">
        <v>1</v>
      </c>
    </row>
    <row r="2" spans="1:13" s="1459" customFormat="1" ht="18.75" hidden="1" customHeight="1">
      <c r="A2" s="1498"/>
      <c r="B2" s="984"/>
      <c r="C2" s="1517" t="s">
        <v>90</v>
      </c>
      <c r="D2" s="1488"/>
      <c r="E2" s="133"/>
      <c r="F2" s="1485"/>
      <c r="G2" s="1485" t="s">
        <v>390</v>
      </c>
      <c r="H2" s="985"/>
      <c r="K2" s="1448"/>
      <c r="L2" s="1448"/>
      <c r="M2" s="1455">
        <v>0</v>
      </c>
    </row>
    <row r="3" spans="1:13" s="1459" customFormat="1" ht="14.25" hidden="1" customHeight="1">
      <c r="A3" s="1186"/>
      <c r="B3" s="984"/>
      <c r="C3" s="278"/>
      <c r="K3" s="1448"/>
      <c r="L3" s="1448"/>
      <c r="M3" s="1455">
        <v>0</v>
      </c>
    </row>
    <row r="4" spans="1:13" s="1459" customFormat="1" ht="18.75" hidden="1" customHeight="1">
      <c r="A4" s="1498"/>
      <c r="B4" s="984"/>
      <c r="C4" s="1517" t="s">
        <v>90</v>
      </c>
      <c r="D4" s="1488"/>
      <c r="E4" s="139" t="s">
        <v>1326</v>
      </c>
      <c r="F4" s="1485"/>
      <c r="G4" s="191"/>
      <c r="H4" s="1485" t="s">
        <v>390</v>
      </c>
      <c r="K4" s="1448"/>
      <c r="L4" s="1448"/>
      <c r="M4" s="1455">
        <v>0</v>
      </c>
    </row>
    <row r="5" spans="1:13" s="1459" customFormat="1" ht="14.25" hidden="1" customHeight="1">
      <c r="A5" s="1186"/>
      <c r="B5" s="984"/>
      <c r="C5" s="278"/>
      <c r="K5" s="1448"/>
      <c r="L5" s="1448"/>
      <c r="M5" s="1455">
        <v>0</v>
      </c>
    </row>
    <row r="6" spans="1:13" s="1459" customFormat="1" ht="18.75" hidden="1" customHeight="1">
      <c r="A6" s="1498"/>
      <c r="B6" s="984"/>
      <c r="C6" s="1517" t="s">
        <v>90</v>
      </c>
      <c r="D6" s="1488"/>
      <c r="E6" s="140" t="s">
        <v>1327</v>
      </c>
      <c r="F6" s="1485"/>
      <c r="G6" s="191"/>
      <c r="H6" s="1485" t="s">
        <v>390</v>
      </c>
      <c r="K6" s="1448"/>
      <c r="L6" s="1448"/>
      <c r="M6" s="1455">
        <v>0</v>
      </c>
    </row>
    <row r="7" spans="1:13" s="1459" customFormat="1" ht="14.25" hidden="1" customHeight="1">
      <c r="A7" s="1186"/>
      <c r="B7" s="984"/>
      <c r="C7" s="278"/>
      <c r="K7" s="1448"/>
      <c r="L7" s="1448"/>
      <c r="M7" s="1455">
        <v>0</v>
      </c>
    </row>
    <row r="8" spans="1:13" s="1459" customFormat="1" ht="18.75" hidden="1" customHeight="1">
      <c r="A8" s="1498"/>
      <c r="B8" s="984"/>
      <c r="C8" s="1517" t="s">
        <v>90</v>
      </c>
      <c r="D8" s="1488"/>
      <c r="E8" s="140" t="s">
        <v>1328</v>
      </c>
      <c r="F8" s="1485"/>
      <c r="G8" s="191"/>
      <c r="H8" s="1485" t="s">
        <v>390</v>
      </c>
      <c r="K8" s="1448"/>
      <c r="L8" s="1448"/>
      <c r="M8" s="1455">
        <v>0</v>
      </c>
    </row>
    <row r="9" spans="1:13" s="1459" customFormat="1" ht="14.25" hidden="1" customHeight="1">
      <c r="A9" s="1186"/>
      <c r="B9" s="984"/>
      <c r="C9" s="278"/>
      <c r="K9" s="1448"/>
      <c r="L9" s="1448"/>
      <c r="M9" s="1455">
        <v>0</v>
      </c>
    </row>
    <row r="10" spans="1:13" s="1459" customFormat="1" ht="18.75" hidden="1" customHeight="1">
      <c r="A10" s="1498"/>
      <c r="B10" s="984"/>
      <c r="C10" s="1517" t="s">
        <v>90</v>
      </c>
      <c r="D10" s="1488"/>
      <c r="E10" s="140" t="s">
        <v>1329</v>
      </c>
      <c r="F10" s="1485"/>
      <c r="G10" s="1489"/>
      <c r="H10" s="1485" t="s">
        <v>390</v>
      </c>
      <c r="K10" s="1448"/>
      <c r="L10" s="1448" t="s">
        <v>1330</v>
      </c>
      <c r="M10" s="1455">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378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3784"/>
      <c r="F14" s="3784"/>
      <c r="G14" s="3784"/>
      <c r="H14" s="3785"/>
      <c r="J14" s="1455"/>
      <c r="M14" s="21">
        <v>28</v>
      </c>
    </row>
    <row r="15" spans="1:13" s="1459" customFormat="1" ht="14.65" customHeight="1">
      <c r="A15" s="1186"/>
      <c r="B15" s="984"/>
      <c r="C15" s="309"/>
      <c r="D15" s="3836" t="str">
        <f>IF(org=0,"Не определено",org)</f>
        <v>ООО "Смоленскрегионтеплоэнерго"</v>
      </c>
      <c r="E15" s="3837"/>
      <c r="F15" s="3837"/>
      <c r="G15" s="3837"/>
      <c r="H15" s="3838"/>
      <c r="J15" s="722"/>
      <c r="K15" s="1448"/>
      <c r="L15" s="1448"/>
      <c r="M15" s="1455">
        <v>14</v>
      </c>
    </row>
    <row r="16" spans="1:13" ht="14.65" customHeight="1">
      <c r="C16" s="34"/>
      <c r="D16" s="22"/>
      <c r="E16" s="33"/>
      <c r="F16" s="33"/>
      <c r="G16" s="33"/>
      <c r="H16" s="628"/>
      <c r="I16" s="127"/>
      <c r="M16" s="21">
        <v>14</v>
      </c>
    </row>
    <row r="17" spans="1:13" s="1459" customFormat="1" ht="14.25" hidden="1" customHeight="1">
      <c r="A17" s="1186"/>
      <c r="B17" s="984"/>
      <c r="C17" s="309"/>
      <c r="D17" s="296"/>
      <c r="E17" s="322"/>
      <c r="F17" s="322"/>
      <c r="G17" s="322"/>
      <c r="H17" s="628"/>
      <c r="I17" s="127"/>
      <c r="K17" s="1448"/>
      <c r="L17" s="1448"/>
      <c r="M17" s="1455">
        <v>0</v>
      </c>
    </row>
    <row r="18" spans="1:13" ht="21.95" customHeight="1">
      <c r="C18" s="34"/>
      <c r="D18" s="3822" t="s">
        <v>384</v>
      </c>
      <c r="E18" s="3822"/>
      <c r="F18" s="3822"/>
      <c r="G18" s="3822"/>
      <c r="H18" s="3822"/>
      <c r="I18" s="3965" t="s">
        <v>385</v>
      </c>
      <c r="M18" s="21">
        <v>21</v>
      </c>
    </row>
    <row r="19" spans="1:13" ht="21.95" customHeight="1">
      <c r="C19" s="34"/>
      <c r="D19" s="43" t="s">
        <v>75</v>
      </c>
      <c r="E19" s="45" t="s">
        <v>386</v>
      </c>
      <c r="F19" s="45"/>
      <c r="G19" s="45" t="s">
        <v>387</v>
      </c>
      <c r="H19" s="45" t="s">
        <v>474</v>
      </c>
      <c r="I19" s="3965"/>
      <c r="M19" s="21">
        <v>21</v>
      </c>
    </row>
    <row r="20" spans="1:13" ht="12" hidden="1" customHeight="1">
      <c r="C20" s="34"/>
      <c r="D20" s="25"/>
      <c r="E20" s="25"/>
      <c r="F20" s="25"/>
      <c r="G20" s="25"/>
      <c r="H20" s="25"/>
      <c r="I20" s="25"/>
      <c r="M20" s="21">
        <v>0</v>
      </c>
    </row>
    <row r="21" spans="1:13" ht="14.65" customHeight="1">
      <c r="A21" s="1498"/>
      <c r="C21" s="34"/>
      <c r="D21" s="82">
        <v>1</v>
      </c>
      <c r="E21" s="4059" t="s">
        <v>1331</v>
      </c>
      <c r="F21" s="4059"/>
      <c r="G21" s="4059"/>
      <c r="H21" s="4059"/>
      <c r="I21" s="142"/>
      <c r="M21" s="21">
        <v>14</v>
      </c>
    </row>
    <row r="22" spans="1:13" ht="21" customHeight="1">
      <c r="A22" s="1498"/>
      <c r="C22" s="34"/>
      <c r="D22" s="82" t="s">
        <v>1216</v>
      </c>
      <c r="E22" s="128" t="s">
        <v>1332</v>
      </c>
      <c r="F22" s="132"/>
      <c r="G22" s="1524"/>
      <c r="H22" s="132" t="s">
        <v>390</v>
      </c>
      <c r="I22" s="85" t="s">
        <v>1333</v>
      </c>
      <c r="M22" s="21">
        <v>20</v>
      </c>
    </row>
    <row r="23" spans="1:13" ht="60" customHeight="1">
      <c r="A23" s="1498"/>
      <c r="C23" s="34"/>
      <c r="D23" s="82" t="s">
        <v>1218</v>
      </c>
      <c r="E23" s="128" t="s">
        <v>1334</v>
      </c>
      <c r="F23" s="132"/>
      <c r="G23" s="191"/>
      <c r="H23" s="147"/>
      <c r="I23" s="192" t="s">
        <v>1335</v>
      </c>
      <c r="M23" s="21">
        <v>57</v>
      </c>
    </row>
    <row r="24" spans="1:13" ht="14.65" customHeight="1">
      <c r="A24" s="1498"/>
      <c r="B24" s="81">
        <v>3</v>
      </c>
      <c r="C24" s="34"/>
      <c r="D24" s="82">
        <v>2</v>
      </c>
      <c r="E24" s="15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2"/>
      <c r="G24" s="132" t="s">
        <v>390</v>
      </c>
      <c r="H24" s="147"/>
      <c r="I24" s="193" t="s">
        <v>704</v>
      </c>
      <c r="M24" s="21">
        <v>14</v>
      </c>
    </row>
    <row r="25" spans="1:13" ht="48.2" customHeight="1">
      <c r="A25" s="1498"/>
      <c r="C25" s="34"/>
      <c r="D25" s="82">
        <v>3</v>
      </c>
      <c r="E25" s="405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4059"/>
      <c r="G25" s="4059"/>
      <c r="H25" s="4059"/>
      <c r="I25" s="190"/>
      <c r="M25" s="21">
        <v>46</v>
      </c>
    </row>
    <row r="26" spans="1:13" ht="14.65" customHeight="1">
      <c r="A26" s="1498"/>
      <c r="C26" s="34"/>
      <c r="D26" s="82" t="s">
        <v>408</v>
      </c>
      <c r="E26" s="133"/>
      <c r="F26" s="132"/>
      <c r="G26" s="132" t="s">
        <v>390</v>
      </c>
      <c r="H26" s="147"/>
      <c r="I26" s="3777" t="s">
        <v>1336</v>
      </c>
      <c r="M26" s="21">
        <v>14</v>
      </c>
    </row>
    <row r="27" spans="1:13" ht="15.75" customHeight="1">
      <c r="A27" s="1498" t="s">
        <v>161</v>
      </c>
      <c r="C27" s="34"/>
      <c r="D27" s="46"/>
      <c r="E27" s="137" t="s">
        <v>406</v>
      </c>
      <c r="F27" s="138"/>
      <c r="G27" s="138"/>
      <c r="H27" s="135"/>
      <c r="I27" s="3779"/>
      <c r="M27" s="21">
        <v>15</v>
      </c>
    </row>
    <row r="28" spans="1:13" ht="39.75" customHeight="1">
      <c r="A28" s="1498"/>
      <c r="B28" s="81">
        <v>3</v>
      </c>
      <c r="C28" s="34"/>
      <c r="D28" s="82">
        <v>4</v>
      </c>
      <c r="E28" s="405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4059"/>
      <c r="G28" s="4059"/>
      <c r="H28" s="4059"/>
      <c r="I28" s="190"/>
      <c r="M28" s="21">
        <v>38</v>
      </c>
    </row>
    <row r="29" spans="1:13" ht="21" customHeight="1">
      <c r="A29" s="1498"/>
      <c r="C29" s="34"/>
      <c r="D29" s="82" t="s">
        <v>832</v>
      </c>
      <c r="E29" s="139" t="s">
        <v>1326</v>
      </c>
      <c r="F29" s="132"/>
      <c r="G29" s="191"/>
      <c r="H29" s="132" t="s">
        <v>390</v>
      </c>
      <c r="I29" s="3777" t="s">
        <v>1337</v>
      </c>
      <c r="M29" s="21">
        <v>20</v>
      </c>
    </row>
    <row r="30" spans="1:13" ht="15.75" customHeight="1">
      <c r="A30" s="1498" t="s">
        <v>89</v>
      </c>
      <c r="C30" s="34"/>
      <c r="D30" s="46"/>
      <c r="E30" s="137" t="s">
        <v>406</v>
      </c>
      <c r="F30" s="138"/>
      <c r="G30" s="138"/>
      <c r="H30" s="135"/>
      <c r="I30" s="3779"/>
      <c r="M30" s="21">
        <v>15</v>
      </c>
    </row>
    <row r="31" spans="1:13" ht="31.5" customHeight="1">
      <c r="A31" s="1498"/>
      <c r="B31" s="81">
        <v>3</v>
      </c>
      <c r="C31" s="34"/>
      <c r="D31" s="82">
        <v>5</v>
      </c>
      <c r="E31" s="405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4059"/>
      <c r="G31" s="4059"/>
      <c r="H31" s="4059"/>
      <c r="I31" s="190"/>
      <c r="M31" s="21">
        <v>30</v>
      </c>
    </row>
    <row r="32" spans="1:13" ht="27.4" customHeight="1">
      <c r="A32" s="1498"/>
      <c r="C32" s="34"/>
      <c r="D32" s="82" t="s">
        <v>397</v>
      </c>
      <c r="E32" s="397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3976"/>
      <c r="G32" s="3976"/>
      <c r="H32" s="3976"/>
      <c r="I32" s="190"/>
      <c r="M32" s="21">
        <v>26</v>
      </c>
    </row>
    <row r="33" spans="1:13" ht="14.65" customHeight="1">
      <c r="A33" s="1498"/>
      <c r="C33" s="34"/>
      <c r="D33" s="82" t="s">
        <v>1338</v>
      </c>
      <c r="E33" s="140" t="s">
        <v>1327</v>
      </c>
      <c r="F33" s="132"/>
      <c r="G33" s="191"/>
      <c r="H33" s="132" t="s">
        <v>390</v>
      </c>
      <c r="I33" s="3777" t="s">
        <v>1339</v>
      </c>
      <c r="M33" s="21">
        <v>14</v>
      </c>
    </row>
    <row r="34" spans="1:13" ht="15.75" customHeight="1">
      <c r="A34" s="1498" t="s">
        <v>77</v>
      </c>
      <c r="C34" s="34"/>
      <c r="D34" s="46"/>
      <c r="E34" s="138" t="s">
        <v>406</v>
      </c>
      <c r="F34" s="134"/>
      <c r="G34" s="134"/>
      <c r="H34" s="135"/>
      <c r="I34" s="3779"/>
      <c r="M34" s="21">
        <v>15</v>
      </c>
    </row>
    <row r="35" spans="1:13" ht="25.15" customHeight="1">
      <c r="A35" s="1498"/>
      <c r="C35" s="34"/>
      <c r="D35" s="82" t="s">
        <v>923</v>
      </c>
      <c r="E35" s="397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3976"/>
      <c r="G35" s="3976"/>
      <c r="H35" s="3976"/>
      <c r="I35" s="190"/>
      <c r="M35" s="21">
        <v>24</v>
      </c>
    </row>
    <row r="36" spans="1:13" ht="14.65" customHeight="1">
      <c r="A36" s="1498"/>
      <c r="C36" s="34"/>
      <c r="D36" s="82" t="s">
        <v>1340</v>
      </c>
      <c r="E36" s="140" t="s">
        <v>1328</v>
      </c>
      <c r="F36" s="132"/>
      <c r="G36" s="191"/>
      <c r="H36" s="132" t="s">
        <v>390</v>
      </c>
      <c r="I36" s="3756" t="s">
        <v>1341</v>
      </c>
      <c r="M36" s="21">
        <v>14</v>
      </c>
    </row>
    <row r="37" spans="1:13" ht="15.75" customHeight="1">
      <c r="A37" s="1498" t="s">
        <v>78</v>
      </c>
      <c r="C37" s="34"/>
      <c r="D37" s="46"/>
      <c r="E37" s="138" t="s">
        <v>406</v>
      </c>
      <c r="F37" s="134"/>
      <c r="G37" s="134"/>
      <c r="H37" s="135"/>
      <c r="I37" s="3756"/>
      <c r="M37" s="21">
        <v>15</v>
      </c>
    </row>
    <row r="38" spans="1:13" ht="27.4" customHeight="1">
      <c r="A38" s="1498"/>
      <c r="C38" s="34"/>
      <c r="D38" s="82" t="s">
        <v>924</v>
      </c>
      <c r="E38" s="397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3976"/>
      <c r="G38" s="3976"/>
      <c r="H38" s="3976"/>
      <c r="I38" s="190"/>
      <c r="M38" s="21">
        <v>26</v>
      </c>
    </row>
    <row r="39" spans="1:13" ht="14.65" customHeight="1">
      <c r="A39" s="1498"/>
      <c r="C39" s="34"/>
      <c r="D39" s="82" t="s">
        <v>925</v>
      </c>
      <c r="E39" s="140" t="s">
        <v>1329</v>
      </c>
      <c r="F39" s="132"/>
      <c r="G39" s="141"/>
      <c r="H39" s="132" t="s">
        <v>390</v>
      </c>
      <c r="I39" s="3777" t="s">
        <v>1342</v>
      </c>
      <c r="L39" s="89" t="s">
        <v>1330</v>
      </c>
      <c r="M39" s="21">
        <v>14</v>
      </c>
    </row>
    <row r="40" spans="1:13" ht="15.75" customHeight="1">
      <c r="A40" s="1498" t="s">
        <v>115</v>
      </c>
      <c r="C40" s="34"/>
      <c r="D40" s="46"/>
      <c r="E40" s="138" t="s">
        <v>406</v>
      </c>
      <c r="F40" s="134"/>
      <c r="G40" s="134"/>
      <c r="H40" s="135"/>
      <c r="I40" s="3779"/>
      <c r="M40" s="21">
        <v>15</v>
      </c>
    </row>
    <row r="41" spans="1:13" s="1609" customFormat="1" ht="3" customHeight="1">
      <c r="A41" s="1498"/>
      <c r="K41" s="130"/>
      <c r="L41" s="130"/>
      <c r="M41" s="76">
        <v>3</v>
      </c>
    </row>
    <row r="42" spans="1:13" ht="26.25" customHeight="1">
      <c r="D42" s="1496" t="s">
        <v>894</v>
      </c>
      <c r="E42" s="385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3859"/>
      <c r="G42" s="3859"/>
      <c r="H42" s="3859"/>
      <c r="I42" s="3859"/>
      <c r="M42" s="21">
        <v>25</v>
      </c>
    </row>
    <row r="43" spans="1:13" ht="22.5" hidden="1" customHeight="1">
      <c r="A43" s="1186" t="s">
        <v>69</v>
      </c>
      <c r="B43" s="81">
        <v>0</v>
      </c>
      <c r="C43" s="35">
        <v>3</v>
      </c>
      <c r="D43" s="21">
        <v>6</v>
      </c>
      <c r="E43" s="21">
        <v>63</v>
      </c>
      <c r="F43" s="21">
        <v>0</v>
      </c>
      <c r="G43" s="21">
        <v>35</v>
      </c>
      <c r="H43" s="21">
        <v>35</v>
      </c>
      <c r="I43" s="21">
        <v>91</v>
      </c>
      <c r="J43" s="21">
        <v>68</v>
      </c>
      <c r="K43" s="89">
        <v>10</v>
      </c>
      <c r="L43" s="89">
        <v>10</v>
      </c>
      <c r="M43" s="2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566" hidden="1" customWidth="1"/>
    <col min="3" max="3" width="9.140625" style="1502" hidden="1" customWidth="1"/>
    <col min="4" max="4" width="3" style="278" customWidth="1"/>
    <col min="5" max="5" width="6" style="1459" customWidth="1"/>
    <col min="6" max="6" width="46.7109375" style="1459" customWidth="1"/>
    <col min="7" max="7" width="35" style="1459" customWidth="1"/>
    <col min="8" max="8" width="3" style="1459" customWidth="1"/>
    <col min="9" max="10" width="11" style="1459" customWidth="1"/>
    <col min="11" max="12" width="35" style="1459" customWidth="1"/>
    <col min="13" max="13" width="84" style="1459" customWidth="1"/>
    <col min="14" max="14" width="10" style="1459" customWidth="1"/>
    <col min="15" max="16" width="10" style="1448" customWidth="1"/>
    <col min="17" max="33" width="10" style="1459" customWidth="1"/>
    <col min="34" max="34" width="10.5703125" style="1459" hidden="1"/>
  </cols>
  <sheetData>
    <row r="1" spans="1:34" s="1459" customFormat="1" ht="22.5" hidden="1" customHeight="1">
      <c r="A1" s="1566"/>
      <c r="B1" s="1566"/>
      <c r="C1" s="302"/>
      <c r="D1" s="278"/>
      <c r="N1" s="1460">
        <f>IFERROR(MATCH("метод экономически обоснованных расходов (затрат)",OFFER_METHOD,0),0)</f>
        <v>0</v>
      </c>
      <c r="O1" s="1448"/>
      <c r="P1" s="1448"/>
      <c r="T1" s="701"/>
      <c r="AG1" s="189"/>
      <c r="AH1" s="1455" t="s">
        <v>1</v>
      </c>
    </row>
    <row r="2" spans="1:34" s="1459" customFormat="1" ht="18.75" hidden="1" customHeight="1">
      <c r="A2" s="1567" t="s">
        <v>241</v>
      </c>
      <c r="B2" s="1567" t="s">
        <v>242</v>
      </c>
      <c r="C2" s="302"/>
      <c r="D2" s="278"/>
      <c r="E2" s="864"/>
      <c r="F2" s="864"/>
      <c r="G2" s="4036" t="str">
        <f>INDEX(PT_DIFFERENTIATION_NTAR,MATCH(B2,PT_DIFFERENTIATION_NTAR_ID,0))</f>
        <v/>
      </c>
      <c r="H2" s="1648"/>
      <c r="I2" s="1526"/>
      <c r="J2" s="1560"/>
      <c r="K2" s="1649"/>
      <c r="L2" s="1648" t="s">
        <v>390</v>
      </c>
      <c r="M2" s="1659"/>
      <c r="N2" s="268"/>
      <c r="O2" s="1448"/>
      <c r="P2" s="1448"/>
      <c r="AH2" s="1455">
        <v>0</v>
      </c>
    </row>
    <row r="3" spans="1:34" s="1459" customFormat="1" ht="18.75" hidden="1" customHeight="1">
      <c r="A3" s="1567"/>
      <c r="B3" s="1567"/>
      <c r="C3" s="302" t="s">
        <v>1343</v>
      </c>
      <c r="D3" s="278"/>
      <c r="E3" s="864"/>
      <c r="F3" s="864"/>
      <c r="G3" s="4036"/>
      <c r="H3" s="1324"/>
      <c r="I3" s="565" t="s">
        <v>1344</v>
      </c>
      <c r="J3" s="487"/>
      <c r="K3" s="1324"/>
      <c r="L3" s="148"/>
      <c r="M3" s="1659"/>
      <c r="N3" s="268"/>
      <c r="O3" s="1448"/>
      <c r="P3" s="1448"/>
      <c r="AH3" s="1455">
        <v>0</v>
      </c>
    </row>
    <row r="4" spans="1:34" s="1459" customFormat="1" ht="14.25" hidden="1" customHeight="1">
      <c r="A4" s="1566"/>
      <c r="B4" s="1566"/>
      <c r="C4" s="302"/>
      <c r="D4" s="278"/>
      <c r="N4" s="1460">
        <f>IFERROR(MATCH("метод экономически обоснованных расходов (затрат)",OFFER_METHOD,0),0)</f>
        <v>0</v>
      </c>
      <c r="O4" s="1448"/>
      <c r="P4" s="1448"/>
      <c r="T4" s="701"/>
      <c r="AG4" s="189"/>
      <c r="AH4" s="1455">
        <v>0</v>
      </c>
    </row>
    <row r="5" spans="1:34" s="1459" customFormat="1" ht="18.75" hidden="1" customHeight="1">
      <c r="A5" s="1567" t="s">
        <v>241</v>
      </c>
      <c r="B5" s="1567" t="s">
        <v>242</v>
      </c>
      <c r="C5" s="302"/>
      <c r="D5" s="278"/>
      <c r="E5" s="864"/>
      <c r="F5" s="864"/>
      <c r="G5" s="4036" t="str">
        <f>INDEX(PT_DIFFERENTIATION_NTAR,MATCH(B5,PT_DIFFERENTIATION_NTAR_ID,0))</f>
        <v/>
      </c>
      <c r="H5" s="1648"/>
      <c r="I5" s="1526"/>
      <c r="J5" s="1560"/>
      <c r="K5" s="1565"/>
      <c r="L5" s="1648" t="s">
        <v>390</v>
      </c>
      <c r="M5" s="1659"/>
      <c r="N5" s="268"/>
      <c r="O5" s="1448"/>
      <c r="P5" s="1448"/>
      <c r="AH5" s="1455">
        <v>0</v>
      </c>
    </row>
    <row r="6" spans="1:34" s="1459" customFormat="1" ht="18.75" hidden="1" customHeight="1">
      <c r="A6" s="1567"/>
      <c r="B6" s="1567"/>
      <c r="C6" s="302" t="s">
        <v>1345</v>
      </c>
      <c r="D6" s="278"/>
      <c r="E6" s="864"/>
      <c r="F6" s="864"/>
      <c r="G6" s="4036"/>
      <c r="H6" s="1324"/>
      <c r="I6" s="565" t="s">
        <v>1344</v>
      </c>
      <c r="J6" s="487"/>
      <c r="K6" s="1324"/>
      <c r="L6" s="148"/>
      <c r="M6" s="1659"/>
      <c r="N6" s="268"/>
      <c r="O6" s="1448"/>
      <c r="P6" s="1448"/>
      <c r="AH6" s="1455">
        <v>0</v>
      </c>
    </row>
    <row r="7" spans="1:34" s="1459" customFormat="1" ht="14.25" hidden="1" customHeight="1">
      <c r="A7" s="1566"/>
      <c r="B7" s="1566"/>
      <c r="C7" s="302"/>
      <c r="D7" s="278"/>
      <c r="N7" s="1460">
        <f>IFERROR(MATCH("метод экономически обоснованных расходов (затрат)",OFFER_METHOD,0),0)</f>
        <v>0</v>
      </c>
      <c r="O7" s="1448"/>
      <c r="P7" s="1448"/>
      <c r="T7" s="701"/>
      <c r="AG7" s="189"/>
      <c r="AH7" s="1455">
        <v>0</v>
      </c>
    </row>
    <row r="8" spans="1:34" s="1459" customFormat="1" ht="56.25" hidden="1" customHeight="1">
      <c r="A8" s="1567"/>
      <c r="B8" s="1567"/>
      <c r="C8" s="302"/>
      <c r="D8" s="278"/>
      <c r="E8" s="864"/>
      <c r="F8" s="864"/>
      <c r="G8" s="864"/>
      <c r="H8" s="1558"/>
      <c r="I8" s="1526"/>
      <c r="J8" s="1560"/>
      <c r="K8" s="1649"/>
      <c r="L8" s="1558" t="s">
        <v>390</v>
      </c>
      <c r="M8" s="1659"/>
      <c r="N8" s="268"/>
      <c r="O8" s="1448"/>
      <c r="P8" s="1448"/>
      <c r="AH8" s="1455">
        <v>0</v>
      </c>
    </row>
    <row r="9" spans="1:34" ht="14.25" hidden="1" customHeight="1">
      <c r="T9" s="330"/>
      <c r="AG9" s="189"/>
      <c r="AH9" s="307">
        <v>0</v>
      </c>
    </row>
    <row r="10" spans="1:34" s="1459" customFormat="1" ht="56.25" hidden="1" customHeight="1">
      <c r="A10" s="1567"/>
      <c r="B10" s="1567"/>
      <c r="C10" s="302"/>
      <c r="D10" s="278"/>
      <c r="E10" s="864"/>
      <c r="F10" s="864"/>
      <c r="G10" s="864"/>
      <c r="H10" s="1557"/>
      <c r="I10" s="1526"/>
      <c r="J10" s="1560"/>
      <c r="K10" s="1565"/>
      <c r="L10" s="1558" t="s">
        <v>390</v>
      </c>
      <c r="M10" s="1659"/>
      <c r="N10" s="268"/>
      <c r="O10" s="1448"/>
      <c r="P10" s="1448"/>
      <c r="AH10" s="1455">
        <v>0</v>
      </c>
    </row>
    <row r="11" spans="1:34" ht="14.25" hidden="1" customHeight="1">
      <c r="AH11" s="307">
        <v>0</v>
      </c>
    </row>
    <row r="12" spans="1:34" ht="14.25" hidden="1" customHeight="1">
      <c r="AH12" s="307">
        <v>0</v>
      </c>
    </row>
    <row r="13" spans="1:34" ht="6.4" customHeight="1">
      <c r="D13" s="309"/>
      <c r="E13" s="296"/>
      <c r="F13" s="296"/>
      <c r="G13" s="296"/>
      <c r="H13" s="296"/>
      <c r="I13" s="296"/>
      <c r="J13" s="296"/>
      <c r="K13" s="296"/>
      <c r="L13" s="23"/>
      <c r="M13" s="23"/>
      <c r="AH13" s="307">
        <v>6</v>
      </c>
    </row>
    <row r="14" spans="1:34" ht="14.65" customHeight="1">
      <c r="D14" s="309"/>
      <c r="E14" s="406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4061"/>
      <c r="G14" s="4061"/>
      <c r="H14" s="4061"/>
      <c r="I14" s="4061"/>
      <c r="J14" s="4061"/>
      <c r="K14" s="4061"/>
      <c r="L14" s="4061"/>
      <c r="M14" s="154"/>
      <c r="AH14" s="307">
        <v>14</v>
      </c>
    </row>
    <row r="15" spans="1:34" ht="6.4" customHeight="1">
      <c r="D15" s="309"/>
      <c r="E15" s="296"/>
      <c r="F15" s="322"/>
      <c r="G15" s="322"/>
      <c r="H15" s="322"/>
      <c r="I15" s="322"/>
      <c r="J15" s="322"/>
      <c r="K15" s="322"/>
      <c r="L15" s="256"/>
      <c r="M15" s="127"/>
      <c r="AH15" s="307">
        <v>6</v>
      </c>
    </row>
    <row r="16" spans="1:34" ht="24" customHeight="1">
      <c r="D16" s="309"/>
      <c r="E16" s="296"/>
      <c r="F16" s="239" t="str">
        <f>"Дата подачи заявления об "&amp;IF(TITLE_DATE_PR_CHANGE="","утверждении","изменении")&amp;" тарифов"</f>
        <v>Дата подачи заявления об утверждении тарифов</v>
      </c>
      <c r="G16" s="3852" t="str">
        <f>IF(TITLE_DATE_PR_CHANGE="",IF(TITLE_DATE_PR="","",TITLE_DATE_PR),TITLE_DATE_PR_CHANGE)</f>
        <v/>
      </c>
      <c r="H16" s="3852"/>
      <c r="I16" s="3852"/>
      <c r="J16" s="3852"/>
      <c r="K16" s="3852"/>
      <c r="L16" s="3852"/>
      <c r="M16" s="331"/>
      <c r="N16" s="260"/>
      <c r="AH16" s="307">
        <v>23</v>
      </c>
    </row>
    <row r="17" spans="1:34" ht="24" customHeight="1">
      <c r="D17" s="309"/>
      <c r="E17" s="296"/>
      <c r="F17" s="239" t="str">
        <f>"Номер подачи заявления об "&amp;IF(TITLE_DATE_PR_CHANGE="","утверждении","изменении")&amp;" тарифов"</f>
        <v>Номер подачи заявления об утверждении тарифов</v>
      </c>
      <c r="G17" s="3853" t="str">
        <f>IF(TITLE_NUMBER_PR_CHANGE="",IF(TITLE_NUMBER_PR="","",TITLE_NUMBER_PR),TITLE_NUMBER_PR_CHANGE)</f>
        <v/>
      </c>
      <c r="H17" s="3853"/>
      <c r="I17" s="3853"/>
      <c r="J17" s="3853"/>
      <c r="K17" s="3853"/>
      <c r="L17" s="3853"/>
      <c r="M17" s="331"/>
      <c r="N17" s="260"/>
      <c r="AH17" s="307">
        <v>23</v>
      </c>
    </row>
    <row r="18" spans="1:34" ht="14.65" customHeight="1">
      <c r="D18" s="309"/>
      <c r="E18" s="296"/>
      <c r="F18" s="322"/>
      <c r="G18" s="322"/>
      <c r="H18" s="322"/>
      <c r="I18" s="322"/>
      <c r="J18" s="322"/>
      <c r="K18" s="322"/>
      <c r="L18" s="628"/>
      <c r="M18" s="127"/>
      <c r="AH18" s="307">
        <v>14</v>
      </c>
    </row>
    <row r="19" spans="1:34" ht="21.95" customHeight="1">
      <c r="D19" s="309"/>
      <c r="E19" s="3822" t="s">
        <v>384</v>
      </c>
      <c r="F19" s="3822"/>
      <c r="G19" s="3822"/>
      <c r="H19" s="3822"/>
      <c r="I19" s="3822"/>
      <c r="J19" s="3822"/>
      <c r="K19" s="3822"/>
      <c r="L19" s="3822"/>
      <c r="M19" s="3965" t="s">
        <v>385</v>
      </c>
      <c r="AH19" s="307">
        <v>21</v>
      </c>
    </row>
    <row r="20" spans="1:34" ht="21.95" customHeight="1">
      <c r="D20" s="309"/>
      <c r="E20" s="3877" t="s">
        <v>75</v>
      </c>
      <c r="F20" s="3828" t="s">
        <v>213</v>
      </c>
      <c r="G20" s="3828" t="s">
        <v>214</v>
      </c>
      <c r="H20" s="3962" t="s">
        <v>1346</v>
      </c>
      <c r="I20" s="3963"/>
      <c r="J20" s="4038"/>
      <c r="K20" s="3828" t="s">
        <v>387</v>
      </c>
      <c r="L20" s="3828" t="s">
        <v>474</v>
      </c>
      <c r="M20" s="3965"/>
      <c r="AH20" s="307">
        <v>21</v>
      </c>
    </row>
    <row r="21" spans="1:34" ht="21.95" customHeight="1">
      <c r="D21" s="309"/>
      <c r="E21" s="3879"/>
      <c r="F21" s="3829"/>
      <c r="G21" s="3829"/>
      <c r="H21" s="3827" t="s">
        <v>1347</v>
      </c>
      <c r="I21" s="3840"/>
      <c r="J21" s="45" t="s">
        <v>1348</v>
      </c>
      <c r="K21" s="3829"/>
      <c r="L21" s="3829"/>
      <c r="M21" s="3965"/>
      <c r="AH21" s="307">
        <v>21</v>
      </c>
    </row>
    <row r="22" spans="1:34" ht="12.75" customHeight="1">
      <c r="D22" s="309"/>
      <c r="E22" s="215"/>
      <c r="F22" s="215"/>
      <c r="G22" s="215"/>
      <c r="H22" s="4063"/>
      <c r="I22" s="4063"/>
      <c r="J22" s="215"/>
      <c r="K22" s="215"/>
      <c r="L22" s="215"/>
      <c r="M22" s="215"/>
      <c r="AH22" s="307">
        <v>12</v>
      </c>
    </row>
    <row r="23" spans="1:34" ht="19.899999999999999" customHeight="1">
      <c r="A23" s="1567"/>
      <c r="B23" s="1567"/>
      <c r="D23" s="309"/>
      <c r="E23" s="1650" t="s">
        <v>161</v>
      </c>
      <c r="F23" s="4064" t="str">
        <f>"Предлагаемый метод регулирования"&amp;IF(TEMPLATE_SPHERE="HEAT"," в сфере "&amp;TEMPLATE_SPHERE_RUS,"")</f>
        <v>Предлагаемый метод регулирования в сфере теплоснабжения</v>
      </c>
      <c r="G23" s="4064"/>
      <c r="H23" s="4059"/>
      <c r="I23" s="4059"/>
      <c r="J23" s="4059"/>
      <c r="K23" s="4064" t="s">
        <v>390</v>
      </c>
      <c r="L23" s="4059"/>
      <c r="M23" s="1556"/>
      <c r="N23" s="268"/>
      <c r="AH23" s="307">
        <v>19</v>
      </c>
    </row>
    <row r="24" spans="1:34" ht="60.75" hidden="1" customHeight="1">
      <c r="A24" s="1567" t="s">
        <v>241</v>
      </c>
      <c r="B24" s="1567" t="s">
        <v>242</v>
      </c>
      <c r="D24" s="4062"/>
      <c r="E24" s="3817"/>
      <c r="F24" s="406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4036" t="str">
        <f>INDEX(PT_DIFFERENTIATION_NTAR,MATCH(B24,PT_DIFFERENTIATION_NTAR_ID,0))</f>
        <v/>
      </c>
      <c r="H24" s="1646"/>
      <c r="I24" s="1526"/>
      <c r="J24" s="1560"/>
      <c r="K24" s="1649"/>
      <c r="L24" s="1555" t="s">
        <v>390</v>
      </c>
      <c r="M24" s="37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8"/>
      <c r="AH24" s="307">
        <v>0</v>
      </c>
    </row>
    <row r="25" spans="1:34" s="1459" customFormat="1" ht="18.75" hidden="1" customHeight="1">
      <c r="A25" s="1567"/>
      <c r="B25" s="1567"/>
      <c r="C25" s="302" t="s">
        <v>1343</v>
      </c>
      <c r="D25" s="4062"/>
      <c r="E25" s="3817"/>
      <c r="F25" s="4065"/>
      <c r="G25" s="4036"/>
      <c r="H25" s="1324"/>
      <c r="I25" s="565" t="s">
        <v>1344</v>
      </c>
      <c r="J25" s="487"/>
      <c r="K25" s="1324"/>
      <c r="L25" s="148"/>
      <c r="M25" s="3778"/>
      <c r="N25" s="268"/>
      <c r="O25" s="1448"/>
      <c r="P25" s="1448"/>
      <c r="AH25" s="1455">
        <v>0</v>
      </c>
    </row>
    <row r="26" spans="1:34" ht="0.75" hidden="1" customHeight="1">
      <c r="A26" s="1567"/>
      <c r="B26" s="1567"/>
      <c r="C26" s="302" t="s">
        <v>1349</v>
      </c>
      <c r="D26" s="4062"/>
      <c r="E26" s="3817"/>
      <c r="F26" s="3952"/>
      <c r="G26" s="333"/>
      <c r="H26" s="1324"/>
      <c r="I26" s="328"/>
      <c r="J26" s="282"/>
      <c r="K26" s="1324"/>
      <c r="L26" s="135"/>
      <c r="M26" s="3778"/>
      <c r="N26" s="268"/>
      <c r="AH26" s="307">
        <v>0</v>
      </c>
    </row>
    <row r="27" spans="1:34" s="1459" customFormat="1" ht="45" hidden="1" customHeight="1">
      <c r="A27" s="1567" t="s">
        <v>246</v>
      </c>
      <c r="B27" s="1567" t="s">
        <v>247</v>
      </c>
      <c r="C27" s="302"/>
      <c r="D27" s="4060"/>
      <c r="E27" s="4066"/>
      <c r="F27" s="4067" t="str">
        <f>INDEX(PT_DIFFERENTIATION_VTAR,MATCH(A27,PT_DIFFERENTIATION_VTAR_ID,0))</f>
        <v/>
      </c>
      <c r="G27" s="4036" t="str">
        <f>INDEX(PT_DIFFERENTIATION_NTAR,MATCH(B27,PT_DIFFERENTIATION_NTAR_ID,0))</f>
        <v/>
      </c>
      <c r="H27" s="1646"/>
      <c r="I27" s="1526"/>
      <c r="J27" s="1560"/>
      <c r="K27" s="1649"/>
      <c r="L27" s="1646" t="s">
        <v>390</v>
      </c>
      <c r="M27" s="3778"/>
      <c r="N27" s="268"/>
      <c r="O27" s="1448"/>
      <c r="P27" s="1448"/>
      <c r="AH27" s="1455">
        <v>0</v>
      </c>
    </row>
    <row r="28" spans="1:34" s="1459" customFormat="1" ht="18.75" hidden="1" customHeight="1">
      <c r="A28" s="1567"/>
      <c r="B28" s="1567"/>
      <c r="C28" s="302" t="s">
        <v>1343</v>
      </c>
      <c r="D28" s="4060"/>
      <c r="E28" s="4066"/>
      <c r="F28" s="4067"/>
      <c r="G28" s="4036"/>
      <c r="H28" s="1324"/>
      <c r="I28" s="565" t="s">
        <v>1344</v>
      </c>
      <c r="J28" s="487"/>
      <c r="K28" s="1324"/>
      <c r="L28" s="148"/>
      <c r="M28" s="3778"/>
      <c r="N28" s="268"/>
      <c r="O28" s="1448"/>
      <c r="P28" s="1448"/>
      <c r="AH28" s="1455">
        <v>0</v>
      </c>
    </row>
    <row r="29" spans="1:34" s="1459" customFormat="1" ht="0.75" hidden="1" customHeight="1">
      <c r="A29" s="1567"/>
      <c r="B29" s="1567"/>
      <c r="C29" s="302" t="s">
        <v>1349</v>
      </c>
      <c r="D29" s="4060"/>
      <c r="E29" s="3817"/>
      <c r="F29" s="3952"/>
      <c r="G29" s="333"/>
      <c r="H29" s="1324"/>
      <c r="I29" s="565"/>
      <c r="J29" s="487"/>
      <c r="K29" s="1324"/>
      <c r="L29" s="148"/>
      <c r="M29" s="3778"/>
      <c r="N29" s="268"/>
      <c r="O29" s="1448"/>
      <c r="P29" s="1448"/>
      <c r="AH29" s="1455">
        <v>0</v>
      </c>
    </row>
    <row r="30" spans="1:34" s="1459" customFormat="1" ht="45" hidden="1" customHeight="1">
      <c r="A30" s="1567" t="s">
        <v>253</v>
      </c>
      <c r="B30" s="1567" t="s">
        <v>254</v>
      </c>
      <c r="C30" s="302"/>
      <c r="D30" s="4060"/>
      <c r="E30" s="3817"/>
      <c r="F30" s="395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4036" t="str">
        <f>INDEX(PT_DIFFERENTIATION_NTAR,MATCH(B30,PT_DIFFERENTIATION_NTAR_ID,0))</f>
        <v/>
      </c>
      <c r="H30" s="1646"/>
      <c r="I30" s="1526"/>
      <c r="J30" s="1560"/>
      <c r="K30" s="1649"/>
      <c r="L30" s="1646" t="s">
        <v>390</v>
      </c>
      <c r="M30" s="3778"/>
      <c r="N30" s="268"/>
      <c r="O30" s="1448"/>
      <c r="P30" s="1448"/>
      <c r="AH30" s="1455">
        <v>0</v>
      </c>
    </row>
    <row r="31" spans="1:34" s="1459" customFormat="1" ht="18.75" hidden="1" customHeight="1">
      <c r="A31" s="1567"/>
      <c r="B31" s="1567"/>
      <c r="C31" s="302" t="s">
        <v>1343</v>
      </c>
      <c r="D31" s="4060"/>
      <c r="E31" s="3817"/>
      <c r="F31" s="3952"/>
      <c r="G31" s="4036"/>
      <c r="H31" s="1324"/>
      <c r="I31" s="565" t="s">
        <v>1344</v>
      </c>
      <c r="J31" s="487"/>
      <c r="K31" s="1324"/>
      <c r="L31" s="148"/>
      <c r="M31" s="3778"/>
      <c r="N31" s="268"/>
      <c r="O31" s="1448"/>
      <c r="P31" s="1448"/>
      <c r="AH31" s="1455">
        <v>0</v>
      </c>
    </row>
    <row r="32" spans="1:34" s="1459" customFormat="1" ht="0.75" hidden="1" customHeight="1">
      <c r="A32" s="1567"/>
      <c r="B32" s="1567"/>
      <c r="C32" s="302" t="s">
        <v>1349</v>
      </c>
      <c r="D32" s="4060"/>
      <c r="E32" s="3817"/>
      <c r="F32" s="3952"/>
      <c r="G32" s="333"/>
      <c r="H32" s="1324"/>
      <c r="I32" s="565"/>
      <c r="J32" s="487"/>
      <c r="K32" s="1324"/>
      <c r="L32" s="148"/>
      <c r="M32" s="3778"/>
      <c r="N32" s="268"/>
      <c r="O32" s="1448"/>
      <c r="P32" s="1448"/>
      <c r="AH32" s="1455">
        <v>0</v>
      </c>
    </row>
    <row r="33" spans="1:34" s="1459" customFormat="1" ht="45" hidden="1" customHeight="1">
      <c r="A33" s="1567" t="s">
        <v>259</v>
      </c>
      <c r="B33" s="1567" t="s">
        <v>260</v>
      </c>
      <c r="C33" s="302"/>
      <c r="D33" s="4060"/>
      <c r="E33" s="3817"/>
      <c r="F33" s="395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4036" t="str">
        <f>INDEX(PT_DIFFERENTIATION_NTAR,MATCH(B33,PT_DIFFERENTIATION_NTAR_ID,0))</f>
        <v/>
      </c>
      <c r="H33" s="1646"/>
      <c r="I33" s="1526"/>
      <c r="J33" s="1560"/>
      <c r="K33" s="1649"/>
      <c r="L33" s="1646" t="s">
        <v>390</v>
      </c>
      <c r="M33" s="3778"/>
      <c r="N33" s="268"/>
      <c r="O33" s="1448"/>
      <c r="P33" s="1448"/>
      <c r="AH33" s="1455">
        <v>0</v>
      </c>
    </row>
    <row r="34" spans="1:34" s="1459" customFormat="1" ht="18.75" hidden="1" customHeight="1">
      <c r="A34" s="1567"/>
      <c r="B34" s="1567"/>
      <c r="C34" s="302" t="s">
        <v>1343</v>
      </c>
      <c r="D34" s="4060"/>
      <c r="E34" s="3817"/>
      <c r="F34" s="3952"/>
      <c r="G34" s="4036"/>
      <c r="H34" s="1324"/>
      <c r="I34" s="565" t="s">
        <v>1344</v>
      </c>
      <c r="J34" s="487"/>
      <c r="K34" s="1324"/>
      <c r="L34" s="148"/>
      <c r="M34" s="3778"/>
      <c r="N34" s="268"/>
      <c r="O34" s="1448"/>
      <c r="P34" s="1448"/>
      <c r="AH34" s="1455">
        <v>0</v>
      </c>
    </row>
    <row r="35" spans="1:34" s="1459" customFormat="1" ht="0.75" hidden="1" customHeight="1">
      <c r="A35" s="1567"/>
      <c r="B35" s="1567"/>
      <c r="C35" s="302" t="s">
        <v>1349</v>
      </c>
      <c r="D35" s="4060"/>
      <c r="E35" s="3817"/>
      <c r="F35" s="3952"/>
      <c r="G35" s="333"/>
      <c r="H35" s="1324"/>
      <c r="I35" s="565"/>
      <c r="J35" s="487"/>
      <c r="K35" s="1324"/>
      <c r="L35" s="148"/>
      <c r="M35" s="3778"/>
      <c r="N35" s="268"/>
      <c r="O35" s="1448"/>
      <c r="P35" s="1448"/>
      <c r="AH35" s="1455">
        <v>0</v>
      </c>
    </row>
    <row r="36" spans="1:34" s="1459" customFormat="1" ht="18.75" hidden="1" customHeight="1">
      <c r="A36" s="1567" t="s">
        <v>265</v>
      </c>
      <c r="B36" s="1567" t="s">
        <v>266</v>
      </c>
      <c r="C36" s="302"/>
      <c r="D36" s="4060"/>
      <c r="E36" s="3817"/>
      <c r="F36" s="3952" t="str">
        <f>INDEX(PT_DIFFERENTIATION_VTAR,MATCH(A36,PT_DIFFERENTIATION_VTAR_ID,0))</f>
        <v>Тарифы на услуги по передаче тепловой энергии</v>
      </c>
      <c r="G36" s="4036" t="str">
        <f>INDEX(PT_DIFFERENTIATION_NTAR,MATCH(B36,PT_DIFFERENTIATION_NTAR_ID,0))</f>
        <v/>
      </c>
      <c r="H36" s="1646"/>
      <c r="I36" s="1526"/>
      <c r="J36" s="1560"/>
      <c r="K36" s="1649"/>
      <c r="L36" s="1646" t="s">
        <v>390</v>
      </c>
      <c r="M36" s="3778"/>
      <c r="N36" s="268"/>
      <c r="O36" s="1448"/>
      <c r="P36" s="1448"/>
      <c r="AH36" s="1455">
        <v>0</v>
      </c>
    </row>
    <row r="37" spans="1:34" s="1459" customFormat="1" ht="18.75" hidden="1" customHeight="1">
      <c r="A37" s="1567"/>
      <c r="B37" s="1567"/>
      <c r="C37" s="302" t="s">
        <v>1343</v>
      </c>
      <c r="D37" s="4060"/>
      <c r="E37" s="3817"/>
      <c r="F37" s="3952"/>
      <c r="G37" s="4036"/>
      <c r="H37" s="1324"/>
      <c r="I37" s="565" t="s">
        <v>1344</v>
      </c>
      <c r="J37" s="487"/>
      <c r="K37" s="1324"/>
      <c r="L37" s="148"/>
      <c r="M37" s="3778"/>
      <c r="N37" s="268"/>
      <c r="O37" s="1448"/>
      <c r="P37" s="1448"/>
      <c r="AH37" s="1455">
        <v>0</v>
      </c>
    </row>
    <row r="38" spans="1:34" s="1459" customFormat="1" ht="0.75" hidden="1" customHeight="1">
      <c r="A38" s="1567"/>
      <c r="B38" s="1567"/>
      <c r="C38" s="302" t="s">
        <v>1349</v>
      </c>
      <c r="D38" s="4060"/>
      <c r="E38" s="3817"/>
      <c r="F38" s="3952"/>
      <c r="G38" s="333"/>
      <c r="H38" s="1324"/>
      <c r="I38" s="565"/>
      <c r="J38" s="487"/>
      <c r="K38" s="1324"/>
      <c r="L38" s="148"/>
      <c r="M38" s="3778"/>
      <c r="N38" s="268"/>
      <c r="O38" s="1448"/>
      <c r="P38" s="1448"/>
      <c r="AH38" s="1455">
        <v>0</v>
      </c>
    </row>
    <row r="39" spans="1:34" s="1459" customFormat="1" ht="18.75" hidden="1" customHeight="1">
      <c r="A39" s="1567" t="s">
        <v>271</v>
      </c>
      <c r="B39" s="1567" t="s">
        <v>272</v>
      </c>
      <c r="C39" s="302"/>
      <c r="D39" s="4060"/>
      <c r="E39" s="3817"/>
      <c r="F39" s="3952" t="str">
        <f>INDEX(PT_DIFFERENTIATION_VTAR,MATCH(A39,PT_DIFFERENTIATION_VTAR_ID,0))</f>
        <v>Тарифы на услуги по передаче теплоносителя</v>
      </c>
      <c r="G39" s="4036" t="str">
        <f>INDEX(PT_DIFFERENTIATION_NTAR,MATCH(B39,PT_DIFFERENTIATION_NTAR_ID,0))</f>
        <v/>
      </c>
      <c r="H39" s="1646"/>
      <c r="I39" s="1526"/>
      <c r="J39" s="1560"/>
      <c r="K39" s="1649"/>
      <c r="L39" s="1646" t="s">
        <v>390</v>
      </c>
      <c r="M39" s="3778"/>
      <c r="N39" s="268"/>
      <c r="O39" s="1448"/>
      <c r="P39" s="1448"/>
      <c r="AH39" s="1455">
        <v>0</v>
      </c>
    </row>
    <row r="40" spans="1:34" s="1459" customFormat="1" ht="18.75" hidden="1" customHeight="1">
      <c r="A40" s="1567"/>
      <c r="B40" s="1567"/>
      <c r="C40" s="302" t="s">
        <v>1343</v>
      </c>
      <c r="D40" s="4060"/>
      <c r="E40" s="3817"/>
      <c r="F40" s="3952"/>
      <c r="G40" s="4036"/>
      <c r="H40" s="1324"/>
      <c r="I40" s="565" t="s">
        <v>1344</v>
      </c>
      <c r="J40" s="487"/>
      <c r="K40" s="1324"/>
      <c r="L40" s="148"/>
      <c r="M40" s="3778"/>
      <c r="N40" s="268"/>
      <c r="O40" s="1448"/>
      <c r="P40" s="1448"/>
      <c r="AH40" s="1455">
        <v>0</v>
      </c>
    </row>
    <row r="41" spans="1:34" s="1459" customFormat="1" ht="0.75" hidden="1" customHeight="1">
      <c r="A41" s="1567"/>
      <c r="B41" s="1567"/>
      <c r="C41" s="302" t="s">
        <v>1349</v>
      </c>
      <c r="D41" s="4060"/>
      <c r="E41" s="3817"/>
      <c r="F41" s="3952"/>
      <c r="G41" s="333"/>
      <c r="H41" s="1324"/>
      <c r="I41" s="565"/>
      <c r="J41" s="487"/>
      <c r="K41" s="1324"/>
      <c r="L41" s="148"/>
      <c r="M41" s="3778"/>
      <c r="N41" s="268"/>
      <c r="O41" s="1448"/>
      <c r="P41" s="1448"/>
      <c r="AH41" s="1455">
        <v>0</v>
      </c>
    </row>
    <row r="42" spans="1:34" s="1459" customFormat="1" ht="18.75" hidden="1" customHeight="1">
      <c r="A42" s="1567" t="s">
        <v>277</v>
      </c>
      <c r="B42" s="1567" t="s">
        <v>278</v>
      </c>
      <c r="C42" s="302"/>
      <c r="D42" s="4060"/>
      <c r="E42" s="3817"/>
      <c r="F42" s="3952" t="str">
        <f>INDEX(PT_DIFFERENTIATION_VTAR,MATCH(A42,PT_DIFFERENTIATION_VTAR_ID,0))</f>
        <v>Плата за услуги по поддержанию резервной тепловой мощности при отсутствии потребления тепловой энергии</v>
      </c>
      <c r="G42" s="4036" t="str">
        <f>INDEX(PT_DIFFERENTIATION_NTAR,MATCH(B42,PT_DIFFERENTIATION_NTAR_ID,0))</f>
        <v/>
      </c>
      <c r="H42" s="1646"/>
      <c r="I42" s="1526"/>
      <c r="J42" s="1560"/>
      <c r="K42" s="1649"/>
      <c r="L42" s="1646" t="s">
        <v>390</v>
      </c>
      <c r="M42" s="3778"/>
      <c r="N42" s="268"/>
      <c r="O42" s="1448"/>
      <c r="P42" s="1448"/>
      <c r="AH42" s="1455">
        <v>0</v>
      </c>
    </row>
    <row r="43" spans="1:34" s="1459" customFormat="1" ht="18.75" hidden="1" customHeight="1">
      <c r="A43" s="1567"/>
      <c r="B43" s="1567"/>
      <c r="C43" s="302" t="s">
        <v>1343</v>
      </c>
      <c r="D43" s="4060"/>
      <c r="E43" s="3817"/>
      <c r="F43" s="3952"/>
      <c r="G43" s="4036"/>
      <c r="H43" s="1324"/>
      <c r="I43" s="565" t="s">
        <v>1344</v>
      </c>
      <c r="J43" s="487"/>
      <c r="K43" s="1324"/>
      <c r="L43" s="148"/>
      <c r="M43" s="3778"/>
      <c r="N43" s="268"/>
      <c r="O43" s="1448"/>
      <c r="P43" s="1448"/>
      <c r="AH43" s="1455">
        <v>0</v>
      </c>
    </row>
    <row r="44" spans="1:34" s="1459" customFormat="1" ht="0.75" hidden="1" customHeight="1">
      <c r="A44" s="1567"/>
      <c r="B44" s="1567"/>
      <c r="C44" s="302" t="s">
        <v>1349</v>
      </c>
      <c r="D44" s="4060"/>
      <c r="E44" s="3817"/>
      <c r="F44" s="3952"/>
      <c r="G44" s="333"/>
      <c r="H44" s="1324"/>
      <c r="I44" s="565"/>
      <c r="J44" s="487"/>
      <c r="K44" s="1324"/>
      <c r="L44" s="148"/>
      <c r="M44" s="3778"/>
      <c r="N44" s="268"/>
      <c r="O44" s="1448"/>
      <c r="P44" s="1448"/>
      <c r="AH44" s="1455">
        <v>0</v>
      </c>
    </row>
    <row r="45" spans="1:34" s="1459" customFormat="1" ht="18.75" hidden="1" customHeight="1">
      <c r="A45" s="1567" t="s">
        <v>283</v>
      </c>
      <c r="B45" s="1567" t="s">
        <v>284</v>
      </c>
      <c r="C45" s="302"/>
      <c r="D45" s="4060"/>
      <c r="E45" s="3817"/>
      <c r="F45" s="3952" t="str">
        <f>INDEX(PT_DIFFERENTIATION_VTAR,MATCH(A45,PT_DIFFERENTIATION_VTAR_ID,0))</f>
        <v>Плата за подключение (технологическое присоединение) к системе теплоснабжения</v>
      </c>
      <c r="G45" s="4036" t="str">
        <f>INDEX(PT_DIFFERENTIATION_NTAR,MATCH(B45,PT_DIFFERENTIATION_NTAR_ID,0))</f>
        <v/>
      </c>
      <c r="H45" s="1646"/>
      <c r="I45" s="1526"/>
      <c r="J45" s="1560"/>
      <c r="K45" s="1649"/>
      <c r="L45" s="1646" t="s">
        <v>390</v>
      </c>
      <c r="M45" s="3778"/>
      <c r="N45" s="268"/>
      <c r="O45" s="1448"/>
      <c r="P45" s="1448"/>
      <c r="AH45" s="1455">
        <v>0</v>
      </c>
    </row>
    <row r="46" spans="1:34" s="1459" customFormat="1" ht="18.75" hidden="1" customHeight="1">
      <c r="A46" s="1567"/>
      <c r="B46" s="1567"/>
      <c r="C46" s="302" t="s">
        <v>1343</v>
      </c>
      <c r="D46" s="4060"/>
      <c r="E46" s="3817"/>
      <c r="F46" s="3952"/>
      <c r="G46" s="4036"/>
      <c r="H46" s="1324"/>
      <c r="I46" s="565" t="s">
        <v>1344</v>
      </c>
      <c r="J46" s="487"/>
      <c r="K46" s="1324"/>
      <c r="L46" s="148"/>
      <c r="M46" s="3778"/>
      <c r="N46" s="268"/>
      <c r="O46" s="1448"/>
      <c r="P46" s="1448"/>
      <c r="AH46" s="1455">
        <v>0</v>
      </c>
    </row>
    <row r="47" spans="1:34" s="1459" customFormat="1" ht="0.75" hidden="1" customHeight="1">
      <c r="A47" s="1567"/>
      <c r="B47" s="1567"/>
      <c r="C47" s="302" t="s">
        <v>1349</v>
      </c>
      <c r="D47" s="4060"/>
      <c r="E47" s="3817"/>
      <c r="F47" s="3952"/>
      <c r="G47" s="333"/>
      <c r="H47" s="1324"/>
      <c r="I47" s="565"/>
      <c r="J47" s="487"/>
      <c r="K47" s="1324"/>
      <c r="L47" s="148"/>
      <c r="M47" s="3778"/>
      <c r="N47" s="268"/>
      <c r="O47" s="1448"/>
      <c r="P47" s="1448"/>
      <c r="AH47" s="1455">
        <v>0</v>
      </c>
    </row>
    <row r="48" spans="1:34" s="1459" customFormat="1" ht="18.75" hidden="1" customHeight="1">
      <c r="A48" s="1567" t="s">
        <v>289</v>
      </c>
      <c r="B48" s="1567" t="s">
        <v>290</v>
      </c>
      <c r="C48" s="302"/>
      <c r="D48" s="4060"/>
      <c r="E48" s="3817"/>
      <c r="F48" s="3952" t="str">
        <f>INDEX(PT_DIFFERENTIATION_VTAR,MATCH(A48,PT_DIFFERENTIATION_VTAR_ID,0))</f>
        <v>Плата за подключение (технологическое присоединение) к системе теплоснабжения (индивидуальная)</v>
      </c>
      <c r="G48" s="4036" t="str">
        <f>INDEX(PT_DIFFERENTIATION_NTAR,MATCH(B48,PT_DIFFERENTIATION_NTAR_ID,0))</f>
        <v/>
      </c>
      <c r="H48" s="1764"/>
      <c r="I48" s="1526"/>
      <c r="J48" s="1560"/>
      <c r="K48" s="1649"/>
      <c r="L48" s="1764" t="s">
        <v>390</v>
      </c>
      <c r="M48" s="3778"/>
      <c r="N48" s="268"/>
      <c r="O48" s="1448"/>
      <c r="P48" s="1448"/>
      <c r="AH48" s="1455">
        <v>0</v>
      </c>
    </row>
    <row r="49" spans="1:34" s="1459" customFormat="1" ht="18.75" hidden="1" customHeight="1">
      <c r="A49" s="1567"/>
      <c r="B49" s="1567"/>
      <c r="C49" s="302" t="s">
        <v>1343</v>
      </c>
      <c r="D49" s="4060"/>
      <c r="E49" s="3817"/>
      <c r="F49" s="3952"/>
      <c r="G49" s="4036"/>
      <c r="H49" s="1324"/>
      <c r="I49" s="565" t="s">
        <v>1344</v>
      </c>
      <c r="J49" s="487"/>
      <c r="K49" s="1324"/>
      <c r="L49" s="148"/>
      <c r="M49" s="3778"/>
      <c r="N49" s="268"/>
      <c r="O49" s="1448"/>
      <c r="P49" s="1448"/>
      <c r="AH49" s="1455">
        <v>0</v>
      </c>
    </row>
    <row r="50" spans="1:34" s="1459" customFormat="1" ht="0.75" hidden="1" customHeight="1">
      <c r="A50" s="1567"/>
      <c r="B50" s="1567"/>
      <c r="C50" s="302" t="s">
        <v>1349</v>
      </c>
      <c r="D50" s="4060"/>
      <c r="E50" s="3817"/>
      <c r="F50" s="3952"/>
      <c r="G50" s="333"/>
      <c r="H50" s="1324"/>
      <c r="I50" s="565"/>
      <c r="J50" s="487"/>
      <c r="K50" s="1324"/>
      <c r="L50" s="148"/>
      <c r="M50" s="3778"/>
      <c r="N50" s="268"/>
      <c r="O50" s="1448"/>
      <c r="P50" s="1448"/>
      <c r="AH50" s="1455">
        <v>0</v>
      </c>
    </row>
    <row r="51" spans="1:34" s="1459" customFormat="1" ht="18.75" hidden="1" customHeight="1">
      <c r="A51" s="1567" t="s">
        <v>309</v>
      </c>
      <c r="B51" s="1567" t="s">
        <v>310</v>
      </c>
      <c r="C51" s="302"/>
      <c r="D51" s="4060"/>
      <c r="E51" s="3817"/>
      <c r="F51" s="3952" t="str">
        <f>INDEX(PT_DIFFERENTIATION_VTAR,MATCH(A51,PT_DIFFERENTIATION_VTAR_ID,0))</f>
        <v>Тариф на питьевую воду (питьевое водоснабжение)</v>
      </c>
      <c r="G51" s="4036" t="str">
        <f>INDEX(PT_DIFFERENTIATION_NTAR,MATCH(B51,PT_DIFFERENTIATION_NTAR_ID,0))</f>
        <v/>
      </c>
      <c r="H51" s="1646"/>
      <c r="I51" s="1526"/>
      <c r="J51" s="1560"/>
      <c r="K51" s="1649"/>
      <c r="L51" s="1646" t="s">
        <v>390</v>
      </c>
      <c r="M51" s="3778"/>
      <c r="N51" s="268"/>
      <c r="O51" s="1448"/>
      <c r="P51" s="1448"/>
      <c r="AH51" s="1455">
        <v>0</v>
      </c>
    </row>
    <row r="52" spans="1:34" s="1459" customFormat="1" ht="18.75" hidden="1" customHeight="1">
      <c r="A52" s="1567"/>
      <c r="B52" s="1567"/>
      <c r="C52" s="302" t="s">
        <v>1343</v>
      </c>
      <c r="D52" s="4060"/>
      <c r="E52" s="3817"/>
      <c r="F52" s="3952"/>
      <c r="G52" s="4036"/>
      <c r="H52" s="1324"/>
      <c r="I52" s="565" t="s">
        <v>1344</v>
      </c>
      <c r="J52" s="487"/>
      <c r="K52" s="1324"/>
      <c r="L52" s="148"/>
      <c r="M52" s="3778"/>
      <c r="N52" s="268"/>
      <c r="O52" s="1448"/>
      <c r="P52" s="1448"/>
      <c r="AH52" s="1455">
        <v>0</v>
      </c>
    </row>
    <row r="53" spans="1:34" s="1459" customFormat="1" ht="0.75" hidden="1" customHeight="1">
      <c r="A53" s="1567"/>
      <c r="B53" s="1567"/>
      <c r="C53" s="302" t="s">
        <v>1349</v>
      </c>
      <c r="D53" s="4060"/>
      <c r="E53" s="3817"/>
      <c r="F53" s="3952"/>
      <c r="G53" s="333"/>
      <c r="H53" s="1324"/>
      <c r="I53" s="565"/>
      <c r="J53" s="487"/>
      <c r="K53" s="1324"/>
      <c r="L53" s="148"/>
      <c r="M53" s="3778"/>
      <c r="N53" s="268"/>
      <c r="O53" s="1448"/>
      <c r="P53" s="1448"/>
      <c r="AH53" s="1455">
        <v>0</v>
      </c>
    </row>
    <row r="54" spans="1:34" s="1459" customFormat="1" ht="18.75" hidden="1" customHeight="1">
      <c r="A54" s="1567" t="s">
        <v>314</v>
      </c>
      <c r="B54" s="1567" t="s">
        <v>315</v>
      </c>
      <c r="C54" s="302"/>
      <c r="D54" s="4060"/>
      <c r="E54" s="3817"/>
      <c r="F54" s="3952" t="str">
        <f>INDEX(PT_DIFFERENTIATION_VTAR,MATCH(A54,PT_DIFFERENTIATION_VTAR_ID,0))</f>
        <v>Тариф на техническую воду</v>
      </c>
      <c r="G54" s="4036" t="str">
        <f>INDEX(PT_DIFFERENTIATION_NTAR,MATCH(B54,PT_DIFFERENTIATION_NTAR_ID,0))</f>
        <v/>
      </c>
      <c r="H54" s="1646"/>
      <c r="I54" s="1526"/>
      <c r="J54" s="1560"/>
      <c r="K54" s="1649"/>
      <c r="L54" s="1646" t="s">
        <v>390</v>
      </c>
      <c r="M54" s="3778"/>
      <c r="N54" s="268"/>
      <c r="O54" s="1448"/>
      <c r="P54" s="1448"/>
      <c r="AH54" s="1455">
        <v>0</v>
      </c>
    </row>
    <row r="55" spans="1:34" s="1459" customFormat="1" ht="18.75" hidden="1" customHeight="1">
      <c r="A55" s="1567"/>
      <c r="B55" s="1567"/>
      <c r="C55" s="302" t="s">
        <v>1343</v>
      </c>
      <c r="D55" s="4060"/>
      <c r="E55" s="3817"/>
      <c r="F55" s="3952"/>
      <c r="G55" s="4036"/>
      <c r="H55" s="1324"/>
      <c r="I55" s="565" t="s">
        <v>1344</v>
      </c>
      <c r="J55" s="487"/>
      <c r="K55" s="1324"/>
      <c r="L55" s="148"/>
      <c r="M55" s="3778"/>
      <c r="N55" s="268"/>
      <c r="O55" s="1448"/>
      <c r="P55" s="1448"/>
      <c r="AH55" s="1455">
        <v>0</v>
      </c>
    </row>
    <row r="56" spans="1:34" s="1459" customFormat="1" ht="0.75" hidden="1" customHeight="1">
      <c r="A56" s="1567"/>
      <c r="B56" s="1567"/>
      <c r="C56" s="302" t="s">
        <v>1349</v>
      </c>
      <c r="D56" s="4060"/>
      <c r="E56" s="3817"/>
      <c r="F56" s="3952"/>
      <c r="G56" s="333"/>
      <c r="H56" s="1324"/>
      <c r="I56" s="565"/>
      <c r="J56" s="487"/>
      <c r="K56" s="1324"/>
      <c r="L56" s="148"/>
      <c r="M56" s="3778"/>
      <c r="N56" s="268"/>
      <c r="O56" s="1448"/>
      <c r="P56" s="1448"/>
      <c r="AH56" s="1455">
        <v>0</v>
      </c>
    </row>
    <row r="57" spans="1:34" s="1459" customFormat="1" ht="18.75" hidden="1" customHeight="1">
      <c r="A57" s="1567" t="s">
        <v>319</v>
      </c>
      <c r="B57" s="1567" t="s">
        <v>320</v>
      </c>
      <c r="C57" s="302"/>
      <c r="D57" s="4060"/>
      <c r="E57" s="3817"/>
      <c r="F57" s="3952" t="str">
        <f>INDEX(PT_DIFFERENTIATION_VTAR,MATCH(A57,PT_DIFFERENTIATION_VTAR_ID,0))</f>
        <v>Тариф на транспортировку воды</v>
      </c>
      <c r="G57" s="4036" t="str">
        <f>INDEX(PT_DIFFERENTIATION_NTAR,MATCH(B57,PT_DIFFERENTIATION_NTAR_ID,0))</f>
        <v/>
      </c>
      <c r="H57" s="1646"/>
      <c r="I57" s="1526"/>
      <c r="J57" s="1560"/>
      <c r="K57" s="1649"/>
      <c r="L57" s="1646" t="s">
        <v>390</v>
      </c>
      <c r="M57" s="3778"/>
      <c r="N57" s="268"/>
      <c r="O57" s="1448"/>
      <c r="P57" s="1448"/>
      <c r="AH57" s="1455">
        <v>0</v>
      </c>
    </row>
    <row r="58" spans="1:34" s="1459" customFormat="1" ht="18.75" hidden="1" customHeight="1">
      <c r="A58" s="1567"/>
      <c r="B58" s="1567"/>
      <c r="C58" s="302" t="s">
        <v>1343</v>
      </c>
      <c r="D58" s="4060"/>
      <c r="E58" s="3817"/>
      <c r="F58" s="3952"/>
      <c r="G58" s="4036"/>
      <c r="H58" s="1324"/>
      <c r="I58" s="565" t="s">
        <v>1344</v>
      </c>
      <c r="J58" s="487"/>
      <c r="K58" s="1324"/>
      <c r="L58" s="148"/>
      <c r="M58" s="3778"/>
      <c r="N58" s="268"/>
      <c r="O58" s="1448"/>
      <c r="P58" s="1448"/>
      <c r="AH58" s="1455">
        <v>0</v>
      </c>
    </row>
    <row r="59" spans="1:34" s="1459" customFormat="1" ht="0.75" hidden="1" customHeight="1">
      <c r="A59" s="1567"/>
      <c r="B59" s="1567"/>
      <c r="C59" s="302" t="s">
        <v>1349</v>
      </c>
      <c r="D59" s="4060"/>
      <c r="E59" s="3817"/>
      <c r="F59" s="3952"/>
      <c r="G59" s="333"/>
      <c r="H59" s="1324"/>
      <c r="I59" s="565"/>
      <c r="J59" s="487"/>
      <c r="K59" s="1324"/>
      <c r="L59" s="148"/>
      <c r="M59" s="3778"/>
      <c r="N59" s="268"/>
      <c r="O59" s="1448"/>
      <c r="P59" s="1448"/>
      <c r="AH59" s="1455">
        <v>0</v>
      </c>
    </row>
    <row r="60" spans="1:34" s="1459" customFormat="1" ht="18.75" hidden="1" customHeight="1">
      <c r="A60" s="1567" t="s">
        <v>324</v>
      </c>
      <c r="B60" s="1567" t="s">
        <v>325</v>
      </c>
      <c r="C60" s="302"/>
      <c r="D60" s="4060"/>
      <c r="E60" s="3817"/>
      <c r="F60" s="3952" t="str">
        <f>INDEX(PT_DIFFERENTIATION_VTAR,MATCH(A60,PT_DIFFERENTIATION_VTAR_ID,0))</f>
        <v>Тариф на подвоз воды</v>
      </c>
      <c r="G60" s="4036" t="str">
        <f>INDEX(PT_DIFFERENTIATION_NTAR,MATCH(B60,PT_DIFFERENTIATION_NTAR_ID,0))</f>
        <v/>
      </c>
      <c r="H60" s="1646"/>
      <c r="I60" s="1526"/>
      <c r="J60" s="1560"/>
      <c r="K60" s="1649"/>
      <c r="L60" s="1646" t="s">
        <v>390</v>
      </c>
      <c r="M60" s="3778"/>
      <c r="N60" s="268"/>
      <c r="O60" s="1448"/>
      <c r="P60" s="1448"/>
      <c r="AH60" s="1455">
        <v>0</v>
      </c>
    </row>
    <row r="61" spans="1:34" s="1459" customFormat="1" ht="18.75" hidden="1" customHeight="1">
      <c r="A61" s="1567"/>
      <c r="B61" s="1567"/>
      <c r="C61" s="302" t="s">
        <v>1343</v>
      </c>
      <c r="D61" s="4060"/>
      <c r="E61" s="3817"/>
      <c r="F61" s="3952"/>
      <c r="G61" s="4036"/>
      <c r="H61" s="1324"/>
      <c r="I61" s="565" t="s">
        <v>1344</v>
      </c>
      <c r="J61" s="487"/>
      <c r="K61" s="1324"/>
      <c r="L61" s="148"/>
      <c r="M61" s="3778"/>
      <c r="N61" s="268"/>
      <c r="O61" s="1448"/>
      <c r="P61" s="1448"/>
      <c r="AH61" s="1455">
        <v>0</v>
      </c>
    </row>
    <row r="62" spans="1:34" s="1459" customFormat="1" ht="0.75" hidden="1" customHeight="1">
      <c r="A62" s="1567"/>
      <c r="B62" s="1567"/>
      <c r="C62" s="302" t="s">
        <v>1349</v>
      </c>
      <c r="D62" s="4060"/>
      <c r="E62" s="3817"/>
      <c r="F62" s="3952"/>
      <c r="G62" s="333"/>
      <c r="H62" s="1324"/>
      <c r="I62" s="565"/>
      <c r="J62" s="487"/>
      <c r="K62" s="1324"/>
      <c r="L62" s="148"/>
      <c r="M62" s="3778"/>
      <c r="N62" s="268"/>
      <c r="O62" s="1448"/>
      <c r="P62" s="1448"/>
      <c r="AH62" s="1455">
        <v>0</v>
      </c>
    </row>
    <row r="63" spans="1:34" s="1459" customFormat="1" ht="18.75" hidden="1" customHeight="1">
      <c r="A63" s="1567" t="s">
        <v>329</v>
      </c>
      <c r="B63" s="1567" t="s">
        <v>330</v>
      </c>
      <c r="C63" s="302"/>
      <c r="D63" s="4060"/>
      <c r="E63" s="3817"/>
      <c r="F63" s="3952" t="str">
        <f>INDEX(PT_DIFFERENTIATION_VTAR,MATCH(A63,PT_DIFFERENTIATION_VTAR_ID,0))</f>
        <v>Тариф на подключение (технологическое присоединение) к централизованной системе холодного водоснабжения</v>
      </c>
      <c r="G63" s="4036" t="str">
        <f>INDEX(PT_DIFFERENTIATION_NTAR,MATCH(B63,PT_DIFFERENTIATION_NTAR_ID,0))</f>
        <v/>
      </c>
      <c r="H63" s="1646"/>
      <c r="I63" s="1526"/>
      <c r="J63" s="1560"/>
      <c r="K63" s="1649"/>
      <c r="L63" s="1646" t="s">
        <v>390</v>
      </c>
      <c r="M63" s="3778"/>
      <c r="N63" s="268"/>
      <c r="O63" s="1448"/>
      <c r="P63" s="1448"/>
      <c r="AH63" s="1455">
        <v>0</v>
      </c>
    </row>
    <row r="64" spans="1:34" s="1459" customFormat="1" ht="18.75" hidden="1" customHeight="1">
      <c r="A64" s="1567"/>
      <c r="B64" s="1567"/>
      <c r="C64" s="302" t="s">
        <v>1343</v>
      </c>
      <c r="D64" s="4060"/>
      <c r="E64" s="3817"/>
      <c r="F64" s="3952"/>
      <c r="G64" s="4036"/>
      <c r="H64" s="1324"/>
      <c r="I64" s="565" t="s">
        <v>1344</v>
      </c>
      <c r="J64" s="487"/>
      <c r="K64" s="1324"/>
      <c r="L64" s="148"/>
      <c r="M64" s="3778"/>
      <c r="N64" s="268"/>
      <c r="O64" s="1448"/>
      <c r="P64" s="1448"/>
      <c r="AH64" s="1455">
        <v>0</v>
      </c>
    </row>
    <row r="65" spans="1:34" s="1459" customFormat="1" ht="0.75" hidden="1" customHeight="1">
      <c r="A65" s="1567"/>
      <c r="B65" s="1567"/>
      <c r="C65" s="302" t="s">
        <v>1349</v>
      </c>
      <c r="D65" s="4060"/>
      <c r="E65" s="3817"/>
      <c r="F65" s="3952"/>
      <c r="G65" s="333"/>
      <c r="H65" s="1324"/>
      <c r="I65" s="565"/>
      <c r="J65" s="487"/>
      <c r="K65" s="1324"/>
      <c r="L65" s="148"/>
      <c r="M65" s="3778"/>
      <c r="N65" s="268"/>
      <c r="O65" s="1448"/>
      <c r="P65" s="1448"/>
      <c r="AH65" s="1455">
        <v>0</v>
      </c>
    </row>
    <row r="66" spans="1:34" s="1459" customFormat="1" ht="18.75" hidden="1" customHeight="1">
      <c r="A66" s="1567" t="s">
        <v>334</v>
      </c>
      <c r="B66" s="1567" t="s">
        <v>335</v>
      </c>
      <c r="C66" s="302"/>
      <c r="D66" s="4060"/>
      <c r="E66" s="3817"/>
      <c r="F66" s="3952" t="str">
        <f>INDEX(PT_DIFFERENTIATION_VTAR,MATCH(A66,PT_DIFFERENTIATION_VTAR_ID,0))</f>
        <v>Тариф на горячую воду (горячее водоснабжение)</v>
      </c>
      <c r="G66" s="4036" t="str">
        <f>INDEX(PT_DIFFERENTIATION_NTAR,MATCH(B66,PT_DIFFERENTIATION_NTAR_ID,0))</f>
        <v/>
      </c>
      <c r="H66" s="1646"/>
      <c r="I66" s="1526"/>
      <c r="J66" s="1560"/>
      <c r="K66" s="1649"/>
      <c r="L66" s="1646" t="s">
        <v>390</v>
      </c>
      <c r="M66" s="3778"/>
      <c r="N66" s="268"/>
      <c r="O66" s="1448"/>
      <c r="P66" s="1448"/>
      <c r="AH66" s="1455">
        <v>0</v>
      </c>
    </row>
    <row r="67" spans="1:34" s="1459" customFormat="1" ht="18.75" hidden="1" customHeight="1">
      <c r="A67" s="1567"/>
      <c r="B67" s="1567"/>
      <c r="C67" s="302" t="s">
        <v>1343</v>
      </c>
      <c r="D67" s="4060"/>
      <c r="E67" s="3817"/>
      <c r="F67" s="3952"/>
      <c r="G67" s="4036"/>
      <c r="H67" s="1324"/>
      <c r="I67" s="565" t="s">
        <v>1344</v>
      </c>
      <c r="J67" s="487"/>
      <c r="K67" s="1324"/>
      <c r="L67" s="148"/>
      <c r="M67" s="3778"/>
      <c r="N67" s="268"/>
      <c r="O67" s="1448"/>
      <c r="P67" s="1448"/>
      <c r="AH67" s="1455">
        <v>0</v>
      </c>
    </row>
    <row r="68" spans="1:34" s="1459" customFormat="1" ht="0.75" hidden="1" customHeight="1">
      <c r="A68" s="1567"/>
      <c r="B68" s="1567"/>
      <c r="C68" s="302" t="s">
        <v>1349</v>
      </c>
      <c r="D68" s="4060"/>
      <c r="E68" s="3817"/>
      <c r="F68" s="3952"/>
      <c r="G68" s="333"/>
      <c r="H68" s="1324"/>
      <c r="I68" s="565"/>
      <c r="J68" s="487"/>
      <c r="K68" s="1324"/>
      <c r="L68" s="148"/>
      <c r="M68" s="3778"/>
      <c r="N68" s="268"/>
      <c r="O68" s="1448"/>
      <c r="P68" s="1448"/>
      <c r="AH68" s="1455">
        <v>0</v>
      </c>
    </row>
    <row r="69" spans="1:34" s="1459" customFormat="1" ht="18.75" hidden="1" customHeight="1">
      <c r="A69" s="1567" t="s">
        <v>339</v>
      </c>
      <c r="B69" s="1567" t="s">
        <v>340</v>
      </c>
      <c r="C69" s="302"/>
      <c r="D69" s="4060"/>
      <c r="E69" s="3817"/>
      <c r="F69" s="3952" t="str">
        <f>INDEX(PT_DIFFERENTIATION_VTAR,MATCH(A69,PT_DIFFERENTIATION_VTAR_ID,0))</f>
        <v>Тариф на транспортировку горячей воды</v>
      </c>
      <c r="G69" s="4036" t="str">
        <f>INDEX(PT_DIFFERENTIATION_NTAR,MATCH(B69,PT_DIFFERENTIATION_NTAR_ID,0))</f>
        <v/>
      </c>
      <c r="H69" s="1646"/>
      <c r="I69" s="1526"/>
      <c r="J69" s="1560"/>
      <c r="K69" s="1649"/>
      <c r="L69" s="1646" t="s">
        <v>390</v>
      </c>
      <c r="M69" s="3778"/>
      <c r="N69" s="268"/>
      <c r="O69" s="1448"/>
      <c r="P69" s="1448"/>
      <c r="AH69" s="1455">
        <v>0</v>
      </c>
    </row>
    <row r="70" spans="1:34" s="1459" customFormat="1" ht="18.75" hidden="1" customHeight="1">
      <c r="A70" s="1567"/>
      <c r="B70" s="1567"/>
      <c r="C70" s="302" t="s">
        <v>1343</v>
      </c>
      <c r="D70" s="4060"/>
      <c r="E70" s="3817"/>
      <c r="F70" s="3952"/>
      <c r="G70" s="4036"/>
      <c r="H70" s="1324"/>
      <c r="I70" s="565" t="s">
        <v>1344</v>
      </c>
      <c r="J70" s="487"/>
      <c r="K70" s="1324"/>
      <c r="L70" s="148"/>
      <c r="M70" s="3778"/>
      <c r="N70" s="268"/>
      <c r="O70" s="1448"/>
      <c r="P70" s="1448"/>
      <c r="AH70" s="1455">
        <v>0</v>
      </c>
    </row>
    <row r="71" spans="1:34" s="1459" customFormat="1" ht="0.75" hidden="1" customHeight="1">
      <c r="A71" s="1567"/>
      <c r="B71" s="1567"/>
      <c r="C71" s="302" t="s">
        <v>1349</v>
      </c>
      <c r="D71" s="4060"/>
      <c r="E71" s="3817"/>
      <c r="F71" s="3952"/>
      <c r="G71" s="333"/>
      <c r="H71" s="1324"/>
      <c r="I71" s="565"/>
      <c r="J71" s="487"/>
      <c r="K71" s="1324"/>
      <c r="L71" s="148"/>
      <c r="M71" s="3778"/>
      <c r="N71" s="268"/>
      <c r="O71" s="1448"/>
      <c r="P71" s="1448"/>
      <c r="AH71" s="1455">
        <v>0</v>
      </c>
    </row>
    <row r="72" spans="1:34" s="1459" customFormat="1" ht="18.75" hidden="1" customHeight="1">
      <c r="A72" s="1567" t="s">
        <v>344</v>
      </c>
      <c r="B72" s="1567" t="s">
        <v>345</v>
      </c>
      <c r="C72" s="302"/>
      <c r="D72" s="4060"/>
      <c r="E72" s="3817"/>
      <c r="F72" s="3952" t="str">
        <f>INDEX(PT_DIFFERENTIATION_VTAR,MATCH(A72,PT_DIFFERENTIATION_VTAR_ID,0))</f>
        <v>Тариф на подключение (технологическое присоединение) к централизованной системе горячего водоснабжения</v>
      </c>
      <c r="G72" s="4036" t="str">
        <f>INDEX(PT_DIFFERENTIATION_NTAR,MATCH(B72,PT_DIFFERENTIATION_NTAR_ID,0))</f>
        <v/>
      </c>
      <c r="H72" s="1646"/>
      <c r="I72" s="1526"/>
      <c r="J72" s="1560"/>
      <c r="K72" s="1649"/>
      <c r="L72" s="1646" t="s">
        <v>390</v>
      </c>
      <c r="M72" s="3778"/>
      <c r="N72" s="268"/>
      <c r="O72" s="1448"/>
      <c r="P72" s="1448"/>
      <c r="AH72" s="1455">
        <v>0</v>
      </c>
    </row>
    <row r="73" spans="1:34" s="1459" customFormat="1" ht="18.75" hidden="1" customHeight="1">
      <c r="A73" s="1567"/>
      <c r="B73" s="1567"/>
      <c r="C73" s="302" t="s">
        <v>1343</v>
      </c>
      <c r="D73" s="4060"/>
      <c r="E73" s="3817"/>
      <c r="F73" s="3952"/>
      <c r="G73" s="4036"/>
      <c r="H73" s="1324"/>
      <c r="I73" s="565" t="s">
        <v>1344</v>
      </c>
      <c r="J73" s="487"/>
      <c r="K73" s="1324"/>
      <c r="L73" s="148"/>
      <c r="M73" s="3778"/>
      <c r="N73" s="268"/>
      <c r="O73" s="1448"/>
      <c r="P73" s="1448"/>
      <c r="AH73" s="1455">
        <v>0</v>
      </c>
    </row>
    <row r="74" spans="1:34" s="1459" customFormat="1" ht="0.75" hidden="1" customHeight="1">
      <c r="A74" s="1567"/>
      <c r="B74" s="1567"/>
      <c r="C74" s="302" t="s">
        <v>1349</v>
      </c>
      <c r="D74" s="4060"/>
      <c r="E74" s="3817"/>
      <c r="F74" s="3952"/>
      <c r="G74" s="333"/>
      <c r="H74" s="1324"/>
      <c r="I74" s="565"/>
      <c r="J74" s="487"/>
      <c r="K74" s="1324"/>
      <c r="L74" s="148"/>
      <c r="M74" s="3778"/>
      <c r="N74" s="268"/>
      <c r="O74" s="1448"/>
      <c r="P74" s="1448"/>
      <c r="AH74" s="1455">
        <v>0</v>
      </c>
    </row>
    <row r="75" spans="1:34" s="1459" customFormat="1" ht="18.75" hidden="1" customHeight="1">
      <c r="A75" s="1567" t="s">
        <v>349</v>
      </c>
      <c r="B75" s="1567" t="s">
        <v>350</v>
      </c>
      <c r="C75" s="302"/>
      <c r="D75" s="4060"/>
      <c r="E75" s="3817"/>
      <c r="F75" s="3952" t="str">
        <f>INDEX(PT_DIFFERENTIATION_VTAR,MATCH(A75,PT_DIFFERENTIATION_VTAR_ID,0))</f>
        <v>Тариф на водоотведение</v>
      </c>
      <c r="G75" s="4036" t="str">
        <f>INDEX(PT_DIFFERENTIATION_NTAR,MATCH(B75,PT_DIFFERENTIATION_NTAR_ID,0))</f>
        <v/>
      </c>
      <c r="H75" s="1646"/>
      <c r="I75" s="1526"/>
      <c r="J75" s="1560"/>
      <c r="K75" s="1649"/>
      <c r="L75" s="1646" t="s">
        <v>390</v>
      </c>
      <c r="M75" s="3778"/>
      <c r="N75" s="268"/>
      <c r="O75" s="1448"/>
      <c r="P75" s="1448"/>
      <c r="AH75" s="1455">
        <v>0</v>
      </c>
    </row>
    <row r="76" spans="1:34" s="1459" customFormat="1" ht="18.75" hidden="1" customHeight="1">
      <c r="A76" s="1567"/>
      <c r="B76" s="1567"/>
      <c r="C76" s="302" t="s">
        <v>1343</v>
      </c>
      <c r="D76" s="4060"/>
      <c r="E76" s="3817"/>
      <c r="F76" s="3952"/>
      <c r="G76" s="4036"/>
      <c r="H76" s="1324"/>
      <c r="I76" s="565" t="s">
        <v>1344</v>
      </c>
      <c r="J76" s="487"/>
      <c r="K76" s="1324"/>
      <c r="L76" s="148"/>
      <c r="M76" s="3778"/>
      <c r="N76" s="268"/>
      <c r="O76" s="1448"/>
      <c r="P76" s="1448"/>
      <c r="AH76" s="1455">
        <v>0</v>
      </c>
    </row>
    <row r="77" spans="1:34" s="1459" customFormat="1" ht="0.75" hidden="1" customHeight="1">
      <c r="A77" s="1567"/>
      <c r="B77" s="1567"/>
      <c r="C77" s="302" t="s">
        <v>1349</v>
      </c>
      <c r="D77" s="4060"/>
      <c r="E77" s="3817"/>
      <c r="F77" s="3952"/>
      <c r="G77" s="333"/>
      <c r="H77" s="1324"/>
      <c r="I77" s="565"/>
      <c r="J77" s="487"/>
      <c r="K77" s="1324"/>
      <c r="L77" s="148"/>
      <c r="M77" s="3778"/>
      <c r="N77" s="268"/>
      <c r="O77" s="1448"/>
      <c r="P77" s="1448"/>
      <c r="AH77" s="1455">
        <v>0</v>
      </c>
    </row>
    <row r="78" spans="1:34" s="1459" customFormat="1" ht="18.75" hidden="1" customHeight="1">
      <c r="A78" s="1567" t="s">
        <v>354</v>
      </c>
      <c r="B78" s="1567" t="s">
        <v>355</v>
      </c>
      <c r="C78" s="302"/>
      <c r="D78" s="4060"/>
      <c r="E78" s="3817"/>
      <c r="F78" s="3952" t="str">
        <f>INDEX(PT_DIFFERENTIATION_VTAR,MATCH(A78,PT_DIFFERENTIATION_VTAR_ID,0))</f>
        <v>Тариф на транспортировку сточных вод</v>
      </c>
      <c r="G78" s="4036" t="str">
        <f>INDEX(PT_DIFFERENTIATION_NTAR,MATCH(B78,PT_DIFFERENTIATION_NTAR_ID,0))</f>
        <v/>
      </c>
      <c r="H78" s="1646"/>
      <c r="I78" s="1526"/>
      <c r="J78" s="1560"/>
      <c r="K78" s="1649"/>
      <c r="L78" s="1646" t="s">
        <v>390</v>
      </c>
      <c r="M78" s="3778"/>
      <c r="N78" s="268"/>
      <c r="O78" s="1448"/>
      <c r="P78" s="1448"/>
      <c r="AH78" s="1455">
        <v>0</v>
      </c>
    </row>
    <row r="79" spans="1:34" s="1459" customFormat="1" ht="18.75" hidden="1" customHeight="1">
      <c r="A79" s="1567"/>
      <c r="B79" s="1567"/>
      <c r="C79" s="302" t="s">
        <v>1343</v>
      </c>
      <c r="D79" s="4060"/>
      <c r="E79" s="3817"/>
      <c r="F79" s="3952"/>
      <c r="G79" s="4036"/>
      <c r="H79" s="1324"/>
      <c r="I79" s="565" t="s">
        <v>1344</v>
      </c>
      <c r="J79" s="487"/>
      <c r="K79" s="1324"/>
      <c r="L79" s="148"/>
      <c r="M79" s="3778"/>
      <c r="N79" s="268"/>
      <c r="O79" s="1448"/>
      <c r="P79" s="1448"/>
      <c r="AH79" s="1455">
        <v>0</v>
      </c>
    </row>
    <row r="80" spans="1:34" s="1459" customFormat="1" ht="0.75" hidden="1" customHeight="1">
      <c r="A80" s="1567"/>
      <c r="B80" s="1567"/>
      <c r="C80" s="302" t="s">
        <v>1349</v>
      </c>
      <c r="D80" s="4060"/>
      <c r="E80" s="3817"/>
      <c r="F80" s="3952"/>
      <c r="G80" s="333"/>
      <c r="H80" s="1324"/>
      <c r="I80" s="565"/>
      <c r="J80" s="487"/>
      <c r="K80" s="1324"/>
      <c r="L80" s="148"/>
      <c r="M80" s="3778"/>
      <c r="N80" s="268"/>
      <c r="O80" s="1448"/>
      <c r="P80" s="1448"/>
      <c r="AH80" s="1455">
        <v>0</v>
      </c>
    </row>
    <row r="81" spans="1:34" s="1459" customFormat="1" ht="18.75" hidden="1" customHeight="1">
      <c r="A81" s="1567" t="s">
        <v>359</v>
      </c>
      <c r="B81" s="1567" t="s">
        <v>360</v>
      </c>
      <c r="C81" s="302"/>
      <c r="D81" s="4060"/>
      <c r="E81" s="3817"/>
      <c r="F81" s="3952" t="str">
        <f>INDEX(PT_DIFFERENTIATION_VTAR,MATCH(A81,PT_DIFFERENTIATION_VTAR_ID,0))</f>
        <v>Тариф на подключение (технологическое присоединение) к централизованной системе водоотведения</v>
      </c>
      <c r="G81" s="4036" t="str">
        <f>INDEX(PT_DIFFERENTIATION_NTAR,MATCH(B81,PT_DIFFERENTIATION_NTAR_ID,0))</f>
        <v/>
      </c>
      <c r="H81" s="1646"/>
      <c r="I81" s="1526"/>
      <c r="J81" s="1560"/>
      <c r="K81" s="1649"/>
      <c r="L81" s="1646" t="s">
        <v>390</v>
      </c>
      <c r="M81" s="3778"/>
      <c r="N81" s="268"/>
      <c r="O81" s="1448"/>
      <c r="P81" s="1448"/>
      <c r="AH81" s="1455">
        <v>0</v>
      </c>
    </row>
    <row r="82" spans="1:34" s="1459" customFormat="1" ht="18.75" hidden="1" customHeight="1">
      <c r="A82" s="1567"/>
      <c r="B82" s="1567"/>
      <c r="C82" s="302" t="s">
        <v>1343</v>
      </c>
      <c r="D82" s="4060"/>
      <c r="E82" s="3817"/>
      <c r="F82" s="3952"/>
      <c r="G82" s="4036"/>
      <c r="H82" s="1324"/>
      <c r="I82" s="565" t="s">
        <v>1344</v>
      </c>
      <c r="J82" s="487"/>
      <c r="K82" s="1324"/>
      <c r="L82" s="148"/>
      <c r="M82" s="3778"/>
      <c r="N82" s="268"/>
      <c r="O82" s="1448"/>
      <c r="P82" s="1448"/>
      <c r="AH82" s="1455">
        <v>0</v>
      </c>
    </row>
    <row r="83" spans="1:34" s="1459" customFormat="1" ht="1.1499999999999999" customHeight="1">
      <c r="A83" s="1567"/>
      <c r="B83" s="1567"/>
      <c r="C83" s="302" t="s">
        <v>1349</v>
      </c>
      <c r="D83" s="4060"/>
      <c r="E83" s="3817"/>
      <c r="F83" s="3952"/>
      <c r="G83" s="333"/>
      <c r="H83" s="1324"/>
      <c r="I83" s="565"/>
      <c r="J83" s="487"/>
      <c r="K83" s="1324"/>
      <c r="L83" s="148"/>
      <c r="M83" s="3778"/>
      <c r="N83" s="268"/>
      <c r="O83" s="1448"/>
      <c r="P83" s="1448"/>
      <c r="AH83" s="1455">
        <v>1</v>
      </c>
    </row>
    <row r="84" spans="1:34" ht="19.899999999999999" customHeight="1">
      <c r="A84" s="1567"/>
      <c r="B84" s="1567"/>
      <c r="D84" s="309"/>
      <c r="E84" s="82" t="s">
        <v>89</v>
      </c>
      <c r="F84" s="405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4059"/>
      <c r="H84" s="4059"/>
      <c r="I84" s="4059"/>
      <c r="J84" s="4059"/>
      <c r="K84" s="4059"/>
      <c r="L84" s="4059"/>
      <c r="M84" s="231"/>
      <c r="N84" s="268"/>
      <c r="AH84" s="307">
        <v>19</v>
      </c>
    </row>
    <row r="85" spans="1:34" ht="35.65" customHeight="1">
      <c r="A85" s="1567"/>
      <c r="B85" s="1567"/>
      <c r="D85" s="309"/>
      <c r="E85" s="332"/>
      <c r="F85" s="132" t="s">
        <v>390</v>
      </c>
      <c r="G85" s="132" t="s">
        <v>390</v>
      </c>
      <c r="H85" s="3827" t="s">
        <v>390</v>
      </c>
      <c r="I85" s="3840"/>
      <c r="J85" s="132" t="s">
        <v>390</v>
      </c>
      <c r="K85" s="132" t="s">
        <v>390</v>
      </c>
      <c r="L85" s="334"/>
      <c r="M85" s="279" t="s">
        <v>1350</v>
      </c>
      <c r="N85" s="268"/>
      <c r="AH85" s="307">
        <v>34</v>
      </c>
    </row>
    <row r="86" spans="1:34" ht="19.899999999999999" customHeight="1">
      <c r="A86" s="1567"/>
      <c r="B86" s="1567"/>
      <c r="D86" s="309"/>
      <c r="E86" s="82" t="s">
        <v>77</v>
      </c>
      <c r="F86" s="4059" t="s">
        <v>1351</v>
      </c>
      <c r="G86" s="4059"/>
      <c r="H86" s="4059"/>
      <c r="I86" s="4059"/>
      <c r="J86" s="4059"/>
      <c r="K86" s="4059"/>
      <c r="L86" s="4059"/>
      <c r="M86" s="231"/>
      <c r="N86" s="268"/>
      <c r="AH86" s="307">
        <v>19</v>
      </c>
    </row>
    <row r="87" spans="1:34" s="1459" customFormat="1" ht="60.75" hidden="1" customHeight="1">
      <c r="A87" s="1567" t="s">
        <v>241</v>
      </c>
      <c r="B87" s="1567" t="s">
        <v>242</v>
      </c>
      <c r="C87" s="302"/>
      <c r="D87" s="4060"/>
      <c r="E87" s="3817"/>
      <c r="F87" s="395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4036" t="str">
        <f>INDEX(PT_DIFFERENTIATION_NTAR,MATCH(B87,PT_DIFFERENTIATION_NTAR_ID,0))</f>
        <v/>
      </c>
      <c r="H87" s="1646"/>
      <c r="I87" s="1526"/>
      <c r="J87" s="1560"/>
      <c r="K87" s="1565"/>
      <c r="L87" s="1646" t="s">
        <v>390</v>
      </c>
      <c r="M87" s="37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8"/>
      <c r="O87" s="1448"/>
      <c r="P87" s="1448"/>
      <c r="AH87" s="1455">
        <v>0</v>
      </c>
    </row>
    <row r="88" spans="1:34" s="1459" customFormat="1" ht="18.75" hidden="1" customHeight="1">
      <c r="A88" s="1567"/>
      <c r="B88" s="1567"/>
      <c r="C88" s="302" t="s">
        <v>1345</v>
      </c>
      <c r="D88" s="4060"/>
      <c r="E88" s="3817"/>
      <c r="F88" s="3952"/>
      <c r="G88" s="4036"/>
      <c r="H88" s="1324"/>
      <c r="I88" s="565" t="s">
        <v>1344</v>
      </c>
      <c r="J88" s="487"/>
      <c r="K88" s="1324"/>
      <c r="L88" s="148"/>
      <c r="M88" s="3778"/>
      <c r="N88" s="268"/>
      <c r="O88" s="1448"/>
      <c r="P88" s="1448"/>
      <c r="AH88" s="1455">
        <v>0</v>
      </c>
    </row>
    <row r="89" spans="1:34" s="1459" customFormat="1" ht="0.75" hidden="1" customHeight="1">
      <c r="A89" s="1567"/>
      <c r="B89" s="1567"/>
      <c r="C89" s="302" t="s">
        <v>1352</v>
      </c>
      <c r="D89" s="4060"/>
      <c r="E89" s="3817"/>
      <c r="F89" s="3952"/>
      <c r="G89" s="333"/>
      <c r="H89" s="1324"/>
      <c r="I89" s="565"/>
      <c r="J89" s="487"/>
      <c r="K89" s="1324"/>
      <c r="L89" s="148"/>
      <c r="M89" s="3778"/>
      <c r="N89" s="268"/>
      <c r="O89" s="1448"/>
      <c r="P89" s="1448"/>
      <c r="AH89" s="1455">
        <v>0</v>
      </c>
    </row>
    <row r="90" spans="1:34" s="1459" customFormat="1" ht="45" hidden="1" customHeight="1">
      <c r="A90" s="1567" t="s">
        <v>246</v>
      </c>
      <c r="B90" s="1567" t="s">
        <v>247</v>
      </c>
      <c r="C90" s="302"/>
      <c r="D90" s="4060"/>
      <c r="E90" s="3817"/>
      <c r="F90" s="3952" t="str">
        <f>INDEX(PT_DIFFERENTIATION_VTAR,MATCH(A90,PT_DIFFERENTIATION_VTAR_ID,0))</f>
        <v/>
      </c>
      <c r="G90" s="4036" t="str">
        <f>INDEX(PT_DIFFERENTIATION_NTAR,MATCH(B90,PT_DIFFERENTIATION_NTAR_ID,0))</f>
        <v/>
      </c>
      <c r="H90" s="1646"/>
      <c r="I90" s="1526"/>
      <c r="J90" s="1560"/>
      <c r="K90" s="1565"/>
      <c r="L90" s="1646" t="s">
        <v>390</v>
      </c>
      <c r="M90" s="3779"/>
      <c r="N90" s="268"/>
      <c r="O90" s="1448"/>
      <c r="P90" s="1448"/>
      <c r="AH90" s="1455">
        <v>0</v>
      </c>
    </row>
    <row r="91" spans="1:34" s="1459" customFormat="1" ht="18.75" hidden="1" customHeight="1">
      <c r="A91" s="1567"/>
      <c r="B91" s="1567"/>
      <c r="C91" s="302" t="s">
        <v>1345</v>
      </c>
      <c r="D91" s="4060"/>
      <c r="E91" s="3817"/>
      <c r="F91" s="3952"/>
      <c r="G91" s="4036"/>
      <c r="H91" s="1324"/>
      <c r="I91" s="565" t="s">
        <v>1344</v>
      </c>
      <c r="J91" s="487"/>
      <c r="K91" s="1324"/>
      <c r="L91" s="148"/>
      <c r="M91" s="1645"/>
      <c r="N91" s="268"/>
      <c r="O91" s="1448"/>
      <c r="P91" s="1448"/>
      <c r="AH91" s="1455">
        <v>0</v>
      </c>
    </row>
    <row r="92" spans="1:34" s="1459" customFormat="1" ht="0.75" hidden="1" customHeight="1">
      <c r="A92" s="1567"/>
      <c r="B92" s="1567"/>
      <c r="C92" s="302" t="s">
        <v>1352</v>
      </c>
      <c r="D92" s="4060"/>
      <c r="E92" s="3817"/>
      <c r="F92" s="3952"/>
      <c r="G92" s="333"/>
      <c r="H92" s="1324"/>
      <c r="I92" s="565"/>
      <c r="J92" s="487"/>
      <c r="K92" s="1324"/>
      <c r="L92" s="148"/>
      <c r="M92" s="275"/>
      <c r="N92" s="268"/>
      <c r="O92" s="1448"/>
      <c r="P92" s="1448"/>
      <c r="AH92" s="1455">
        <v>0</v>
      </c>
    </row>
    <row r="93" spans="1:34" s="1459" customFormat="1" ht="45" hidden="1" customHeight="1">
      <c r="A93" s="1567" t="s">
        <v>253</v>
      </c>
      <c r="B93" s="1567" t="s">
        <v>254</v>
      </c>
      <c r="C93" s="302"/>
      <c r="D93" s="4060"/>
      <c r="E93" s="3817"/>
      <c r="F93" s="395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4036" t="str">
        <f>INDEX(PT_DIFFERENTIATION_NTAR,MATCH(B93,PT_DIFFERENTIATION_NTAR_ID,0))</f>
        <v/>
      </c>
      <c r="H93" s="1646"/>
      <c r="I93" s="1526"/>
      <c r="J93" s="1560"/>
      <c r="K93" s="1565"/>
      <c r="L93" s="1646" t="s">
        <v>390</v>
      </c>
      <c r="M93" s="275"/>
      <c r="N93" s="268"/>
      <c r="O93" s="1448"/>
      <c r="P93" s="1448"/>
      <c r="AH93" s="1455">
        <v>0</v>
      </c>
    </row>
    <row r="94" spans="1:34" s="1459" customFormat="1" ht="18.75" hidden="1" customHeight="1">
      <c r="A94" s="1567"/>
      <c r="B94" s="1567"/>
      <c r="C94" s="302" t="s">
        <v>1345</v>
      </c>
      <c r="D94" s="4060"/>
      <c r="E94" s="3817"/>
      <c r="F94" s="3952"/>
      <c r="G94" s="4036"/>
      <c r="H94" s="1324"/>
      <c r="I94" s="565" t="s">
        <v>1344</v>
      </c>
      <c r="J94" s="487"/>
      <c r="K94" s="1324"/>
      <c r="L94" s="148"/>
      <c r="M94" s="275"/>
      <c r="N94" s="268"/>
      <c r="O94" s="1448"/>
      <c r="P94" s="1448"/>
      <c r="AH94" s="1455">
        <v>0</v>
      </c>
    </row>
    <row r="95" spans="1:34" s="1459" customFormat="1" ht="0.75" hidden="1" customHeight="1">
      <c r="A95" s="1567"/>
      <c r="B95" s="1567"/>
      <c r="C95" s="302" t="s">
        <v>1352</v>
      </c>
      <c r="D95" s="4060"/>
      <c r="E95" s="3817"/>
      <c r="F95" s="3952"/>
      <c r="G95" s="333"/>
      <c r="H95" s="1324"/>
      <c r="I95" s="565"/>
      <c r="J95" s="487"/>
      <c r="K95" s="1324"/>
      <c r="L95" s="148"/>
      <c r="M95" s="275"/>
      <c r="N95" s="268"/>
      <c r="O95" s="1448"/>
      <c r="P95" s="1448"/>
      <c r="AH95" s="1455">
        <v>0</v>
      </c>
    </row>
    <row r="96" spans="1:34" s="1459" customFormat="1" ht="45" hidden="1" customHeight="1">
      <c r="A96" s="1567" t="s">
        <v>259</v>
      </c>
      <c r="B96" s="1567" t="s">
        <v>260</v>
      </c>
      <c r="C96" s="302"/>
      <c r="D96" s="4060"/>
      <c r="E96" s="3817"/>
      <c r="F96" s="395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4036" t="str">
        <f>INDEX(PT_DIFFERENTIATION_NTAR,MATCH(B96,PT_DIFFERENTIATION_NTAR_ID,0))</f>
        <v/>
      </c>
      <c r="H96" s="1646"/>
      <c r="I96" s="1526"/>
      <c r="J96" s="1560"/>
      <c r="K96" s="1565"/>
      <c r="L96" s="1646" t="s">
        <v>390</v>
      </c>
      <c r="M96" s="275"/>
      <c r="N96" s="268"/>
      <c r="O96" s="1448"/>
      <c r="P96" s="1448"/>
      <c r="AH96" s="1455">
        <v>0</v>
      </c>
    </row>
    <row r="97" spans="1:34" s="1459" customFormat="1" ht="18.75" hidden="1" customHeight="1">
      <c r="A97" s="1567"/>
      <c r="B97" s="1567"/>
      <c r="C97" s="302" t="s">
        <v>1345</v>
      </c>
      <c r="D97" s="4060"/>
      <c r="E97" s="3817"/>
      <c r="F97" s="3952"/>
      <c r="G97" s="4036"/>
      <c r="H97" s="1324"/>
      <c r="I97" s="565" t="s">
        <v>1344</v>
      </c>
      <c r="J97" s="487"/>
      <c r="K97" s="1324"/>
      <c r="L97" s="148"/>
      <c r="M97" s="275"/>
      <c r="N97" s="268"/>
      <c r="O97" s="1448"/>
      <c r="P97" s="1448"/>
      <c r="AH97" s="1455">
        <v>0</v>
      </c>
    </row>
    <row r="98" spans="1:34" s="1459" customFormat="1" ht="0.75" hidden="1" customHeight="1">
      <c r="A98" s="1567"/>
      <c r="B98" s="1567"/>
      <c r="C98" s="302" t="s">
        <v>1352</v>
      </c>
      <c r="D98" s="4060"/>
      <c r="E98" s="3817"/>
      <c r="F98" s="3952"/>
      <c r="G98" s="333"/>
      <c r="H98" s="1324"/>
      <c r="I98" s="565"/>
      <c r="J98" s="487"/>
      <c r="K98" s="1324"/>
      <c r="L98" s="148"/>
      <c r="M98" s="275"/>
      <c r="N98" s="268"/>
      <c r="O98" s="1448"/>
      <c r="P98" s="1448"/>
      <c r="AH98" s="1455">
        <v>0</v>
      </c>
    </row>
    <row r="99" spans="1:34" s="1459" customFormat="1" ht="18.75" hidden="1" customHeight="1">
      <c r="A99" s="1567" t="s">
        <v>265</v>
      </c>
      <c r="B99" s="1567" t="s">
        <v>266</v>
      </c>
      <c r="C99" s="302"/>
      <c r="D99" s="4060"/>
      <c r="E99" s="3817"/>
      <c r="F99" s="3952" t="str">
        <f>INDEX(PT_DIFFERENTIATION_VTAR,MATCH(A99,PT_DIFFERENTIATION_VTAR_ID,0))</f>
        <v>Тарифы на услуги по передаче тепловой энергии</v>
      </c>
      <c r="G99" s="4036" t="str">
        <f>INDEX(PT_DIFFERENTIATION_NTAR,MATCH(B99,PT_DIFFERENTIATION_NTAR_ID,0))</f>
        <v/>
      </c>
      <c r="H99" s="1646"/>
      <c r="I99" s="1526"/>
      <c r="J99" s="1560"/>
      <c r="K99" s="1565"/>
      <c r="L99" s="1646" t="s">
        <v>390</v>
      </c>
      <c r="M99" s="275"/>
      <c r="N99" s="268"/>
      <c r="O99" s="1448"/>
      <c r="P99" s="1448"/>
      <c r="AH99" s="1455">
        <v>0</v>
      </c>
    </row>
    <row r="100" spans="1:34" s="1459" customFormat="1" ht="18.75" hidden="1" customHeight="1">
      <c r="A100" s="1567"/>
      <c r="B100" s="1567"/>
      <c r="C100" s="302" t="s">
        <v>1345</v>
      </c>
      <c r="D100" s="4060"/>
      <c r="E100" s="3817"/>
      <c r="F100" s="3952"/>
      <c r="G100" s="4036"/>
      <c r="H100" s="1324"/>
      <c r="I100" s="565" t="s">
        <v>1344</v>
      </c>
      <c r="J100" s="487"/>
      <c r="K100" s="1324"/>
      <c r="L100" s="148"/>
      <c r="M100" s="275"/>
      <c r="N100" s="268"/>
      <c r="O100" s="1448"/>
      <c r="P100" s="1448"/>
      <c r="AH100" s="1455">
        <v>0</v>
      </c>
    </row>
    <row r="101" spans="1:34" s="1459" customFormat="1" ht="0.75" hidden="1" customHeight="1">
      <c r="A101" s="1567"/>
      <c r="B101" s="1567"/>
      <c r="C101" s="302" t="s">
        <v>1352</v>
      </c>
      <c r="D101" s="4060"/>
      <c r="E101" s="3817"/>
      <c r="F101" s="3952"/>
      <c r="G101" s="333"/>
      <c r="H101" s="1324"/>
      <c r="I101" s="565"/>
      <c r="J101" s="487"/>
      <c r="K101" s="1324"/>
      <c r="L101" s="148"/>
      <c r="M101" s="275"/>
      <c r="N101" s="268"/>
      <c r="O101" s="1448"/>
      <c r="P101" s="1448"/>
      <c r="AH101" s="1455">
        <v>0</v>
      </c>
    </row>
    <row r="102" spans="1:34" s="1459" customFormat="1" ht="18.75" hidden="1" customHeight="1">
      <c r="A102" s="1567" t="s">
        <v>271</v>
      </c>
      <c r="B102" s="1567" t="s">
        <v>272</v>
      </c>
      <c r="C102" s="302"/>
      <c r="D102" s="4060"/>
      <c r="E102" s="3817"/>
      <c r="F102" s="3952" t="str">
        <f>INDEX(PT_DIFFERENTIATION_VTAR,MATCH(A102,PT_DIFFERENTIATION_VTAR_ID,0))</f>
        <v>Тарифы на услуги по передаче теплоносителя</v>
      </c>
      <c r="G102" s="4036" t="str">
        <f>INDEX(PT_DIFFERENTIATION_NTAR,MATCH(B102,PT_DIFFERENTIATION_NTAR_ID,0))</f>
        <v/>
      </c>
      <c r="H102" s="1646"/>
      <c r="I102" s="1526"/>
      <c r="J102" s="1560"/>
      <c r="K102" s="1565"/>
      <c r="L102" s="1646" t="s">
        <v>390</v>
      </c>
      <c r="M102" s="275"/>
      <c r="N102" s="268"/>
      <c r="O102" s="1448"/>
      <c r="P102" s="1448"/>
      <c r="AH102" s="1455">
        <v>0</v>
      </c>
    </row>
    <row r="103" spans="1:34" s="1459" customFormat="1" ht="18.75" hidden="1" customHeight="1">
      <c r="A103" s="1567"/>
      <c r="B103" s="1567"/>
      <c r="C103" s="302" t="s">
        <v>1345</v>
      </c>
      <c r="D103" s="4060"/>
      <c r="E103" s="3817"/>
      <c r="F103" s="3952"/>
      <c r="G103" s="4036"/>
      <c r="H103" s="1324"/>
      <c r="I103" s="565" t="s">
        <v>1344</v>
      </c>
      <c r="J103" s="487"/>
      <c r="K103" s="1324"/>
      <c r="L103" s="148"/>
      <c r="M103" s="275"/>
      <c r="N103" s="268"/>
      <c r="O103" s="1448"/>
      <c r="P103" s="1448"/>
      <c r="AH103" s="1455">
        <v>0</v>
      </c>
    </row>
    <row r="104" spans="1:34" s="1459" customFormat="1" ht="0.75" hidden="1" customHeight="1">
      <c r="A104" s="1567"/>
      <c r="B104" s="1567"/>
      <c r="C104" s="302" t="s">
        <v>1352</v>
      </c>
      <c r="D104" s="4060"/>
      <c r="E104" s="3817"/>
      <c r="F104" s="3952"/>
      <c r="G104" s="333"/>
      <c r="H104" s="1324"/>
      <c r="I104" s="565"/>
      <c r="J104" s="487"/>
      <c r="K104" s="1324"/>
      <c r="L104" s="148"/>
      <c r="M104" s="275"/>
      <c r="N104" s="268"/>
      <c r="O104" s="1448"/>
      <c r="P104" s="1448"/>
      <c r="AH104" s="1455">
        <v>0</v>
      </c>
    </row>
    <row r="105" spans="1:34" s="1459" customFormat="1" ht="18.75" hidden="1" customHeight="1">
      <c r="A105" s="1567" t="s">
        <v>277</v>
      </c>
      <c r="B105" s="1567" t="s">
        <v>278</v>
      </c>
      <c r="C105" s="302"/>
      <c r="D105" s="4060"/>
      <c r="E105" s="3817"/>
      <c r="F105" s="395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4036" t="str">
        <f>INDEX(PT_DIFFERENTIATION_NTAR,MATCH(B105,PT_DIFFERENTIATION_NTAR_ID,0))</f>
        <v/>
      </c>
      <c r="H105" s="1646"/>
      <c r="I105" s="1526"/>
      <c r="J105" s="1560"/>
      <c r="K105" s="1565"/>
      <c r="L105" s="1646" t="s">
        <v>390</v>
      </c>
      <c r="M105" s="275"/>
      <c r="N105" s="268"/>
      <c r="O105" s="1448"/>
      <c r="P105" s="1448"/>
      <c r="AH105" s="1455">
        <v>0</v>
      </c>
    </row>
    <row r="106" spans="1:34" s="1459" customFormat="1" ht="18.75" hidden="1" customHeight="1">
      <c r="A106" s="1567"/>
      <c r="B106" s="1567"/>
      <c r="C106" s="302" t="s">
        <v>1345</v>
      </c>
      <c r="D106" s="4060"/>
      <c r="E106" s="3817"/>
      <c r="F106" s="3952"/>
      <c r="G106" s="4036"/>
      <c r="H106" s="1324"/>
      <c r="I106" s="565" t="s">
        <v>1344</v>
      </c>
      <c r="J106" s="487"/>
      <c r="K106" s="1324"/>
      <c r="L106" s="148"/>
      <c r="M106" s="275"/>
      <c r="N106" s="268"/>
      <c r="O106" s="1448"/>
      <c r="P106" s="1448"/>
      <c r="AH106" s="1455">
        <v>0</v>
      </c>
    </row>
    <row r="107" spans="1:34" s="1459" customFormat="1" ht="0.75" hidden="1" customHeight="1">
      <c r="A107" s="1567"/>
      <c r="B107" s="1567"/>
      <c r="C107" s="302" t="s">
        <v>1352</v>
      </c>
      <c r="D107" s="4060"/>
      <c r="E107" s="3817"/>
      <c r="F107" s="3952"/>
      <c r="G107" s="333"/>
      <c r="H107" s="1324"/>
      <c r="I107" s="565"/>
      <c r="J107" s="487"/>
      <c r="K107" s="1324"/>
      <c r="L107" s="148"/>
      <c r="M107" s="275"/>
      <c r="N107" s="268"/>
      <c r="O107" s="1448"/>
      <c r="P107" s="1448"/>
      <c r="AH107" s="1455">
        <v>0</v>
      </c>
    </row>
    <row r="108" spans="1:34" s="1459" customFormat="1" ht="18.75" hidden="1" customHeight="1">
      <c r="A108" s="1567" t="s">
        <v>283</v>
      </c>
      <c r="B108" s="1567" t="s">
        <v>284</v>
      </c>
      <c r="C108" s="302"/>
      <c r="D108" s="4060"/>
      <c r="E108" s="3817"/>
      <c r="F108" s="3952" t="str">
        <f>INDEX(PT_DIFFERENTIATION_VTAR,MATCH(A108,PT_DIFFERENTIATION_VTAR_ID,0))</f>
        <v>Плата за подключение (технологическое присоединение) к системе теплоснабжения</v>
      </c>
      <c r="G108" s="4036" t="str">
        <f>INDEX(PT_DIFFERENTIATION_NTAR,MATCH(B108,PT_DIFFERENTIATION_NTAR_ID,0))</f>
        <v/>
      </c>
      <c r="H108" s="1646"/>
      <c r="I108" s="1526"/>
      <c r="J108" s="1560"/>
      <c r="K108" s="1565"/>
      <c r="L108" s="1646" t="s">
        <v>390</v>
      </c>
      <c r="M108" s="275"/>
      <c r="N108" s="268"/>
      <c r="O108" s="1448"/>
      <c r="P108" s="1448"/>
      <c r="AH108" s="1455">
        <v>0</v>
      </c>
    </row>
    <row r="109" spans="1:34" s="1459" customFormat="1" ht="18.75" hidden="1" customHeight="1">
      <c r="A109" s="1567"/>
      <c r="B109" s="1567"/>
      <c r="C109" s="302" t="s">
        <v>1345</v>
      </c>
      <c r="D109" s="4060"/>
      <c r="E109" s="3817"/>
      <c r="F109" s="3952"/>
      <c r="G109" s="4036"/>
      <c r="H109" s="1324"/>
      <c r="I109" s="565" t="s">
        <v>1344</v>
      </c>
      <c r="J109" s="487"/>
      <c r="K109" s="1324"/>
      <c r="L109" s="148"/>
      <c r="M109" s="275"/>
      <c r="N109" s="268"/>
      <c r="O109" s="1448"/>
      <c r="P109" s="1448"/>
      <c r="AH109" s="1455">
        <v>0</v>
      </c>
    </row>
    <row r="110" spans="1:34" s="1459" customFormat="1" ht="0.75" hidden="1" customHeight="1">
      <c r="A110" s="1567"/>
      <c r="B110" s="1567"/>
      <c r="C110" s="302" t="s">
        <v>1352</v>
      </c>
      <c r="D110" s="4060"/>
      <c r="E110" s="3817"/>
      <c r="F110" s="3952"/>
      <c r="G110" s="333"/>
      <c r="H110" s="1324"/>
      <c r="I110" s="565"/>
      <c r="J110" s="487"/>
      <c r="K110" s="1324"/>
      <c r="L110" s="148"/>
      <c r="M110" s="275"/>
      <c r="N110" s="268"/>
      <c r="O110" s="1448"/>
      <c r="P110" s="1448"/>
      <c r="AH110" s="1455">
        <v>0</v>
      </c>
    </row>
    <row r="111" spans="1:34" s="1459" customFormat="1" ht="18.75" hidden="1" customHeight="1">
      <c r="A111" s="1567" t="s">
        <v>289</v>
      </c>
      <c r="B111" s="1567" t="s">
        <v>290</v>
      </c>
      <c r="C111" s="302"/>
      <c r="D111" s="4060"/>
      <c r="E111" s="3817"/>
      <c r="F111" s="3952" t="str">
        <f>INDEX(PT_DIFFERENTIATION_VTAR,MATCH(A111,PT_DIFFERENTIATION_VTAR_ID,0))</f>
        <v>Плата за подключение (технологическое присоединение) к системе теплоснабжения (индивидуальная)</v>
      </c>
      <c r="G111" s="4036" t="str">
        <f>INDEX(PT_DIFFERENTIATION_NTAR,MATCH(B111,PT_DIFFERENTIATION_NTAR_ID,0))</f>
        <v/>
      </c>
      <c r="H111" s="1764"/>
      <c r="I111" s="1526"/>
      <c r="J111" s="1560"/>
      <c r="K111" s="1565"/>
      <c r="L111" s="1764" t="s">
        <v>390</v>
      </c>
      <c r="M111" s="275"/>
      <c r="N111" s="268"/>
      <c r="O111" s="1448"/>
      <c r="P111" s="1448"/>
      <c r="AH111" s="1455">
        <v>0</v>
      </c>
    </row>
    <row r="112" spans="1:34" s="1459" customFormat="1" ht="18.75" hidden="1" customHeight="1">
      <c r="A112" s="1567"/>
      <c r="B112" s="1567"/>
      <c r="C112" s="302" t="s">
        <v>1345</v>
      </c>
      <c r="D112" s="4060"/>
      <c r="E112" s="3817"/>
      <c r="F112" s="3952"/>
      <c r="G112" s="4036"/>
      <c r="H112" s="1324"/>
      <c r="I112" s="565" t="s">
        <v>1344</v>
      </c>
      <c r="J112" s="487"/>
      <c r="K112" s="1324"/>
      <c r="L112" s="148"/>
      <c r="M112" s="275"/>
      <c r="N112" s="268"/>
      <c r="O112" s="1448"/>
      <c r="P112" s="1448"/>
      <c r="AH112" s="1455">
        <v>0</v>
      </c>
    </row>
    <row r="113" spans="1:34" s="1459" customFormat="1" ht="0.75" hidden="1" customHeight="1">
      <c r="A113" s="1567"/>
      <c r="B113" s="1567"/>
      <c r="C113" s="302" t="s">
        <v>1352</v>
      </c>
      <c r="D113" s="4060"/>
      <c r="E113" s="3817"/>
      <c r="F113" s="3952"/>
      <c r="G113" s="333"/>
      <c r="H113" s="1324"/>
      <c r="I113" s="565"/>
      <c r="J113" s="487"/>
      <c r="K113" s="1324"/>
      <c r="L113" s="148"/>
      <c r="M113" s="275"/>
      <c r="N113" s="268"/>
      <c r="O113" s="1448"/>
      <c r="P113" s="1448"/>
      <c r="AH113" s="1455">
        <v>0</v>
      </c>
    </row>
    <row r="114" spans="1:34" s="1459" customFormat="1" ht="18.75" hidden="1" customHeight="1">
      <c r="A114" s="1567" t="s">
        <v>309</v>
      </c>
      <c r="B114" s="1567" t="s">
        <v>310</v>
      </c>
      <c r="C114" s="302"/>
      <c r="D114" s="4060"/>
      <c r="E114" s="3817"/>
      <c r="F114" s="3952" t="str">
        <f>INDEX(PT_DIFFERENTIATION_VTAR,MATCH(A114,PT_DIFFERENTIATION_VTAR_ID,0))</f>
        <v>Тариф на питьевую воду (питьевое водоснабжение)</v>
      </c>
      <c r="G114" s="4036" t="str">
        <f>INDEX(PT_DIFFERENTIATION_NTAR,MATCH(B114,PT_DIFFERENTIATION_NTAR_ID,0))</f>
        <v/>
      </c>
      <c r="H114" s="1646"/>
      <c r="I114" s="1526"/>
      <c r="J114" s="1560"/>
      <c r="K114" s="1565"/>
      <c r="L114" s="1646" t="s">
        <v>390</v>
      </c>
      <c r="M114" s="275"/>
      <c r="N114" s="268"/>
      <c r="O114" s="1448"/>
      <c r="P114" s="1448"/>
      <c r="AH114" s="1455">
        <v>0</v>
      </c>
    </row>
    <row r="115" spans="1:34" s="1459" customFormat="1" ht="18.75" hidden="1" customHeight="1">
      <c r="A115" s="1567"/>
      <c r="B115" s="1567"/>
      <c r="C115" s="302" t="s">
        <v>1345</v>
      </c>
      <c r="D115" s="4060"/>
      <c r="E115" s="3817"/>
      <c r="F115" s="3952"/>
      <c r="G115" s="4036"/>
      <c r="H115" s="1324"/>
      <c r="I115" s="565" t="s">
        <v>1344</v>
      </c>
      <c r="J115" s="487"/>
      <c r="K115" s="1324"/>
      <c r="L115" s="148"/>
      <c r="M115" s="275"/>
      <c r="N115" s="268"/>
      <c r="O115" s="1448"/>
      <c r="P115" s="1448"/>
      <c r="AH115" s="1455">
        <v>0</v>
      </c>
    </row>
    <row r="116" spans="1:34" s="1459" customFormat="1" ht="0.75" hidden="1" customHeight="1">
      <c r="A116" s="1567"/>
      <c r="B116" s="1567"/>
      <c r="C116" s="302" t="s">
        <v>1352</v>
      </c>
      <c r="D116" s="4060"/>
      <c r="E116" s="3817"/>
      <c r="F116" s="3952"/>
      <c r="G116" s="333"/>
      <c r="H116" s="1324"/>
      <c r="I116" s="565"/>
      <c r="J116" s="487"/>
      <c r="K116" s="1324"/>
      <c r="L116" s="148"/>
      <c r="M116" s="275"/>
      <c r="N116" s="268"/>
      <c r="O116" s="1448"/>
      <c r="P116" s="1448"/>
      <c r="AH116" s="1455">
        <v>0</v>
      </c>
    </row>
    <row r="117" spans="1:34" s="1459" customFormat="1" ht="18.75" hidden="1" customHeight="1">
      <c r="A117" s="1567" t="s">
        <v>314</v>
      </c>
      <c r="B117" s="1567" t="s">
        <v>315</v>
      </c>
      <c r="C117" s="302"/>
      <c r="D117" s="4060"/>
      <c r="E117" s="3817"/>
      <c r="F117" s="3952" t="str">
        <f>INDEX(PT_DIFFERENTIATION_VTAR,MATCH(A117,PT_DIFFERENTIATION_VTAR_ID,0))</f>
        <v>Тариф на техническую воду</v>
      </c>
      <c r="G117" s="4036" t="str">
        <f>INDEX(PT_DIFFERENTIATION_NTAR,MATCH(B117,PT_DIFFERENTIATION_NTAR_ID,0))</f>
        <v/>
      </c>
      <c r="H117" s="1646"/>
      <c r="I117" s="1526"/>
      <c r="J117" s="1560"/>
      <c r="K117" s="1565"/>
      <c r="L117" s="1646" t="s">
        <v>390</v>
      </c>
      <c r="M117" s="275"/>
      <c r="N117" s="268"/>
      <c r="O117" s="1448"/>
      <c r="P117" s="1448"/>
      <c r="AH117" s="1455">
        <v>0</v>
      </c>
    </row>
    <row r="118" spans="1:34" s="1459" customFormat="1" ht="18.75" hidden="1" customHeight="1">
      <c r="A118" s="1567"/>
      <c r="B118" s="1567"/>
      <c r="C118" s="302" t="s">
        <v>1345</v>
      </c>
      <c r="D118" s="4060"/>
      <c r="E118" s="3817"/>
      <c r="F118" s="3952"/>
      <c r="G118" s="4036"/>
      <c r="H118" s="1324"/>
      <c r="I118" s="565" t="s">
        <v>1344</v>
      </c>
      <c r="J118" s="487"/>
      <c r="K118" s="1324"/>
      <c r="L118" s="148"/>
      <c r="M118" s="275"/>
      <c r="N118" s="268"/>
      <c r="O118" s="1448"/>
      <c r="P118" s="1448"/>
      <c r="AH118" s="1455">
        <v>0</v>
      </c>
    </row>
    <row r="119" spans="1:34" s="1459" customFormat="1" ht="0.75" hidden="1" customHeight="1">
      <c r="A119" s="1567"/>
      <c r="B119" s="1567"/>
      <c r="C119" s="302" t="s">
        <v>1352</v>
      </c>
      <c r="D119" s="4060"/>
      <c r="E119" s="3817"/>
      <c r="F119" s="3952"/>
      <c r="G119" s="333"/>
      <c r="H119" s="1324"/>
      <c r="I119" s="565"/>
      <c r="J119" s="487"/>
      <c r="K119" s="1324"/>
      <c r="L119" s="148"/>
      <c r="M119" s="275"/>
      <c r="N119" s="268"/>
      <c r="O119" s="1448"/>
      <c r="P119" s="1448"/>
      <c r="AH119" s="1455">
        <v>0</v>
      </c>
    </row>
    <row r="120" spans="1:34" s="1459" customFormat="1" ht="18.75" hidden="1" customHeight="1">
      <c r="A120" s="1567" t="s">
        <v>319</v>
      </c>
      <c r="B120" s="1567" t="s">
        <v>320</v>
      </c>
      <c r="C120" s="302"/>
      <c r="D120" s="4060"/>
      <c r="E120" s="3817"/>
      <c r="F120" s="3952" t="str">
        <f>INDEX(PT_DIFFERENTIATION_VTAR,MATCH(A120,PT_DIFFERENTIATION_VTAR_ID,0))</f>
        <v>Тариф на транспортировку воды</v>
      </c>
      <c r="G120" s="4036" t="str">
        <f>INDEX(PT_DIFFERENTIATION_NTAR,MATCH(B120,PT_DIFFERENTIATION_NTAR_ID,0))</f>
        <v/>
      </c>
      <c r="H120" s="1646"/>
      <c r="I120" s="1526"/>
      <c r="J120" s="1560"/>
      <c r="K120" s="1565"/>
      <c r="L120" s="1646" t="s">
        <v>390</v>
      </c>
      <c r="M120" s="275"/>
      <c r="N120" s="268"/>
      <c r="O120" s="1448"/>
      <c r="P120" s="1448"/>
      <c r="AH120" s="1455">
        <v>0</v>
      </c>
    </row>
    <row r="121" spans="1:34" s="1459" customFormat="1" ht="18.75" hidden="1" customHeight="1">
      <c r="A121" s="1567"/>
      <c r="B121" s="1567"/>
      <c r="C121" s="302" t="s">
        <v>1345</v>
      </c>
      <c r="D121" s="4060"/>
      <c r="E121" s="3817"/>
      <c r="F121" s="3952"/>
      <c r="G121" s="4036"/>
      <c r="H121" s="1324"/>
      <c r="I121" s="565" t="s">
        <v>1344</v>
      </c>
      <c r="J121" s="487"/>
      <c r="K121" s="1324"/>
      <c r="L121" s="148"/>
      <c r="M121" s="275"/>
      <c r="N121" s="268"/>
      <c r="O121" s="1448"/>
      <c r="P121" s="1448"/>
      <c r="AH121" s="1455">
        <v>0</v>
      </c>
    </row>
    <row r="122" spans="1:34" s="1459" customFormat="1" ht="0.75" hidden="1" customHeight="1">
      <c r="A122" s="1567"/>
      <c r="B122" s="1567"/>
      <c r="C122" s="302" t="s">
        <v>1352</v>
      </c>
      <c r="D122" s="4060"/>
      <c r="E122" s="3817"/>
      <c r="F122" s="3952"/>
      <c r="G122" s="333"/>
      <c r="H122" s="1324"/>
      <c r="I122" s="565"/>
      <c r="J122" s="487"/>
      <c r="K122" s="1324"/>
      <c r="L122" s="148"/>
      <c r="M122" s="275"/>
      <c r="N122" s="268"/>
      <c r="O122" s="1448"/>
      <c r="P122" s="1448"/>
      <c r="AH122" s="1455">
        <v>0</v>
      </c>
    </row>
    <row r="123" spans="1:34" s="1459" customFormat="1" ht="18.75" hidden="1" customHeight="1">
      <c r="A123" s="1567" t="s">
        <v>324</v>
      </c>
      <c r="B123" s="1567" t="s">
        <v>325</v>
      </c>
      <c r="C123" s="302"/>
      <c r="D123" s="4060"/>
      <c r="E123" s="3817"/>
      <c r="F123" s="3952" t="str">
        <f>INDEX(PT_DIFFERENTIATION_VTAR,MATCH(A123,PT_DIFFERENTIATION_VTAR_ID,0))</f>
        <v>Тариф на подвоз воды</v>
      </c>
      <c r="G123" s="4036" t="str">
        <f>INDEX(PT_DIFFERENTIATION_NTAR,MATCH(B123,PT_DIFFERENTIATION_NTAR_ID,0))</f>
        <v/>
      </c>
      <c r="H123" s="1646"/>
      <c r="I123" s="1526"/>
      <c r="J123" s="1560"/>
      <c r="K123" s="1565"/>
      <c r="L123" s="1646" t="s">
        <v>390</v>
      </c>
      <c r="M123" s="275"/>
      <c r="N123" s="268"/>
      <c r="O123" s="1448"/>
      <c r="P123" s="1448"/>
      <c r="AH123" s="1455">
        <v>0</v>
      </c>
    </row>
    <row r="124" spans="1:34" s="1459" customFormat="1" ht="18.75" hidden="1" customHeight="1">
      <c r="A124" s="1567"/>
      <c r="B124" s="1567"/>
      <c r="C124" s="302" t="s">
        <v>1345</v>
      </c>
      <c r="D124" s="4060"/>
      <c r="E124" s="3817"/>
      <c r="F124" s="3952"/>
      <c r="G124" s="4036"/>
      <c r="H124" s="1324"/>
      <c r="I124" s="565" t="s">
        <v>1344</v>
      </c>
      <c r="J124" s="487"/>
      <c r="K124" s="1324"/>
      <c r="L124" s="148"/>
      <c r="M124" s="275"/>
      <c r="N124" s="268"/>
      <c r="O124" s="1448"/>
      <c r="P124" s="1448"/>
      <c r="AH124" s="1455">
        <v>0</v>
      </c>
    </row>
    <row r="125" spans="1:34" s="1459" customFormat="1" ht="0.75" hidden="1" customHeight="1">
      <c r="A125" s="1567"/>
      <c r="B125" s="1567"/>
      <c r="C125" s="302" t="s">
        <v>1352</v>
      </c>
      <c r="D125" s="4060"/>
      <c r="E125" s="3817"/>
      <c r="F125" s="3952"/>
      <c r="G125" s="333"/>
      <c r="H125" s="1324"/>
      <c r="I125" s="565"/>
      <c r="J125" s="487"/>
      <c r="K125" s="1324"/>
      <c r="L125" s="148"/>
      <c r="M125" s="275"/>
      <c r="N125" s="268"/>
      <c r="O125" s="1448"/>
      <c r="P125" s="1448"/>
      <c r="AH125" s="1455">
        <v>0</v>
      </c>
    </row>
    <row r="126" spans="1:34" s="1459" customFormat="1" ht="18.75" hidden="1" customHeight="1">
      <c r="A126" s="1567" t="s">
        <v>329</v>
      </c>
      <c r="B126" s="1567" t="s">
        <v>330</v>
      </c>
      <c r="C126" s="302"/>
      <c r="D126" s="4060"/>
      <c r="E126" s="3817"/>
      <c r="F126" s="395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4036" t="str">
        <f>INDEX(PT_DIFFERENTIATION_NTAR,MATCH(B126,PT_DIFFERENTIATION_NTAR_ID,0))</f>
        <v/>
      </c>
      <c r="H126" s="1646"/>
      <c r="I126" s="1526"/>
      <c r="J126" s="1560"/>
      <c r="K126" s="1565"/>
      <c r="L126" s="1646" t="s">
        <v>390</v>
      </c>
      <c r="M126" s="275"/>
      <c r="N126" s="268"/>
      <c r="O126" s="1448"/>
      <c r="P126" s="1448"/>
      <c r="AH126" s="1455">
        <v>0</v>
      </c>
    </row>
    <row r="127" spans="1:34" s="1459" customFormat="1" ht="18.75" hidden="1" customHeight="1">
      <c r="A127" s="1567"/>
      <c r="B127" s="1567"/>
      <c r="C127" s="302" t="s">
        <v>1345</v>
      </c>
      <c r="D127" s="4060"/>
      <c r="E127" s="3817"/>
      <c r="F127" s="3952"/>
      <c r="G127" s="4036"/>
      <c r="H127" s="1324"/>
      <c r="I127" s="565" t="s">
        <v>1344</v>
      </c>
      <c r="J127" s="487"/>
      <c r="K127" s="1324"/>
      <c r="L127" s="148"/>
      <c r="M127" s="275"/>
      <c r="N127" s="268"/>
      <c r="O127" s="1448"/>
      <c r="P127" s="1448"/>
      <c r="AH127" s="1455">
        <v>0</v>
      </c>
    </row>
    <row r="128" spans="1:34" s="1459" customFormat="1" ht="0.75" hidden="1" customHeight="1">
      <c r="A128" s="1567"/>
      <c r="B128" s="1567"/>
      <c r="C128" s="302" t="s">
        <v>1352</v>
      </c>
      <c r="D128" s="4060"/>
      <c r="E128" s="3817"/>
      <c r="F128" s="3952"/>
      <c r="G128" s="333"/>
      <c r="H128" s="1324"/>
      <c r="I128" s="565"/>
      <c r="J128" s="487"/>
      <c r="K128" s="1324"/>
      <c r="L128" s="148"/>
      <c r="M128" s="275"/>
      <c r="N128" s="268"/>
      <c r="O128" s="1448"/>
      <c r="P128" s="1448"/>
      <c r="AH128" s="1455">
        <v>0</v>
      </c>
    </row>
    <row r="129" spans="1:34" s="1459" customFormat="1" ht="18.75" hidden="1" customHeight="1">
      <c r="A129" s="1567" t="s">
        <v>334</v>
      </c>
      <c r="B129" s="1567" t="s">
        <v>335</v>
      </c>
      <c r="C129" s="302"/>
      <c r="D129" s="4060"/>
      <c r="E129" s="3817"/>
      <c r="F129" s="3952" t="str">
        <f>INDEX(PT_DIFFERENTIATION_VTAR,MATCH(A129,PT_DIFFERENTIATION_VTAR_ID,0))</f>
        <v>Тариф на горячую воду (горячее водоснабжение)</v>
      </c>
      <c r="G129" s="4036" t="str">
        <f>INDEX(PT_DIFFERENTIATION_NTAR,MATCH(B129,PT_DIFFERENTIATION_NTAR_ID,0))</f>
        <v/>
      </c>
      <c r="H129" s="1646"/>
      <c r="I129" s="1526"/>
      <c r="J129" s="1560"/>
      <c r="K129" s="1565"/>
      <c r="L129" s="1646" t="s">
        <v>390</v>
      </c>
      <c r="M129" s="275"/>
      <c r="N129" s="268"/>
      <c r="O129" s="1448"/>
      <c r="P129" s="1448"/>
      <c r="AH129" s="1455">
        <v>0</v>
      </c>
    </row>
    <row r="130" spans="1:34" s="1459" customFormat="1" ht="18.75" hidden="1" customHeight="1">
      <c r="A130" s="1567"/>
      <c r="B130" s="1567"/>
      <c r="C130" s="302" t="s">
        <v>1345</v>
      </c>
      <c r="D130" s="4060"/>
      <c r="E130" s="3817"/>
      <c r="F130" s="3952"/>
      <c r="G130" s="4036"/>
      <c r="H130" s="1324"/>
      <c r="I130" s="565" t="s">
        <v>1344</v>
      </c>
      <c r="J130" s="487"/>
      <c r="K130" s="1324"/>
      <c r="L130" s="148"/>
      <c r="M130" s="275"/>
      <c r="N130" s="268"/>
      <c r="O130" s="1448"/>
      <c r="P130" s="1448"/>
      <c r="AH130" s="1455">
        <v>0</v>
      </c>
    </row>
    <row r="131" spans="1:34" s="1459" customFormat="1" ht="0.75" hidden="1" customHeight="1">
      <c r="A131" s="1567"/>
      <c r="B131" s="1567"/>
      <c r="C131" s="302" t="s">
        <v>1352</v>
      </c>
      <c r="D131" s="4060"/>
      <c r="E131" s="3817"/>
      <c r="F131" s="3952"/>
      <c r="G131" s="333"/>
      <c r="H131" s="1324"/>
      <c r="I131" s="565"/>
      <c r="J131" s="487"/>
      <c r="K131" s="1324"/>
      <c r="L131" s="148"/>
      <c r="M131" s="275"/>
      <c r="N131" s="268"/>
      <c r="O131" s="1448"/>
      <c r="P131" s="1448"/>
      <c r="AH131" s="1455">
        <v>0</v>
      </c>
    </row>
    <row r="132" spans="1:34" s="1459" customFormat="1" ht="18.75" hidden="1" customHeight="1">
      <c r="A132" s="1567" t="s">
        <v>339</v>
      </c>
      <c r="B132" s="1567" t="s">
        <v>340</v>
      </c>
      <c r="C132" s="302"/>
      <c r="D132" s="4060"/>
      <c r="E132" s="3817"/>
      <c r="F132" s="3952" t="str">
        <f>INDEX(PT_DIFFERENTIATION_VTAR,MATCH(A132,PT_DIFFERENTIATION_VTAR_ID,0))</f>
        <v>Тариф на транспортировку горячей воды</v>
      </c>
      <c r="G132" s="4036" t="str">
        <f>INDEX(PT_DIFFERENTIATION_NTAR,MATCH(B132,PT_DIFFERENTIATION_NTAR_ID,0))</f>
        <v/>
      </c>
      <c r="H132" s="1646"/>
      <c r="I132" s="1526"/>
      <c r="J132" s="1560"/>
      <c r="K132" s="1565"/>
      <c r="L132" s="1646" t="s">
        <v>390</v>
      </c>
      <c r="M132" s="275"/>
      <c r="N132" s="268"/>
      <c r="O132" s="1448"/>
      <c r="P132" s="1448"/>
      <c r="AH132" s="1455">
        <v>0</v>
      </c>
    </row>
    <row r="133" spans="1:34" s="1459" customFormat="1" ht="18.75" hidden="1" customHeight="1">
      <c r="A133" s="1567"/>
      <c r="B133" s="1567"/>
      <c r="C133" s="302" t="s">
        <v>1345</v>
      </c>
      <c r="D133" s="4060"/>
      <c r="E133" s="3817"/>
      <c r="F133" s="3952"/>
      <c r="G133" s="4036"/>
      <c r="H133" s="1324"/>
      <c r="I133" s="565" t="s">
        <v>1344</v>
      </c>
      <c r="J133" s="487"/>
      <c r="K133" s="1324"/>
      <c r="L133" s="148"/>
      <c r="M133" s="275"/>
      <c r="N133" s="268"/>
      <c r="O133" s="1448"/>
      <c r="P133" s="1448"/>
      <c r="AH133" s="1455">
        <v>0</v>
      </c>
    </row>
    <row r="134" spans="1:34" s="1459" customFormat="1" ht="0.75" hidden="1" customHeight="1">
      <c r="A134" s="1567"/>
      <c r="B134" s="1567"/>
      <c r="C134" s="302" t="s">
        <v>1352</v>
      </c>
      <c r="D134" s="4060"/>
      <c r="E134" s="3817"/>
      <c r="F134" s="3952"/>
      <c r="G134" s="333"/>
      <c r="H134" s="1324"/>
      <c r="I134" s="565"/>
      <c r="J134" s="487"/>
      <c r="K134" s="1324"/>
      <c r="L134" s="148"/>
      <c r="M134" s="275"/>
      <c r="N134" s="268"/>
      <c r="O134" s="1448"/>
      <c r="P134" s="1448"/>
      <c r="AH134" s="1455">
        <v>0</v>
      </c>
    </row>
    <row r="135" spans="1:34" s="1459" customFormat="1" ht="18.75" hidden="1" customHeight="1">
      <c r="A135" s="1567" t="s">
        <v>344</v>
      </c>
      <c r="B135" s="1567" t="s">
        <v>345</v>
      </c>
      <c r="C135" s="302"/>
      <c r="D135" s="4060"/>
      <c r="E135" s="3817"/>
      <c r="F135" s="3952" t="str">
        <f>INDEX(PT_DIFFERENTIATION_VTAR,MATCH(A135,PT_DIFFERENTIATION_VTAR_ID,0))</f>
        <v>Тариф на подключение (технологическое присоединение) к централизованной системе горячего водоснабжения</v>
      </c>
      <c r="G135" s="4036" t="str">
        <f>INDEX(PT_DIFFERENTIATION_NTAR,MATCH(B135,PT_DIFFERENTIATION_NTAR_ID,0))</f>
        <v/>
      </c>
      <c r="H135" s="1646"/>
      <c r="I135" s="1526"/>
      <c r="J135" s="1560"/>
      <c r="K135" s="1565"/>
      <c r="L135" s="1646" t="s">
        <v>390</v>
      </c>
      <c r="M135" s="275"/>
      <c r="N135" s="268"/>
      <c r="O135" s="1448"/>
      <c r="P135" s="1448"/>
      <c r="AH135" s="1455">
        <v>0</v>
      </c>
    </row>
    <row r="136" spans="1:34" s="1459" customFormat="1" ht="18.75" hidden="1" customHeight="1">
      <c r="A136" s="1567"/>
      <c r="B136" s="1567"/>
      <c r="C136" s="302" t="s">
        <v>1345</v>
      </c>
      <c r="D136" s="4060"/>
      <c r="E136" s="3817"/>
      <c r="F136" s="3952"/>
      <c r="G136" s="4036"/>
      <c r="H136" s="1324"/>
      <c r="I136" s="565" t="s">
        <v>1344</v>
      </c>
      <c r="J136" s="487"/>
      <c r="K136" s="1324"/>
      <c r="L136" s="148"/>
      <c r="M136" s="275"/>
      <c r="N136" s="268"/>
      <c r="O136" s="1448"/>
      <c r="P136" s="1448"/>
      <c r="AH136" s="1455">
        <v>0</v>
      </c>
    </row>
    <row r="137" spans="1:34" s="1459" customFormat="1" ht="0.75" hidden="1" customHeight="1">
      <c r="A137" s="1567"/>
      <c r="B137" s="1567"/>
      <c r="C137" s="302" t="s">
        <v>1352</v>
      </c>
      <c r="D137" s="4060"/>
      <c r="E137" s="3817"/>
      <c r="F137" s="3952"/>
      <c r="G137" s="333"/>
      <c r="H137" s="1324"/>
      <c r="I137" s="565"/>
      <c r="J137" s="487"/>
      <c r="K137" s="1324"/>
      <c r="L137" s="148"/>
      <c r="M137" s="275"/>
      <c r="N137" s="268"/>
      <c r="O137" s="1448"/>
      <c r="P137" s="1448"/>
      <c r="AH137" s="1455">
        <v>0</v>
      </c>
    </row>
    <row r="138" spans="1:34" s="1459" customFormat="1" ht="18.75" hidden="1" customHeight="1">
      <c r="A138" s="1567" t="s">
        <v>349</v>
      </c>
      <c r="B138" s="1567" t="s">
        <v>350</v>
      </c>
      <c r="C138" s="302"/>
      <c r="D138" s="4060"/>
      <c r="E138" s="3817"/>
      <c r="F138" s="3952" t="str">
        <f>INDEX(PT_DIFFERENTIATION_VTAR,MATCH(A138,PT_DIFFERENTIATION_VTAR_ID,0))</f>
        <v>Тариф на водоотведение</v>
      </c>
      <c r="G138" s="4036" t="str">
        <f>INDEX(PT_DIFFERENTIATION_NTAR,MATCH(B138,PT_DIFFERENTIATION_NTAR_ID,0))</f>
        <v/>
      </c>
      <c r="H138" s="1646"/>
      <c r="I138" s="1526"/>
      <c r="J138" s="1560"/>
      <c r="K138" s="1565"/>
      <c r="L138" s="1646" t="s">
        <v>390</v>
      </c>
      <c r="M138" s="275"/>
      <c r="N138" s="268"/>
      <c r="O138" s="1448"/>
      <c r="P138" s="1448"/>
      <c r="AH138" s="1455">
        <v>0</v>
      </c>
    </row>
    <row r="139" spans="1:34" s="1459" customFormat="1" ht="18.75" hidden="1" customHeight="1">
      <c r="A139" s="1567"/>
      <c r="B139" s="1567"/>
      <c r="C139" s="302" t="s">
        <v>1345</v>
      </c>
      <c r="D139" s="4060"/>
      <c r="E139" s="3817"/>
      <c r="F139" s="3952"/>
      <c r="G139" s="4036"/>
      <c r="H139" s="1324"/>
      <c r="I139" s="565" t="s">
        <v>1344</v>
      </c>
      <c r="J139" s="487"/>
      <c r="K139" s="1324"/>
      <c r="L139" s="148"/>
      <c r="M139" s="275"/>
      <c r="N139" s="268"/>
      <c r="O139" s="1448"/>
      <c r="P139" s="1448"/>
      <c r="AH139" s="1455">
        <v>0</v>
      </c>
    </row>
    <row r="140" spans="1:34" s="1459" customFormat="1" ht="0.75" hidden="1" customHeight="1">
      <c r="A140" s="1567"/>
      <c r="B140" s="1567"/>
      <c r="C140" s="302" t="s">
        <v>1352</v>
      </c>
      <c r="D140" s="4060"/>
      <c r="E140" s="3817"/>
      <c r="F140" s="3952"/>
      <c r="G140" s="333"/>
      <c r="H140" s="1324"/>
      <c r="I140" s="565"/>
      <c r="J140" s="487"/>
      <c r="K140" s="1324"/>
      <c r="L140" s="148"/>
      <c r="M140" s="275"/>
      <c r="N140" s="268"/>
      <c r="O140" s="1448"/>
      <c r="P140" s="1448"/>
      <c r="AH140" s="1455">
        <v>0</v>
      </c>
    </row>
    <row r="141" spans="1:34" s="1459" customFormat="1" ht="18.75" hidden="1" customHeight="1">
      <c r="A141" s="1567" t="s">
        <v>354</v>
      </c>
      <c r="B141" s="1567" t="s">
        <v>355</v>
      </c>
      <c r="C141" s="302"/>
      <c r="D141" s="4060"/>
      <c r="E141" s="3817"/>
      <c r="F141" s="3952" t="str">
        <f>INDEX(PT_DIFFERENTIATION_VTAR,MATCH(A141,PT_DIFFERENTIATION_VTAR_ID,0))</f>
        <v>Тариф на транспортировку сточных вод</v>
      </c>
      <c r="G141" s="4036" t="str">
        <f>INDEX(PT_DIFFERENTIATION_NTAR,MATCH(B141,PT_DIFFERENTIATION_NTAR_ID,0))</f>
        <v/>
      </c>
      <c r="H141" s="1646"/>
      <c r="I141" s="1526"/>
      <c r="J141" s="1560"/>
      <c r="K141" s="1565"/>
      <c r="L141" s="1646" t="s">
        <v>390</v>
      </c>
      <c r="M141" s="275"/>
      <c r="N141" s="268"/>
      <c r="O141" s="1448"/>
      <c r="P141" s="1448"/>
      <c r="AH141" s="1455">
        <v>0</v>
      </c>
    </row>
    <row r="142" spans="1:34" s="1459" customFormat="1" ht="18.75" hidden="1" customHeight="1">
      <c r="A142" s="1567"/>
      <c r="B142" s="1567"/>
      <c r="C142" s="302" t="s">
        <v>1345</v>
      </c>
      <c r="D142" s="4060"/>
      <c r="E142" s="3817"/>
      <c r="F142" s="3952"/>
      <c r="G142" s="4036"/>
      <c r="H142" s="1324"/>
      <c r="I142" s="565" t="s">
        <v>1344</v>
      </c>
      <c r="J142" s="487"/>
      <c r="K142" s="1324"/>
      <c r="L142" s="148"/>
      <c r="M142" s="275"/>
      <c r="N142" s="268"/>
      <c r="O142" s="1448"/>
      <c r="P142" s="1448"/>
      <c r="AH142" s="1455">
        <v>0</v>
      </c>
    </row>
    <row r="143" spans="1:34" s="1459" customFormat="1" ht="0.75" hidden="1" customHeight="1">
      <c r="A143" s="1567"/>
      <c r="B143" s="1567"/>
      <c r="C143" s="302" t="s">
        <v>1352</v>
      </c>
      <c r="D143" s="4060"/>
      <c r="E143" s="3817"/>
      <c r="F143" s="3952"/>
      <c r="G143" s="333"/>
      <c r="H143" s="1324"/>
      <c r="I143" s="565"/>
      <c r="J143" s="487"/>
      <c r="K143" s="1324"/>
      <c r="L143" s="148"/>
      <c r="M143" s="275"/>
      <c r="N143" s="268"/>
      <c r="O143" s="1448"/>
      <c r="P143" s="1448"/>
      <c r="AH143" s="1455">
        <v>0</v>
      </c>
    </row>
    <row r="144" spans="1:34" s="1459" customFormat="1" ht="18.75" hidden="1" customHeight="1">
      <c r="A144" s="1567" t="s">
        <v>359</v>
      </c>
      <c r="B144" s="1567" t="s">
        <v>360</v>
      </c>
      <c r="C144" s="302"/>
      <c r="D144" s="4060"/>
      <c r="E144" s="3817"/>
      <c r="F144" s="3952" t="str">
        <f>INDEX(PT_DIFFERENTIATION_VTAR,MATCH(A144,PT_DIFFERENTIATION_VTAR_ID,0))</f>
        <v>Тариф на подключение (технологическое присоединение) к централизованной системе водоотведения</v>
      </c>
      <c r="G144" s="4036" t="str">
        <f>INDEX(PT_DIFFERENTIATION_NTAR,MATCH(B144,PT_DIFFERENTIATION_NTAR_ID,0))</f>
        <v/>
      </c>
      <c r="H144" s="1646"/>
      <c r="I144" s="1526"/>
      <c r="J144" s="1560"/>
      <c r="K144" s="1565"/>
      <c r="L144" s="1646" t="s">
        <v>390</v>
      </c>
      <c r="M144" s="275"/>
      <c r="N144" s="268"/>
      <c r="O144" s="1448"/>
      <c r="P144" s="1448"/>
      <c r="AH144" s="1455">
        <v>0</v>
      </c>
    </row>
    <row r="145" spans="1:34" s="1459" customFormat="1" ht="18.75" hidden="1" customHeight="1">
      <c r="A145" s="1567"/>
      <c r="B145" s="1567"/>
      <c r="C145" s="302" t="s">
        <v>1345</v>
      </c>
      <c r="D145" s="4060"/>
      <c r="E145" s="3817"/>
      <c r="F145" s="3952"/>
      <c r="G145" s="4036"/>
      <c r="H145" s="1324"/>
      <c r="I145" s="565" t="s">
        <v>1344</v>
      </c>
      <c r="J145" s="487"/>
      <c r="K145" s="1324"/>
      <c r="L145" s="148"/>
      <c r="M145" s="275"/>
      <c r="N145" s="268"/>
      <c r="O145" s="1448"/>
      <c r="P145" s="1448"/>
      <c r="AH145" s="1455">
        <v>0</v>
      </c>
    </row>
    <row r="146" spans="1:34" s="1459" customFormat="1" ht="1.1499999999999999" customHeight="1">
      <c r="A146" s="1567"/>
      <c r="B146" s="1567"/>
      <c r="C146" s="302" t="s">
        <v>1352</v>
      </c>
      <c r="D146" s="4060"/>
      <c r="E146" s="3817"/>
      <c r="F146" s="3952"/>
      <c r="G146" s="333"/>
      <c r="H146" s="1324"/>
      <c r="I146" s="565"/>
      <c r="J146" s="487"/>
      <c r="K146" s="1324"/>
      <c r="L146" s="148"/>
      <c r="M146" s="275"/>
      <c r="N146" s="268"/>
      <c r="O146" s="1448"/>
      <c r="P146" s="1448"/>
      <c r="AH146" s="1455">
        <v>1</v>
      </c>
    </row>
    <row r="147" spans="1:34" ht="19.899999999999999" customHeight="1">
      <c r="A147" s="1567"/>
      <c r="B147" s="1567"/>
      <c r="D147" s="309"/>
      <c r="E147" s="82" t="s">
        <v>78</v>
      </c>
      <c r="F147" s="405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4059"/>
      <c r="H147" s="4059"/>
      <c r="I147" s="4059"/>
      <c r="J147" s="4059"/>
      <c r="K147" s="4059"/>
      <c r="L147" s="4059"/>
      <c r="M147" s="231"/>
      <c r="N147" s="268"/>
      <c r="AH147" s="307">
        <v>19</v>
      </c>
    </row>
    <row r="148" spans="1:34" s="1459" customFormat="1" ht="60.75" hidden="1" customHeight="1">
      <c r="A148" s="1567" t="s">
        <v>241</v>
      </c>
      <c r="B148" s="1567" t="s">
        <v>242</v>
      </c>
      <c r="C148" s="302"/>
      <c r="D148" s="4060"/>
      <c r="E148" s="3817"/>
      <c r="F148" s="395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4036" t="str">
        <f>INDEX(PT_DIFFERENTIATION_NTAR,MATCH(B148,PT_DIFFERENTIATION_NTAR_ID,0))</f>
        <v/>
      </c>
      <c r="H148" s="1646"/>
      <c r="I148" s="1526"/>
      <c r="J148" s="1560"/>
      <c r="K148" s="1565"/>
      <c r="L148" s="1646" t="s">
        <v>390</v>
      </c>
      <c r="M148" s="37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68"/>
      <c r="O148" s="1448"/>
      <c r="P148" s="1448"/>
      <c r="AH148" s="1455">
        <v>0</v>
      </c>
    </row>
    <row r="149" spans="1:34" s="1459" customFormat="1" ht="18.75" hidden="1" customHeight="1">
      <c r="A149" s="1567"/>
      <c r="B149" s="1567"/>
      <c r="C149" s="302" t="s">
        <v>1345</v>
      </c>
      <c r="D149" s="4060"/>
      <c r="E149" s="3817"/>
      <c r="F149" s="3952"/>
      <c r="G149" s="4036"/>
      <c r="H149" s="1324"/>
      <c r="I149" s="565" t="s">
        <v>1344</v>
      </c>
      <c r="J149" s="487"/>
      <c r="K149" s="1324"/>
      <c r="L149" s="148"/>
      <c r="M149" s="3778"/>
      <c r="N149" s="268"/>
      <c r="O149" s="1448"/>
      <c r="P149" s="1448"/>
      <c r="AH149" s="1455">
        <v>0</v>
      </c>
    </row>
    <row r="150" spans="1:34" s="1459" customFormat="1" ht="0.75" hidden="1" customHeight="1">
      <c r="A150" s="1567"/>
      <c r="B150" s="1567"/>
      <c r="C150" s="302" t="s">
        <v>1352</v>
      </c>
      <c r="D150" s="4060"/>
      <c r="E150" s="3817"/>
      <c r="F150" s="3952"/>
      <c r="G150" s="333"/>
      <c r="H150" s="1324"/>
      <c r="I150" s="565"/>
      <c r="J150" s="487"/>
      <c r="K150" s="1324"/>
      <c r="L150" s="148"/>
      <c r="M150" s="3778"/>
      <c r="N150" s="268"/>
      <c r="O150" s="1448"/>
      <c r="P150" s="1448"/>
      <c r="AH150" s="1455">
        <v>0</v>
      </c>
    </row>
    <row r="151" spans="1:34" s="1459" customFormat="1" ht="45" hidden="1" customHeight="1">
      <c r="A151" s="1567" t="s">
        <v>246</v>
      </c>
      <c r="B151" s="1567" t="s">
        <v>247</v>
      </c>
      <c r="C151" s="302"/>
      <c r="D151" s="4060"/>
      <c r="E151" s="3817"/>
      <c r="F151" s="3952" t="str">
        <f>INDEX(PT_DIFFERENTIATION_VTAR,MATCH(A151,PT_DIFFERENTIATION_VTAR_ID,0))</f>
        <v/>
      </c>
      <c r="G151" s="4036" t="str">
        <f>INDEX(PT_DIFFERENTIATION_NTAR,MATCH(B151,PT_DIFFERENTIATION_NTAR_ID,0))</f>
        <v/>
      </c>
      <c r="H151" s="1646"/>
      <c r="I151" s="1526"/>
      <c r="J151" s="1560"/>
      <c r="K151" s="1565"/>
      <c r="L151" s="1646" t="s">
        <v>390</v>
      </c>
      <c r="M151" s="3779"/>
      <c r="N151" s="268"/>
      <c r="O151" s="1448"/>
      <c r="P151" s="1448"/>
      <c r="AH151" s="1455">
        <v>0</v>
      </c>
    </row>
    <row r="152" spans="1:34" s="1459" customFormat="1" ht="18.75" hidden="1" customHeight="1">
      <c r="A152" s="1567"/>
      <c r="B152" s="1567"/>
      <c r="C152" s="302" t="s">
        <v>1345</v>
      </c>
      <c r="D152" s="4060"/>
      <c r="E152" s="3817"/>
      <c r="F152" s="3952"/>
      <c r="G152" s="4036"/>
      <c r="H152" s="1324"/>
      <c r="I152" s="565" t="s">
        <v>1344</v>
      </c>
      <c r="J152" s="487"/>
      <c r="K152" s="1324"/>
      <c r="L152" s="148"/>
      <c r="M152" s="1645"/>
      <c r="N152" s="268"/>
      <c r="O152" s="1448"/>
      <c r="P152" s="1448"/>
      <c r="AH152" s="1455">
        <v>0</v>
      </c>
    </row>
    <row r="153" spans="1:34" s="1459" customFormat="1" ht="0.75" hidden="1" customHeight="1">
      <c r="A153" s="1567"/>
      <c r="B153" s="1567"/>
      <c r="C153" s="302" t="s">
        <v>1352</v>
      </c>
      <c r="D153" s="4060"/>
      <c r="E153" s="3817"/>
      <c r="F153" s="3952"/>
      <c r="G153" s="333"/>
      <c r="H153" s="1324"/>
      <c r="I153" s="565"/>
      <c r="J153" s="487"/>
      <c r="K153" s="1324"/>
      <c r="L153" s="148"/>
      <c r="M153" s="275"/>
      <c r="N153" s="268"/>
      <c r="O153" s="1448"/>
      <c r="P153" s="1448"/>
      <c r="AH153" s="1455">
        <v>0</v>
      </c>
    </row>
    <row r="154" spans="1:34" s="1459" customFormat="1" ht="45" hidden="1" customHeight="1">
      <c r="A154" s="1567" t="s">
        <v>253</v>
      </c>
      <c r="B154" s="1567" t="s">
        <v>254</v>
      </c>
      <c r="C154" s="302"/>
      <c r="D154" s="4060"/>
      <c r="E154" s="3817"/>
      <c r="F154" s="395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4036" t="str">
        <f>INDEX(PT_DIFFERENTIATION_NTAR,MATCH(B154,PT_DIFFERENTIATION_NTAR_ID,0))</f>
        <v/>
      </c>
      <c r="H154" s="1646"/>
      <c r="I154" s="1526"/>
      <c r="J154" s="1560"/>
      <c r="K154" s="1565"/>
      <c r="L154" s="1646" t="s">
        <v>390</v>
      </c>
      <c r="M154" s="275"/>
      <c r="N154" s="268"/>
      <c r="O154" s="1448"/>
      <c r="P154" s="1448"/>
      <c r="AH154" s="1455">
        <v>0</v>
      </c>
    </row>
    <row r="155" spans="1:34" s="1459" customFormat="1" ht="18.75" hidden="1" customHeight="1">
      <c r="A155" s="1567"/>
      <c r="B155" s="1567"/>
      <c r="C155" s="302" t="s">
        <v>1345</v>
      </c>
      <c r="D155" s="4060"/>
      <c r="E155" s="3817"/>
      <c r="F155" s="3952"/>
      <c r="G155" s="4036"/>
      <c r="H155" s="1324"/>
      <c r="I155" s="565" t="s">
        <v>1344</v>
      </c>
      <c r="J155" s="487"/>
      <c r="K155" s="1324"/>
      <c r="L155" s="148"/>
      <c r="M155" s="275"/>
      <c r="N155" s="268"/>
      <c r="O155" s="1448"/>
      <c r="P155" s="1448"/>
      <c r="AH155" s="1455">
        <v>0</v>
      </c>
    </row>
    <row r="156" spans="1:34" s="1459" customFormat="1" ht="0.75" hidden="1" customHeight="1">
      <c r="A156" s="1567"/>
      <c r="B156" s="1567"/>
      <c r="C156" s="302" t="s">
        <v>1352</v>
      </c>
      <c r="D156" s="4060"/>
      <c r="E156" s="3817"/>
      <c r="F156" s="3952"/>
      <c r="G156" s="333"/>
      <c r="H156" s="1324"/>
      <c r="I156" s="565"/>
      <c r="J156" s="487"/>
      <c r="K156" s="1324"/>
      <c r="L156" s="148"/>
      <c r="M156" s="275"/>
      <c r="N156" s="268"/>
      <c r="O156" s="1448"/>
      <c r="P156" s="1448"/>
      <c r="AH156" s="1455">
        <v>0</v>
      </c>
    </row>
    <row r="157" spans="1:34" s="1459" customFormat="1" ht="45" hidden="1" customHeight="1">
      <c r="A157" s="1567" t="s">
        <v>259</v>
      </c>
      <c r="B157" s="1567" t="s">
        <v>260</v>
      </c>
      <c r="C157" s="302"/>
      <c r="D157" s="4060"/>
      <c r="E157" s="3817"/>
      <c r="F157" s="395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4036" t="str">
        <f>INDEX(PT_DIFFERENTIATION_NTAR,MATCH(B157,PT_DIFFERENTIATION_NTAR_ID,0))</f>
        <v/>
      </c>
      <c r="H157" s="1646"/>
      <c r="I157" s="1526"/>
      <c r="J157" s="1560"/>
      <c r="K157" s="1565"/>
      <c r="L157" s="1646" t="s">
        <v>390</v>
      </c>
      <c r="M157" s="275"/>
      <c r="N157" s="268"/>
      <c r="O157" s="1448"/>
      <c r="P157" s="1448"/>
      <c r="AH157" s="1455">
        <v>0</v>
      </c>
    </row>
    <row r="158" spans="1:34" s="1459" customFormat="1" ht="18.75" hidden="1" customHeight="1">
      <c r="A158" s="1567"/>
      <c r="B158" s="1567"/>
      <c r="C158" s="302" t="s">
        <v>1345</v>
      </c>
      <c r="D158" s="4060"/>
      <c r="E158" s="3817"/>
      <c r="F158" s="3952"/>
      <c r="G158" s="4036"/>
      <c r="H158" s="1324"/>
      <c r="I158" s="565" t="s">
        <v>1344</v>
      </c>
      <c r="J158" s="487"/>
      <c r="K158" s="1324"/>
      <c r="L158" s="148"/>
      <c r="M158" s="275"/>
      <c r="N158" s="268"/>
      <c r="O158" s="1448"/>
      <c r="P158" s="1448"/>
      <c r="AH158" s="1455">
        <v>0</v>
      </c>
    </row>
    <row r="159" spans="1:34" s="1459" customFormat="1" ht="0.75" hidden="1" customHeight="1">
      <c r="A159" s="1567"/>
      <c r="B159" s="1567"/>
      <c r="C159" s="302" t="s">
        <v>1352</v>
      </c>
      <c r="D159" s="4060"/>
      <c r="E159" s="3817"/>
      <c r="F159" s="3952"/>
      <c r="G159" s="333"/>
      <c r="H159" s="1324"/>
      <c r="I159" s="565"/>
      <c r="J159" s="487"/>
      <c r="K159" s="1324"/>
      <c r="L159" s="148"/>
      <c r="M159" s="275"/>
      <c r="N159" s="268"/>
      <c r="O159" s="1448"/>
      <c r="P159" s="1448"/>
      <c r="AH159" s="1455">
        <v>0</v>
      </c>
    </row>
    <row r="160" spans="1:34" s="1459" customFormat="1" ht="18.75" hidden="1" customHeight="1">
      <c r="A160" s="1567" t="s">
        <v>265</v>
      </c>
      <c r="B160" s="1567" t="s">
        <v>266</v>
      </c>
      <c r="C160" s="302"/>
      <c r="D160" s="4060"/>
      <c r="E160" s="3817"/>
      <c r="F160" s="3952" t="str">
        <f>INDEX(PT_DIFFERENTIATION_VTAR,MATCH(A160,PT_DIFFERENTIATION_VTAR_ID,0))</f>
        <v>Тарифы на услуги по передаче тепловой энергии</v>
      </c>
      <c r="G160" s="4036" t="str">
        <f>INDEX(PT_DIFFERENTIATION_NTAR,MATCH(B160,PT_DIFFERENTIATION_NTAR_ID,0))</f>
        <v/>
      </c>
      <c r="H160" s="1646"/>
      <c r="I160" s="1526"/>
      <c r="J160" s="1560"/>
      <c r="K160" s="1565"/>
      <c r="L160" s="1646" t="s">
        <v>390</v>
      </c>
      <c r="M160" s="275"/>
      <c r="N160" s="268"/>
      <c r="O160" s="1448"/>
      <c r="P160" s="1448"/>
      <c r="AH160" s="1455">
        <v>0</v>
      </c>
    </row>
    <row r="161" spans="1:34" s="1459" customFormat="1" ht="18.75" hidden="1" customHeight="1">
      <c r="A161" s="1567"/>
      <c r="B161" s="1567"/>
      <c r="C161" s="302" t="s">
        <v>1345</v>
      </c>
      <c r="D161" s="4060"/>
      <c r="E161" s="3817"/>
      <c r="F161" s="3952"/>
      <c r="G161" s="4036"/>
      <c r="H161" s="1324"/>
      <c r="I161" s="565" t="s">
        <v>1344</v>
      </c>
      <c r="J161" s="487"/>
      <c r="K161" s="1324"/>
      <c r="L161" s="148"/>
      <c r="M161" s="275"/>
      <c r="N161" s="268"/>
      <c r="O161" s="1448"/>
      <c r="P161" s="1448"/>
      <c r="AH161" s="1455">
        <v>0</v>
      </c>
    </row>
    <row r="162" spans="1:34" s="1459" customFormat="1" ht="0.75" hidden="1" customHeight="1">
      <c r="A162" s="1567"/>
      <c r="B162" s="1567"/>
      <c r="C162" s="302" t="s">
        <v>1352</v>
      </c>
      <c r="D162" s="4060"/>
      <c r="E162" s="3817"/>
      <c r="F162" s="3952"/>
      <c r="G162" s="333"/>
      <c r="H162" s="1324"/>
      <c r="I162" s="565"/>
      <c r="J162" s="487"/>
      <c r="K162" s="1324"/>
      <c r="L162" s="148"/>
      <c r="M162" s="275"/>
      <c r="N162" s="268"/>
      <c r="O162" s="1448"/>
      <c r="P162" s="1448"/>
      <c r="AH162" s="1455">
        <v>0</v>
      </c>
    </row>
    <row r="163" spans="1:34" s="1459" customFormat="1" ht="18.75" hidden="1" customHeight="1">
      <c r="A163" s="1567" t="s">
        <v>271</v>
      </c>
      <c r="B163" s="1567" t="s">
        <v>272</v>
      </c>
      <c r="C163" s="302"/>
      <c r="D163" s="4060"/>
      <c r="E163" s="3817"/>
      <c r="F163" s="3952" t="str">
        <f>INDEX(PT_DIFFERENTIATION_VTAR,MATCH(A163,PT_DIFFERENTIATION_VTAR_ID,0))</f>
        <v>Тарифы на услуги по передаче теплоносителя</v>
      </c>
      <c r="G163" s="4036" t="str">
        <f>INDEX(PT_DIFFERENTIATION_NTAR,MATCH(B163,PT_DIFFERENTIATION_NTAR_ID,0))</f>
        <v/>
      </c>
      <c r="H163" s="1646"/>
      <c r="I163" s="1526"/>
      <c r="J163" s="1560"/>
      <c r="K163" s="1565"/>
      <c r="L163" s="1646" t="s">
        <v>390</v>
      </c>
      <c r="M163" s="275"/>
      <c r="N163" s="268"/>
      <c r="O163" s="1448"/>
      <c r="P163" s="1448"/>
      <c r="AH163" s="1455">
        <v>0</v>
      </c>
    </row>
    <row r="164" spans="1:34" s="1459" customFormat="1" ht="18.75" hidden="1" customHeight="1">
      <c r="A164" s="1567"/>
      <c r="B164" s="1567"/>
      <c r="C164" s="302" t="s">
        <v>1345</v>
      </c>
      <c r="D164" s="4060"/>
      <c r="E164" s="3817"/>
      <c r="F164" s="3952"/>
      <c r="G164" s="4036"/>
      <c r="H164" s="1324"/>
      <c r="I164" s="565" t="s">
        <v>1344</v>
      </c>
      <c r="J164" s="487"/>
      <c r="K164" s="1324"/>
      <c r="L164" s="148"/>
      <c r="M164" s="275"/>
      <c r="N164" s="268"/>
      <c r="O164" s="1448"/>
      <c r="P164" s="1448"/>
      <c r="AH164" s="1455">
        <v>0</v>
      </c>
    </row>
    <row r="165" spans="1:34" s="1459" customFormat="1" ht="0.75" hidden="1" customHeight="1">
      <c r="A165" s="1567"/>
      <c r="B165" s="1567"/>
      <c r="C165" s="302" t="s">
        <v>1352</v>
      </c>
      <c r="D165" s="4060"/>
      <c r="E165" s="3817"/>
      <c r="F165" s="3952"/>
      <c r="G165" s="333"/>
      <c r="H165" s="1324"/>
      <c r="I165" s="565"/>
      <c r="J165" s="487"/>
      <c r="K165" s="1324"/>
      <c r="L165" s="148"/>
      <c r="M165" s="275"/>
      <c r="N165" s="268"/>
      <c r="O165" s="1448"/>
      <c r="P165" s="1448"/>
      <c r="AH165" s="1455">
        <v>0</v>
      </c>
    </row>
    <row r="166" spans="1:34" s="1459" customFormat="1" ht="18.75" hidden="1" customHeight="1">
      <c r="A166" s="1567" t="s">
        <v>277</v>
      </c>
      <c r="B166" s="1567" t="s">
        <v>278</v>
      </c>
      <c r="C166" s="302"/>
      <c r="D166" s="4060"/>
      <c r="E166" s="3817"/>
      <c r="F166" s="395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4036" t="str">
        <f>INDEX(PT_DIFFERENTIATION_NTAR,MATCH(B166,PT_DIFFERENTIATION_NTAR_ID,0))</f>
        <v/>
      </c>
      <c r="H166" s="1646"/>
      <c r="I166" s="1526"/>
      <c r="J166" s="1560"/>
      <c r="K166" s="1565"/>
      <c r="L166" s="1646" t="s">
        <v>390</v>
      </c>
      <c r="M166" s="275"/>
      <c r="N166" s="268"/>
      <c r="O166" s="1448"/>
      <c r="P166" s="1448"/>
      <c r="AH166" s="1455">
        <v>0</v>
      </c>
    </row>
    <row r="167" spans="1:34" s="1459" customFormat="1" ht="18.75" hidden="1" customHeight="1">
      <c r="A167" s="1567"/>
      <c r="B167" s="1567"/>
      <c r="C167" s="302" t="s">
        <v>1345</v>
      </c>
      <c r="D167" s="4060"/>
      <c r="E167" s="3817"/>
      <c r="F167" s="3952"/>
      <c r="G167" s="4036"/>
      <c r="H167" s="1324"/>
      <c r="I167" s="565" t="s">
        <v>1344</v>
      </c>
      <c r="J167" s="487"/>
      <c r="K167" s="1324"/>
      <c r="L167" s="148"/>
      <c r="M167" s="275"/>
      <c r="N167" s="268"/>
      <c r="O167" s="1448"/>
      <c r="P167" s="1448"/>
      <c r="AH167" s="1455">
        <v>0</v>
      </c>
    </row>
    <row r="168" spans="1:34" s="1459" customFormat="1" ht="0.75" hidden="1" customHeight="1">
      <c r="A168" s="1567"/>
      <c r="B168" s="1567"/>
      <c r="C168" s="302" t="s">
        <v>1352</v>
      </c>
      <c r="D168" s="4060"/>
      <c r="E168" s="3817"/>
      <c r="F168" s="3952"/>
      <c r="G168" s="333"/>
      <c r="H168" s="1324"/>
      <c r="I168" s="565"/>
      <c r="J168" s="487"/>
      <c r="K168" s="1324"/>
      <c r="L168" s="148"/>
      <c r="M168" s="275"/>
      <c r="N168" s="268"/>
      <c r="O168" s="1448"/>
      <c r="P168" s="1448"/>
      <c r="AH168" s="1455">
        <v>0</v>
      </c>
    </row>
    <row r="169" spans="1:34" s="1459" customFormat="1" ht="18.75" hidden="1" customHeight="1">
      <c r="A169" s="1567" t="s">
        <v>283</v>
      </c>
      <c r="B169" s="1567" t="s">
        <v>284</v>
      </c>
      <c r="C169" s="302"/>
      <c r="D169" s="4060"/>
      <c r="E169" s="3817"/>
      <c r="F169" s="3952" t="str">
        <f>INDEX(PT_DIFFERENTIATION_VTAR,MATCH(A169,PT_DIFFERENTIATION_VTAR_ID,0))</f>
        <v>Плата за подключение (технологическое присоединение) к системе теплоснабжения</v>
      </c>
      <c r="G169" s="4036" t="str">
        <f>INDEX(PT_DIFFERENTIATION_NTAR,MATCH(B169,PT_DIFFERENTIATION_NTAR_ID,0))</f>
        <v/>
      </c>
      <c r="H169" s="1646"/>
      <c r="I169" s="1526"/>
      <c r="J169" s="1560"/>
      <c r="K169" s="1565"/>
      <c r="L169" s="1646" t="s">
        <v>390</v>
      </c>
      <c r="M169" s="275"/>
      <c r="N169" s="268"/>
      <c r="O169" s="1448"/>
      <c r="P169" s="1448"/>
      <c r="AH169" s="1455">
        <v>0</v>
      </c>
    </row>
    <row r="170" spans="1:34" s="1459" customFormat="1" ht="18.75" hidden="1" customHeight="1">
      <c r="A170" s="1567"/>
      <c r="B170" s="1567"/>
      <c r="C170" s="302" t="s">
        <v>1345</v>
      </c>
      <c r="D170" s="4060"/>
      <c r="E170" s="3817"/>
      <c r="F170" s="3952"/>
      <c r="G170" s="4036"/>
      <c r="H170" s="1324"/>
      <c r="I170" s="565" t="s">
        <v>1344</v>
      </c>
      <c r="J170" s="487"/>
      <c r="K170" s="1324"/>
      <c r="L170" s="148"/>
      <c r="M170" s="275"/>
      <c r="N170" s="268"/>
      <c r="O170" s="1448"/>
      <c r="P170" s="1448"/>
      <c r="AH170" s="1455">
        <v>0</v>
      </c>
    </row>
    <row r="171" spans="1:34" s="1459" customFormat="1" ht="0.75" hidden="1" customHeight="1">
      <c r="A171" s="1567"/>
      <c r="B171" s="1567"/>
      <c r="C171" s="302" t="s">
        <v>1352</v>
      </c>
      <c r="D171" s="4060"/>
      <c r="E171" s="3817"/>
      <c r="F171" s="3952"/>
      <c r="G171" s="333"/>
      <c r="H171" s="1324"/>
      <c r="I171" s="565"/>
      <c r="J171" s="487"/>
      <c r="K171" s="1324"/>
      <c r="L171" s="148"/>
      <c r="M171" s="275"/>
      <c r="N171" s="268"/>
      <c r="O171" s="1448"/>
      <c r="P171" s="1448"/>
      <c r="AH171" s="1455">
        <v>0</v>
      </c>
    </row>
    <row r="172" spans="1:34" s="1459" customFormat="1" ht="18.75" hidden="1" customHeight="1">
      <c r="A172" s="1567" t="s">
        <v>289</v>
      </c>
      <c r="B172" s="1567" t="s">
        <v>290</v>
      </c>
      <c r="C172" s="302"/>
      <c r="D172" s="4060"/>
      <c r="E172" s="3817"/>
      <c r="F172" s="3952" t="str">
        <f>INDEX(PT_DIFFERENTIATION_VTAR,MATCH(A172,PT_DIFFERENTIATION_VTAR_ID,0))</f>
        <v>Плата за подключение (технологическое присоединение) к системе теплоснабжения (индивидуальная)</v>
      </c>
      <c r="G172" s="4036" t="str">
        <f>INDEX(PT_DIFFERENTIATION_NTAR,MATCH(B172,PT_DIFFERENTIATION_NTAR_ID,0))</f>
        <v/>
      </c>
      <c r="H172" s="1764"/>
      <c r="I172" s="1526"/>
      <c r="J172" s="1560"/>
      <c r="K172" s="1565"/>
      <c r="L172" s="1764" t="s">
        <v>390</v>
      </c>
      <c r="M172" s="275"/>
      <c r="N172" s="268"/>
      <c r="O172" s="1448"/>
      <c r="P172" s="1448"/>
      <c r="AH172" s="1455">
        <v>0</v>
      </c>
    </row>
    <row r="173" spans="1:34" s="1459" customFormat="1" ht="18.75" hidden="1" customHeight="1">
      <c r="A173" s="1567"/>
      <c r="B173" s="1567"/>
      <c r="C173" s="302" t="s">
        <v>1345</v>
      </c>
      <c r="D173" s="4060"/>
      <c r="E173" s="3817"/>
      <c r="F173" s="3952"/>
      <c r="G173" s="4036"/>
      <c r="H173" s="1324"/>
      <c r="I173" s="565" t="s">
        <v>1344</v>
      </c>
      <c r="J173" s="487"/>
      <c r="K173" s="1324"/>
      <c r="L173" s="148"/>
      <c r="M173" s="275"/>
      <c r="N173" s="268"/>
      <c r="O173" s="1448"/>
      <c r="P173" s="1448"/>
      <c r="AH173" s="1455">
        <v>0</v>
      </c>
    </row>
    <row r="174" spans="1:34" s="1459" customFormat="1" ht="0.75" hidden="1" customHeight="1">
      <c r="A174" s="1567"/>
      <c r="B174" s="1567"/>
      <c r="C174" s="302" t="s">
        <v>1352</v>
      </c>
      <c r="D174" s="4060"/>
      <c r="E174" s="3817"/>
      <c r="F174" s="3952"/>
      <c r="G174" s="333"/>
      <c r="H174" s="1324"/>
      <c r="I174" s="565"/>
      <c r="J174" s="487"/>
      <c r="K174" s="1324"/>
      <c r="L174" s="148"/>
      <c r="M174" s="275"/>
      <c r="N174" s="268"/>
      <c r="O174" s="1448"/>
      <c r="P174" s="1448"/>
      <c r="AH174" s="1455">
        <v>0</v>
      </c>
    </row>
    <row r="175" spans="1:34" s="1459" customFormat="1" ht="18.75" hidden="1" customHeight="1">
      <c r="A175" s="1567" t="s">
        <v>309</v>
      </c>
      <c r="B175" s="1567" t="s">
        <v>310</v>
      </c>
      <c r="C175" s="302"/>
      <c r="D175" s="4060"/>
      <c r="E175" s="3817"/>
      <c r="F175" s="3952" t="str">
        <f>INDEX(PT_DIFFERENTIATION_VTAR,MATCH(A175,PT_DIFFERENTIATION_VTAR_ID,0))</f>
        <v>Тариф на питьевую воду (питьевое водоснабжение)</v>
      </c>
      <c r="G175" s="4036" t="str">
        <f>INDEX(PT_DIFFERENTIATION_NTAR,MATCH(B175,PT_DIFFERENTIATION_NTAR_ID,0))</f>
        <v/>
      </c>
      <c r="H175" s="1646"/>
      <c r="I175" s="1526"/>
      <c r="J175" s="1560"/>
      <c r="K175" s="1565"/>
      <c r="L175" s="1646" t="s">
        <v>390</v>
      </c>
      <c r="M175" s="275"/>
      <c r="N175" s="268"/>
      <c r="O175" s="1448"/>
      <c r="P175" s="1448"/>
      <c r="AH175" s="1455">
        <v>0</v>
      </c>
    </row>
    <row r="176" spans="1:34" s="1459" customFormat="1" ht="18.75" hidden="1" customHeight="1">
      <c r="A176" s="1567"/>
      <c r="B176" s="1567"/>
      <c r="C176" s="302" t="s">
        <v>1345</v>
      </c>
      <c r="D176" s="4060"/>
      <c r="E176" s="3817"/>
      <c r="F176" s="3952"/>
      <c r="G176" s="4036"/>
      <c r="H176" s="1324"/>
      <c r="I176" s="565" t="s">
        <v>1344</v>
      </c>
      <c r="J176" s="487"/>
      <c r="K176" s="1324"/>
      <c r="L176" s="148"/>
      <c r="M176" s="275"/>
      <c r="N176" s="268"/>
      <c r="O176" s="1448"/>
      <c r="P176" s="1448"/>
      <c r="AH176" s="1455">
        <v>0</v>
      </c>
    </row>
    <row r="177" spans="1:34" s="1459" customFormat="1" ht="0.75" hidden="1" customHeight="1">
      <c r="A177" s="1567"/>
      <c r="B177" s="1567"/>
      <c r="C177" s="302" t="s">
        <v>1352</v>
      </c>
      <c r="D177" s="4060"/>
      <c r="E177" s="3817"/>
      <c r="F177" s="3952"/>
      <c r="G177" s="333"/>
      <c r="H177" s="1324"/>
      <c r="I177" s="565"/>
      <c r="J177" s="487"/>
      <c r="K177" s="1324"/>
      <c r="L177" s="148"/>
      <c r="M177" s="275"/>
      <c r="N177" s="268"/>
      <c r="O177" s="1448"/>
      <c r="P177" s="1448"/>
      <c r="AH177" s="1455">
        <v>0</v>
      </c>
    </row>
    <row r="178" spans="1:34" s="1459" customFormat="1" ht="18.75" hidden="1" customHeight="1">
      <c r="A178" s="1567" t="s">
        <v>314</v>
      </c>
      <c r="B178" s="1567" t="s">
        <v>315</v>
      </c>
      <c r="C178" s="302"/>
      <c r="D178" s="4060"/>
      <c r="E178" s="3817"/>
      <c r="F178" s="3952" t="str">
        <f>INDEX(PT_DIFFERENTIATION_VTAR,MATCH(A178,PT_DIFFERENTIATION_VTAR_ID,0))</f>
        <v>Тариф на техническую воду</v>
      </c>
      <c r="G178" s="4036" t="str">
        <f>INDEX(PT_DIFFERENTIATION_NTAR,MATCH(B178,PT_DIFFERENTIATION_NTAR_ID,0))</f>
        <v/>
      </c>
      <c r="H178" s="1646"/>
      <c r="I178" s="1526"/>
      <c r="J178" s="1560"/>
      <c r="K178" s="1565"/>
      <c r="L178" s="1646" t="s">
        <v>390</v>
      </c>
      <c r="M178" s="275"/>
      <c r="N178" s="268"/>
      <c r="O178" s="1448"/>
      <c r="P178" s="1448"/>
      <c r="AH178" s="1455">
        <v>0</v>
      </c>
    </row>
    <row r="179" spans="1:34" s="1459" customFormat="1" ht="18.75" hidden="1" customHeight="1">
      <c r="A179" s="1567"/>
      <c r="B179" s="1567"/>
      <c r="C179" s="302" t="s">
        <v>1345</v>
      </c>
      <c r="D179" s="4060"/>
      <c r="E179" s="3817"/>
      <c r="F179" s="3952"/>
      <c r="G179" s="4036"/>
      <c r="H179" s="1324"/>
      <c r="I179" s="565" t="s">
        <v>1344</v>
      </c>
      <c r="J179" s="487"/>
      <c r="K179" s="1324"/>
      <c r="L179" s="148"/>
      <c r="M179" s="275"/>
      <c r="N179" s="268"/>
      <c r="O179" s="1448"/>
      <c r="P179" s="1448"/>
      <c r="AH179" s="1455">
        <v>0</v>
      </c>
    </row>
    <row r="180" spans="1:34" s="1459" customFormat="1" ht="0.75" hidden="1" customHeight="1">
      <c r="A180" s="1567"/>
      <c r="B180" s="1567"/>
      <c r="C180" s="302" t="s">
        <v>1352</v>
      </c>
      <c r="D180" s="4060"/>
      <c r="E180" s="3817"/>
      <c r="F180" s="3952"/>
      <c r="G180" s="333"/>
      <c r="H180" s="1324"/>
      <c r="I180" s="565"/>
      <c r="J180" s="487"/>
      <c r="K180" s="1324"/>
      <c r="L180" s="148"/>
      <c r="M180" s="275"/>
      <c r="N180" s="268"/>
      <c r="O180" s="1448"/>
      <c r="P180" s="1448"/>
      <c r="AH180" s="1455">
        <v>0</v>
      </c>
    </row>
    <row r="181" spans="1:34" s="1459" customFormat="1" ht="18.75" hidden="1" customHeight="1">
      <c r="A181" s="1567" t="s">
        <v>319</v>
      </c>
      <c r="B181" s="1567" t="s">
        <v>320</v>
      </c>
      <c r="C181" s="302"/>
      <c r="D181" s="4060"/>
      <c r="E181" s="3817"/>
      <c r="F181" s="3952" t="str">
        <f>INDEX(PT_DIFFERENTIATION_VTAR,MATCH(A181,PT_DIFFERENTIATION_VTAR_ID,0))</f>
        <v>Тариф на транспортировку воды</v>
      </c>
      <c r="G181" s="4036" t="str">
        <f>INDEX(PT_DIFFERENTIATION_NTAR,MATCH(B181,PT_DIFFERENTIATION_NTAR_ID,0))</f>
        <v/>
      </c>
      <c r="H181" s="1646"/>
      <c r="I181" s="1526"/>
      <c r="J181" s="1560"/>
      <c r="K181" s="1565"/>
      <c r="L181" s="1646" t="s">
        <v>390</v>
      </c>
      <c r="M181" s="275"/>
      <c r="N181" s="268"/>
      <c r="O181" s="1448"/>
      <c r="P181" s="1448"/>
      <c r="AH181" s="1455">
        <v>0</v>
      </c>
    </row>
    <row r="182" spans="1:34" s="1459" customFormat="1" ht="18.75" hidden="1" customHeight="1">
      <c r="A182" s="1567"/>
      <c r="B182" s="1567"/>
      <c r="C182" s="302" t="s">
        <v>1345</v>
      </c>
      <c r="D182" s="4060"/>
      <c r="E182" s="3817"/>
      <c r="F182" s="3952"/>
      <c r="G182" s="4036"/>
      <c r="H182" s="1324"/>
      <c r="I182" s="565" t="s">
        <v>1344</v>
      </c>
      <c r="J182" s="487"/>
      <c r="K182" s="1324"/>
      <c r="L182" s="148"/>
      <c r="M182" s="275"/>
      <c r="N182" s="268"/>
      <c r="O182" s="1448"/>
      <c r="P182" s="1448"/>
      <c r="AH182" s="1455">
        <v>0</v>
      </c>
    </row>
    <row r="183" spans="1:34" s="1459" customFormat="1" ht="0.75" hidden="1" customHeight="1">
      <c r="A183" s="1567"/>
      <c r="B183" s="1567"/>
      <c r="C183" s="302" t="s">
        <v>1352</v>
      </c>
      <c r="D183" s="4060"/>
      <c r="E183" s="3817"/>
      <c r="F183" s="3952"/>
      <c r="G183" s="333"/>
      <c r="H183" s="1324"/>
      <c r="I183" s="565"/>
      <c r="J183" s="487"/>
      <c r="K183" s="1324"/>
      <c r="L183" s="148"/>
      <c r="M183" s="275"/>
      <c r="N183" s="268"/>
      <c r="O183" s="1448"/>
      <c r="P183" s="1448"/>
      <c r="AH183" s="1455">
        <v>0</v>
      </c>
    </row>
    <row r="184" spans="1:34" s="1459" customFormat="1" ht="18.75" hidden="1" customHeight="1">
      <c r="A184" s="1567" t="s">
        <v>324</v>
      </c>
      <c r="B184" s="1567" t="s">
        <v>325</v>
      </c>
      <c r="C184" s="302"/>
      <c r="D184" s="4060"/>
      <c r="E184" s="3817"/>
      <c r="F184" s="3952" t="str">
        <f>INDEX(PT_DIFFERENTIATION_VTAR,MATCH(A184,PT_DIFFERENTIATION_VTAR_ID,0))</f>
        <v>Тариф на подвоз воды</v>
      </c>
      <c r="G184" s="4036" t="str">
        <f>INDEX(PT_DIFFERENTIATION_NTAR,MATCH(B184,PT_DIFFERENTIATION_NTAR_ID,0))</f>
        <v/>
      </c>
      <c r="H184" s="1646"/>
      <c r="I184" s="1526"/>
      <c r="J184" s="1560"/>
      <c r="K184" s="1565"/>
      <c r="L184" s="1646" t="s">
        <v>390</v>
      </c>
      <c r="M184" s="275"/>
      <c r="N184" s="268"/>
      <c r="O184" s="1448"/>
      <c r="P184" s="1448"/>
      <c r="AH184" s="1455">
        <v>0</v>
      </c>
    </row>
    <row r="185" spans="1:34" s="1459" customFormat="1" ht="18.75" hidden="1" customHeight="1">
      <c r="A185" s="1567"/>
      <c r="B185" s="1567"/>
      <c r="C185" s="302" t="s">
        <v>1345</v>
      </c>
      <c r="D185" s="4060"/>
      <c r="E185" s="3817"/>
      <c r="F185" s="3952"/>
      <c r="G185" s="4036"/>
      <c r="H185" s="1324"/>
      <c r="I185" s="565" t="s">
        <v>1344</v>
      </c>
      <c r="J185" s="487"/>
      <c r="K185" s="1324"/>
      <c r="L185" s="148"/>
      <c r="M185" s="275"/>
      <c r="N185" s="268"/>
      <c r="O185" s="1448"/>
      <c r="P185" s="1448"/>
      <c r="AH185" s="1455">
        <v>0</v>
      </c>
    </row>
    <row r="186" spans="1:34" s="1459" customFormat="1" ht="0.75" hidden="1" customHeight="1">
      <c r="A186" s="1567"/>
      <c r="B186" s="1567"/>
      <c r="C186" s="302" t="s">
        <v>1352</v>
      </c>
      <c r="D186" s="4060"/>
      <c r="E186" s="3817"/>
      <c r="F186" s="3952"/>
      <c r="G186" s="333"/>
      <c r="H186" s="1324"/>
      <c r="I186" s="565"/>
      <c r="J186" s="487"/>
      <c r="K186" s="1324"/>
      <c r="L186" s="148"/>
      <c r="M186" s="275"/>
      <c r="N186" s="268"/>
      <c r="O186" s="1448"/>
      <c r="P186" s="1448"/>
      <c r="AH186" s="1455">
        <v>0</v>
      </c>
    </row>
    <row r="187" spans="1:34" s="1459" customFormat="1" ht="18.75" hidden="1" customHeight="1">
      <c r="A187" s="1567" t="s">
        <v>329</v>
      </c>
      <c r="B187" s="1567" t="s">
        <v>330</v>
      </c>
      <c r="C187" s="302"/>
      <c r="D187" s="4060"/>
      <c r="E187" s="3817"/>
      <c r="F187" s="395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4036" t="str">
        <f>INDEX(PT_DIFFERENTIATION_NTAR,MATCH(B187,PT_DIFFERENTIATION_NTAR_ID,0))</f>
        <v/>
      </c>
      <c r="H187" s="1646"/>
      <c r="I187" s="1526"/>
      <c r="J187" s="1560"/>
      <c r="K187" s="1565"/>
      <c r="L187" s="1646" t="s">
        <v>390</v>
      </c>
      <c r="M187" s="275"/>
      <c r="N187" s="268"/>
      <c r="O187" s="1448"/>
      <c r="P187" s="1448"/>
      <c r="AH187" s="1455">
        <v>0</v>
      </c>
    </row>
    <row r="188" spans="1:34" s="1459" customFormat="1" ht="18.75" hidden="1" customHeight="1">
      <c r="A188" s="1567"/>
      <c r="B188" s="1567"/>
      <c r="C188" s="302" t="s">
        <v>1345</v>
      </c>
      <c r="D188" s="4060"/>
      <c r="E188" s="3817"/>
      <c r="F188" s="3952"/>
      <c r="G188" s="4036"/>
      <c r="H188" s="1324"/>
      <c r="I188" s="565" t="s">
        <v>1344</v>
      </c>
      <c r="J188" s="487"/>
      <c r="K188" s="1324"/>
      <c r="L188" s="148"/>
      <c r="M188" s="275"/>
      <c r="N188" s="268"/>
      <c r="O188" s="1448"/>
      <c r="P188" s="1448"/>
      <c r="AH188" s="1455">
        <v>0</v>
      </c>
    </row>
    <row r="189" spans="1:34" s="1459" customFormat="1" ht="0.75" hidden="1" customHeight="1">
      <c r="A189" s="1567"/>
      <c r="B189" s="1567"/>
      <c r="C189" s="302" t="s">
        <v>1352</v>
      </c>
      <c r="D189" s="4060"/>
      <c r="E189" s="3817"/>
      <c r="F189" s="3952"/>
      <c r="G189" s="333"/>
      <c r="H189" s="1324"/>
      <c r="I189" s="565"/>
      <c r="J189" s="487"/>
      <c r="K189" s="1324"/>
      <c r="L189" s="148"/>
      <c r="M189" s="275"/>
      <c r="N189" s="268"/>
      <c r="O189" s="1448"/>
      <c r="P189" s="1448"/>
      <c r="AH189" s="1455">
        <v>0</v>
      </c>
    </row>
    <row r="190" spans="1:34" s="1459" customFormat="1" ht="18.75" hidden="1" customHeight="1">
      <c r="A190" s="1567" t="s">
        <v>334</v>
      </c>
      <c r="B190" s="1567" t="s">
        <v>335</v>
      </c>
      <c r="C190" s="302"/>
      <c r="D190" s="4060"/>
      <c r="E190" s="3817"/>
      <c r="F190" s="3952" t="str">
        <f>INDEX(PT_DIFFERENTIATION_VTAR,MATCH(A190,PT_DIFFERENTIATION_VTAR_ID,0))</f>
        <v>Тариф на горячую воду (горячее водоснабжение)</v>
      </c>
      <c r="G190" s="4036" t="str">
        <f>INDEX(PT_DIFFERENTIATION_NTAR,MATCH(B190,PT_DIFFERENTIATION_NTAR_ID,0))</f>
        <v/>
      </c>
      <c r="H190" s="1646"/>
      <c r="I190" s="1526"/>
      <c r="J190" s="1560"/>
      <c r="K190" s="1565"/>
      <c r="L190" s="1646" t="s">
        <v>390</v>
      </c>
      <c r="M190" s="275"/>
      <c r="N190" s="268"/>
      <c r="O190" s="1448"/>
      <c r="P190" s="1448"/>
      <c r="AH190" s="1455">
        <v>0</v>
      </c>
    </row>
    <row r="191" spans="1:34" s="1459" customFormat="1" ht="18.75" hidden="1" customHeight="1">
      <c r="A191" s="1567"/>
      <c r="B191" s="1567"/>
      <c r="C191" s="302" t="s">
        <v>1345</v>
      </c>
      <c r="D191" s="4060"/>
      <c r="E191" s="3817"/>
      <c r="F191" s="3952"/>
      <c r="G191" s="4036"/>
      <c r="H191" s="1324"/>
      <c r="I191" s="565" t="s">
        <v>1344</v>
      </c>
      <c r="J191" s="487"/>
      <c r="K191" s="1324"/>
      <c r="L191" s="148"/>
      <c r="M191" s="275"/>
      <c r="N191" s="268"/>
      <c r="O191" s="1448"/>
      <c r="P191" s="1448"/>
      <c r="AH191" s="1455">
        <v>0</v>
      </c>
    </row>
    <row r="192" spans="1:34" s="1459" customFormat="1" ht="0.75" hidden="1" customHeight="1">
      <c r="A192" s="1567"/>
      <c r="B192" s="1567"/>
      <c r="C192" s="302" t="s">
        <v>1352</v>
      </c>
      <c r="D192" s="4060"/>
      <c r="E192" s="3817"/>
      <c r="F192" s="3952"/>
      <c r="G192" s="333"/>
      <c r="H192" s="1324"/>
      <c r="I192" s="565"/>
      <c r="J192" s="487"/>
      <c r="K192" s="1324"/>
      <c r="L192" s="148"/>
      <c r="M192" s="275"/>
      <c r="N192" s="268"/>
      <c r="O192" s="1448"/>
      <c r="P192" s="1448"/>
      <c r="AH192" s="1455">
        <v>0</v>
      </c>
    </row>
    <row r="193" spans="1:34" s="1459" customFormat="1" ht="18.75" hidden="1" customHeight="1">
      <c r="A193" s="1567" t="s">
        <v>339</v>
      </c>
      <c r="B193" s="1567" t="s">
        <v>340</v>
      </c>
      <c r="C193" s="302"/>
      <c r="D193" s="4060"/>
      <c r="E193" s="3817"/>
      <c r="F193" s="3952" t="str">
        <f>INDEX(PT_DIFFERENTIATION_VTAR,MATCH(A193,PT_DIFFERENTIATION_VTAR_ID,0))</f>
        <v>Тариф на транспортировку горячей воды</v>
      </c>
      <c r="G193" s="4036" t="str">
        <f>INDEX(PT_DIFFERENTIATION_NTAR,MATCH(B193,PT_DIFFERENTIATION_NTAR_ID,0))</f>
        <v/>
      </c>
      <c r="H193" s="1646"/>
      <c r="I193" s="1526"/>
      <c r="J193" s="1560"/>
      <c r="K193" s="1565"/>
      <c r="L193" s="1646" t="s">
        <v>390</v>
      </c>
      <c r="M193" s="275"/>
      <c r="N193" s="268"/>
      <c r="O193" s="1448"/>
      <c r="P193" s="1448"/>
      <c r="AH193" s="1455">
        <v>0</v>
      </c>
    </row>
    <row r="194" spans="1:34" s="1459" customFormat="1" ht="18.75" hidden="1" customHeight="1">
      <c r="A194" s="1567"/>
      <c r="B194" s="1567"/>
      <c r="C194" s="302" t="s">
        <v>1345</v>
      </c>
      <c r="D194" s="4060"/>
      <c r="E194" s="3817"/>
      <c r="F194" s="3952"/>
      <c r="G194" s="4036"/>
      <c r="H194" s="1324"/>
      <c r="I194" s="565" t="s">
        <v>1344</v>
      </c>
      <c r="J194" s="487"/>
      <c r="K194" s="1324"/>
      <c r="L194" s="148"/>
      <c r="M194" s="275"/>
      <c r="N194" s="268"/>
      <c r="O194" s="1448"/>
      <c r="P194" s="1448"/>
      <c r="AH194" s="1455">
        <v>0</v>
      </c>
    </row>
    <row r="195" spans="1:34" s="1459" customFormat="1" ht="0.75" hidden="1" customHeight="1">
      <c r="A195" s="1567"/>
      <c r="B195" s="1567"/>
      <c r="C195" s="302" t="s">
        <v>1352</v>
      </c>
      <c r="D195" s="4060"/>
      <c r="E195" s="3817"/>
      <c r="F195" s="3952"/>
      <c r="G195" s="333"/>
      <c r="H195" s="1324"/>
      <c r="I195" s="565"/>
      <c r="J195" s="487"/>
      <c r="K195" s="1324"/>
      <c r="L195" s="148"/>
      <c r="M195" s="275"/>
      <c r="N195" s="268"/>
      <c r="O195" s="1448"/>
      <c r="P195" s="1448"/>
      <c r="AH195" s="1455">
        <v>0</v>
      </c>
    </row>
    <row r="196" spans="1:34" s="1459" customFormat="1" ht="18.75" hidden="1" customHeight="1">
      <c r="A196" s="1567" t="s">
        <v>344</v>
      </c>
      <c r="B196" s="1567" t="s">
        <v>345</v>
      </c>
      <c r="C196" s="302"/>
      <c r="D196" s="4060"/>
      <c r="E196" s="3817"/>
      <c r="F196" s="3952" t="str">
        <f>INDEX(PT_DIFFERENTIATION_VTAR,MATCH(A196,PT_DIFFERENTIATION_VTAR_ID,0))</f>
        <v>Тариф на подключение (технологическое присоединение) к централизованной системе горячего водоснабжения</v>
      </c>
      <c r="G196" s="4036" t="str">
        <f>INDEX(PT_DIFFERENTIATION_NTAR,MATCH(B196,PT_DIFFERENTIATION_NTAR_ID,0))</f>
        <v/>
      </c>
      <c r="H196" s="1646"/>
      <c r="I196" s="1526"/>
      <c r="J196" s="1560"/>
      <c r="K196" s="1565"/>
      <c r="L196" s="1646" t="s">
        <v>390</v>
      </c>
      <c r="M196" s="275"/>
      <c r="N196" s="268"/>
      <c r="O196" s="1448"/>
      <c r="P196" s="1448"/>
      <c r="AH196" s="1455">
        <v>0</v>
      </c>
    </row>
    <row r="197" spans="1:34" s="1459" customFormat="1" ht="18.75" hidden="1" customHeight="1">
      <c r="A197" s="1567"/>
      <c r="B197" s="1567"/>
      <c r="C197" s="302" t="s">
        <v>1345</v>
      </c>
      <c r="D197" s="4060"/>
      <c r="E197" s="3817"/>
      <c r="F197" s="3952"/>
      <c r="G197" s="4036"/>
      <c r="H197" s="1324"/>
      <c r="I197" s="565" t="s">
        <v>1344</v>
      </c>
      <c r="J197" s="487"/>
      <c r="K197" s="1324"/>
      <c r="L197" s="148"/>
      <c r="M197" s="275"/>
      <c r="N197" s="268"/>
      <c r="O197" s="1448"/>
      <c r="P197" s="1448"/>
      <c r="AH197" s="1455">
        <v>0</v>
      </c>
    </row>
    <row r="198" spans="1:34" s="1459" customFormat="1" ht="0.75" hidden="1" customHeight="1">
      <c r="A198" s="1567"/>
      <c r="B198" s="1567"/>
      <c r="C198" s="302" t="s">
        <v>1352</v>
      </c>
      <c r="D198" s="4060"/>
      <c r="E198" s="3817"/>
      <c r="F198" s="3952"/>
      <c r="G198" s="333"/>
      <c r="H198" s="1324"/>
      <c r="I198" s="565"/>
      <c r="J198" s="487"/>
      <c r="K198" s="1324"/>
      <c r="L198" s="148"/>
      <c r="M198" s="275"/>
      <c r="N198" s="268"/>
      <c r="O198" s="1448"/>
      <c r="P198" s="1448"/>
      <c r="AH198" s="1455">
        <v>0</v>
      </c>
    </row>
    <row r="199" spans="1:34" s="1459" customFormat="1" ht="18.75" hidden="1" customHeight="1">
      <c r="A199" s="1567" t="s">
        <v>349</v>
      </c>
      <c r="B199" s="1567" t="s">
        <v>350</v>
      </c>
      <c r="C199" s="302"/>
      <c r="D199" s="4060"/>
      <c r="E199" s="3817"/>
      <c r="F199" s="3952" t="str">
        <f>INDEX(PT_DIFFERENTIATION_VTAR,MATCH(A199,PT_DIFFERENTIATION_VTAR_ID,0))</f>
        <v>Тариф на водоотведение</v>
      </c>
      <c r="G199" s="4036" t="str">
        <f>INDEX(PT_DIFFERENTIATION_NTAR,MATCH(B199,PT_DIFFERENTIATION_NTAR_ID,0))</f>
        <v/>
      </c>
      <c r="H199" s="1646"/>
      <c r="I199" s="1526"/>
      <c r="J199" s="1560"/>
      <c r="K199" s="1565"/>
      <c r="L199" s="1646" t="s">
        <v>390</v>
      </c>
      <c r="M199" s="275"/>
      <c r="N199" s="268"/>
      <c r="O199" s="1448"/>
      <c r="P199" s="1448"/>
      <c r="AH199" s="1455">
        <v>0</v>
      </c>
    </row>
    <row r="200" spans="1:34" s="1459" customFormat="1" ht="18.75" hidden="1" customHeight="1">
      <c r="A200" s="1567"/>
      <c r="B200" s="1567"/>
      <c r="C200" s="302" t="s">
        <v>1345</v>
      </c>
      <c r="D200" s="4060"/>
      <c r="E200" s="3817"/>
      <c r="F200" s="3952"/>
      <c r="G200" s="4036"/>
      <c r="H200" s="1324"/>
      <c r="I200" s="565" t="s">
        <v>1344</v>
      </c>
      <c r="J200" s="487"/>
      <c r="K200" s="1324"/>
      <c r="L200" s="148"/>
      <c r="M200" s="275"/>
      <c r="N200" s="268"/>
      <c r="O200" s="1448"/>
      <c r="P200" s="1448"/>
      <c r="AH200" s="1455">
        <v>0</v>
      </c>
    </row>
    <row r="201" spans="1:34" s="1459" customFormat="1" ht="0.75" hidden="1" customHeight="1">
      <c r="A201" s="1567"/>
      <c r="B201" s="1567"/>
      <c r="C201" s="302" t="s">
        <v>1352</v>
      </c>
      <c r="D201" s="4060"/>
      <c r="E201" s="3817"/>
      <c r="F201" s="3952"/>
      <c r="G201" s="333"/>
      <c r="H201" s="1324"/>
      <c r="I201" s="565"/>
      <c r="J201" s="487"/>
      <c r="K201" s="1324"/>
      <c r="L201" s="148"/>
      <c r="M201" s="275"/>
      <c r="N201" s="268"/>
      <c r="O201" s="1448"/>
      <c r="P201" s="1448"/>
      <c r="AH201" s="1455">
        <v>0</v>
      </c>
    </row>
    <row r="202" spans="1:34" s="1459" customFormat="1" ht="18.75" hidden="1" customHeight="1">
      <c r="A202" s="1567" t="s">
        <v>354</v>
      </c>
      <c r="B202" s="1567" t="s">
        <v>355</v>
      </c>
      <c r="C202" s="302"/>
      <c r="D202" s="4060"/>
      <c r="E202" s="3817"/>
      <c r="F202" s="3952" t="str">
        <f>INDEX(PT_DIFFERENTIATION_VTAR,MATCH(A202,PT_DIFFERENTIATION_VTAR_ID,0))</f>
        <v>Тариф на транспортировку сточных вод</v>
      </c>
      <c r="G202" s="4036" t="str">
        <f>INDEX(PT_DIFFERENTIATION_NTAR,MATCH(B202,PT_DIFFERENTIATION_NTAR_ID,0))</f>
        <v/>
      </c>
      <c r="H202" s="1646"/>
      <c r="I202" s="1526"/>
      <c r="J202" s="1560"/>
      <c r="K202" s="1565"/>
      <c r="L202" s="1646" t="s">
        <v>390</v>
      </c>
      <c r="M202" s="275"/>
      <c r="N202" s="268"/>
      <c r="O202" s="1448"/>
      <c r="P202" s="1448"/>
      <c r="AH202" s="1455">
        <v>0</v>
      </c>
    </row>
    <row r="203" spans="1:34" s="1459" customFormat="1" ht="18.75" hidden="1" customHeight="1">
      <c r="A203" s="1567"/>
      <c r="B203" s="1567"/>
      <c r="C203" s="302" t="s">
        <v>1345</v>
      </c>
      <c r="D203" s="4060"/>
      <c r="E203" s="3817"/>
      <c r="F203" s="3952"/>
      <c r="G203" s="4036"/>
      <c r="H203" s="1324"/>
      <c r="I203" s="565" t="s">
        <v>1344</v>
      </c>
      <c r="J203" s="487"/>
      <c r="K203" s="1324"/>
      <c r="L203" s="148"/>
      <c r="M203" s="275"/>
      <c r="N203" s="268"/>
      <c r="O203" s="1448"/>
      <c r="P203" s="1448"/>
      <c r="AH203" s="1455">
        <v>0</v>
      </c>
    </row>
    <row r="204" spans="1:34" s="1459" customFormat="1" ht="0.75" hidden="1" customHeight="1">
      <c r="A204" s="1567"/>
      <c r="B204" s="1567"/>
      <c r="C204" s="302" t="s">
        <v>1352</v>
      </c>
      <c r="D204" s="4060"/>
      <c r="E204" s="3817"/>
      <c r="F204" s="3952"/>
      <c r="G204" s="333"/>
      <c r="H204" s="1324"/>
      <c r="I204" s="565"/>
      <c r="J204" s="487"/>
      <c r="K204" s="1324"/>
      <c r="L204" s="148"/>
      <c r="M204" s="275"/>
      <c r="N204" s="268"/>
      <c r="O204" s="1448"/>
      <c r="P204" s="1448"/>
      <c r="AH204" s="1455">
        <v>0</v>
      </c>
    </row>
    <row r="205" spans="1:34" s="1459" customFormat="1" ht="18.75" hidden="1" customHeight="1">
      <c r="A205" s="1567" t="s">
        <v>359</v>
      </c>
      <c r="B205" s="1567" t="s">
        <v>360</v>
      </c>
      <c r="C205" s="302"/>
      <c r="D205" s="4060"/>
      <c r="E205" s="3817"/>
      <c r="F205" s="3952" t="str">
        <f>INDEX(PT_DIFFERENTIATION_VTAR,MATCH(A205,PT_DIFFERENTIATION_VTAR_ID,0))</f>
        <v>Тариф на подключение (технологическое присоединение) к централизованной системе водоотведения</v>
      </c>
      <c r="G205" s="4036" t="str">
        <f>INDEX(PT_DIFFERENTIATION_NTAR,MATCH(B205,PT_DIFFERENTIATION_NTAR_ID,0))</f>
        <v/>
      </c>
      <c r="H205" s="1646"/>
      <c r="I205" s="1526"/>
      <c r="J205" s="1560"/>
      <c r="K205" s="1565"/>
      <c r="L205" s="1646" t="s">
        <v>390</v>
      </c>
      <c r="M205" s="275"/>
      <c r="N205" s="268"/>
      <c r="O205" s="1448"/>
      <c r="P205" s="1448"/>
      <c r="AH205" s="1455">
        <v>0</v>
      </c>
    </row>
    <row r="206" spans="1:34" s="1459" customFormat="1" ht="18.75" hidden="1" customHeight="1">
      <c r="A206" s="1567"/>
      <c r="B206" s="1567"/>
      <c r="C206" s="302" t="s">
        <v>1345</v>
      </c>
      <c r="D206" s="4060"/>
      <c r="E206" s="3817"/>
      <c r="F206" s="3952"/>
      <c r="G206" s="4036"/>
      <c r="H206" s="1324"/>
      <c r="I206" s="565" t="s">
        <v>1344</v>
      </c>
      <c r="J206" s="487"/>
      <c r="K206" s="1324"/>
      <c r="L206" s="148"/>
      <c r="M206" s="275"/>
      <c r="N206" s="268"/>
      <c r="O206" s="1448"/>
      <c r="P206" s="1448"/>
      <c r="AH206" s="1455">
        <v>0</v>
      </c>
    </row>
    <row r="207" spans="1:34" s="1459" customFormat="1" ht="1.1499999999999999" customHeight="1">
      <c r="A207" s="1567"/>
      <c r="B207" s="1567"/>
      <c r="C207" s="302" t="s">
        <v>1352</v>
      </c>
      <c r="D207" s="4060"/>
      <c r="E207" s="3817"/>
      <c r="F207" s="3952"/>
      <c r="G207" s="333"/>
      <c r="H207" s="1324"/>
      <c r="I207" s="565"/>
      <c r="J207" s="487"/>
      <c r="K207" s="1324"/>
      <c r="L207" s="148"/>
      <c r="M207" s="275"/>
      <c r="N207" s="268"/>
      <c r="O207" s="1448"/>
      <c r="P207" s="1448"/>
      <c r="AH207" s="1455">
        <v>1</v>
      </c>
    </row>
    <row r="208" spans="1:34" ht="27.4" customHeight="1">
      <c r="A208" s="1567"/>
      <c r="B208" s="1567"/>
      <c r="D208" s="309"/>
      <c r="E208" s="82" t="s">
        <v>115</v>
      </c>
      <c r="F208" s="405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4059"/>
      <c r="H208" s="4059"/>
      <c r="I208" s="4059"/>
      <c r="J208" s="4059"/>
      <c r="K208" s="4059"/>
      <c r="L208" s="4059"/>
      <c r="M208" s="231"/>
      <c r="N208" s="268"/>
      <c r="AH208" s="307">
        <v>26</v>
      </c>
    </row>
    <row r="209" spans="1:34" s="1459" customFormat="1" ht="60.75" hidden="1" customHeight="1">
      <c r="A209" s="1567" t="s">
        <v>241</v>
      </c>
      <c r="B209" s="1567" t="s">
        <v>242</v>
      </c>
      <c r="C209" s="302"/>
      <c r="D209" s="4060"/>
      <c r="E209" s="3817"/>
      <c r="F209" s="395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4036" t="str">
        <f>INDEX(PT_DIFFERENTIATION_NTAR,MATCH(B209,PT_DIFFERENTIATION_NTAR_ID,0))</f>
        <v/>
      </c>
      <c r="H209" s="1646"/>
      <c r="I209" s="1526"/>
      <c r="J209" s="1560"/>
      <c r="K209" s="1565"/>
      <c r="L209" s="1646" t="s">
        <v>390</v>
      </c>
      <c r="M209" s="37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68"/>
      <c r="O209" s="1448"/>
      <c r="P209" s="1448"/>
      <c r="AH209" s="1455">
        <v>0</v>
      </c>
    </row>
    <row r="210" spans="1:34" s="1459" customFormat="1" ht="18.75" hidden="1" customHeight="1">
      <c r="A210" s="1567"/>
      <c r="B210" s="1567"/>
      <c r="C210" s="302" t="s">
        <v>1345</v>
      </c>
      <c r="D210" s="4060"/>
      <c r="E210" s="3817"/>
      <c r="F210" s="3952"/>
      <c r="G210" s="4036"/>
      <c r="H210" s="1324"/>
      <c r="I210" s="565" t="s">
        <v>1344</v>
      </c>
      <c r="J210" s="487"/>
      <c r="K210" s="1324"/>
      <c r="L210" s="148"/>
      <c r="M210" s="3778"/>
      <c r="N210" s="268"/>
      <c r="O210" s="1448"/>
      <c r="P210" s="1448"/>
      <c r="AH210" s="1455">
        <v>0</v>
      </c>
    </row>
    <row r="211" spans="1:34" s="1459" customFormat="1" ht="0.75" hidden="1" customHeight="1">
      <c r="A211" s="1567"/>
      <c r="B211" s="1567"/>
      <c r="C211" s="302" t="s">
        <v>1352</v>
      </c>
      <c r="D211" s="4060"/>
      <c r="E211" s="3817"/>
      <c r="F211" s="3952"/>
      <c r="G211" s="333"/>
      <c r="H211" s="1324"/>
      <c r="I211" s="565"/>
      <c r="J211" s="487"/>
      <c r="K211" s="1324"/>
      <c r="L211" s="148"/>
      <c r="M211" s="3778"/>
      <c r="N211" s="268"/>
      <c r="O211" s="1448"/>
      <c r="P211" s="1448"/>
      <c r="AH211" s="1455">
        <v>0</v>
      </c>
    </row>
    <row r="212" spans="1:34" s="1459" customFormat="1" ht="45" hidden="1" customHeight="1">
      <c r="A212" s="1567" t="s">
        <v>246</v>
      </c>
      <c r="B212" s="1567" t="s">
        <v>247</v>
      </c>
      <c r="C212" s="302"/>
      <c r="D212" s="4060"/>
      <c r="E212" s="3817"/>
      <c r="F212" s="3952" t="str">
        <f>INDEX(PT_DIFFERENTIATION_VTAR,MATCH(A212,PT_DIFFERENTIATION_VTAR_ID,0))</f>
        <v/>
      </c>
      <c r="G212" s="4036" t="str">
        <f>INDEX(PT_DIFFERENTIATION_NTAR,MATCH(B212,PT_DIFFERENTIATION_NTAR_ID,0))</f>
        <v/>
      </c>
      <c r="H212" s="1646"/>
      <c r="I212" s="1526"/>
      <c r="J212" s="1560"/>
      <c r="K212" s="1565"/>
      <c r="L212" s="1646" t="s">
        <v>390</v>
      </c>
      <c r="M212" s="3779"/>
      <c r="N212" s="268"/>
      <c r="O212" s="1448"/>
      <c r="P212" s="1448"/>
      <c r="AH212" s="1455">
        <v>0</v>
      </c>
    </row>
    <row r="213" spans="1:34" s="1459" customFormat="1" ht="18.75" hidden="1" customHeight="1">
      <c r="A213" s="1567"/>
      <c r="B213" s="1567"/>
      <c r="C213" s="302" t="s">
        <v>1345</v>
      </c>
      <c r="D213" s="4060"/>
      <c r="E213" s="3817"/>
      <c r="F213" s="3952"/>
      <c r="G213" s="4036"/>
      <c r="H213" s="1324"/>
      <c r="I213" s="565" t="s">
        <v>1344</v>
      </c>
      <c r="J213" s="487"/>
      <c r="K213" s="1324"/>
      <c r="L213" s="148"/>
      <c r="M213" s="1645"/>
      <c r="N213" s="268"/>
      <c r="O213" s="1448"/>
      <c r="P213" s="1448"/>
      <c r="AH213" s="1455">
        <v>0</v>
      </c>
    </row>
    <row r="214" spans="1:34" s="1459" customFormat="1" ht="0.75" hidden="1" customHeight="1">
      <c r="A214" s="1567"/>
      <c r="B214" s="1567"/>
      <c r="C214" s="302" t="s">
        <v>1352</v>
      </c>
      <c r="D214" s="4060"/>
      <c r="E214" s="3817"/>
      <c r="F214" s="3952"/>
      <c r="G214" s="333"/>
      <c r="H214" s="1324"/>
      <c r="I214" s="565"/>
      <c r="J214" s="487"/>
      <c r="K214" s="1324"/>
      <c r="L214" s="148"/>
      <c r="M214" s="275"/>
      <c r="N214" s="268"/>
      <c r="O214" s="1448"/>
      <c r="P214" s="1448"/>
      <c r="AH214" s="1455">
        <v>0</v>
      </c>
    </row>
    <row r="215" spans="1:34" s="1459" customFormat="1" ht="45" hidden="1" customHeight="1">
      <c r="A215" s="1567" t="s">
        <v>253</v>
      </c>
      <c r="B215" s="1567" t="s">
        <v>254</v>
      </c>
      <c r="C215" s="302"/>
      <c r="D215" s="4060"/>
      <c r="E215" s="3817"/>
      <c r="F215" s="395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4036" t="str">
        <f>INDEX(PT_DIFFERENTIATION_NTAR,MATCH(B215,PT_DIFFERENTIATION_NTAR_ID,0))</f>
        <v/>
      </c>
      <c r="H215" s="1646"/>
      <c r="I215" s="1526"/>
      <c r="J215" s="1560"/>
      <c r="K215" s="1565"/>
      <c r="L215" s="1646" t="s">
        <v>390</v>
      </c>
      <c r="M215" s="275"/>
      <c r="N215" s="268"/>
      <c r="O215" s="1448"/>
      <c r="P215" s="1448"/>
      <c r="AH215" s="1455">
        <v>0</v>
      </c>
    </row>
    <row r="216" spans="1:34" s="1459" customFormat="1" ht="18.75" hidden="1" customHeight="1">
      <c r="A216" s="1567"/>
      <c r="B216" s="1567"/>
      <c r="C216" s="302" t="s">
        <v>1345</v>
      </c>
      <c r="D216" s="4060"/>
      <c r="E216" s="3817"/>
      <c r="F216" s="3952"/>
      <c r="G216" s="4036"/>
      <c r="H216" s="1324"/>
      <c r="I216" s="565" t="s">
        <v>1344</v>
      </c>
      <c r="J216" s="487"/>
      <c r="K216" s="1324"/>
      <c r="L216" s="148"/>
      <c r="M216" s="275"/>
      <c r="N216" s="268"/>
      <c r="O216" s="1448"/>
      <c r="P216" s="1448"/>
      <c r="AH216" s="1455">
        <v>0</v>
      </c>
    </row>
    <row r="217" spans="1:34" s="1459" customFormat="1" ht="0.75" hidden="1" customHeight="1">
      <c r="A217" s="1567"/>
      <c r="B217" s="1567"/>
      <c r="C217" s="302" t="s">
        <v>1352</v>
      </c>
      <c r="D217" s="4060"/>
      <c r="E217" s="3817"/>
      <c r="F217" s="3952"/>
      <c r="G217" s="333"/>
      <c r="H217" s="1324"/>
      <c r="I217" s="565"/>
      <c r="J217" s="487"/>
      <c r="K217" s="1324"/>
      <c r="L217" s="148"/>
      <c r="M217" s="275"/>
      <c r="N217" s="268"/>
      <c r="O217" s="1448"/>
      <c r="P217" s="1448"/>
      <c r="AH217" s="1455">
        <v>0</v>
      </c>
    </row>
    <row r="218" spans="1:34" s="1459" customFormat="1" ht="45" hidden="1" customHeight="1">
      <c r="A218" s="1567" t="s">
        <v>259</v>
      </c>
      <c r="B218" s="1567" t="s">
        <v>260</v>
      </c>
      <c r="C218" s="302"/>
      <c r="D218" s="4060"/>
      <c r="E218" s="3817"/>
      <c r="F218" s="395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4036" t="str">
        <f>INDEX(PT_DIFFERENTIATION_NTAR,MATCH(B218,PT_DIFFERENTIATION_NTAR_ID,0))</f>
        <v/>
      </c>
      <c r="H218" s="1646"/>
      <c r="I218" s="1526"/>
      <c r="J218" s="1560"/>
      <c r="K218" s="1565"/>
      <c r="L218" s="1646" t="s">
        <v>390</v>
      </c>
      <c r="M218" s="275"/>
      <c r="N218" s="268"/>
      <c r="O218" s="1448"/>
      <c r="P218" s="1448"/>
      <c r="AH218" s="1455">
        <v>0</v>
      </c>
    </row>
    <row r="219" spans="1:34" s="1459" customFormat="1" ht="18.75" hidden="1" customHeight="1">
      <c r="A219" s="1567"/>
      <c r="B219" s="1567"/>
      <c r="C219" s="302" t="s">
        <v>1345</v>
      </c>
      <c r="D219" s="4060"/>
      <c r="E219" s="3817"/>
      <c r="F219" s="3952"/>
      <c r="G219" s="4036"/>
      <c r="H219" s="1324"/>
      <c r="I219" s="565" t="s">
        <v>1344</v>
      </c>
      <c r="J219" s="487"/>
      <c r="K219" s="1324"/>
      <c r="L219" s="148"/>
      <c r="M219" s="275"/>
      <c r="N219" s="268"/>
      <c r="O219" s="1448"/>
      <c r="P219" s="1448"/>
      <c r="AH219" s="1455">
        <v>0</v>
      </c>
    </row>
    <row r="220" spans="1:34" s="1459" customFormat="1" ht="0.75" hidden="1" customHeight="1">
      <c r="A220" s="1567"/>
      <c r="B220" s="1567"/>
      <c r="C220" s="302" t="s">
        <v>1352</v>
      </c>
      <c r="D220" s="4060"/>
      <c r="E220" s="3817"/>
      <c r="F220" s="3952"/>
      <c r="G220" s="333"/>
      <c r="H220" s="1324"/>
      <c r="I220" s="565"/>
      <c r="J220" s="487"/>
      <c r="K220" s="1324"/>
      <c r="L220" s="148"/>
      <c r="M220" s="275"/>
      <c r="N220" s="268"/>
      <c r="O220" s="1448"/>
      <c r="P220" s="1448"/>
      <c r="AH220" s="1455">
        <v>0</v>
      </c>
    </row>
    <row r="221" spans="1:34" s="1459" customFormat="1" ht="18.75" hidden="1" customHeight="1">
      <c r="A221" s="1567" t="s">
        <v>265</v>
      </c>
      <c r="B221" s="1567" t="s">
        <v>266</v>
      </c>
      <c r="C221" s="302"/>
      <c r="D221" s="4060"/>
      <c r="E221" s="3817"/>
      <c r="F221" s="3952" t="str">
        <f>INDEX(PT_DIFFERENTIATION_VTAR,MATCH(A221,PT_DIFFERENTIATION_VTAR_ID,0))</f>
        <v>Тарифы на услуги по передаче тепловой энергии</v>
      </c>
      <c r="G221" s="4036" t="str">
        <f>INDEX(PT_DIFFERENTIATION_NTAR,MATCH(B221,PT_DIFFERENTIATION_NTAR_ID,0))</f>
        <v/>
      </c>
      <c r="H221" s="1646"/>
      <c r="I221" s="1526"/>
      <c r="J221" s="1560"/>
      <c r="K221" s="1565"/>
      <c r="L221" s="1646" t="s">
        <v>390</v>
      </c>
      <c r="M221" s="275"/>
      <c r="N221" s="268"/>
      <c r="O221" s="1448"/>
      <c r="P221" s="1448"/>
      <c r="AH221" s="1455">
        <v>0</v>
      </c>
    </row>
    <row r="222" spans="1:34" s="1459" customFormat="1" ht="18.75" hidden="1" customHeight="1">
      <c r="A222" s="1567"/>
      <c r="B222" s="1567"/>
      <c r="C222" s="302" t="s">
        <v>1345</v>
      </c>
      <c r="D222" s="4060"/>
      <c r="E222" s="3817"/>
      <c r="F222" s="3952"/>
      <c r="G222" s="4036"/>
      <c r="H222" s="1324"/>
      <c r="I222" s="565" t="s">
        <v>1344</v>
      </c>
      <c r="J222" s="487"/>
      <c r="K222" s="1324"/>
      <c r="L222" s="148"/>
      <c r="M222" s="275"/>
      <c r="N222" s="268"/>
      <c r="O222" s="1448"/>
      <c r="P222" s="1448"/>
      <c r="AH222" s="1455">
        <v>0</v>
      </c>
    </row>
    <row r="223" spans="1:34" s="1459" customFormat="1" ht="0.75" hidden="1" customHeight="1">
      <c r="A223" s="1567"/>
      <c r="B223" s="1567"/>
      <c r="C223" s="302" t="s">
        <v>1352</v>
      </c>
      <c r="D223" s="4060"/>
      <c r="E223" s="3817"/>
      <c r="F223" s="3952"/>
      <c r="G223" s="333"/>
      <c r="H223" s="1324"/>
      <c r="I223" s="565"/>
      <c r="J223" s="487"/>
      <c r="K223" s="1324"/>
      <c r="L223" s="148"/>
      <c r="M223" s="275"/>
      <c r="N223" s="268"/>
      <c r="O223" s="1448"/>
      <c r="P223" s="1448"/>
      <c r="AH223" s="1455">
        <v>0</v>
      </c>
    </row>
    <row r="224" spans="1:34" s="1459" customFormat="1" ht="18.75" hidden="1" customHeight="1">
      <c r="A224" s="1567" t="s">
        <v>271</v>
      </c>
      <c r="B224" s="1567" t="s">
        <v>272</v>
      </c>
      <c r="C224" s="302"/>
      <c r="D224" s="4060"/>
      <c r="E224" s="3817"/>
      <c r="F224" s="3952" t="str">
        <f>INDEX(PT_DIFFERENTIATION_VTAR,MATCH(A224,PT_DIFFERENTIATION_VTAR_ID,0))</f>
        <v>Тарифы на услуги по передаче теплоносителя</v>
      </c>
      <c r="G224" s="4036" t="str">
        <f>INDEX(PT_DIFFERENTIATION_NTAR,MATCH(B224,PT_DIFFERENTIATION_NTAR_ID,0))</f>
        <v/>
      </c>
      <c r="H224" s="1646"/>
      <c r="I224" s="1526"/>
      <c r="J224" s="1560"/>
      <c r="K224" s="1565"/>
      <c r="L224" s="1646" t="s">
        <v>390</v>
      </c>
      <c r="M224" s="275"/>
      <c r="N224" s="268"/>
      <c r="O224" s="1448"/>
      <c r="P224" s="1448"/>
      <c r="AH224" s="1455">
        <v>0</v>
      </c>
    </row>
    <row r="225" spans="1:34" s="1459" customFormat="1" ht="18.75" hidden="1" customHeight="1">
      <c r="A225" s="1567"/>
      <c r="B225" s="1567"/>
      <c r="C225" s="302" t="s">
        <v>1345</v>
      </c>
      <c r="D225" s="4060"/>
      <c r="E225" s="3817"/>
      <c r="F225" s="3952"/>
      <c r="G225" s="4036"/>
      <c r="H225" s="1324"/>
      <c r="I225" s="565" t="s">
        <v>1344</v>
      </c>
      <c r="J225" s="487"/>
      <c r="K225" s="1324"/>
      <c r="L225" s="148"/>
      <c r="M225" s="275"/>
      <c r="N225" s="268"/>
      <c r="O225" s="1448"/>
      <c r="P225" s="1448"/>
      <c r="AH225" s="1455">
        <v>0</v>
      </c>
    </row>
    <row r="226" spans="1:34" s="1459" customFormat="1" ht="0.75" hidden="1" customHeight="1">
      <c r="A226" s="1567"/>
      <c r="B226" s="1567"/>
      <c r="C226" s="302" t="s">
        <v>1352</v>
      </c>
      <c r="D226" s="4060"/>
      <c r="E226" s="3817"/>
      <c r="F226" s="3952"/>
      <c r="G226" s="333"/>
      <c r="H226" s="1324"/>
      <c r="I226" s="565"/>
      <c r="J226" s="487"/>
      <c r="K226" s="1324"/>
      <c r="L226" s="148"/>
      <c r="M226" s="275"/>
      <c r="N226" s="268"/>
      <c r="O226" s="1448"/>
      <c r="P226" s="1448"/>
      <c r="AH226" s="1455">
        <v>0</v>
      </c>
    </row>
    <row r="227" spans="1:34" s="1459" customFormat="1" ht="18.75" hidden="1" customHeight="1">
      <c r="A227" s="1567" t="s">
        <v>277</v>
      </c>
      <c r="B227" s="1567" t="s">
        <v>278</v>
      </c>
      <c r="C227" s="302"/>
      <c r="D227" s="4060"/>
      <c r="E227" s="3817"/>
      <c r="F227" s="395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4036" t="str">
        <f>INDEX(PT_DIFFERENTIATION_NTAR,MATCH(B227,PT_DIFFERENTIATION_NTAR_ID,0))</f>
        <v/>
      </c>
      <c r="H227" s="1646"/>
      <c r="I227" s="1526"/>
      <c r="J227" s="1560"/>
      <c r="K227" s="1565"/>
      <c r="L227" s="1646" t="s">
        <v>390</v>
      </c>
      <c r="M227" s="275"/>
      <c r="N227" s="268"/>
      <c r="O227" s="1448"/>
      <c r="P227" s="1448"/>
      <c r="AH227" s="1455">
        <v>0</v>
      </c>
    </row>
    <row r="228" spans="1:34" s="1459" customFormat="1" ht="18.75" hidden="1" customHeight="1">
      <c r="A228" s="1567"/>
      <c r="B228" s="1567"/>
      <c r="C228" s="302" t="s">
        <v>1345</v>
      </c>
      <c r="D228" s="4060"/>
      <c r="E228" s="3817"/>
      <c r="F228" s="3952"/>
      <c r="G228" s="4036"/>
      <c r="H228" s="1324"/>
      <c r="I228" s="565" t="s">
        <v>1344</v>
      </c>
      <c r="J228" s="487"/>
      <c r="K228" s="1324"/>
      <c r="L228" s="148"/>
      <c r="M228" s="275"/>
      <c r="N228" s="268"/>
      <c r="O228" s="1448"/>
      <c r="P228" s="1448"/>
      <c r="AH228" s="1455">
        <v>0</v>
      </c>
    </row>
    <row r="229" spans="1:34" s="1459" customFormat="1" ht="0.75" hidden="1" customHeight="1">
      <c r="A229" s="1567"/>
      <c r="B229" s="1567"/>
      <c r="C229" s="302" t="s">
        <v>1352</v>
      </c>
      <c r="D229" s="4060"/>
      <c r="E229" s="3817"/>
      <c r="F229" s="3952"/>
      <c r="G229" s="333"/>
      <c r="H229" s="1324"/>
      <c r="I229" s="565"/>
      <c r="J229" s="487"/>
      <c r="K229" s="1324"/>
      <c r="L229" s="148"/>
      <c r="M229" s="275"/>
      <c r="N229" s="268"/>
      <c r="O229" s="1448"/>
      <c r="P229" s="1448"/>
      <c r="AH229" s="1455">
        <v>0</v>
      </c>
    </row>
    <row r="230" spans="1:34" s="1459" customFormat="1" ht="18.75" hidden="1" customHeight="1">
      <c r="A230" s="1567" t="s">
        <v>283</v>
      </c>
      <c r="B230" s="1567" t="s">
        <v>284</v>
      </c>
      <c r="C230" s="302"/>
      <c r="D230" s="4060"/>
      <c r="E230" s="3817"/>
      <c r="F230" s="3952" t="str">
        <f>INDEX(PT_DIFFERENTIATION_VTAR,MATCH(A230,PT_DIFFERENTIATION_VTAR_ID,0))</f>
        <v>Плата за подключение (технологическое присоединение) к системе теплоснабжения</v>
      </c>
      <c r="G230" s="4036" t="str">
        <f>INDEX(PT_DIFFERENTIATION_NTAR,MATCH(B230,PT_DIFFERENTIATION_NTAR_ID,0))</f>
        <v/>
      </c>
      <c r="H230" s="1646"/>
      <c r="I230" s="1526"/>
      <c r="J230" s="1560"/>
      <c r="K230" s="1565"/>
      <c r="L230" s="1646" t="s">
        <v>390</v>
      </c>
      <c r="M230" s="275"/>
      <c r="N230" s="268"/>
      <c r="O230" s="1448"/>
      <c r="P230" s="1448"/>
      <c r="AH230" s="1455">
        <v>0</v>
      </c>
    </row>
    <row r="231" spans="1:34" s="1459" customFormat="1" ht="18.75" hidden="1" customHeight="1">
      <c r="A231" s="1567"/>
      <c r="B231" s="1567"/>
      <c r="C231" s="302" t="s">
        <v>1345</v>
      </c>
      <c r="D231" s="4060"/>
      <c r="E231" s="3817"/>
      <c r="F231" s="3952"/>
      <c r="G231" s="4036"/>
      <c r="H231" s="1324"/>
      <c r="I231" s="565" t="s">
        <v>1344</v>
      </c>
      <c r="J231" s="487"/>
      <c r="K231" s="1324"/>
      <c r="L231" s="148"/>
      <c r="M231" s="275"/>
      <c r="N231" s="268"/>
      <c r="O231" s="1448"/>
      <c r="P231" s="1448"/>
      <c r="AH231" s="1455">
        <v>0</v>
      </c>
    </row>
    <row r="232" spans="1:34" s="1459" customFormat="1" ht="0.75" hidden="1" customHeight="1">
      <c r="A232" s="1567"/>
      <c r="B232" s="1567"/>
      <c r="C232" s="302" t="s">
        <v>1352</v>
      </c>
      <c r="D232" s="4060"/>
      <c r="E232" s="3817"/>
      <c r="F232" s="3952"/>
      <c r="G232" s="333"/>
      <c r="H232" s="1324"/>
      <c r="I232" s="565"/>
      <c r="J232" s="487"/>
      <c r="K232" s="1324"/>
      <c r="L232" s="148"/>
      <c r="M232" s="275"/>
      <c r="N232" s="268"/>
      <c r="O232" s="1448"/>
      <c r="P232" s="1448"/>
      <c r="AH232" s="1455">
        <v>0</v>
      </c>
    </row>
    <row r="233" spans="1:34" s="1459" customFormat="1" ht="18.75" hidden="1" customHeight="1">
      <c r="A233" s="1567" t="s">
        <v>289</v>
      </c>
      <c r="B233" s="1567" t="s">
        <v>290</v>
      </c>
      <c r="C233" s="302"/>
      <c r="D233" s="4060"/>
      <c r="E233" s="3817"/>
      <c r="F233" s="3952" t="str">
        <f>INDEX(PT_DIFFERENTIATION_VTAR,MATCH(A233,PT_DIFFERENTIATION_VTAR_ID,0))</f>
        <v>Плата за подключение (технологическое присоединение) к системе теплоснабжения (индивидуальная)</v>
      </c>
      <c r="G233" s="4036" t="str">
        <f>INDEX(PT_DIFFERENTIATION_NTAR,MATCH(B233,PT_DIFFERENTIATION_NTAR_ID,0))</f>
        <v/>
      </c>
      <c r="H233" s="1764"/>
      <c r="I233" s="1526"/>
      <c r="J233" s="1560"/>
      <c r="K233" s="1565"/>
      <c r="L233" s="1764" t="s">
        <v>390</v>
      </c>
      <c r="M233" s="275"/>
      <c r="N233" s="268"/>
      <c r="O233" s="1448"/>
      <c r="P233" s="1448"/>
      <c r="AH233" s="1455">
        <v>0</v>
      </c>
    </row>
    <row r="234" spans="1:34" s="1459" customFormat="1" ht="18.75" hidden="1" customHeight="1">
      <c r="A234" s="1567"/>
      <c r="B234" s="1567"/>
      <c r="C234" s="302" t="s">
        <v>1345</v>
      </c>
      <c r="D234" s="4060"/>
      <c r="E234" s="3817"/>
      <c r="F234" s="3952"/>
      <c r="G234" s="4036"/>
      <c r="H234" s="1324"/>
      <c r="I234" s="565" t="s">
        <v>1344</v>
      </c>
      <c r="J234" s="487"/>
      <c r="K234" s="1324"/>
      <c r="L234" s="148"/>
      <c r="M234" s="275"/>
      <c r="N234" s="268"/>
      <c r="O234" s="1448"/>
      <c r="P234" s="1448"/>
      <c r="AH234" s="1455">
        <v>0</v>
      </c>
    </row>
    <row r="235" spans="1:34" s="1459" customFormat="1" ht="0.75" hidden="1" customHeight="1">
      <c r="A235" s="1567"/>
      <c r="B235" s="1567"/>
      <c r="C235" s="302" t="s">
        <v>1352</v>
      </c>
      <c r="D235" s="4060"/>
      <c r="E235" s="3817"/>
      <c r="F235" s="3952"/>
      <c r="G235" s="333"/>
      <c r="H235" s="1324"/>
      <c r="I235" s="565"/>
      <c r="J235" s="487"/>
      <c r="K235" s="1324"/>
      <c r="L235" s="148"/>
      <c r="M235" s="275"/>
      <c r="N235" s="268"/>
      <c r="O235" s="1448"/>
      <c r="P235" s="1448"/>
      <c r="AH235" s="1455">
        <v>0</v>
      </c>
    </row>
    <row r="236" spans="1:34" s="1459" customFormat="1" ht="18.75" hidden="1" customHeight="1">
      <c r="A236" s="1567" t="s">
        <v>309</v>
      </c>
      <c r="B236" s="1567" t="s">
        <v>310</v>
      </c>
      <c r="C236" s="302"/>
      <c r="D236" s="4060"/>
      <c r="E236" s="3817"/>
      <c r="F236" s="3952" t="str">
        <f>INDEX(PT_DIFFERENTIATION_VTAR,MATCH(A236,PT_DIFFERENTIATION_VTAR_ID,0))</f>
        <v>Тариф на питьевую воду (питьевое водоснабжение)</v>
      </c>
      <c r="G236" s="4036" t="str">
        <f>INDEX(PT_DIFFERENTIATION_NTAR,MATCH(B236,PT_DIFFERENTIATION_NTAR_ID,0))</f>
        <v/>
      </c>
      <c r="H236" s="1646"/>
      <c r="I236" s="1526"/>
      <c r="J236" s="1560"/>
      <c r="K236" s="1565"/>
      <c r="L236" s="1646" t="s">
        <v>390</v>
      </c>
      <c r="M236" s="275"/>
      <c r="N236" s="268"/>
      <c r="O236" s="1448"/>
      <c r="P236" s="1448"/>
      <c r="AH236" s="1455">
        <v>0</v>
      </c>
    </row>
    <row r="237" spans="1:34" s="1459" customFormat="1" ht="18.75" hidden="1" customHeight="1">
      <c r="A237" s="1567"/>
      <c r="B237" s="1567"/>
      <c r="C237" s="302" t="s">
        <v>1345</v>
      </c>
      <c r="D237" s="4060"/>
      <c r="E237" s="3817"/>
      <c r="F237" s="3952"/>
      <c r="G237" s="4036"/>
      <c r="H237" s="1324"/>
      <c r="I237" s="565" t="s">
        <v>1344</v>
      </c>
      <c r="J237" s="487"/>
      <c r="K237" s="1324"/>
      <c r="L237" s="148"/>
      <c r="M237" s="275"/>
      <c r="N237" s="268"/>
      <c r="O237" s="1448"/>
      <c r="P237" s="1448"/>
      <c r="AH237" s="1455">
        <v>0</v>
      </c>
    </row>
    <row r="238" spans="1:34" s="1459" customFormat="1" ht="0.75" hidden="1" customHeight="1">
      <c r="A238" s="1567"/>
      <c r="B238" s="1567"/>
      <c r="C238" s="302" t="s">
        <v>1352</v>
      </c>
      <c r="D238" s="4060"/>
      <c r="E238" s="3817"/>
      <c r="F238" s="3952"/>
      <c r="G238" s="333"/>
      <c r="H238" s="1324"/>
      <c r="I238" s="565"/>
      <c r="J238" s="487"/>
      <c r="K238" s="1324"/>
      <c r="L238" s="148"/>
      <c r="M238" s="275"/>
      <c r="N238" s="268"/>
      <c r="O238" s="1448"/>
      <c r="P238" s="1448"/>
      <c r="AH238" s="1455">
        <v>0</v>
      </c>
    </row>
    <row r="239" spans="1:34" s="1459" customFormat="1" ht="18.75" hidden="1" customHeight="1">
      <c r="A239" s="1567" t="s">
        <v>314</v>
      </c>
      <c r="B239" s="1567" t="s">
        <v>315</v>
      </c>
      <c r="C239" s="302"/>
      <c r="D239" s="4060"/>
      <c r="E239" s="3817"/>
      <c r="F239" s="3952" t="str">
        <f>INDEX(PT_DIFFERENTIATION_VTAR,MATCH(A239,PT_DIFFERENTIATION_VTAR_ID,0))</f>
        <v>Тариф на техническую воду</v>
      </c>
      <c r="G239" s="4036" t="str">
        <f>INDEX(PT_DIFFERENTIATION_NTAR,MATCH(B239,PT_DIFFERENTIATION_NTAR_ID,0))</f>
        <v/>
      </c>
      <c r="H239" s="1646"/>
      <c r="I239" s="1526"/>
      <c r="J239" s="1560"/>
      <c r="K239" s="1565"/>
      <c r="L239" s="1646" t="s">
        <v>390</v>
      </c>
      <c r="M239" s="275"/>
      <c r="N239" s="268"/>
      <c r="O239" s="1448"/>
      <c r="P239" s="1448"/>
      <c r="AH239" s="1455">
        <v>0</v>
      </c>
    </row>
    <row r="240" spans="1:34" s="1459" customFormat="1" ht="18.75" hidden="1" customHeight="1">
      <c r="A240" s="1567"/>
      <c r="B240" s="1567"/>
      <c r="C240" s="302" t="s">
        <v>1345</v>
      </c>
      <c r="D240" s="4060"/>
      <c r="E240" s="3817"/>
      <c r="F240" s="3952"/>
      <c r="G240" s="4036"/>
      <c r="H240" s="1324"/>
      <c r="I240" s="565" t="s">
        <v>1344</v>
      </c>
      <c r="J240" s="487"/>
      <c r="K240" s="1324"/>
      <c r="L240" s="148"/>
      <c r="M240" s="275"/>
      <c r="N240" s="268"/>
      <c r="O240" s="1448"/>
      <c r="P240" s="1448"/>
      <c r="AH240" s="1455">
        <v>0</v>
      </c>
    </row>
    <row r="241" spans="1:34" s="1459" customFormat="1" ht="0.75" hidden="1" customHeight="1">
      <c r="A241" s="1567"/>
      <c r="B241" s="1567"/>
      <c r="C241" s="302" t="s">
        <v>1352</v>
      </c>
      <c r="D241" s="4060"/>
      <c r="E241" s="3817"/>
      <c r="F241" s="3952"/>
      <c r="G241" s="333"/>
      <c r="H241" s="1324"/>
      <c r="I241" s="565"/>
      <c r="J241" s="487"/>
      <c r="K241" s="1324"/>
      <c r="L241" s="148"/>
      <c r="M241" s="275"/>
      <c r="N241" s="268"/>
      <c r="O241" s="1448"/>
      <c r="P241" s="1448"/>
      <c r="AH241" s="1455">
        <v>0</v>
      </c>
    </row>
    <row r="242" spans="1:34" s="1459" customFormat="1" ht="18.75" hidden="1" customHeight="1">
      <c r="A242" s="1567" t="s">
        <v>319</v>
      </c>
      <c r="B242" s="1567" t="s">
        <v>320</v>
      </c>
      <c r="C242" s="302"/>
      <c r="D242" s="4060"/>
      <c r="E242" s="3817"/>
      <c r="F242" s="3952" t="str">
        <f>INDEX(PT_DIFFERENTIATION_VTAR,MATCH(A242,PT_DIFFERENTIATION_VTAR_ID,0))</f>
        <v>Тариф на транспортировку воды</v>
      </c>
      <c r="G242" s="4036" t="str">
        <f>INDEX(PT_DIFFERENTIATION_NTAR,MATCH(B242,PT_DIFFERENTIATION_NTAR_ID,0))</f>
        <v/>
      </c>
      <c r="H242" s="1646"/>
      <c r="I242" s="1526"/>
      <c r="J242" s="1560"/>
      <c r="K242" s="1565"/>
      <c r="L242" s="1646" t="s">
        <v>390</v>
      </c>
      <c r="M242" s="275"/>
      <c r="N242" s="268"/>
      <c r="O242" s="1448"/>
      <c r="P242" s="1448"/>
      <c r="AH242" s="1455">
        <v>0</v>
      </c>
    </row>
    <row r="243" spans="1:34" s="1459" customFormat="1" ht="18.75" hidden="1" customHeight="1">
      <c r="A243" s="1567"/>
      <c r="B243" s="1567"/>
      <c r="C243" s="302" t="s">
        <v>1345</v>
      </c>
      <c r="D243" s="4060"/>
      <c r="E243" s="3817"/>
      <c r="F243" s="3952"/>
      <c r="G243" s="4036"/>
      <c r="H243" s="1324"/>
      <c r="I243" s="565" t="s">
        <v>1344</v>
      </c>
      <c r="J243" s="487"/>
      <c r="K243" s="1324"/>
      <c r="L243" s="148"/>
      <c r="M243" s="275"/>
      <c r="N243" s="268"/>
      <c r="O243" s="1448"/>
      <c r="P243" s="1448"/>
      <c r="AH243" s="1455">
        <v>0</v>
      </c>
    </row>
    <row r="244" spans="1:34" s="1459" customFormat="1" ht="0.75" hidden="1" customHeight="1">
      <c r="A244" s="1567"/>
      <c r="B244" s="1567"/>
      <c r="C244" s="302" t="s">
        <v>1352</v>
      </c>
      <c r="D244" s="4060"/>
      <c r="E244" s="3817"/>
      <c r="F244" s="3952"/>
      <c r="G244" s="333"/>
      <c r="H244" s="1324"/>
      <c r="I244" s="565"/>
      <c r="J244" s="487"/>
      <c r="K244" s="1324"/>
      <c r="L244" s="148"/>
      <c r="M244" s="275"/>
      <c r="N244" s="268"/>
      <c r="O244" s="1448"/>
      <c r="P244" s="1448"/>
      <c r="AH244" s="1455">
        <v>0</v>
      </c>
    </row>
    <row r="245" spans="1:34" s="1459" customFormat="1" ht="18.75" hidden="1" customHeight="1">
      <c r="A245" s="1567" t="s">
        <v>324</v>
      </c>
      <c r="B245" s="1567" t="s">
        <v>325</v>
      </c>
      <c r="C245" s="302"/>
      <c r="D245" s="4060"/>
      <c r="E245" s="3817"/>
      <c r="F245" s="3952" t="str">
        <f>INDEX(PT_DIFFERENTIATION_VTAR,MATCH(A245,PT_DIFFERENTIATION_VTAR_ID,0))</f>
        <v>Тариф на подвоз воды</v>
      </c>
      <c r="G245" s="4036" t="str">
        <f>INDEX(PT_DIFFERENTIATION_NTAR,MATCH(B245,PT_DIFFERENTIATION_NTAR_ID,0))</f>
        <v/>
      </c>
      <c r="H245" s="1646"/>
      <c r="I245" s="1526"/>
      <c r="J245" s="1560"/>
      <c r="K245" s="1565"/>
      <c r="L245" s="1646" t="s">
        <v>390</v>
      </c>
      <c r="M245" s="275"/>
      <c r="N245" s="268"/>
      <c r="O245" s="1448"/>
      <c r="P245" s="1448"/>
      <c r="AH245" s="1455">
        <v>0</v>
      </c>
    </row>
    <row r="246" spans="1:34" s="1459" customFormat="1" ht="18.75" hidden="1" customHeight="1">
      <c r="A246" s="1567"/>
      <c r="B246" s="1567"/>
      <c r="C246" s="302" t="s">
        <v>1345</v>
      </c>
      <c r="D246" s="4060"/>
      <c r="E246" s="3817"/>
      <c r="F246" s="3952"/>
      <c r="G246" s="4036"/>
      <c r="H246" s="1324"/>
      <c r="I246" s="565" t="s">
        <v>1344</v>
      </c>
      <c r="J246" s="487"/>
      <c r="K246" s="1324"/>
      <c r="L246" s="148"/>
      <c r="M246" s="275"/>
      <c r="N246" s="268"/>
      <c r="O246" s="1448"/>
      <c r="P246" s="1448"/>
      <c r="AH246" s="1455">
        <v>0</v>
      </c>
    </row>
    <row r="247" spans="1:34" s="1459" customFormat="1" ht="0.75" hidden="1" customHeight="1">
      <c r="A247" s="1567"/>
      <c r="B247" s="1567"/>
      <c r="C247" s="302" t="s">
        <v>1352</v>
      </c>
      <c r="D247" s="4060"/>
      <c r="E247" s="3817"/>
      <c r="F247" s="3952"/>
      <c r="G247" s="333"/>
      <c r="H247" s="1324"/>
      <c r="I247" s="565"/>
      <c r="J247" s="487"/>
      <c r="K247" s="1324"/>
      <c r="L247" s="148"/>
      <c r="M247" s="275"/>
      <c r="N247" s="268"/>
      <c r="O247" s="1448"/>
      <c r="P247" s="1448"/>
      <c r="AH247" s="1455">
        <v>0</v>
      </c>
    </row>
    <row r="248" spans="1:34" s="1459" customFormat="1" ht="18.75" hidden="1" customHeight="1">
      <c r="A248" s="1567" t="s">
        <v>329</v>
      </c>
      <c r="B248" s="1567" t="s">
        <v>330</v>
      </c>
      <c r="C248" s="302"/>
      <c r="D248" s="4060"/>
      <c r="E248" s="3817"/>
      <c r="F248" s="395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4036" t="str">
        <f>INDEX(PT_DIFFERENTIATION_NTAR,MATCH(B248,PT_DIFFERENTIATION_NTAR_ID,0))</f>
        <v/>
      </c>
      <c r="H248" s="1646"/>
      <c r="I248" s="1526"/>
      <c r="J248" s="1560"/>
      <c r="K248" s="1565"/>
      <c r="L248" s="1646" t="s">
        <v>390</v>
      </c>
      <c r="M248" s="275"/>
      <c r="N248" s="268"/>
      <c r="O248" s="1448"/>
      <c r="P248" s="1448"/>
      <c r="AH248" s="1455">
        <v>0</v>
      </c>
    </row>
    <row r="249" spans="1:34" s="1459" customFormat="1" ht="18.75" hidden="1" customHeight="1">
      <c r="A249" s="1567"/>
      <c r="B249" s="1567"/>
      <c r="C249" s="302" t="s">
        <v>1345</v>
      </c>
      <c r="D249" s="4060"/>
      <c r="E249" s="3817"/>
      <c r="F249" s="3952"/>
      <c r="G249" s="4036"/>
      <c r="H249" s="1324"/>
      <c r="I249" s="565" t="s">
        <v>1344</v>
      </c>
      <c r="J249" s="487"/>
      <c r="K249" s="1324"/>
      <c r="L249" s="148"/>
      <c r="M249" s="275"/>
      <c r="N249" s="268"/>
      <c r="O249" s="1448"/>
      <c r="P249" s="1448"/>
      <c r="AH249" s="1455">
        <v>0</v>
      </c>
    </row>
    <row r="250" spans="1:34" s="1459" customFormat="1" ht="0.75" hidden="1" customHeight="1">
      <c r="A250" s="1567"/>
      <c r="B250" s="1567"/>
      <c r="C250" s="302" t="s">
        <v>1352</v>
      </c>
      <c r="D250" s="4060"/>
      <c r="E250" s="3817"/>
      <c r="F250" s="3952"/>
      <c r="G250" s="333"/>
      <c r="H250" s="1324"/>
      <c r="I250" s="565"/>
      <c r="J250" s="487"/>
      <c r="K250" s="1324"/>
      <c r="L250" s="148"/>
      <c r="M250" s="275"/>
      <c r="N250" s="268"/>
      <c r="O250" s="1448"/>
      <c r="P250" s="1448"/>
      <c r="AH250" s="1455">
        <v>0</v>
      </c>
    </row>
    <row r="251" spans="1:34" s="1459" customFormat="1" ht="18.75" hidden="1" customHeight="1">
      <c r="A251" s="1567" t="s">
        <v>334</v>
      </c>
      <c r="B251" s="1567" t="s">
        <v>335</v>
      </c>
      <c r="C251" s="302"/>
      <c r="D251" s="4060"/>
      <c r="E251" s="3817"/>
      <c r="F251" s="3952" t="str">
        <f>INDEX(PT_DIFFERENTIATION_VTAR,MATCH(A251,PT_DIFFERENTIATION_VTAR_ID,0))</f>
        <v>Тариф на горячую воду (горячее водоснабжение)</v>
      </c>
      <c r="G251" s="4036" t="str">
        <f>INDEX(PT_DIFFERENTIATION_NTAR,MATCH(B251,PT_DIFFERENTIATION_NTAR_ID,0))</f>
        <v/>
      </c>
      <c r="H251" s="1646"/>
      <c r="I251" s="1526"/>
      <c r="J251" s="1560"/>
      <c r="K251" s="1565"/>
      <c r="L251" s="1646" t="s">
        <v>390</v>
      </c>
      <c r="M251" s="275"/>
      <c r="N251" s="268"/>
      <c r="O251" s="1448"/>
      <c r="P251" s="1448"/>
      <c r="AH251" s="1455">
        <v>0</v>
      </c>
    </row>
    <row r="252" spans="1:34" s="1459" customFormat="1" ht="18.75" hidden="1" customHeight="1">
      <c r="A252" s="1567"/>
      <c r="B252" s="1567"/>
      <c r="C252" s="302" t="s">
        <v>1345</v>
      </c>
      <c r="D252" s="4060"/>
      <c r="E252" s="3817"/>
      <c r="F252" s="3952"/>
      <c r="G252" s="4036"/>
      <c r="H252" s="1324"/>
      <c r="I252" s="565" t="s">
        <v>1344</v>
      </c>
      <c r="J252" s="487"/>
      <c r="K252" s="1324"/>
      <c r="L252" s="148"/>
      <c r="M252" s="275"/>
      <c r="N252" s="268"/>
      <c r="O252" s="1448"/>
      <c r="P252" s="1448"/>
      <c r="AH252" s="1455">
        <v>0</v>
      </c>
    </row>
    <row r="253" spans="1:34" s="1459" customFormat="1" ht="0.75" hidden="1" customHeight="1">
      <c r="A253" s="1567"/>
      <c r="B253" s="1567"/>
      <c r="C253" s="302" t="s">
        <v>1352</v>
      </c>
      <c r="D253" s="4060"/>
      <c r="E253" s="3817"/>
      <c r="F253" s="3952"/>
      <c r="G253" s="333"/>
      <c r="H253" s="1324"/>
      <c r="I253" s="565"/>
      <c r="J253" s="487"/>
      <c r="K253" s="1324"/>
      <c r="L253" s="148"/>
      <c r="M253" s="275"/>
      <c r="N253" s="268"/>
      <c r="O253" s="1448"/>
      <c r="P253" s="1448"/>
      <c r="AH253" s="1455">
        <v>0</v>
      </c>
    </row>
    <row r="254" spans="1:34" s="1459" customFormat="1" ht="18.75" hidden="1" customHeight="1">
      <c r="A254" s="1567" t="s">
        <v>339</v>
      </c>
      <c r="B254" s="1567" t="s">
        <v>340</v>
      </c>
      <c r="C254" s="302"/>
      <c r="D254" s="4060"/>
      <c r="E254" s="3817"/>
      <c r="F254" s="3952" t="str">
        <f>INDEX(PT_DIFFERENTIATION_VTAR,MATCH(A254,PT_DIFFERENTIATION_VTAR_ID,0))</f>
        <v>Тариф на транспортировку горячей воды</v>
      </c>
      <c r="G254" s="4036" t="str">
        <f>INDEX(PT_DIFFERENTIATION_NTAR,MATCH(B254,PT_DIFFERENTIATION_NTAR_ID,0))</f>
        <v/>
      </c>
      <c r="H254" s="1646"/>
      <c r="I254" s="1526"/>
      <c r="J254" s="1560"/>
      <c r="K254" s="1565"/>
      <c r="L254" s="1646" t="s">
        <v>390</v>
      </c>
      <c r="M254" s="275"/>
      <c r="N254" s="268"/>
      <c r="O254" s="1448"/>
      <c r="P254" s="1448"/>
      <c r="AH254" s="1455">
        <v>0</v>
      </c>
    </row>
    <row r="255" spans="1:34" s="1459" customFormat="1" ht="18.75" hidden="1" customHeight="1">
      <c r="A255" s="1567"/>
      <c r="B255" s="1567"/>
      <c r="C255" s="302" t="s">
        <v>1345</v>
      </c>
      <c r="D255" s="4060"/>
      <c r="E255" s="3817"/>
      <c r="F255" s="3952"/>
      <c r="G255" s="4036"/>
      <c r="H255" s="1324"/>
      <c r="I255" s="565" t="s">
        <v>1344</v>
      </c>
      <c r="J255" s="487"/>
      <c r="K255" s="1324"/>
      <c r="L255" s="148"/>
      <c r="M255" s="275"/>
      <c r="N255" s="268"/>
      <c r="O255" s="1448"/>
      <c r="P255" s="1448"/>
      <c r="AH255" s="1455">
        <v>0</v>
      </c>
    </row>
    <row r="256" spans="1:34" s="1459" customFormat="1" ht="0.75" hidden="1" customHeight="1">
      <c r="A256" s="1567"/>
      <c r="B256" s="1567"/>
      <c r="C256" s="302" t="s">
        <v>1352</v>
      </c>
      <c r="D256" s="4060"/>
      <c r="E256" s="3817"/>
      <c r="F256" s="3952"/>
      <c r="G256" s="333"/>
      <c r="H256" s="1324"/>
      <c r="I256" s="565"/>
      <c r="J256" s="487"/>
      <c r="K256" s="1324"/>
      <c r="L256" s="148"/>
      <c r="M256" s="275"/>
      <c r="N256" s="268"/>
      <c r="O256" s="1448"/>
      <c r="P256" s="1448"/>
      <c r="AH256" s="1455">
        <v>0</v>
      </c>
    </row>
    <row r="257" spans="1:34" s="1459" customFormat="1" ht="18.75" hidden="1" customHeight="1">
      <c r="A257" s="1567" t="s">
        <v>344</v>
      </c>
      <c r="B257" s="1567" t="s">
        <v>345</v>
      </c>
      <c r="C257" s="302"/>
      <c r="D257" s="4060"/>
      <c r="E257" s="3817"/>
      <c r="F257" s="3952" t="str">
        <f>INDEX(PT_DIFFERENTIATION_VTAR,MATCH(A257,PT_DIFFERENTIATION_VTAR_ID,0))</f>
        <v>Тариф на подключение (технологическое присоединение) к централизованной системе горячего водоснабжения</v>
      </c>
      <c r="G257" s="4036" t="str">
        <f>INDEX(PT_DIFFERENTIATION_NTAR,MATCH(B257,PT_DIFFERENTIATION_NTAR_ID,0))</f>
        <v/>
      </c>
      <c r="H257" s="1646"/>
      <c r="I257" s="1526"/>
      <c r="J257" s="1560"/>
      <c r="K257" s="1565"/>
      <c r="L257" s="1646" t="s">
        <v>390</v>
      </c>
      <c r="M257" s="275"/>
      <c r="N257" s="268"/>
      <c r="O257" s="1448"/>
      <c r="P257" s="1448"/>
      <c r="AH257" s="1455">
        <v>0</v>
      </c>
    </row>
    <row r="258" spans="1:34" s="1459" customFormat="1" ht="18.75" hidden="1" customHeight="1">
      <c r="A258" s="1567"/>
      <c r="B258" s="1567"/>
      <c r="C258" s="302" t="s">
        <v>1345</v>
      </c>
      <c r="D258" s="4060"/>
      <c r="E258" s="3817"/>
      <c r="F258" s="3952"/>
      <c r="G258" s="4036"/>
      <c r="H258" s="1324"/>
      <c r="I258" s="565" t="s">
        <v>1344</v>
      </c>
      <c r="J258" s="487"/>
      <c r="K258" s="1324"/>
      <c r="L258" s="148"/>
      <c r="M258" s="275"/>
      <c r="N258" s="268"/>
      <c r="O258" s="1448"/>
      <c r="P258" s="1448"/>
      <c r="AH258" s="1455">
        <v>0</v>
      </c>
    </row>
    <row r="259" spans="1:34" s="1459" customFormat="1" ht="0.75" hidden="1" customHeight="1">
      <c r="A259" s="1567"/>
      <c r="B259" s="1567"/>
      <c r="C259" s="302" t="s">
        <v>1352</v>
      </c>
      <c r="D259" s="4060"/>
      <c r="E259" s="3817"/>
      <c r="F259" s="3952"/>
      <c r="G259" s="333"/>
      <c r="H259" s="1324"/>
      <c r="I259" s="565"/>
      <c r="J259" s="487"/>
      <c r="K259" s="1324"/>
      <c r="L259" s="148"/>
      <c r="M259" s="275"/>
      <c r="N259" s="268"/>
      <c r="O259" s="1448"/>
      <c r="P259" s="1448"/>
      <c r="AH259" s="1455">
        <v>0</v>
      </c>
    </row>
    <row r="260" spans="1:34" s="1459" customFormat="1" ht="18.75" hidden="1" customHeight="1">
      <c r="A260" s="1567" t="s">
        <v>349</v>
      </c>
      <c r="B260" s="1567" t="s">
        <v>350</v>
      </c>
      <c r="C260" s="302"/>
      <c r="D260" s="4060"/>
      <c r="E260" s="3817"/>
      <c r="F260" s="3952" t="str">
        <f>INDEX(PT_DIFFERENTIATION_VTAR,MATCH(A260,PT_DIFFERENTIATION_VTAR_ID,0))</f>
        <v>Тариф на водоотведение</v>
      </c>
      <c r="G260" s="4036" t="str">
        <f>INDEX(PT_DIFFERENTIATION_NTAR,MATCH(B260,PT_DIFFERENTIATION_NTAR_ID,0))</f>
        <v/>
      </c>
      <c r="H260" s="1646"/>
      <c r="I260" s="1526"/>
      <c r="J260" s="1560"/>
      <c r="K260" s="1565"/>
      <c r="L260" s="1646" t="s">
        <v>390</v>
      </c>
      <c r="M260" s="275"/>
      <c r="N260" s="268"/>
      <c r="O260" s="1448"/>
      <c r="P260" s="1448"/>
      <c r="AH260" s="1455">
        <v>0</v>
      </c>
    </row>
    <row r="261" spans="1:34" s="1459" customFormat="1" ht="18.75" hidden="1" customHeight="1">
      <c r="A261" s="1567"/>
      <c r="B261" s="1567"/>
      <c r="C261" s="302" t="s">
        <v>1345</v>
      </c>
      <c r="D261" s="4060"/>
      <c r="E261" s="3817"/>
      <c r="F261" s="3952"/>
      <c r="G261" s="4036"/>
      <c r="H261" s="1324"/>
      <c r="I261" s="565" t="s">
        <v>1344</v>
      </c>
      <c r="J261" s="487"/>
      <c r="K261" s="1324"/>
      <c r="L261" s="148"/>
      <c r="M261" s="275"/>
      <c r="N261" s="268"/>
      <c r="O261" s="1448"/>
      <c r="P261" s="1448"/>
      <c r="AH261" s="1455">
        <v>0</v>
      </c>
    </row>
    <row r="262" spans="1:34" s="1459" customFormat="1" ht="0.75" hidden="1" customHeight="1">
      <c r="A262" s="1567"/>
      <c r="B262" s="1567"/>
      <c r="C262" s="302" t="s">
        <v>1352</v>
      </c>
      <c r="D262" s="4060"/>
      <c r="E262" s="3817"/>
      <c r="F262" s="3952"/>
      <c r="G262" s="333"/>
      <c r="H262" s="1324"/>
      <c r="I262" s="565"/>
      <c r="J262" s="487"/>
      <c r="K262" s="1324"/>
      <c r="L262" s="148"/>
      <c r="M262" s="275"/>
      <c r="N262" s="268"/>
      <c r="O262" s="1448"/>
      <c r="P262" s="1448"/>
      <c r="AH262" s="1455">
        <v>0</v>
      </c>
    </row>
    <row r="263" spans="1:34" s="1459" customFormat="1" ht="18.75" hidden="1" customHeight="1">
      <c r="A263" s="1567" t="s">
        <v>354</v>
      </c>
      <c r="B263" s="1567" t="s">
        <v>355</v>
      </c>
      <c r="C263" s="302"/>
      <c r="D263" s="4060"/>
      <c r="E263" s="3817"/>
      <c r="F263" s="3952" t="str">
        <f>INDEX(PT_DIFFERENTIATION_VTAR,MATCH(A263,PT_DIFFERENTIATION_VTAR_ID,0))</f>
        <v>Тариф на транспортировку сточных вод</v>
      </c>
      <c r="G263" s="4036" t="str">
        <f>INDEX(PT_DIFFERENTIATION_NTAR,MATCH(B263,PT_DIFFERENTIATION_NTAR_ID,0))</f>
        <v/>
      </c>
      <c r="H263" s="1646"/>
      <c r="I263" s="1526"/>
      <c r="J263" s="1560"/>
      <c r="K263" s="1565"/>
      <c r="L263" s="1646" t="s">
        <v>390</v>
      </c>
      <c r="M263" s="275"/>
      <c r="N263" s="268"/>
      <c r="O263" s="1448"/>
      <c r="P263" s="1448"/>
      <c r="AH263" s="1455">
        <v>0</v>
      </c>
    </row>
    <row r="264" spans="1:34" s="1459" customFormat="1" ht="18.75" hidden="1" customHeight="1">
      <c r="A264" s="1567"/>
      <c r="B264" s="1567"/>
      <c r="C264" s="302" t="s">
        <v>1345</v>
      </c>
      <c r="D264" s="4060"/>
      <c r="E264" s="3817"/>
      <c r="F264" s="3952"/>
      <c r="G264" s="4036"/>
      <c r="H264" s="1324"/>
      <c r="I264" s="565" t="s">
        <v>1344</v>
      </c>
      <c r="J264" s="487"/>
      <c r="K264" s="1324"/>
      <c r="L264" s="148"/>
      <c r="M264" s="275"/>
      <c r="N264" s="268"/>
      <c r="O264" s="1448"/>
      <c r="P264" s="1448"/>
      <c r="AH264" s="1455">
        <v>0</v>
      </c>
    </row>
    <row r="265" spans="1:34" s="1459" customFormat="1" ht="0.75" hidden="1" customHeight="1">
      <c r="A265" s="1567"/>
      <c r="B265" s="1567"/>
      <c r="C265" s="302" t="s">
        <v>1352</v>
      </c>
      <c r="D265" s="4060"/>
      <c r="E265" s="3817"/>
      <c r="F265" s="3952"/>
      <c r="G265" s="333"/>
      <c r="H265" s="1324"/>
      <c r="I265" s="565"/>
      <c r="J265" s="487"/>
      <c r="K265" s="1324"/>
      <c r="L265" s="148"/>
      <c r="M265" s="275"/>
      <c r="N265" s="268"/>
      <c r="O265" s="1448"/>
      <c r="P265" s="1448"/>
      <c r="AH265" s="1455">
        <v>0</v>
      </c>
    </row>
    <row r="266" spans="1:34" s="1459" customFormat="1" ht="18.75" hidden="1" customHeight="1">
      <c r="A266" s="1567" t="s">
        <v>359</v>
      </c>
      <c r="B266" s="1567" t="s">
        <v>360</v>
      </c>
      <c r="C266" s="302"/>
      <c r="D266" s="4060"/>
      <c r="E266" s="3817"/>
      <c r="F266" s="3952" t="str">
        <f>INDEX(PT_DIFFERENTIATION_VTAR,MATCH(A266,PT_DIFFERENTIATION_VTAR_ID,0))</f>
        <v>Тариф на подключение (технологическое присоединение) к централизованной системе водоотведения</v>
      </c>
      <c r="G266" s="4036" t="str">
        <f>INDEX(PT_DIFFERENTIATION_NTAR,MATCH(B266,PT_DIFFERENTIATION_NTAR_ID,0))</f>
        <v/>
      </c>
      <c r="H266" s="1646"/>
      <c r="I266" s="1526"/>
      <c r="J266" s="1560"/>
      <c r="K266" s="1565"/>
      <c r="L266" s="1646" t="s">
        <v>390</v>
      </c>
      <c r="M266" s="275"/>
      <c r="N266" s="268"/>
      <c r="O266" s="1448"/>
      <c r="P266" s="1448"/>
      <c r="AH266" s="1455">
        <v>0</v>
      </c>
    </row>
    <row r="267" spans="1:34" s="1459" customFormat="1" ht="18.75" hidden="1" customHeight="1">
      <c r="A267" s="1567"/>
      <c r="B267" s="1567"/>
      <c r="C267" s="302" t="s">
        <v>1345</v>
      </c>
      <c r="D267" s="4060"/>
      <c r="E267" s="3817"/>
      <c r="F267" s="3952"/>
      <c r="G267" s="4036"/>
      <c r="H267" s="1324"/>
      <c r="I267" s="565" t="s">
        <v>1344</v>
      </c>
      <c r="J267" s="487"/>
      <c r="K267" s="1324"/>
      <c r="L267" s="148"/>
      <c r="M267" s="275"/>
      <c r="N267" s="268"/>
      <c r="O267" s="1448"/>
      <c r="P267" s="1448"/>
      <c r="AH267" s="1455">
        <v>0</v>
      </c>
    </row>
    <row r="268" spans="1:34" s="1459" customFormat="1" ht="1.1499999999999999" customHeight="1">
      <c r="A268" s="1567"/>
      <c r="B268" s="1567"/>
      <c r="C268" s="302" t="s">
        <v>1352</v>
      </c>
      <c r="D268" s="4060"/>
      <c r="E268" s="3817"/>
      <c r="F268" s="3952"/>
      <c r="G268" s="333"/>
      <c r="H268" s="1324"/>
      <c r="I268" s="565"/>
      <c r="J268" s="487"/>
      <c r="K268" s="1324"/>
      <c r="L268" s="148"/>
      <c r="M268" s="275"/>
      <c r="N268" s="268"/>
      <c r="O268" s="1448"/>
      <c r="P268" s="1448"/>
      <c r="AH268" s="1455">
        <v>1</v>
      </c>
    </row>
    <row r="269" spans="1:34" ht="27.4" customHeight="1">
      <c r="A269" s="1567"/>
      <c r="B269" s="1567"/>
      <c r="D269" s="309"/>
      <c r="E269" s="82" t="s">
        <v>79</v>
      </c>
      <c r="F269" s="405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4059"/>
      <c r="H269" s="4059"/>
      <c r="I269" s="4059"/>
      <c r="J269" s="4059"/>
      <c r="K269" s="4059"/>
      <c r="L269" s="4059"/>
      <c r="M269" s="231"/>
      <c r="N269" s="268"/>
      <c r="AH269" s="307">
        <v>26</v>
      </c>
    </row>
    <row r="270" spans="1:34" s="1459" customFormat="1" ht="60.75" hidden="1" customHeight="1">
      <c r="A270" s="1567" t="s">
        <v>241</v>
      </c>
      <c r="B270" s="1567" t="s">
        <v>242</v>
      </c>
      <c r="C270" s="302"/>
      <c r="D270" s="4060"/>
      <c r="E270" s="3817"/>
      <c r="F270" s="395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4036" t="str">
        <f>INDEX(PT_DIFFERENTIATION_NTAR,MATCH(B270,PT_DIFFERENTIATION_NTAR_ID,0))</f>
        <v/>
      </c>
      <c r="H270" s="1646"/>
      <c r="I270" s="1526"/>
      <c r="J270" s="1560"/>
      <c r="K270" s="1565"/>
      <c r="L270" s="1646" t="s">
        <v>390</v>
      </c>
      <c r="M270" s="37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8"/>
      <c r="O270" s="1448"/>
      <c r="P270" s="1448"/>
      <c r="AH270" s="1455">
        <v>0</v>
      </c>
    </row>
    <row r="271" spans="1:34" s="1459" customFormat="1" ht="18.75" hidden="1" customHeight="1">
      <c r="A271" s="1567"/>
      <c r="B271" s="1567"/>
      <c r="C271" s="302" t="s">
        <v>1345</v>
      </c>
      <c r="D271" s="4060"/>
      <c r="E271" s="3817"/>
      <c r="F271" s="3952"/>
      <c r="G271" s="4036"/>
      <c r="H271" s="1324"/>
      <c r="I271" s="565" t="s">
        <v>1344</v>
      </c>
      <c r="J271" s="487"/>
      <c r="K271" s="1324"/>
      <c r="L271" s="148"/>
      <c r="M271" s="3778"/>
      <c r="N271" s="268"/>
      <c r="O271" s="1448"/>
      <c r="P271" s="1448"/>
      <c r="AH271" s="1455">
        <v>0</v>
      </c>
    </row>
    <row r="272" spans="1:34" s="1459" customFormat="1" ht="0.75" hidden="1" customHeight="1">
      <c r="A272" s="1567"/>
      <c r="B272" s="1567"/>
      <c r="C272" s="302" t="s">
        <v>1352</v>
      </c>
      <c r="D272" s="4060"/>
      <c r="E272" s="3817"/>
      <c r="F272" s="3952"/>
      <c r="G272" s="333"/>
      <c r="H272" s="1324"/>
      <c r="I272" s="565"/>
      <c r="J272" s="487"/>
      <c r="K272" s="1324"/>
      <c r="L272" s="148"/>
      <c r="M272" s="3778"/>
      <c r="N272" s="268"/>
      <c r="O272" s="1448"/>
      <c r="P272" s="1448"/>
      <c r="AH272" s="1455">
        <v>0</v>
      </c>
    </row>
    <row r="273" spans="1:34" s="1459" customFormat="1" ht="45" hidden="1" customHeight="1">
      <c r="A273" s="1567" t="s">
        <v>246</v>
      </c>
      <c r="B273" s="1567" t="s">
        <v>247</v>
      </c>
      <c r="C273" s="302"/>
      <c r="D273" s="4060"/>
      <c r="E273" s="3817"/>
      <c r="F273" s="3952" t="str">
        <f>INDEX(PT_DIFFERENTIATION_VTAR,MATCH(A273,PT_DIFFERENTIATION_VTAR_ID,0))</f>
        <v/>
      </c>
      <c r="G273" s="4036" t="str">
        <f>INDEX(PT_DIFFERENTIATION_NTAR,MATCH(B273,PT_DIFFERENTIATION_NTAR_ID,0))</f>
        <v/>
      </c>
      <c r="H273" s="1646"/>
      <c r="I273" s="1526"/>
      <c r="J273" s="1560"/>
      <c r="K273" s="1565"/>
      <c r="L273" s="1646" t="s">
        <v>390</v>
      </c>
      <c r="M273" s="3779"/>
      <c r="N273" s="268"/>
      <c r="O273" s="1448"/>
      <c r="P273" s="1448"/>
      <c r="AH273" s="1455">
        <v>0</v>
      </c>
    </row>
    <row r="274" spans="1:34" s="1459" customFormat="1" ht="18.75" hidden="1" customHeight="1">
      <c r="A274" s="1567"/>
      <c r="B274" s="1567"/>
      <c r="C274" s="302" t="s">
        <v>1345</v>
      </c>
      <c r="D274" s="4060"/>
      <c r="E274" s="3817"/>
      <c r="F274" s="3952"/>
      <c r="G274" s="4036"/>
      <c r="H274" s="1324"/>
      <c r="I274" s="565" t="s">
        <v>1344</v>
      </c>
      <c r="J274" s="487"/>
      <c r="K274" s="1324"/>
      <c r="L274" s="148"/>
      <c r="M274" s="1645"/>
      <c r="N274" s="268"/>
      <c r="O274" s="1448"/>
      <c r="P274" s="1448"/>
      <c r="AH274" s="1455">
        <v>0</v>
      </c>
    </row>
    <row r="275" spans="1:34" s="1459" customFormat="1" ht="0.75" hidden="1" customHeight="1">
      <c r="A275" s="1567"/>
      <c r="B275" s="1567"/>
      <c r="C275" s="302" t="s">
        <v>1352</v>
      </c>
      <c r="D275" s="4060"/>
      <c r="E275" s="3817"/>
      <c r="F275" s="3952"/>
      <c r="G275" s="333"/>
      <c r="H275" s="1324"/>
      <c r="I275" s="565"/>
      <c r="J275" s="487"/>
      <c r="K275" s="1324"/>
      <c r="L275" s="148"/>
      <c r="M275" s="275"/>
      <c r="N275" s="268"/>
      <c r="O275" s="1448"/>
      <c r="P275" s="1448"/>
      <c r="AH275" s="1455">
        <v>0</v>
      </c>
    </row>
    <row r="276" spans="1:34" s="1459" customFormat="1" ht="45" hidden="1" customHeight="1">
      <c r="A276" s="1567" t="s">
        <v>253</v>
      </c>
      <c r="B276" s="1567" t="s">
        <v>254</v>
      </c>
      <c r="C276" s="302"/>
      <c r="D276" s="4060"/>
      <c r="E276" s="3817"/>
      <c r="F276" s="395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4036" t="str">
        <f>INDEX(PT_DIFFERENTIATION_NTAR,MATCH(B276,PT_DIFFERENTIATION_NTAR_ID,0))</f>
        <v/>
      </c>
      <c r="H276" s="1646"/>
      <c r="I276" s="1526"/>
      <c r="J276" s="1560"/>
      <c r="K276" s="1565"/>
      <c r="L276" s="1646" t="s">
        <v>390</v>
      </c>
      <c r="M276" s="275"/>
      <c r="N276" s="268"/>
      <c r="O276" s="1448"/>
      <c r="P276" s="1448"/>
      <c r="AH276" s="1455">
        <v>0</v>
      </c>
    </row>
    <row r="277" spans="1:34" s="1459" customFormat="1" ht="18.75" hidden="1" customHeight="1">
      <c r="A277" s="1567"/>
      <c r="B277" s="1567"/>
      <c r="C277" s="302" t="s">
        <v>1345</v>
      </c>
      <c r="D277" s="4060"/>
      <c r="E277" s="3817"/>
      <c r="F277" s="3952"/>
      <c r="G277" s="4036"/>
      <c r="H277" s="1324"/>
      <c r="I277" s="565" t="s">
        <v>1344</v>
      </c>
      <c r="J277" s="487"/>
      <c r="K277" s="1324"/>
      <c r="L277" s="148"/>
      <c r="M277" s="275"/>
      <c r="N277" s="268"/>
      <c r="O277" s="1448"/>
      <c r="P277" s="1448"/>
      <c r="AH277" s="1455">
        <v>0</v>
      </c>
    </row>
    <row r="278" spans="1:34" s="1459" customFormat="1" ht="0.75" hidden="1" customHeight="1">
      <c r="A278" s="1567"/>
      <c r="B278" s="1567"/>
      <c r="C278" s="302" t="s">
        <v>1352</v>
      </c>
      <c r="D278" s="4060"/>
      <c r="E278" s="3817"/>
      <c r="F278" s="3952"/>
      <c r="G278" s="333"/>
      <c r="H278" s="1324"/>
      <c r="I278" s="565"/>
      <c r="J278" s="487"/>
      <c r="K278" s="1324"/>
      <c r="L278" s="148"/>
      <c r="M278" s="275"/>
      <c r="N278" s="268"/>
      <c r="O278" s="1448"/>
      <c r="P278" s="1448"/>
      <c r="AH278" s="1455">
        <v>0</v>
      </c>
    </row>
    <row r="279" spans="1:34" s="1459" customFormat="1" ht="45" hidden="1" customHeight="1">
      <c r="A279" s="1567" t="s">
        <v>259</v>
      </c>
      <c r="B279" s="1567" t="s">
        <v>260</v>
      </c>
      <c r="C279" s="302"/>
      <c r="D279" s="4060"/>
      <c r="E279" s="3817"/>
      <c r="F279" s="395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4036" t="str">
        <f>INDEX(PT_DIFFERENTIATION_NTAR,MATCH(B279,PT_DIFFERENTIATION_NTAR_ID,0))</f>
        <v/>
      </c>
      <c r="H279" s="1646"/>
      <c r="I279" s="1526"/>
      <c r="J279" s="1560"/>
      <c r="K279" s="1565"/>
      <c r="L279" s="1646" t="s">
        <v>390</v>
      </c>
      <c r="M279" s="275"/>
      <c r="N279" s="268"/>
      <c r="O279" s="1448"/>
      <c r="P279" s="1448"/>
      <c r="AH279" s="1455">
        <v>0</v>
      </c>
    </row>
    <row r="280" spans="1:34" s="1459" customFormat="1" ht="18.75" hidden="1" customHeight="1">
      <c r="A280" s="1567"/>
      <c r="B280" s="1567"/>
      <c r="C280" s="302" t="s">
        <v>1345</v>
      </c>
      <c r="D280" s="4060"/>
      <c r="E280" s="3817"/>
      <c r="F280" s="3952"/>
      <c r="G280" s="4036"/>
      <c r="H280" s="1324"/>
      <c r="I280" s="565" t="s">
        <v>1344</v>
      </c>
      <c r="J280" s="487"/>
      <c r="K280" s="1324"/>
      <c r="L280" s="148"/>
      <c r="M280" s="275"/>
      <c r="N280" s="268"/>
      <c r="O280" s="1448"/>
      <c r="P280" s="1448"/>
      <c r="AH280" s="1455">
        <v>0</v>
      </c>
    </row>
    <row r="281" spans="1:34" s="1459" customFormat="1" ht="0.75" hidden="1" customHeight="1">
      <c r="A281" s="1567"/>
      <c r="B281" s="1567"/>
      <c r="C281" s="302" t="s">
        <v>1352</v>
      </c>
      <c r="D281" s="4060"/>
      <c r="E281" s="3817"/>
      <c r="F281" s="3952"/>
      <c r="G281" s="333"/>
      <c r="H281" s="1324"/>
      <c r="I281" s="565"/>
      <c r="J281" s="487"/>
      <c r="K281" s="1324"/>
      <c r="L281" s="148"/>
      <c r="M281" s="275"/>
      <c r="N281" s="268"/>
      <c r="O281" s="1448"/>
      <c r="P281" s="1448"/>
      <c r="AH281" s="1455">
        <v>0</v>
      </c>
    </row>
    <row r="282" spans="1:34" s="1459" customFormat="1" ht="18.75" hidden="1" customHeight="1">
      <c r="A282" s="1567" t="s">
        <v>265</v>
      </c>
      <c r="B282" s="1567" t="s">
        <v>266</v>
      </c>
      <c r="C282" s="302"/>
      <c r="D282" s="4060"/>
      <c r="E282" s="3817"/>
      <c r="F282" s="3952" t="str">
        <f>INDEX(PT_DIFFERENTIATION_VTAR,MATCH(A282,PT_DIFFERENTIATION_VTAR_ID,0))</f>
        <v>Тарифы на услуги по передаче тепловой энергии</v>
      </c>
      <c r="G282" s="4036" t="str">
        <f>INDEX(PT_DIFFERENTIATION_NTAR,MATCH(B282,PT_DIFFERENTIATION_NTAR_ID,0))</f>
        <v/>
      </c>
      <c r="H282" s="1646"/>
      <c r="I282" s="1526"/>
      <c r="J282" s="1560"/>
      <c r="K282" s="1565"/>
      <c r="L282" s="1646" t="s">
        <v>390</v>
      </c>
      <c r="M282" s="275"/>
      <c r="N282" s="268"/>
      <c r="O282" s="1448"/>
      <c r="P282" s="1448"/>
      <c r="AH282" s="1455">
        <v>0</v>
      </c>
    </row>
    <row r="283" spans="1:34" s="1459" customFormat="1" ht="18.75" hidden="1" customHeight="1">
      <c r="A283" s="1567"/>
      <c r="B283" s="1567"/>
      <c r="C283" s="302" t="s">
        <v>1345</v>
      </c>
      <c r="D283" s="4060"/>
      <c r="E283" s="3817"/>
      <c r="F283" s="3952"/>
      <c r="G283" s="4036"/>
      <c r="H283" s="1324"/>
      <c r="I283" s="565" t="s">
        <v>1344</v>
      </c>
      <c r="J283" s="487"/>
      <c r="K283" s="1324"/>
      <c r="L283" s="148"/>
      <c r="M283" s="275"/>
      <c r="N283" s="268"/>
      <c r="O283" s="1448"/>
      <c r="P283" s="1448"/>
      <c r="AH283" s="1455">
        <v>0</v>
      </c>
    </row>
    <row r="284" spans="1:34" s="1459" customFormat="1" ht="0.75" hidden="1" customHeight="1">
      <c r="A284" s="1567"/>
      <c r="B284" s="1567"/>
      <c r="C284" s="302" t="s">
        <v>1352</v>
      </c>
      <c r="D284" s="4060"/>
      <c r="E284" s="3817"/>
      <c r="F284" s="3952"/>
      <c r="G284" s="333"/>
      <c r="H284" s="1324"/>
      <c r="I284" s="565"/>
      <c r="J284" s="487"/>
      <c r="K284" s="1324"/>
      <c r="L284" s="148"/>
      <c r="M284" s="275"/>
      <c r="N284" s="268"/>
      <c r="O284" s="1448"/>
      <c r="P284" s="1448"/>
      <c r="AH284" s="1455">
        <v>0</v>
      </c>
    </row>
    <row r="285" spans="1:34" s="1459" customFormat="1" ht="18.75" hidden="1" customHeight="1">
      <c r="A285" s="1567" t="s">
        <v>271</v>
      </c>
      <c r="B285" s="1567" t="s">
        <v>272</v>
      </c>
      <c r="C285" s="302"/>
      <c r="D285" s="4060"/>
      <c r="E285" s="3817"/>
      <c r="F285" s="3952" t="str">
        <f>INDEX(PT_DIFFERENTIATION_VTAR,MATCH(A285,PT_DIFFERENTIATION_VTAR_ID,0))</f>
        <v>Тарифы на услуги по передаче теплоносителя</v>
      </c>
      <c r="G285" s="4036" t="str">
        <f>INDEX(PT_DIFFERENTIATION_NTAR,MATCH(B285,PT_DIFFERENTIATION_NTAR_ID,0))</f>
        <v/>
      </c>
      <c r="H285" s="1646"/>
      <c r="I285" s="1526"/>
      <c r="J285" s="1560"/>
      <c r="K285" s="1565"/>
      <c r="L285" s="1646" t="s">
        <v>390</v>
      </c>
      <c r="M285" s="275"/>
      <c r="N285" s="268"/>
      <c r="O285" s="1448"/>
      <c r="P285" s="1448"/>
      <c r="AH285" s="1455">
        <v>0</v>
      </c>
    </row>
    <row r="286" spans="1:34" s="1459" customFormat="1" ht="18.75" hidden="1" customHeight="1">
      <c r="A286" s="1567"/>
      <c r="B286" s="1567"/>
      <c r="C286" s="302" t="s">
        <v>1345</v>
      </c>
      <c r="D286" s="4060"/>
      <c r="E286" s="3817"/>
      <c r="F286" s="3952"/>
      <c r="G286" s="4036"/>
      <c r="H286" s="1324"/>
      <c r="I286" s="565" t="s">
        <v>1344</v>
      </c>
      <c r="J286" s="487"/>
      <c r="K286" s="1324"/>
      <c r="L286" s="148"/>
      <c r="M286" s="275"/>
      <c r="N286" s="268"/>
      <c r="O286" s="1448"/>
      <c r="P286" s="1448"/>
      <c r="AH286" s="1455">
        <v>0</v>
      </c>
    </row>
    <row r="287" spans="1:34" s="1459" customFormat="1" ht="0.75" hidden="1" customHeight="1">
      <c r="A287" s="1567"/>
      <c r="B287" s="1567"/>
      <c r="C287" s="302" t="s">
        <v>1352</v>
      </c>
      <c r="D287" s="4060"/>
      <c r="E287" s="3817"/>
      <c r="F287" s="3952"/>
      <c r="G287" s="333"/>
      <c r="H287" s="1324"/>
      <c r="I287" s="565"/>
      <c r="J287" s="487"/>
      <c r="K287" s="1324"/>
      <c r="L287" s="148"/>
      <c r="M287" s="275"/>
      <c r="N287" s="268"/>
      <c r="O287" s="1448"/>
      <c r="P287" s="1448"/>
      <c r="AH287" s="1455">
        <v>0</v>
      </c>
    </row>
    <row r="288" spans="1:34" s="1459" customFormat="1" ht="18.75" hidden="1" customHeight="1">
      <c r="A288" s="1567" t="s">
        <v>277</v>
      </c>
      <c r="B288" s="1567" t="s">
        <v>278</v>
      </c>
      <c r="C288" s="302"/>
      <c r="D288" s="4060"/>
      <c r="E288" s="3817"/>
      <c r="F288" s="395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4036" t="str">
        <f>INDEX(PT_DIFFERENTIATION_NTAR,MATCH(B288,PT_DIFFERENTIATION_NTAR_ID,0))</f>
        <v/>
      </c>
      <c r="H288" s="1646"/>
      <c r="I288" s="1526"/>
      <c r="J288" s="1560"/>
      <c r="K288" s="1565"/>
      <c r="L288" s="1646" t="s">
        <v>390</v>
      </c>
      <c r="M288" s="275"/>
      <c r="N288" s="268"/>
      <c r="O288" s="1448"/>
      <c r="P288" s="1448"/>
      <c r="AH288" s="1455">
        <v>0</v>
      </c>
    </row>
    <row r="289" spans="1:34" s="1459" customFormat="1" ht="18.75" hidden="1" customHeight="1">
      <c r="A289" s="1567"/>
      <c r="B289" s="1567"/>
      <c r="C289" s="302" t="s">
        <v>1345</v>
      </c>
      <c r="D289" s="4060"/>
      <c r="E289" s="3817"/>
      <c r="F289" s="3952"/>
      <c r="G289" s="4036"/>
      <c r="H289" s="1324"/>
      <c r="I289" s="565" t="s">
        <v>1344</v>
      </c>
      <c r="J289" s="487"/>
      <c r="K289" s="1324"/>
      <c r="L289" s="148"/>
      <c r="M289" s="275"/>
      <c r="N289" s="268"/>
      <c r="O289" s="1448"/>
      <c r="P289" s="1448"/>
      <c r="AH289" s="1455">
        <v>0</v>
      </c>
    </row>
    <row r="290" spans="1:34" s="1459" customFormat="1" ht="0.75" hidden="1" customHeight="1">
      <c r="A290" s="1567"/>
      <c r="B290" s="1567"/>
      <c r="C290" s="302" t="s">
        <v>1352</v>
      </c>
      <c r="D290" s="4060"/>
      <c r="E290" s="3817"/>
      <c r="F290" s="3952"/>
      <c r="G290" s="333"/>
      <c r="H290" s="1324"/>
      <c r="I290" s="565"/>
      <c r="J290" s="487"/>
      <c r="K290" s="1324"/>
      <c r="L290" s="148"/>
      <c r="M290" s="275"/>
      <c r="N290" s="268"/>
      <c r="O290" s="1448"/>
      <c r="P290" s="1448"/>
      <c r="AH290" s="1455">
        <v>0</v>
      </c>
    </row>
    <row r="291" spans="1:34" s="1459" customFormat="1" ht="18.75" hidden="1" customHeight="1">
      <c r="A291" s="1567" t="s">
        <v>283</v>
      </c>
      <c r="B291" s="1567" t="s">
        <v>284</v>
      </c>
      <c r="C291" s="302"/>
      <c r="D291" s="4060"/>
      <c r="E291" s="3817"/>
      <c r="F291" s="3952" t="str">
        <f>INDEX(PT_DIFFERENTIATION_VTAR,MATCH(A291,PT_DIFFERENTIATION_VTAR_ID,0))</f>
        <v>Плата за подключение (технологическое присоединение) к системе теплоснабжения</v>
      </c>
      <c r="G291" s="4036" t="str">
        <f>INDEX(PT_DIFFERENTIATION_NTAR,MATCH(B291,PT_DIFFERENTIATION_NTAR_ID,0))</f>
        <v/>
      </c>
      <c r="H291" s="1646"/>
      <c r="I291" s="1526"/>
      <c r="J291" s="1560"/>
      <c r="K291" s="1565"/>
      <c r="L291" s="1646" t="s">
        <v>390</v>
      </c>
      <c r="M291" s="275"/>
      <c r="N291" s="268"/>
      <c r="O291" s="1448"/>
      <c r="P291" s="1448"/>
      <c r="AH291" s="1455">
        <v>0</v>
      </c>
    </row>
    <row r="292" spans="1:34" s="1459" customFormat="1" ht="18.75" hidden="1" customHeight="1">
      <c r="A292" s="1567"/>
      <c r="B292" s="1567"/>
      <c r="C292" s="302" t="s">
        <v>1345</v>
      </c>
      <c r="D292" s="4060"/>
      <c r="E292" s="3817"/>
      <c r="F292" s="3952"/>
      <c r="G292" s="4036"/>
      <c r="H292" s="1324"/>
      <c r="I292" s="565" t="s">
        <v>1344</v>
      </c>
      <c r="J292" s="487"/>
      <c r="K292" s="1324"/>
      <c r="L292" s="148"/>
      <c r="M292" s="275"/>
      <c r="N292" s="268"/>
      <c r="O292" s="1448"/>
      <c r="P292" s="1448"/>
      <c r="AH292" s="1455">
        <v>0</v>
      </c>
    </row>
    <row r="293" spans="1:34" s="1459" customFormat="1" ht="0.75" hidden="1" customHeight="1">
      <c r="A293" s="1567"/>
      <c r="B293" s="1567"/>
      <c r="C293" s="302" t="s">
        <v>1352</v>
      </c>
      <c r="D293" s="4060"/>
      <c r="E293" s="3817"/>
      <c r="F293" s="3952"/>
      <c r="G293" s="333"/>
      <c r="H293" s="1324"/>
      <c r="I293" s="565"/>
      <c r="J293" s="487"/>
      <c r="K293" s="1324"/>
      <c r="L293" s="148"/>
      <c r="M293" s="275"/>
      <c r="N293" s="268"/>
      <c r="O293" s="1448"/>
      <c r="P293" s="1448"/>
      <c r="AH293" s="1455">
        <v>0</v>
      </c>
    </row>
    <row r="294" spans="1:34" s="1459" customFormat="1" ht="18.75" hidden="1" customHeight="1">
      <c r="A294" s="1567" t="s">
        <v>289</v>
      </c>
      <c r="B294" s="1567" t="s">
        <v>290</v>
      </c>
      <c r="C294" s="302"/>
      <c r="D294" s="4060"/>
      <c r="E294" s="3817"/>
      <c r="F294" s="3952" t="str">
        <f>INDEX(PT_DIFFERENTIATION_VTAR,MATCH(A294,PT_DIFFERENTIATION_VTAR_ID,0))</f>
        <v>Плата за подключение (технологическое присоединение) к системе теплоснабжения (индивидуальная)</v>
      </c>
      <c r="G294" s="4036" t="str">
        <f>INDEX(PT_DIFFERENTIATION_NTAR,MATCH(B294,PT_DIFFERENTIATION_NTAR_ID,0))</f>
        <v/>
      </c>
      <c r="H294" s="1764"/>
      <c r="I294" s="1526"/>
      <c r="J294" s="1560"/>
      <c r="K294" s="1565"/>
      <c r="L294" s="1764" t="s">
        <v>390</v>
      </c>
      <c r="M294" s="275"/>
      <c r="N294" s="268"/>
      <c r="O294" s="1448"/>
      <c r="P294" s="1448"/>
      <c r="AH294" s="1455">
        <v>0</v>
      </c>
    </row>
    <row r="295" spans="1:34" s="1459" customFormat="1" ht="18.75" hidden="1" customHeight="1">
      <c r="A295" s="1567"/>
      <c r="B295" s="1567"/>
      <c r="C295" s="302" t="s">
        <v>1345</v>
      </c>
      <c r="D295" s="4060"/>
      <c r="E295" s="3817"/>
      <c r="F295" s="3952"/>
      <c r="G295" s="4036"/>
      <c r="H295" s="1324"/>
      <c r="I295" s="565" t="s">
        <v>1344</v>
      </c>
      <c r="J295" s="487"/>
      <c r="K295" s="1324"/>
      <c r="L295" s="148"/>
      <c r="M295" s="275"/>
      <c r="N295" s="268"/>
      <c r="O295" s="1448"/>
      <c r="P295" s="1448"/>
      <c r="AH295" s="1455">
        <v>0</v>
      </c>
    </row>
    <row r="296" spans="1:34" s="1459" customFormat="1" ht="0.75" hidden="1" customHeight="1">
      <c r="A296" s="1567"/>
      <c r="B296" s="1567"/>
      <c r="C296" s="302" t="s">
        <v>1352</v>
      </c>
      <c r="D296" s="4060"/>
      <c r="E296" s="3817"/>
      <c r="F296" s="3952"/>
      <c r="G296" s="333"/>
      <c r="H296" s="1324"/>
      <c r="I296" s="565"/>
      <c r="J296" s="487"/>
      <c r="K296" s="1324"/>
      <c r="L296" s="148"/>
      <c r="M296" s="275"/>
      <c r="N296" s="268"/>
      <c r="O296" s="1448"/>
      <c r="P296" s="1448"/>
      <c r="AH296" s="1455">
        <v>0</v>
      </c>
    </row>
    <row r="297" spans="1:34" s="1459" customFormat="1" ht="18.75" hidden="1" customHeight="1">
      <c r="A297" s="1567" t="s">
        <v>309</v>
      </c>
      <c r="B297" s="1567" t="s">
        <v>310</v>
      </c>
      <c r="C297" s="302"/>
      <c r="D297" s="4060"/>
      <c r="E297" s="3817"/>
      <c r="F297" s="3952" t="str">
        <f>INDEX(PT_DIFFERENTIATION_VTAR,MATCH(A297,PT_DIFFERENTIATION_VTAR_ID,0))</f>
        <v>Тариф на питьевую воду (питьевое водоснабжение)</v>
      </c>
      <c r="G297" s="4036" t="str">
        <f>INDEX(PT_DIFFERENTIATION_NTAR,MATCH(B297,PT_DIFFERENTIATION_NTAR_ID,0))</f>
        <v/>
      </c>
      <c r="H297" s="1646"/>
      <c r="I297" s="1526"/>
      <c r="J297" s="1560"/>
      <c r="K297" s="1565"/>
      <c r="L297" s="1646" t="s">
        <v>390</v>
      </c>
      <c r="M297" s="275"/>
      <c r="N297" s="268"/>
      <c r="O297" s="1448"/>
      <c r="P297" s="1448"/>
      <c r="AH297" s="1455">
        <v>0</v>
      </c>
    </row>
    <row r="298" spans="1:34" s="1459" customFormat="1" ht="18.75" hidden="1" customHeight="1">
      <c r="A298" s="1567"/>
      <c r="B298" s="1567"/>
      <c r="C298" s="302" t="s">
        <v>1345</v>
      </c>
      <c r="D298" s="4060"/>
      <c r="E298" s="3817"/>
      <c r="F298" s="3952"/>
      <c r="G298" s="4036"/>
      <c r="H298" s="1324"/>
      <c r="I298" s="565" t="s">
        <v>1344</v>
      </c>
      <c r="J298" s="487"/>
      <c r="K298" s="1324"/>
      <c r="L298" s="148"/>
      <c r="M298" s="275"/>
      <c r="N298" s="268"/>
      <c r="O298" s="1448"/>
      <c r="P298" s="1448"/>
      <c r="AH298" s="1455">
        <v>0</v>
      </c>
    </row>
    <row r="299" spans="1:34" s="1459" customFormat="1" ht="0.75" hidden="1" customHeight="1">
      <c r="A299" s="1567"/>
      <c r="B299" s="1567"/>
      <c r="C299" s="302" t="s">
        <v>1352</v>
      </c>
      <c r="D299" s="4060"/>
      <c r="E299" s="3817"/>
      <c r="F299" s="3952"/>
      <c r="G299" s="333"/>
      <c r="H299" s="1324"/>
      <c r="I299" s="565"/>
      <c r="J299" s="487"/>
      <c r="K299" s="1324"/>
      <c r="L299" s="148"/>
      <c r="M299" s="275"/>
      <c r="N299" s="268"/>
      <c r="O299" s="1448"/>
      <c r="P299" s="1448"/>
      <c r="AH299" s="1455">
        <v>0</v>
      </c>
    </row>
    <row r="300" spans="1:34" s="1459" customFormat="1" ht="18.75" hidden="1" customHeight="1">
      <c r="A300" s="1567" t="s">
        <v>314</v>
      </c>
      <c r="B300" s="1567" t="s">
        <v>315</v>
      </c>
      <c r="C300" s="302"/>
      <c r="D300" s="4060"/>
      <c r="E300" s="3817"/>
      <c r="F300" s="3952" t="str">
        <f>INDEX(PT_DIFFERENTIATION_VTAR,MATCH(A300,PT_DIFFERENTIATION_VTAR_ID,0))</f>
        <v>Тариф на техническую воду</v>
      </c>
      <c r="G300" s="4036" t="str">
        <f>INDEX(PT_DIFFERENTIATION_NTAR,MATCH(B300,PT_DIFFERENTIATION_NTAR_ID,0))</f>
        <v/>
      </c>
      <c r="H300" s="1646"/>
      <c r="I300" s="1526"/>
      <c r="J300" s="1560"/>
      <c r="K300" s="1565"/>
      <c r="L300" s="1646" t="s">
        <v>390</v>
      </c>
      <c r="M300" s="275"/>
      <c r="N300" s="268"/>
      <c r="O300" s="1448"/>
      <c r="P300" s="1448"/>
      <c r="AH300" s="1455">
        <v>0</v>
      </c>
    </row>
    <row r="301" spans="1:34" s="1459" customFormat="1" ht="18.75" hidden="1" customHeight="1">
      <c r="A301" s="1567"/>
      <c r="B301" s="1567"/>
      <c r="C301" s="302" t="s">
        <v>1345</v>
      </c>
      <c r="D301" s="4060"/>
      <c r="E301" s="3817"/>
      <c r="F301" s="3952"/>
      <c r="G301" s="4036"/>
      <c r="H301" s="1324"/>
      <c r="I301" s="565" t="s">
        <v>1344</v>
      </c>
      <c r="J301" s="487"/>
      <c r="K301" s="1324"/>
      <c r="L301" s="148"/>
      <c r="M301" s="275"/>
      <c r="N301" s="268"/>
      <c r="O301" s="1448"/>
      <c r="P301" s="1448"/>
      <c r="AH301" s="1455">
        <v>0</v>
      </c>
    </row>
    <row r="302" spans="1:34" s="1459" customFormat="1" ht="0.75" hidden="1" customHeight="1">
      <c r="A302" s="1567"/>
      <c r="B302" s="1567"/>
      <c r="C302" s="302" t="s">
        <v>1352</v>
      </c>
      <c r="D302" s="4060"/>
      <c r="E302" s="3817"/>
      <c r="F302" s="3952"/>
      <c r="G302" s="333"/>
      <c r="H302" s="1324"/>
      <c r="I302" s="565"/>
      <c r="J302" s="487"/>
      <c r="K302" s="1324"/>
      <c r="L302" s="148"/>
      <c r="M302" s="275"/>
      <c r="N302" s="268"/>
      <c r="O302" s="1448"/>
      <c r="P302" s="1448"/>
      <c r="AH302" s="1455">
        <v>0</v>
      </c>
    </row>
    <row r="303" spans="1:34" s="1459" customFormat="1" ht="18.75" hidden="1" customHeight="1">
      <c r="A303" s="1567" t="s">
        <v>319</v>
      </c>
      <c r="B303" s="1567" t="s">
        <v>320</v>
      </c>
      <c r="C303" s="302"/>
      <c r="D303" s="4060"/>
      <c r="E303" s="3817"/>
      <c r="F303" s="3952" t="str">
        <f>INDEX(PT_DIFFERENTIATION_VTAR,MATCH(A303,PT_DIFFERENTIATION_VTAR_ID,0))</f>
        <v>Тариф на транспортировку воды</v>
      </c>
      <c r="G303" s="4036" t="str">
        <f>INDEX(PT_DIFFERENTIATION_NTAR,MATCH(B303,PT_DIFFERENTIATION_NTAR_ID,0))</f>
        <v/>
      </c>
      <c r="H303" s="1646"/>
      <c r="I303" s="1526"/>
      <c r="J303" s="1560"/>
      <c r="K303" s="1565"/>
      <c r="L303" s="1646" t="s">
        <v>390</v>
      </c>
      <c r="M303" s="275"/>
      <c r="N303" s="268"/>
      <c r="O303" s="1448"/>
      <c r="P303" s="1448"/>
      <c r="AH303" s="1455">
        <v>0</v>
      </c>
    </row>
    <row r="304" spans="1:34" s="1459" customFormat="1" ht="18.75" hidden="1" customHeight="1">
      <c r="A304" s="1567"/>
      <c r="B304" s="1567"/>
      <c r="C304" s="302" t="s">
        <v>1345</v>
      </c>
      <c r="D304" s="4060"/>
      <c r="E304" s="3817"/>
      <c r="F304" s="3952"/>
      <c r="G304" s="4036"/>
      <c r="H304" s="1324"/>
      <c r="I304" s="565" t="s">
        <v>1344</v>
      </c>
      <c r="J304" s="487"/>
      <c r="K304" s="1324"/>
      <c r="L304" s="148"/>
      <c r="M304" s="275"/>
      <c r="N304" s="268"/>
      <c r="O304" s="1448"/>
      <c r="P304" s="1448"/>
      <c r="AH304" s="1455">
        <v>0</v>
      </c>
    </row>
    <row r="305" spans="1:34" s="1459" customFormat="1" ht="0.75" hidden="1" customHeight="1">
      <c r="A305" s="1567"/>
      <c r="B305" s="1567"/>
      <c r="C305" s="302" t="s">
        <v>1352</v>
      </c>
      <c r="D305" s="4060"/>
      <c r="E305" s="3817"/>
      <c r="F305" s="3952"/>
      <c r="G305" s="333"/>
      <c r="H305" s="1324"/>
      <c r="I305" s="565"/>
      <c r="J305" s="487"/>
      <c r="K305" s="1324"/>
      <c r="L305" s="148"/>
      <c r="M305" s="275"/>
      <c r="N305" s="268"/>
      <c r="O305" s="1448"/>
      <c r="P305" s="1448"/>
      <c r="AH305" s="1455">
        <v>0</v>
      </c>
    </row>
    <row r="306" spans="1:34" s="1459" customFormat="1" ht="18.75" hidden="1" customHeight="1">
      <c r="A306" s="1567" t="s">
        <v>324</v>
      </c>
      <c r="B306" s="1567" t="s">
        <v>325</v>
      </c>
      <c r="C306" s="302"/>
      <c r="D306" s="4060"/>
      <c r="E306" s="3817"/>
      <c r="F306" s="3952" t="str">
        <f>INDEX(PT_DIFFERENTIATION_VTAR,MATCH(A306,PT_DIFFERENTIATION_VTAR_ID,0))</f>
        <v>Тариф на подвоз воды</v>
      </c>
      <c r="G306" s="4036" t="str">
        <f>INDEX(PT_DIFFERENTIATION_NTAR,MATCH(B306,PT_DIFFERENTIATION_NTAR_ID,0))</f>
        <v/>
      </c>
      <c r="H306" s="1646"/>
      <c r="I306" s="1526"/>
      <c r="J306" s="1560"/>
      <c r="K306" s="1565"/>
      <c r="L306" s="1646" t="s">
        <v>390</v>
      </c>
      <c r="M306" s="275"/>
      <c r="N306" s="268"/>
      <c r="O306" s="1448"/>
      <c r="P306" s="1448"/>
      <c r="AH306" s="1455">
        <v>0</v>
      </c>
    </row>
    <row r="307" spans="1:34" s="1459" customFormat="1" ht="18.75" hidden="1" customHeight="1">
      <c r="A307" s="1567"/>
      <c r="B307" s="1567"/>
      <c r="C307" s="302" t="s">
        <v>1345</v>
      </c>
      <c r="D307" s="4060"/>
      <c r="E307" s="3817"/>
      <c r="F307" s="3952"/>
      <c r="G307" s="4036"/>
      <c r="H307" s="1324"/>
      <c r="I307" s="565" t="s">
        <v>1344</v>
      </c>
      <c r="J307" s="487"/>
      <c r="K307" s="1324"/>
      <c r="L307" s="148"/>
      <c r="M307" s="275"/>
      <c r="N307" s="268"/>
      <c r="O307" s="1448"/>
      <c r="P307" s="1448"/>
      <c r="AH307" s="1455">
        <v>0</v>
      </c>
    </row>
    <row r="308" spans="1:34" s="1459" customFormat="1" ht="0.75" hidden="1" customHeight="1">
      <c r="A308" s="1567"/>
      <c r="B308" s="1567"/>
      <c r="C308" s="302" t="s">
        <v>1352</v>
      </c>
      <c r="D308" s="4060"/>
      <c r="E308" s="3817"/>
      <c r="F308" s="3952"/>
      <c r="G308" s="333"/>
      <c r="H308" s="1324"/>
      <c r="I308" s="565"/>
      <c r="J308" s="487"/>
      <c r="K308" s="1324"/>
      <c r="L308" s="148"/>
      <c r="M308" s="275"/>
      <c r="N308" s="268"/>
      <c r="O308" s="1448"/>
      <c r="P308" s="1448"/>
      <c r="AH308" s="1455">
        <v>0</v>
      </c>
    </row>
    <row r="309" spans="1:34" s="1459" customFormat="1" ht="18.75" hidden="1" customHeight="1">
      <c r="A309" s="1567" t="s">
        <v>329</v>
      </c>
      <c r="B309" s="1567" t="s">
        <v>330</v>
      </c>
      <c r="C309" s="302"/>
      <c r="D309" s="4060"/>
      <c r="E309" s="3817"/>
      <c r="F309" s="395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4036" t="str">
        <f>INDEX(PT_DIFFERENTIATION_NTAR,MATCH(B309,PT_DIFFERENTIATION_NTAR_ID,0))</f>
        <v/>
      </c>
      <c r="H309" s="1646"/>
      <c r="I309" s="1526"/>
      <c r="J309" s="1560"/>
      <c r="K309" s="1565"/>
      <c r="L309" s="1646" t="s">
        <v>390</v>
      </c>
      <c r="M309" s="275"/>
      <c r="N309" s="268"/>
      <c r="O309" s="1448"/>
      <c r="P309" s="1448"/>
      <c r="AH309" s="1455">
        <v>0</v>
      </c>
    </row>
    <row r="310" spans="1:34" s="1459" customFormat="1" ht="18.75" hidden="1" customHeight="1">
      <c r="A310" s="1567"/>
      <c r="B310" s="1567"/>
      <c r="C310" s="302" t="s">
        <v>1345</v>
      </c>
      <c r="D310" s="4060"/>
      <c r="E310" s="3817"/>
      <c r="F310" s="3952"/>
      <c r="G310" s="4036"/>
      <c r="H310" s="1324"/>
      <c r="I310" s="565" t="s">
        <v>1344</v>
      </c>
      <c r="J310" s="487"/>
      <c r="K310" s="1324"/>
      <c r="L310" s="148"/>
      <c r="M310" s="275"/>
      <c r="N310" s="268"/>
      <c r="O310" s="1448"/>
      <c r="P310" s="1448"/>
      <c r="AH310" s="1455">
        <v>0</v>
      </c>
    </row>
    <row r="311" spans="1:34" s="1459" customFormat="1" ht="0.75" hidden="1" customHeight="1">
      <c r="A311" s="1567"/>
      <c r="B311" s="1567"/>
      <c r="C311" s="302" t="s">
        <v>1352</v>
      </c>
      <c r="D311" s="4060"/>
      <c r="E311" s="3817"/>
      <c r="F311" s="3952"/>
      <c r="G311" s="333"/>
      <c r="H311" s="1324"/>
      <c r="I311" s="565"/>
      <c r="J311" s="487"/>
      <c r="K311" s="1324"/>
      <c r="L311" s="148"/>
      <c r="M311" s="275"/>
      <c r="N311" s="268"/>
      <c r="O311" s="1448"/>
      <c r="P311" s="1448"/>
      <c r="AH311" s="1455">
        <v>0</v>
      </c>
    </row>
    <row r="312" spans="1:34" s="1459" customFormat="1" ht="18.75" hidden="1" customHeight="1">
      <c r="A312" s="1567" t="s">
        <v>334</v>
      </c>
      <c r="B312" s="1567" t="s">
        <v>335</v>
      </c>
      <c r="C312" s="302"/>
      <c r="D312" s="4060"/>
      <c r="E312" s="3817"/>
      <c r="F312" s="3952" t="str">
        <f>INDEX(PT_DIFFERENTIATION_VTAR,MATCH(A312,PT_DIFFERENTIATION_VTAR_ID,0))</f>
        <v>Тариф на горячую воду (горячее водоснабжение)</v>
      </c>
      <c r="G312" s="4036" t="str">
        <f>INDEX(PT_DIFFERENTIATION_NTAR,MATCH(B312,PT_DIFFERENTIATION_NTAR_ID,0))</f>
        <v/>
      </c>
      <c r="H312" s="1646"/>
      <c r="I312" s="1526"/>
      <c r="J312" s="1560"/>
      <c r="K312" s="1565"/>
      <c r="L312" s="1646" t="s">
        <v>390</v>
      </c>
      <c r="M312" s="275"/>
      <c r="N312" s="268"/>
      <c r="O312" s="1448"/>
      <c r="P312" s="1448"/>
      <c r="AH312" s="1455">
        <v>0</v>
      </c>
    </row>
    <row r="313" spans="1:34" s="1459" customFormat="1" ht="18.75" hidden="1" customHeight="1">
      <c r="A313" s="1567"/>
      <c r="B313" s="1567"/>
      <c r="C313" s="302" t="s">
        <v>1345</v>
      </c>
      <c r="D313" s="4060"/>
      <c r="E313" s="3817"/>
      <c r="F313" s="3952"/>
      <c r="G313" s="4036"/>
      <c r="H313" s="1324"/>
      <c r="I313" s="565" t="s">
        <v>1344</v>
      </c>
      <c r="J313" s="487"/>
      <c r="K313" s="1324"/>
      <c r="L313" s="148"/>
      <c r="M313" s="275"/>
      <c r="N313" s="268"/>
      <c r="O313" s="1448"/>
      <c r="P313" s="1448"/>
      <c r="AH313" s="1455">
        <v>0</v>
      </c>
    </row>
    <row r="314" spans="1:34" s="1459" customFormat="1" ht="0.75" hidden="1" customHeight="1">
      <c r="A314" s="1567"/>
      <c r="B314" s="1567"/>
      <c r="C314" s="302" t="s">
        <v>1352</v>
      </c>
      <c r="D314" s="4060"/>
      <c r="E314" s="3817"/>
      <c r="F314" s="3952"/>
      <c r="G314" s="333"/>
      <c r="H314" s="1324"/>
      <c r="I314" s="565"/>
      <c r="J314" s="487"/>
      <c r="K314" s="1324"/>
      <c r="L314" s="148"/>
      <c r="M314" s="275"/>
      <c r="N314" s="268"/>
      <c r="O314" s="1448"/>
      <c r="P314" s="1448"/>
      <c r="AH314" s="1455">
        <v>0</v>
      </c>
    </row>
    <row r="315" spans="1:34" s="1459" customFormat="1" ht="18.75" hidden="1" customHeight="1">
      <c r="A315" s="1567" t="s">
        <v>339</v>
      </c>
      <c r="B315" s="1567" t="s">
        <v>340</v>
      </c>
      <c r="C315" s="302"/>
      <c r="D315" s="4060"/>
      <c r="E315" s="3817"/>
      <c r="F315" s="3952" t="str">
        <f>INDEX(PT_DIFFERENTIATION_VTAR,MATCH(A315,PT_DIFFERENTIATION_VTAR_ID,0))</f>
        <v>Тариф на транспортировку горячей воды</v>
      </c>
      <c r="G315" s="4036" t="str">
        <f>INDEX(PT_DIFFERENTIATION_NTAR,MATCH(B315,PT_DIFFERENTIATION_NTAR_ID,0))</f>
        <v/>
      </c>
      <c r="H315" s="1646"/>
      <c r="I315" s="1526"/>
      <c r="J315" s="1560"/>
      <c r="K315" s="1565"/>
      <c r="L315" s="1646" t="s">
        <v>390</v>
      </c>
      <c r="M315" s="275"/>
      <c r="N315" s="268"/>
      <c r="O315" s="1448"/>
      <c r="P315" s="1448"/>
      <c r="AH315" s="1455">
        <v>0</v>
      </c>
    </row>
    <row r="316" spans="1:34" s="1459" customFormat="1" ht="18.75" hidden="1" customHeight="1">
      <c r="A316" s="1567"/>
      <c r="B316" s="1567"/>
      <c r="C316" s="302" t="s">
        <v>1345</v>
      </c>
      <c r="D316" s="4060"/>
      <c r="E316" s="3817"/>
      <c r="F316" s="3952"/>
      <c r="G316" s="4036"/>
      <c r="H316" s="1324"/>
      <c r="I316" s="565" t="s">
        <v>1344</v>
      </c>
      <c r="J316" s="487"/>
      <c r="K316" s="1324"/>
      <c r="L316" s="148"/>
      <c r="M316" s="275"/>
      <c r="N316" s="268"/>
      <c r="O316" s="1448"/>
      <c r="P316" s="1448"/>
      <c r="AH316" s="1455">
        <v>0</v>
      </c>
    </row>
    <row r="317" spans="1:34" s="1459" customFormat="1" ht="0.75" hidden="1" customHeight="1">
      <c r="A317" s="1567"/>
      <c r="B317" s="1567"/>
      <c r="C317" s="302" t="s">
        <v>1352</v>
      </c>
      <c r="D317" s="4060"/>
      <c r="E317" s="3817"/>
      <c r="F317" s="3952"/>
      <c r="G317" s="333"/>
      <c r="H317" s="1324"/>
      <c r="I317" s="565"/>
      <c r="J317" s="487"/>
      <c r="K317" s="1324"/>
      <c r="L317" s="148"/>
      <c r="M317" s="275"/>
      <c r="N317" s="268"/>
      <c r="O317" s="1448"/>
      <c r="P317" s="1448"/>
      <c r="AH317" s="1455">
        <v>0</v>
      </c>
    </row>
    <row r="318" spans="1:34" s="1459" customFormat="1" ht="18.75" hidden="1" customHeight="1">
      <c r="A318" s="1567" t="s">
        <v>344</v>
      </c>
      <c r="B318" s="1567" t="s">
        <v>345</v>
      </c>
      <c r="C318" s="302"/>
      <c r="D318" s="4060"/>
      <c r="E318" s="3817"/>
      <c r="F318" s="3952" t="str">
        <f>INDEX(PT_DIFFERENTIATION_VTAR,MATCH(A318,PT_DIFFERENTIATION_VTAR_ID,0))</f>
        <v>Тариф на подключение (технологическое присоединение) к централизованной системе горячего водоснабжения</v>
      </c>
      <c r="G318" s="4036" t="str">
        <f>INDEX(PT_DIFFERENTIATION_NTAR,MATCH(B318,PT_DIFFERENTIATION_NTAR_ID,0))</f>
        <v/>
      </c>
      <c r="H318" s="1646"/>
      <c r="I318" s="1526"/>
      <c r="J318" s="1560"/>
      <c r="K318" s="1565"/>
      <c r="L318" s="1646" t="s">
        <v>390</v>
      </c>
      <c r="M318" s="275"/>
      <c r="N318" s="268"/>
      <c r="O318" s="1448"/>
      <c r="P318" s="1448"/>
      <c r="AH318" s="1455">
        <v>0</v>
      </c>
    </row>
    <row r="319" spans="1:34" s="1459" customFormat="1" ht="18.75" hidden="1" customHeight="1">
      <c r="A319" s="1567"/>
      <c r="B319" s="1567"/>
      <c r="C319" s="302" t="s">
        <v>1345</v>
      </c>
      <c r="D319" s="4060"/>
      <c r="E319" s="3817"/>
      <c r="F319" s="3952"/>
      <c r="G319" s="4036"/>
      <c r="H319" s="1324"/>
      <c r="I319" s="565" t="s">
        <v>1344</v>
      </c>
      <c r="J319" s="487"/>
      <c r="K319" s="1324"/>
      <c r="L319" s="148"/>
      <c r="M319" s="275"/>
      <c r="N319" s="268"/>
      <c r="O319" s="1448"/>
      <c r="P319" s="1448"/>
      <c r="AH319" s="1455">
        <v>0</v>
      </c>
    </row>
    <row r="320" spans="1:34" s="1459" customFormat="1" ht="0.75" hidden="1" customHeight="1">
      <c r="A320" s="1567"/>
      <c r="B320" s="1567"/>
      <c r="C320" s="302" t="s">
        <v>1352</v>
      </c>
      <c r="D320" s="4060"/>
      <c r="E320" s="3817"/>
      <c r="F320" s="3952"/>
      <c r="G320" s="333"/>
      <c r="H320" s="1324"/>
      <c r="I320" s="565"/>
      <c r="J320" s="487"/>
      <c r="K320" s="1324"/>
      <c r="L320" s="148"/>
      <c r="M320" s="275"/>
      <c r="N320" s="268"/>
      <c r="O320" s="1448"/>
      <c r="P320" s="1448"/>
      <c r="AH320" s="1455">
        <v>0</v>
      </c>
    </row>
    <row r="321" spans="1:34" s="1459" customFormat="1" ht="18.75" hidden="1" customHeight="1">
      <c r="A321" s="1567" t="s">
        <v>349</v>
      </c>
      <c r="B321" s="1567" t="s">
        <v>350</v>
      </c>
      <c r="C321" s="302"/>
      <c r="D321" s="4060"/>
      <c r="E321" s="3817"/>
      <c r="F321" s="3952" t="str">
        <f>INDEX(PT_DIFFERENTIATION_VTAR,MATCH(A321,PT_DIFFERENTIATION_VTAR_ID,0))</f>
        <v>Тариф на водоотведение</v>
      </c>
      <c r="G321" s="4036" t="str">
        <f>INDEX(PT_DIFFERENTIATION_NTAR,MATCH(B321,PT_DIFFERENTIATION_NTAR_ID,0))</f>
        <v/>
      </c>
      <c r="H321" s="1646"/>
      <c r="I321" s="1526"/>
      <c r="J321" s="1560"/>
      <c r="K321" s="1565"/>
      <c r="L321" s="1646" t="s">
        <v>390</v>
      </c>
      <c r="M321" s="275"/>
      <c r="N321" s="268"/>
      <c r="O321" s="1448"/>
      <c r="P321" s="1448"/>
      <c r="AH321" s="1455">
        <v>0</v>
      </c>
    </row>
    <row r="322" spans="1:34" s="1459" customFormat="1" ht="18.75" hidden="1" customHeight="1">
      <c r="A322" s="1567"/>
      <c r="B322" s="1567"/>
      <c r="C322" s="302" t="s">
        <v>1345</v>
      </c>
      <c r="D322" s="4060"/>
      <c r="E322" s="3817"/>
      <c r="F322" s="3952"/>
      <c r="G322" s="4036"/>
      <c r="H322" s="1324"/>
      <c r="I322" s="565" t="s">
        <v>1344</v>
      </c>
      <c r="J322" s="487"/>
      <c r="K322" s="1324"/>
      <c r="L322" s="148"/>
      <c r="M322" s="275"/>
      <c r="N322" s="268"/>
      <c r="O322" s="1448"/>
      <c r="P322" s="1448"/>
      <c r="AH322" s="1455">
        <v>0</v>
      </c>
    </row>
    <row r="323" spans="1:34" s="1459" customFormat="1" ht="0.75" hidden="1" customHeight="1">
      <c r="A323" s="1567"/>
      <c r="B323" s="1567"/>
      <c r="C323" s="302" t="s">
        <v>1352</v>
      </c>
      <c r="D323" s="4060"/>
      <c r="E323" s="3817"/>
      <c r="F323" s="3952"/>
      <c r="G323" s="333"/>
      <c r="H323" s="1324"/>
      <c r="I323" s="565"/>
      <c r="J323" s="487"/>
      <c r="K323" s="1324"/>
      <c r="L323" s="148"/>
      <c r="M323" s="275"/>
      <c r="N323" s="268"/>
      <c r="O323" s="1448"/>
      <c r="P323" s="1448"/>
      <c r="AH323" s="1455">
        <v>0</v>
      </c>
    </row>
    <row r="324" spans="1:34" s="1459" customFormat="1" ht="18.75" hidden="1" customHeight="1">
      <c r="A324" s="1567" t="s">
        <v>354</v>
      </c>
      <c r="B324" s="1567" t="s">
        <v>355</v>
      </c>
      <c r="C324" s="302"/>
      <c r="D324" s="4060"/>
      <c r="E324" s="3817"/>
      <c r="F324" s="3952" t="str">
        <f>INDEX(PT_DIFFERENTIATION_VTAR,MATCH(A324,PT_DIFFERENTIATION_VTAR_ID,0))</f>
        <v>Тариф на транспортировку сточных вод</v>
      </c>
      <c r="G324" s="4036" t="str">
        <f>INDEX(PT_DIFFERENTIATION_NTAR,MATCH(B324,PT_DIFFERENTIATION_NTAR_ID,0))</f>
        <v/>
      </c>
      <c r="H324" s="1646"/>
      <c r="I324" s="1526"/>
      <c r="J324" s="1560"/>
      <c r="K324" s="1565"/>
      <c r="L324" s="1646" t="s">
        <v>390</v>
      </c>
      <c r="M324" s="275"/>
      <c r="N324" s="268"/>
      <c r="O324" s="1448"/>
      <c r="P324" s="1448"/>
      <c r="AH324" s="1455">
        <v>0</v>
      </c>
    </row>
    <row r="325" spans="1:34" s="1459" customFormat="1" ht="18.75" hidden="1" customHeight="1">
      <c r="A325" s="1567"/>
      <c r="B325" s="1567"/>
      <c r="C325" s="302" t="s">
        <v>1345</v>
      </c>
      <c r="D325" s="4060"/>
      <c r="E325" s="3817"/>
      <c r="F325" s="3952"/>
      <c r="G325" s="4036"/>
      <c r="H325" s="1324"/>
      <c r="I325" s="565" t="s">
        <v>1344</v>
      </c>
      <c r="J325" s="487"/>
      <c r="K325" s="1324"/>
      <c r="L325" s="148"/>
      <c r="M325" s="275"/>
      <c r="N325" s="268"/>
      <c r="O325" s="1448"/>
      <c r="P325" s="1448"/>
      <c r="AH325" s="1455">
        <v>0</v>
      </c>
    </row>
    <row r="326" spans="1:34" s="1459" customFormat="1" ht="0.75" hidden="1" customHeight="1">
      <c r="A326" s="1567"/>
      <c r="B326" s="1567"/>
      <c r="C326" s="302" t="s">
        <v>1352</v>
      </c>
      <c r="D326" s="4060"/>
      <c r="E326" s="3817"/>
      <c r="F326" s="3952"/>
      <c r="G326" s="333"/>
      <c r="H326" s="1324"/>
      <c r="I326" s="565"/>
      <c r="J326" s="487"/>
      <c r="K326" s="1324"/>
      <c r="L326" s="148"/>
      <c r="M326" s="275"/>
      <c r="N326" s="268"/>
      <c r="O326" s="1448"/>
      <c r="P326" s="1448"/>
      <c r="AH326" s="1455">
        <v>0</v>
      </c>
    </row>
    <row r="327" spans="1:34" s="1459" customFormat="1" ht="18.75" hidden="1" customHeight="1">
      <c r="A327" s="1567" t="s">
        <v>359</v>
      </c>
      <c r="B327" s="1567" t="s">
        <v>360</v>
      </c>
      <c r="C327" s="302"/>
      <c r="D327" s="4060"/>
      <c r="E327" s="3817"/>
      <c r="F327" s="3952" t="str">
        <f>INDEX(PT_DIFFERENTIATION_VTAR,MATCH(A327,PT_DIFFERENTIATION_VTAR_ID,0))</f>
        <v>Тариф на подключение (технологическое присоединение) к централизованной системе водоотведения</v>
      </c>
      <c r="G327" s="4036" t="str">
        <f>INDEX(PT_DIFFERENTIATION_NTAR,MATCH(B327,PT_DIFFERENTIATION_NTAR_ID,0))</f>
        <v/>
      </c>
      <c r="H327" s="1646"/>
      <c r="I327" s="1526"/>
      <c r="J327" s="1560"/>
      <c r="K327" s="1565"/>
      <c r="L327" s="1646" t="s">
        <v>390</v>
      </c>
      <c r="M327" s="275"/>
      <c r="N327" s="268"/>
      <c r="O327" s="1448"/>
      <c r="P327" s="1448"/>
      <c r="AH327" s="1455">
        <v>0</v>
      </c>
    </row>
    <row r="328" spans="1:34" s="1459" customFormat="1" ht="18.75" hidden="1" customHeight="1">
      <c r="A328" s="1567"/>
      <c r="B328" s="1567"/>
      <c r="C328" s="302" t="s">
        <v>1345</v>
      </c>
      <c r="D328" s="4060"/>
      <c r="E328" s="3817"/>
      <c r="F328" s="3952"/>
      <c r="G328" s="4036"/>
      <c r="H328" s="1324"/>
      <c r="I328" s="565" t="s">
        <v>1344</v>
      </c>
      <c r="J328" s="487"/>
      <c r="K328" s="1324"/>
      <c r="L328" s="148"/>
      <c r="M328" s="275"/>
      <c r="N328" s="268"/>
      <c r="O328" s="1448"/>
      <c r="P328" s="1448"/>
      <c r="AH328" s="1455">
        <v>0</v>
      </c>
    </row>
    <row r="329" spans="1:34" s="1459" customFormat="1" ht="1.1499999999999999" customHeight="1">
      <c r="A329" s="1567"/>
      <c r="B329" s="1567"/>
      <c r="C329" s="302" t="s">
        <v>1352</v>
      </c>
      <c r="D329" s="4060"/>
      <c r="E329" s="3817"/>
      <c r="F329" s="3952"/>
      <c r="G329" s="333"/>
      <c r="H329" s="1324"/>
      <c r="I329" s="565"/>
      <c r="J329" s="487"/>
      <c r="K329" s="1324"/>
      <c r="L329" s="148"/>
      <c r="M329" s="275"/>
      <c r="N329" s="268"/>
      <c r="O329" s="1448"/>
      <c r="P329" s="1448"/>
      <c r="AH329" s="1455">
        <v>1</v>
      </c>
    </row>
    <row r="330" spans="1:34" s="1609" customFormat="1" ht="3" customHeight="1">
      <c r="A330" s="1567"/>
      <c r="B330" s="1567"/>
      <c r="C330" s="1568"/>
      <c r="E330" s="335"/>
      <c r="F330" s="335"/>
      <c r="G330" s="335"/>
      <c r="H330" s="335"/>
      <c r="I330" s="335"/>
      <c r="J330" s="335"/>
      <c r="K330" s="335"/>
      <c r="L330" s="335"/>
      <c r="M330" s="335"/>
      <c r="O330" s="130"/>
      <c r="P330" s="130"/>
      <c r="AH330" s="76">
        <v>3</v>
      </c>
    </row>
    <row r="331" spans="1:34" ht="26.25" customHeight="1">
      <c r="E331" s="136"/>
      <c r="F331" s="3859"/>
      <c r="G331" s="3859"/>
      <c r="H331" s="3859"/>
      <c r="I331" s="3859"/>
      <c r="J331" s="3859"/>
      <c r="K331" s="3859"/>
      <c r="L331" s="3859"/>
      <c r="M331" s="3859"/>
      <c r="AH331" s="307">
        <v>25</v>
      </c>
    </row>
    <row r="332" spans="1:34" ht="14.25" hidden="1" customHeight="1">
      <c r="A332" s="1566" t="s">
        <v>69</v>
      </c>
      <c r="B332" s="1566">
        <v>0</v>
      </c>
      <c r="C332" s="302">
        <v>0</v>
      </c>
      <c r="D332" s="278">
        <v>3</v>
      </c>
      <c r="E332" s="307">
        <v>6</v>
      </c>
      <c r="F332" s="307">
        <v>46</v>
      </c>
      <c r="G332" s="307">
        <v>35</v>
      </c>
      <c r="H332" s="307">
        <v>3</v>
      </c>
      <c r="I332" s="307">
        <v>11</v>
      </c>
      <c r="J332" s="307">
        <v>11</v>
      </c>
      <c r="K332" s="307">
        <v>35</v>
      </c>
      <c r="L332" s="307">
        <v>35</v>
      </c>
      <c r="M332" s="307">
        <v>84</v>
      </c>
      <c r="N332" s="307">
        <v>10</v>
      </c>
      <c r="O332" s="283">
        <v>10</v>
      </c>
      <c r="P332" s="283">
        <v>10</v>
      </c>
      <c r="Q332" s="307">
        <v>10</v>
      </c>
      <c r="R332" s="307">
        <v>10</v>
      </c>
      <c r="S332" s="307">
        <v>10</v>
      </c>
      <c r="T332" s="307">
        <v>10</v>
      </c>
      <c r="U332" s="307">
        <v>10</v>
      </c>
      <c r="V332" s="307">
        <v>10</v>
      </c>
      <c r="W332" s="307">
        <v>10</v>
      </c>
      <c r="X332" s="307">
        <v>10</v>
      </c>
      <c r="Y332" s="307">
        <v>10</v>
      </c>
      <c r="Z332" s="307">
        <v>10</v>
      </c>
      <c r="AA332" s="307">
        <v>10</v>
      </c>
      <c r="AB332" s="307">
        <v>10</v>
      </c>
      <c r="AC332" s="307">
        <v>10</v>
      </c>
      <c r="AD332" s="307">
        <v>10</v>
      </c>
      <c r="AE332" s="307">
        <v>10</v>
      </c>
      <c r="AF332" s="307">
        <v>10</v>
      </c>
      <c r="AG332" s="307">
        <v>10</v>
      </c>
      <c r="AH332" s="307">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1877" hidden="1" customWidth="1"/>
    <col min="2" max="2" width="9.140625" style="1190" hidden="1" customWidth="1"/>
    <col min="3" max="3" width="3" style="278" customWidth="1"/>
    <col min="4" max="4" width="6" style="1459" customWidth="1"/>
    <col min="5" max="5" width="53" style="1459" customWidth="1"/>
    <col min="6" max="7" width="35" style="1459" customWidth="1"/>
    <col min="8" max="8" width="89" style="1459" customWidth="1"/>
    <col min="9" max="9" width="10" style="1459" customWidth="1"/>
    <col min="10" max="11" width="10" style="1448" customWidth="1"/>
    <col min="12" max="17" width="10" style="1459" customWidth="1"/>
    <col min="18" max="18" width="10.5703125" style="1459" hidden="1"/>
  </cols>
  <sheetData>
    <row r="1" spans="1:18" ht="22.5" hidden="1" customHeight="1">
      <c r="N1" s="189"/>
      <c r="O1" s="189"/>
      <c r="Q1" s="189"/>
      <c r="R1" s="307" t="s">
        <v>1</v>
      </c>
    </row>
    <row r="2" spans="1:18" s="1459" customFormat="1" ht="18.75" hidden="1" customHeight="1">
      <c r="A2" s="40"/>
      <c r="B2" s="984"/>
      <c r="C2" s="1517" t="s">
        <v>90</v>
      </c>
      <c r="D2" s="1488"/>
      <c r="E2" s="1497"/>
      <c r="F2" s="191"/>
      <c r="G2" s="985"/>
      <c r="H2" s="307"/>
      <c r="I2" s="1448"/>
      <c r="J2" s="1448"/>
      <c r="R2" s="1455">
        <v>0</v>
      </c>
    </row>
    <row r="3" spans="1:18" ht="14.25" hidden="1" customHeight="1">
      <c r="R3" s="307">
        <v>0</v>
      </c>
    </row>
    <row r="4" spans="1:18" ht="6.4" customHeight="1">
      <c r="C4" s="309"/>
      <c r="D4" s="296"/>
      <c r="E4" s="296"/>
      <c r="F4" s="296"/>
      <c r="G4" s="23"/>
      <c r="H4" s="23"/>
      <c r="R4" s="307">
        <v>6</v>
      </c>
    </row>
    <row r="5" spans="1:18" ht="34.5" customHeight="1">
      <c r="C5" s="309"/>
      <c r="D5" s="378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3784"/>
      <c r="F5" s="3784"/>
      <c r="G5" s="3785"/>
      <c r="H5" s="200"/>
      <c r="R5" s="307">
        <v>33</v>
      </c>
    </row>
    <row r="6" spans="1:18" s="1459" customFormat="1" ht="18" customHeight="1">
      <c r="A6" s="1484"/>
      <c r="B6" s="984"/>
      <c r="C6" s="309"/>
      <c r="D6" s="3836" t="str">
        <f>IF(org=0,"Не определено",org)</f>
        <v>ООО "Смоленскрегионтеплоэнерго"</v>
      </c>
      <c r="E6" s="3837"/>
      <c r="F6" s="3837"/>
      <c r="G6" s="3838"/>
      <c r="H6" s="200"/>
      <c r="J6" s="1448"/>
      <c r="K6" s="1448"/>
      <c r="R6" s="1455">
        <v>17</v>
      </c>
    </row>
    <row r="7" spans="1:18" ht="14.65" customHeight="1">
      <c r="C7" s="309"/>
      <c r="D7" s="296"/>
      <c r="E7" s="322"/>
      <c r="F7" s="322"/>
      <c r="G7" s="628"/>
      <c r="H7" s="127"/>
      <c r="R7" s="307">
        <v>14</v>
      </c>
    </row>
    <row r="8" spans="1:18" ht="14.65" customHeight="1">
      <c r="C8" s="309"/>
      <c r="D8" s="3822" t="s">
        <v>384</v>
      </c>
      <c r="E8" s="3822"/>
      <c r="F8" s="3822"/>
      <c r="G8" s="3822"/>
      <c r="H8" s="3965" t="s">
        <v>385</v>
      </c>
      <c r="R8" s="307">
        <v>14</v>
      </c>
    </row>
    <row r="9" spans="1:18" ht="24" customHeight="1">
      <c r="C9" s="309"/>
      <c r="D9" s="319" t="s">
        <v>75</v>
      </c>
      <c r="E9" s="45" t="s">
        <v>386</v>
      </c>
      <c r="F9" s="45" t="s">
        <v>387</v>
      </c>
      <c r="G9" s="45" t="s">
        <v>474</v>
      </c>
      <c r="H9" s="3965"/>
      <c r="R9" s="307">
        <v>23</v>
      </c>
    </row>
    <row r="10" spans="1:18" ht="14.65" customHeight="1">
      <c r="A10" s="277"/>
      <c r="C10" s="309"/>
      <c r="D10" s="82" t="s">
        <v>161</v>
      </c>
      <c r="E10" s="166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1"/>
      <c r="G10" s="147"/>
      <c r="H10" s="3777" t="s">
        <v>1353</v>
      </c>
      <c r="R10" s="307">
        <v>14</v>
      </c>
    </row>
    <row r="11" spans="1:18" ht="14.65" customHeight="1">
      <c r="A11" s="277"/>
      <c r="C11" s="309"/>
      <c r="D11" s="82" t="s">
        <v>89</v>
      </c>
      <c r="E11" s="166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1"/>
      <c r="G11" s="147"/>
      <c r="H11" s="3778"/>
      <c r="R11" s="307">
        <v>14</v>
      </c>
    </row>
    <row r="12" spans="1:18" ht="14.65" customHeight="1">
      <c r="A12" s="40"/>
      <c r="C12" s="320"/>
      <c r="D12" s="82" t="s">
        <v>77</v>
      </c>
      <c r="E12" s="321" t="str">
        <f>"Сведения о планировании закупочных процедур"&amp;IF(TEMPLATE_SPHERE="TKO"," &lt;1&gt;","")</f>
        <v>Сведения о планировании закупочных процедур</v>
      </c>
      <c r="F12" s="191"/>
      <c r="G12" s="147"/>
      <c r="H12" s="377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3"/>
      <c r="K12" s="307"/>
      <c r="R12" s="307">
        <v>14</v>
      </c>
    </row>
    <row r="13" spans="1:18" ht="14.65" customHeight="1">
      <c r="A13" s="40"/>
      <c r="C13" s="320"/>
      <c r="D13" s="82" t="s">
        <v>78</v>
      </c>
      <c r="E13" s="321" t="str">
        <f>"Сведения о результатах проведения закупочных процедур"&amp;IF(TEMPLATE_SPHERE="TKO"," &lt;1&gt;","")</f>
        <v>Сведения о результатах проведения закупочных процедур</v>
      </c>
      <c r="F13" s="191"/>
      <c r="G13" s="147"/>
      <c r="H13" s="3778"/>
      <c r="I13" s="283"/>
      <c r="K13" s="307"/>
      <c r="R13" s="307">
        <v>14</v>
      </c>
    </row>
    <row r="14" spans="1:18" ht="14.65" customHeight="1">
      <c r="A14" s="277"/>
      <c r="C14" s="309"/>
      <c r="D14" s="281"/>
      <c r="E14" s="328" t="s">
        <v>406</v>
      </c>
      <c r="F14" s="282"/>
      <c r="G14" s="135"/>
      <c r="H14" s="3779"/>
      <c r="R14" s="307">
        <v>14</v>
      </c>
    </row>
    <row r="15" spans="1:18" s="1459" customFormat="1" ht="14.65" customHeight="1">
      <c r="A15" s="277"/>
      <c r="B15" s="984"/>
      <c r="C15" s="309"/>
      <c r="D15" s="329"/>
      <c r="E15" s="1492"/>
      <c r="F15" s="1493"/>
      <c r="G15" s="1494"/>
      <c r="H15" s="1495"/>
      <c r="J15" s="1448"/>
      <c r="K15" s="1448"/>
      <c r="R15" s="1455">
        <v>14</v>
      </c>
    </row>
    <row r="16" spans="1:18" ht="14.65" customHeight="1">
      <c r="D16" s="1496"/>
      <c r="E16" s="3859"/>
      <c r="F16" s="3859"/>
      <c r="G16" s="3859"/>
      <c r="H16" s="3859"/>
      <c r="R16" s="307">
        <v>14</v>
      </c>
    </row>
    <row r="17" spans="1:18" ht="22.5" hidden="1" customHeight="1">
      <c r="A17" s="297" t="s">
        <v>69</v>
      </c>
      <c r="B17" s="81">
        <v>0</v>
      </c>
      <c r="C17" s="278">
        <v>3</v>
      </c>
      <c r="D17" s="307">
        <v>6</v>
      </c>
      <c r="E17" s="307">
        <v>53</v>
      </c>
      <c r="F17" s="307">
        <v>35</v>
      </c>
      <c r="G17" s="307">
        <v>35</v>
      </c>
      <c r="H17" s="307">
        <v>89</v>
      </c>
      <c r="I17" s="307">
        <v>10</v>
      </c>
      <c r="J17" s="283">
        <v>10</v>
      </c>
      <c r="K17" s="283">
        <v>10</v>
      </c>
      <c r="L17" s="307">
        <v>10</v>
      </c>
      <c r="M17" s="307">
        <v>10</v>
      </c>
      <c r="N17" s="307">
        <v>10</v>
      </c>
      <c r="O17" s="307">
        <v>10</v>
      </c>
      <c r="P17" s="307">
        <v>10</v>
      </c>
      <c r="Q17" s="307">
        <v>10</v>
      </c>
      <c r="R17" s="307">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BJ30"/>
  <sheetViews>
    <sheetView showGridLines="0" zoomScale="90" workbookViewId="0">
      <pane xSplit="8" ySplit="18" topLeftCell="AW19" activePane="bottomRight" state="frozen"/>
      <selection pane="topRight" activeCell="I1" sqref="I1"/>
      <selection pane="bottomLeft" activeCell="A19" sqref="A19"/>
      <selection pane="bottomRight" activeCell="AW8" sqref="AW8"/>
    </sheetView>
  </sheetViews>
  <sheetFormatPr defaultColWidth="10.5703125" defaultRowHeight="15" customHeight="1"/>
  <cols>
    <col min="1" max="1" width="9.140625" style="1456" hidden="1" customWidth="1"/>
    <col min="2" max="2" width="9.140625" style="1459" hidden="1" customWidth="1"/>
    <col min="3" max="3" width="4" style="587" customWidth="1"/>
    <col min="4" max="4" width="6" style="1459" customWidth="1"/>
    <col min="5" max="5" width="47" style="1459" customWidth="1"/>
    <col min="6" max="6" width="9" style="1459" customWidth="1"/>
    <col min="7" max="7" width="25.7109375" style="1459" hidden="1" customWidth="1"/>
    <col min="8" max="8" width="34" style="1459" hidden="1" customWidth="1"/>
    <col min="9" max="9" width="25.7109375" style="1459" customWidth="1"/>
    <col min="10" max="10" width="33" style="1459" customWidth="1"/>
    <col min="11" max="11" width="25.7109375" style="1459" customWidth="1"/>
    <col min="12" max="12" width="34" style="1459" customWidth="1"/>
    <col min="13" max="13" width="25.7109375" style="1459" customWidth="1"/>
    <col min="14" max="14" width="34" style="1459" customWidth="1"/>
    <col min="15" max="15" width="25.7109375" style="1459" customWidth="1"/>
    <col min="16" max="16" width="34" style="1459" customWidth="1"/>
    <col min="17" max="17" width="25.7109375" style="1459" customWidth="1"/>
    <col min="18" max="18" width="34" style="1459" customWidth="1"/>
    <col min="19" max="19" width="25.7109375" style="1459" customWidth="1"/>
    <col min="20" max="20" width="34" style="1459" customWidth="1"/>
    <col min="21" max="21" width="25.7109375" style="1459" customWidth="1"/>
    <col min="22" max="22" width="34" style="1459" customWidth="1"/>
    <col min="23" max="23" width="25.7109375" style="1459" customWidth="1"/>
    <col min="24" max="24" width="34" style="1459" customWidth="1"/>
    <col min="25" max="25" width="25.7109375" style="1459" customWidth="1"/>
    <col min="26" max="26" width="34" style="1459" customWidth="1"/>
    <col min="27" max="27" width="25.7109375" style="1459" customWidth="1"/>
    <col min="28" max="28" width="34" style="1459" customWidth="1"/>
    <col min="29" max="29" width="25.7109375" style="1459" customWidth="1"/>
    <col min="30" max="30" width="34" style="1459" customWidth="1"/>
    <col min="31" max="31" width="25.7109375" style="1459" customWidth="1"/>
    <col min="32" max="32" width="34" style="1459" customWidth="1"/>
    <col min="33" max="33" width="25.7109375" style="1459" customWidth="1"/>
    <col min="34" max="34" width="34" style="1459" customWidth="1"/>
    <col min="35" max="35" width="25.7109375" style="1459" customWidth="1"/>
    <col min="36" max="36" width="34" style="1459" customWidth="1"/>
    <col min="37" max="37" width="25.7109375" style="1459" customWidth="1"/>
    <col min="38" max="38" width="34" style="1459" customWidth="1"/>
    <col min="39" max="39" width="25.7109375" style="1459" customWidth="1"/>
    <col min="40" max="40" width="34" style="1459" customWidth="1"/>
    <col min="41" max="41" width="25.7109375" style="1459" customWidth="1"/>
    <col min="42" max="42" width="34" style="1459" customWidth="1"/>
    <col min="43" max="43" width="25.7109375" style="1459" customWidth="1"/>
    <col min="44" max="44" width="34" style="1459" customWidth="1"/>
    <col min="45" max="45" width="25.7109375" style="1459" customWidth="1"/>
    <col min="46" max="46" width="34" style="1459" customWidth="1"/>
    <col min="47" max="47" width="25.7109375" style="1459" customWidth="1"/>
    <col min="48" max="48" width="34" style="1459" customWidth="1"/>
    <col min="49" max="49" width="25.7109375" style="1459" customWidth="1"/>
    <col min="50" max="50" width="34" style="1459" customWidth="1"/>
    <col min="51" max="51" width="50" style="1190" customWidth="1"/>
    <col min="52" max="60" width="10" style="1459" customWidth="1"/>
    <col min="61" max="61" width="10" style="579" customWidth="1"/>
    <col min="62" max="62" width="10.5703125" style="1459" hidden="1"/>
  </cols>
  <sheetData>
    <row r="1" spans="1:62" s="1190" customFormat="1" ht="22.5" hidden="1" customHeight="1">
      <c r="C1" s="576"/>
      <c r="G1" s="350">
        <v>4</v>
      </c>
      <c r="I1" s="350">
        <v>4</v>
      </c>
      <c r="K1" s="1190">
        <v>4</v>
      </c>
      <c r="M1" s="1190">
        <v>4</v>
      </c>
      <c r="O1" s="1190">
        <v>4</v>
      </c>
      <c r="Q1" s="1190">
        <v>4</v>
      </c>
      <c r="S1" s="1190">
        <v>4</v>
      </c>
      <c r="U1" s="1190">
        <v>4</v>
      </c>
      <c r="W1" s="1190">
        <v>4</v>
      </c>
      <c r="Y1" s="1190">
        <v>4</v>
      </c>
      <c r="AA1" s="1190">
        <v>4</v>
      </c>
      <c r="AC1" s="1190">
        <v>4</v>
      </c>
      <c r="AE1" s="1190">
        <v>4</v>
      </c>
      <c r="AG1" s="1190">
        <v>4</v>
      </c>
      <c r="AI1" s="1190">
        <v>4</v>
      </c>
      <c r="AK1" s="1190">
        <v>4</v>
      </c>
      <c r="AM1" s="1190">
        <v>4</v>
      </c>
      <c r="AO1" s="1190">
        <v>4</v>
      </c>
      <c r="AQ1" s="1190">
        <v>4</v>
      </c>
      <c r="AS1" s="1190">
        <v>4</v>
      </c>
      <c r="AU1" s="1190">
        <v>4</v>
      </c>
      <c r="AW1" s="1190">
        <v>4</v>
      </c>
      <c r="BI1" s="353"/>
      <c r="BJ1" s="350" t="s">
        <v>1</v>
      </c>
    </row>
    <row r="2" spans="1:62" s="1459" customFormat="1" ht="15" hidden="1" customHeight="1">
      <c r="A2" s="295"/>
      <c r="C2" s="110"/>
      <c r="D2" s="280"/>
      <c r="E2" s="577"/>
      <c r="F2" s="455"/>
      <c r="G2" s="530"/>
      <c r="H2" s="530"/>
      <c r="I2" s="530"/>
      <c r="J2" s="530"/>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0"/>
      <c r="AP2" s="530"/>
      <c r="AQ2" s="530"/>
      <c r="AR2" s="530"/>
      <c r="AS2" s="530"/>
      <c r="AT2" s="530"/>
      <c r="AU2" s="530"/>
      <c r="AV2" s="530"/>
      <c r="AW2" s="530"/>
      <c r="AX2" s="530"/>
      <c r="BI2" s="578"/>
      <c r="BJ2" s="442">
        <v>0</v>
      </c>
    </row>
    <row r="3" spans="1:62" s="1190" customFormat="1" ht="15" hidden="1" customHeight="1">
      <c r="C3" s="576"/>
      <c r="BI3" s="353"/>
      <c r="BJ3" s="350">
        <v>0</v>
      </c>
    </row>
    <row r="4" spans="1:62" ht="15.75" customHeight="1">
      <c r="C4" s="110"/>
      <c r="D4" s="442"/>
      <c r="E4" s="442"/>
      <c r="F4" s="442"/>
      <c r="G4" s="442"/>
      <c r="H4" s="442"/>
      <c r="I4" s="442"/>
      <c r="J4" s="442"/>
      <c r="BJ4" s="438">
        <v>15</v>
      </c>
    </row>
    <row r="5" spans="1:62" ht="66" customHeight="1">
      <c r="C5" s="110"/>
      <c r="D5" s="3841" t="s">
        <v>1354</v>
      </c>
      <c r="E5" s="3841"/>
      <c r="F5" s="3841"/>
      <c r="G5" s="3841"/>
      <c r="H5" s="3841"/>
      <c r="I5" s="3841"/>
      <c r="J5" s="3841"/>
      <c r="K5" s="1865"/>
      <c r="L5" s="1865"/>
      <c r="M5" s="1865"/>
      <c r="N5" s="1865"/>
      <c r="O5" s="1865"/>
      <c r="P5" s="1865"/>
      <c r="Q5" s="1865"/>
      <c r="R5" s="1865"/>
      <c r="S5" s="1865"/>
      <c r="T5" s="1865"/>
      <c r="U5" s="1865"/>
      <c r="V5" s="1865"/>
      <c r="W5" s="1865"/>
      <c r="X5" s="1865"/>
      <c r="Y5" s="1865"/>
      <c r="Z5" s="1865"/>
      <c r="AA5" s="1865"/>
      <c r="AB5" s="1865"/>
      <c r="AC5" s="1865"/>
      <c r="AD5" s="1865"/>
      <c r="AE5" s="1865"/>
      <c r="AF5" s="1865"/>
      <c r="AG5" s="1865"/>
      <c r="AH5" s="1865"/>
      <c r="AI5" s="1865"/>
      <c r="AJ5" s="1865"/>
      <c r="AK5" s="1865"/>
      <c r="AL5" s="1865"/>
      <c r="AM5" s="1865"/>
      <c r="AN5" s="1865"/>
      <c r="AO5" s="1865"/>
      <c r="AP5" s="1865"/>
      <c r="AQ5" s="1865"/>
      <c r="AR5" s="1865"/>
      <c r="AS5" s="1865"/>
      <c r="AT5" s="1865"/>
      <c r="AU5" s="1865"/>
      <c r="AV5" s="1865"/>
      <c r="AW5" s="1865"/>
      <c r="AX5" s="1865"/>
      <c r="BJ5" s="438">
        <v>63</v>
      </c>
    </row>
    <row r="6" spans="1:62" ht="15.75" customHeight="1">
      <c r="C6" s="110"/>
      <c r="D6" s="3814" t="str">
        <f>IF(org=0,"Не определено",org)</f>
        <v>ООО "Смоленскрегионтеплоэнерго"</v>
      </c>
      <c r="E6" s="3814"/>
      <c r="F6" s="3814"/>
      <c r="G6" s="3814"/>
      <c r="H6" s="3814"/>
      <c r="I6" s="3814"/>
      <c r="J6" s="3814"/>
      <c r="K6" s="1866"/>
      <c r="L6" s="1866"/>
      <c r="M6" s="1866"/>
      <c r="N6" s="1866"/>
      <c r="O6" s="1866"/>
      <c r="P6" s="1866"/>
      <c r="Q6" s="1866"/>
      <c r="R6" s="1866"/>
      <c r="S6" s="1866"/>
      <c r="T6" s="1866"/>
      <c r="U6" s="1866"/>
      <c r="V6" s="1866"/>
      <c r="W6" s="1866"/>
      <c r="X6" s="1866"/>
      <c r="Y6" s="1866"/>
      <c r="Z6" s="1866"/>
      <c r="AA6" s="1866"/>
      <c r="AB6" s="1866"/>
      <c r="AC6" s="1866"/>
      <c r="AD6" s="1866"/>
      <c r="AE6" s="1866"/>
      <c r="AF6" s="1866"/>
      <c r="AG6" s="1866"/>
      <c r="AH6" s="1866"/>
      <c r="AI6" s="1866"/>
      <c r="AJ6" s="1866"/>
      <c r="AK6" s="1866"/>
      <c r="AL6" s="1866"/>
      <c r="AM6" s="1866"/>
      <c r="AN6" s="1866"/>
      <c r="AO6" s="1866"/>
      <c r="AP6" s="1866"/>
      <c r="AQ6" s="1866"/>
      <c r="AR6" s="1866"/>
      <c r="AS6" s="1866"/>
      <c r="AT6" s="1866"/>
      <c r="AU6" s="1866"/>
      <c r="AV6" s="1866"/>
      <c r="AW6" s="1866"/>
      <c r="AX6" s="1866"/>
      <c r="AY6" s="469"/>
      <c r="BJ6" s="438">
        <v>15</v>
      </c>
    </row>
    <row r="7" spans="1:62" ht="15.75" customHeight="1">
      <c r="C7" s="110"/>
      <c r="D7" s="628"/>
      <c r="E7" s="442"/>
      <c r="F7" s="442"/>
      <c r="G7" s="469">
        <v>22</v>
      </c>
      <c r="I7" s="469">
        <v>1</v>
      </c>
      <c r="J7" s="628"/>
      <c r="K7" s="1190" t="s">
        <v>9</v>
      </c>
      <c r="M7" s="1190" t="s">
        <v>9</v>
      </c>
      <c r="O7" s="1190" t="s">
        <v>9</v>
      </c>
      <c r="Q7" s="1190" t="s">
        <v>9</v>
      </c>
      <c r="S7" s="1190" t="s">
        <v>9</v>
      </c>
      <c r="U7" s="1190" t="s">
        <v>9</v>
      </c>
      <c r="W7" s="1190" t="s">
        <v>9</v>
      </c>
      <c r="Y7" s="1190" t="s">
        <v>9</v>
      </c>
      <c r="AA7" s="1190" t="s">
        <v>9</v>
      </c>
      <c r="AC7" s="1190" t="s">
        <v>9</v>
      </c>
      <c r="AE7" s="1190" t="s">
        <v>9</v>
      </c>
      <c r="AG7" s="1190" t="s">
        <v>9</v>
      </c>
      <c r="AI7" s="1190" t="s">
        <v>9</v>
      </c>
      <c r="AK7" s="1190" t="s">
        <v>9</v>
      </c>
      <c r="AM7" s="1190" t="s">
        <v>9</v>
      </c>
      <c r="AO7" s="1190" t="s">
        <v>9</v>
      </c>
      <c r="AQ7" s="1190" t="s">
        <v>9</v>
      </c>
      <c r="AS7" s="1190" t="s">
        <v>9</v>
      </c>
      <c r="AU7" s="1190" t="s">
        <v>9</v>
      </c>
      <c r="AW7" s="1190" t="s">
        <v>9</v>
      </c>
      <c r="BJ7" s="438">
        <v>15</v>
      </c>
    </row>
    <row r="8" spans="1:62" s="1459" customFormat="1" ht="1.1499999999999999" customHeight="1">
      <c r="A8" s="633"/>
      <c r="C8" s="110"/>
      <c r="D8" s="442"/>
      <c r="E8" s="442"/>
      <c r="F8" s="442"/>
      <c r="G8" s="469"/>
      <c r="H8" s="628"/>
      <c r="I8" s="469" t="s">
        <v>167</v>
      </c>
      <c r="J8" s="628"/>
      <c r="K8" s="1190" t="s">
        <v>172</v>
      </c>
      <c r="L8" s="628"/>
      <c r="M8" s="1190" t="s">
        <v>174</v>
      </c>
      <c r="N8" s="628"/>
      <c r="O8" s="1190" t="s">
        <v>176</v>
      </c>
      <c r="P8" s="628"/>
      <c r="Q8" s="1190" t="s">
        <v>178</v>
      </c>
      <c r="R8" s="628"/>
      <c r="S8" s="1190" t="s">
        <v>180</v>
      </c>
      <c r="T8" s="628"/>
      <c r="U8" s="1190" t="s">
        <v>182</v>
      </c>
      <c r="V8" s="628"/>
      <c r="W8" s="1190" t="s">
        <v>184</v>
      </c>
      <c r="X8" s="628"/>
      <c r="Y8" s="1190" t="s">
        <v>186</v>
      </c>
      <c r="Z8" s="628"/>
      <c r="AA8" s="1190" t="s">
        <v>188</v>
      </c>
      <c r="AB8" s="628"/>
      <c r="AC8" s="1190" t="s">
        <v>190</v>
      </c>
      <c r="AD8" s="628"/>
      <c r="AE8" s="1190" t="s">
        <v>192</v>
      </c>
      <c r="AF8" s="628"/>
      <c r="AG8" s="1190" t="s">
        <v>194</v>
      </c>
      <c r="AH8" s="628"/>
      <c r="AI8" s="1190" t="s">
        <v>196</v>
      </c>
      <c r="AJ8" s="628"/>
      <c r="AK8" s="1190" t="s">
        <v>198</v>
      </c>
      <c r="AL8" s="628"/>
      <c r="AM8" s="1190" t="s">
        <v>200</v>
      </c>
      <c r="AN8" s="628"/>
      <c r="AO8" s="1190" t="s">
        <v>202</v>
      </c>
      <c r="AP8" s="628"/>
      <c r="AQ8" s="1190" t="s">
        <v>204</v>
      </c>
      <c r="AR8" s="628"/>
      <c r="AS8" s="1190" t="s">
        <v>206</v>
      </c>
      <c r="AT8" s="628"/>
      <c r="AU8" s="1190" t="s">
        <v>208</v>
      </c>
      <c r="AV8" s="628"/>
      <c r="AW8" s="1190" t="s">
        <v>210</v>
      </c>
      <c r="AX8" s="628"/>
      <c r="AY8" s="350"/>
      <c r="BI8" s="579"/>
      <c r="BJ8" s="632">
        <v>1</v>
      </c>
    </row>
    <row r="9" spans="1:62" ht="15.75" customHeight="1">
      <c r="C9" s="110"/>
      <c r="D9" s="612"/>
      <c r="E9" s="3945" t="s">
        <v>157</v>
      </c>
      <c r="F9" s="3946"/>
      <c r="G9" s="3970" t="str">
        <f>IF(G8="","",INDEX(DIFFERENTIATION_UNMERGE_VD,MATCH(G8,DIFFERENTIATION_ID_DIFF,0)))</f>
        <v/>
      </c>
      <c r="H9" s="3971"/>
      <c r="I9" s="3970"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3971"/>
      <c r="K9" s="3970" t="str">
        <f>IF(K8="","",INDEX(DIFFERENTIATION_UNMERGE_VD,MATCH(K8,DIFFERENTIATION_ID_DIFF,0)))</f>
        <v>Производство тепловой энергии. Некомбинированная выработка; Передача. Тепловая энергия; Сбыт. Тепловая энергия</v>
      </c>
      <c r="L9" s="3971"/>
      <c r="M9" s="3970" t="str">
        <f>IF(M8="","",INDEX(DIFFERENTIATION_UNMERGE_VD,MATCH(M8,DIFFERENTIATION_ID_DIFF,0)))</f>
        <v>Производство тепловой энергии. Некомбинированная выработка; Передача. Тепловая энергия; Сбыт. Тепловая энергия</v>
      </c>
      <c r="N9" s="3971"/>
      <c r="O9" s="3970" t="str">
        <f>IF(O8="","",INDEX(DIFFERENTIATION_UNMERGE_VD,MATCH(O8,DIFFERENTIATION_ID_DIFF,0)))</f>
        <v>Производство тепловой энергии. Некомбинированная выработка; Передача. Тепловая энергия; Сбыт. Тепловая энергия</v>
      </c>
      <c r="P9" s="3971"/>
      <c r="Q9" s="3970" t="str">
        <f>IF(Q8="","",INDEX(DIFFERENTIATION_UNMERGE_VD,MATCH(Q8,DIFFERENTIATION_ID_DIFF,0)))</f>
        <v>Производство тепловой энергии. Некомбинированная выработка; Передача. Тепловая энергия; Сбыт. Тепловая энергия</v>
      </c>
      <c r="R9" s="3971"/>
      <c r="S9" s="3970" t="str">
        <f>IF(S8="","",INDEX(DIFFERENTIATION_UNMERGE_VD,MATCH(S8,DIFFERENTIATION_ID_DIFF,0)))</f>
        <v>Производство тепловой энергии. Некомбинированная выработка; Передача. Тепловая энергия; Сбыт. Тепловая энергия</v>
      </c>
      <c r="T9" s="3971"/>
      <c r="U9" s="3970" t="str">
        <f>IF(U8="","",INDEX(DIFFERENTIATION_UNMERGE_VD,MATCH(U8,DIFFERENTIATION_ID_DIFF,0)))</f>
        <v>Производство тепловой энергии. Некомбинированная выработка; Передача. Тепловая энергия; Сбыт. Тепловая энергия</v>
      </c>
      <c r="V9" s="3971"/>
      <c r="W9" s="3970" t="str">
        <f>IF(W8="","",INDEX(DIFFERENTIATION_UNMERGE_VD,MATCH(W8,DIFFERENTIATION_ID_DIFF,0)))</f>
        <v>Производство тепловой энергии. Некомбинированная выработка; Передача. Тепловая энергия; Сбыт. Тепловая энергия</v>
      </c>
      <c r="X9" s="3971"/>
      <c r="Y9" s="3970" t="str">
        <f>IF(Y8="","",INDEX(DIFFERENTIATION_UNMERGE_VD,MATCH(Y8,DIFFERENTIATION_ID_DIFF,0)))</f>
        <v>Производство тепловой энергии. Некомбинированная выработка; Передача. Тепловая энергия; Сбыт. Тепловая энергия</v>
      </c>
      <c r="Z9" s="3971"/>
      <c r="AA9" s="3970" t="str">
        <f>IF(AA8="","",INDEX(DIFFERENTIATION_UNMERGE_VD,MATCH(AA8,DIFFERENTIATION_ID_DIFF,0)))</f>
        <v>Производство тепловой энергии. Некомбинированная выработка; Передача. Тепловая энергия; Сбыт. Тепловая энергия</v>
      </c>
      <c r="AB9" s="3971"/>
      <c r="AC9" s="3970" t="str">
        <f>IF(AC8="","",INDEX(DIFFERENTIATION_UNMERGE_VD,MATCH(AC8,DIFFERENTIATION_ID_DIFF,0)))</f>
        <v>Производство тепловой энергии. Некомбинированная выработка; Передача. Тепловая энергия; Сбыт. Тепловая энергия</v>
      </c>
      <c r="AD9" s="3971"/>
      <c r="AE9" s="3970" t="str">
        <f>IF(AE8="","",INDEX(DIFFERENTIATION_UNMERGE_VD,MATCH(AE8,DIFFERENTIATION_ID_DIFF,0)))</f>
        <v>Производство тепловой энергии. Некомбинированная выработка; Передача. Тепловая энергия; Сбыт. Тепловая энергия</v>
      </c>
      <c r="AF9" s="3971"/>
      <c r="AG9" s="3970" t="str">
        <f>IF(AG8="","",INDEX(DIFFERENTIATION_UNMERGE_VD,MATCH(AG8,DIFFERENTIATION_ID_DIFF,0)))</f>
        <v>Производство тепловой энергии. Некомбинированная выработка; Передача. Тепловая энергия; Сбыт. Тепловая энергия</v>
      </c>
      <c r="AH9" s="3971"/>
      <c r="AI9" s="3970" t="str">
        <f>IF(AI8="","",INDEX(DIFFERENTIATION_UNMERGE_VD,MATCH(AI8,DIFFERENTIATION_ID_DIFF,0)))</f>
        <v>Производство тепловой энергии. Некомбинированная выработка; Передача. Тепловая энергия; Сбыт. Тепловая энергия</v>
      </c>
      <c r="AJ9" s="3971"/>
      <c r="AK9" s="3970" t="str">
        <f>IF(AK8="","",INDEX(DIFFERENTIATION_UNMERGE_VD,MATCH(AK8,DIFFERENTIATION_ID_DIFF,0)))</f>
        <v>Производство тепловой энергии. Некомбинированная выработка; Передача. Тепловая энергия; Сбыт. Тепловая энергия</v>
      </c>
      <c r="AL9" s="3971"/>
      <c r="AM9" s="3970" t="str">
        <f>IF(AM8="","",INDEX(DIFFERENTIATION_UNMERGE_VD,MATCH(AM8,DIFFERENTIATION_ID_DIFF,0)))</f>
        <v>Производство тепловой энергии. Некомбинированная выработка; Передача. Тепловая энергия; Сбыт. Тепловая энергия</v>
      </c>
      <c r="AN9" s="3971"/>
      <c r="AO9" s="3970" t="str">
        <f>IF(AO8="","",INDEX(DIFFERENTIATION_UNMERGE_VD,MATCH(AO8,DIFFERENTIATION_ID_DIFF,0)))</f>
        <v>Производство тепловой энергии. Некомбинированная выработка; Передача. Тепловая энергия; Сбыт. Тепловая энергия</v>
      </c>
      <c r="AP9" s="3971"/>
      <c r="AQ9" s="3970" t="str">
        <f>IF(AQ8="","",INDEX(DIFFERENTIATION_UNMERGE_VD,MATCH(AQ8,DIFFERENTIATION_ID_DIFF,0)))</f>
        <v>Производство тепловой энергии. Некомбинированная выработка; Передача. Тепловая энергия; Сбыт. Тепловая энергия</v>
      </c>
      <c r="AR9" s="3971"/>
      <c r="AS9" s="3970" t="str">
        <f>IF(AS8="","",INDEX(DIFFERENTIATION_UNMERGE_VD,MATCH(AS8,DIFFERENTIATION_ID_DIFF,0)))</f>
        <v>Производство тепловой энергии. Некомбинированная выработка; Передача. Тепловая энергия; Сбыт. Тепловая энергия</v>
      </c>
      <c r="AT9" s="3971"/>
      <c r="AU9" s="3970" t="str">
        <f>IF(AU8="","",INDEX(DIFFERENTIATION_UNMERGE_VD,MATCH(AU8,DIFFERENTIATION_ID_DIFF,0)))</f>
        <v>Производство тепловой энергии. Некомбинированная выработка; Передача. Тепловая энергия; Сбыт. Тепловая энергия</v>
      </c>
      <c r="AV9" s="3971"/>
      <c r="AW9" s="3970" t="str">
        <f>IF(AW8="","",INDEX(DIFFERENTIATION_UNMERGE_VD,MATCH(AW8,DIFFERENTIATION_ID_DIFF,0)))</f>
        <v>Производство тепловой энергии. Некомбинированная выработка; Передача. Тепловая энергия; Сбыт. Тепловая энергия</v>
      </c>
      <c r="AX9" s="3971"/>
      <c r="AY9" s="3792" t="s">
        <v>385</v>
      </c>
      <c r="BJ9" s="438">
        <v>15</v>
      </c>
    </row>
    <row r="10" spans="1:62" s="1459" customFormat="1" ht="15.75" customHeight="1">
      <c r="A10" s="633"/>
      <c r="C10" s="110"/>
      <c r="D10" s="612"/>
      <c r="E10" s="3945" t="s">
        <v>636</v>
      </c>
      <c r="F10" s="3946"/>
      <c r="G10" s="3970" t="str">
        <f>IF(G8="","",INDEX(DIFFERENTIATION_UNMERGE_AREA,MATCH(G8,DIFFERENTIATION_ID_DIFF,0)))</f>
        <v/>
      </c>
      <c r="H10" s="3971"/>
      <c r="I10" s="3970" t="str">
        <f>IF(I8="","",INDEX(DIFFERENTIATION_UNMERGE_AREA,MATCH(I8,DIFFERENTIATION_ID_DIFF,0)))</f>
        <v>Территория 1</v>
      </c>
      <c r="J10" s="3971"/>
      <c r="K10" s="3970" t="str">
        <f>IF(K8="","",INDEX(DIFFERENTIATION_UNMERGE_AREA,MATCH(K8,DIFFERENTIATION_ID_DIFF,0)))</f>
        <v>Территория 2</v>
      </c>
      <c r="L10" s="3971"/>
      <c r="M10" s="3970" t="str">
        <f>IF(M8="","",INDEX(DIFFERENTIATION_UNMERGE_AREA,MATCH(M8,DIFFERENTIATION_ID_DIFF,0)))</f>
        <v>Территория 3</v>
      </c>
      <c r="N10" s="3971"/>
      <c r="O10" s="3970" t="str">
        <f>IF(O8="","",INDEX(DIFFERENTIATION_UNMERGE_AREA,MATCH(O8,DIFFERENTIATION_ID_DIFF,0)))</f>
        <v>Территория 4</v>
      </c>
      <c r="P10" s="3971"/>
      <c r="Q10" s="3970" t="str">
        <f>IF(Q8="","",INDEX(DIFFERENTIATION_UNMERGE_AREA,MATCH(Q8,DIFFERENTIATION_ID_DIFF,0)))</f>
        <v>Территория 5</v>
      </c>
      <c r="R10" s="3971"/>
      <c r="S10" s="3970" t="str">
        <f>IF(S8="","",INDEX(DIFFERENTIATION_UNMERGE_AREA,MATCH(S8,DIFFERENTIATION_ID_DIFF,0)))</f>
        <v>Территория 6</v>
      </c>
      <c r="T10" s="3971"/>
      <c r="U10" s="3970" t="str">
        <f>IF(U8="","",INDEX(DIFFERENTIATION_UNMERGE_AREA,MATCH(U8,DIFFERENTIATION_ID_DIFF,0)))</f>
        <v>Территория 6</v>
      </c>
      <c r="V10" s="3971"/>
      <c r="W10" s="3970" t="str">
        <f>IF(W8="","",INDEX(DIFFERENTIATION_UNMERGE_AREA,MATCH(W8,DIFFERENTIATION_ID_DIFF,0)))</f>
        <v>Территория 6</v>
      </c>
      <c r="X10" s="3971"/>
      <c r="Y10" s="3970" t="str">
        <f>IF(Y8="","",INDEX(DIFFERENTIATION_UNMERGE_AREA,MATCH(Y8,DIFFERENTIATION_ID_DIFF,0)))</f>
        <v>Территория 7</v>
      </c>
      <c r="Z10" s="3971"/>
      <c r="AA10" s="3970" t="str">
        <f>IF(AA8="","",INDEX(DIFFERENTIATION_UNMERGE_AREA,MATCH(AA8,DIFFERENTIATION_ID_DIFF,0)))</f>
        <v>Территория 8</v>
      </c>
      <c r="AB10" s="3971"/>
      <c r="AC10" s="3970" t="str">
        <f>IF(AC8="","",INDEX(DIFFERENTIATION_UNMERGE_AREA,MATCH(AC8,DIFFERENTIATION_ID_DIFF,0)))</f>
        <v>Территория 8</v>
      </c>
      <c r="AD10" s="3971"/>
      <c r="AE10" s="3970" t="str">
        <f>IF(AE8="","",INDEX(DIFFERENTIATION_UNMERGE_AREA,MATCH(AE8,DIFFERENTIATION_ID_DIFF,0)))</f>
        <v>Территория 8</v>
      </c>
      <c r="AF10" s="3971"/>
      <c r="AG10" s="3970" t="str">
        <f>IF(AG8="","",INDEX(DIFFERENTIATION_UNMERGE_AREA,MATCH(AG8,DIFFERENTIATION_ID_DIFF,0)))</f>
        <v>Территория 9</v>
      </c>
      <c r="AH10" s="3971"/>
      <c r="AI10" s="3970" t="str">
        <f>IF(AI8="","",INDEX(DIFFERENTIATION_UNMERGE_AREA,MATCH(AI8,DIFFERENTIATION_ID_DIFF,0)))</f>
        <v>Территория 10</v>
      </c>
      <c r="AJ10" s="3971"/>
      <c r="AK10" s="3970" t="str">
        <f>IF(AK8="","",INDEX(DIFFERENTIATION_UNMERGE_AREA,MATCH(AK8,DIFFERENTIATION_ID_DIFF,0)))</f>
        <v>Территория 10</v>
      </c>
      <c r="AL10" s="3971"/>
      <c r="AM10" s="3970" t="str">
        <f>IF(AM8="","",INDEX(DIFFERENTIATION_UNMERGE_AREA,MATCH(AM8,DIFFERENTIATION_ID_DIFF,0)))</f>
        <v>Территория 11</v>
      </c>
      <c r="AN10" s="3971"/>
      <c r="AO10" s="3970" t="str">
        <f>IF(AO8="","",INDEX(DIFFERENTIATION_UNMERGE_AREA,MATCH(AO8,DIFFERENTIATION_ID_DIFF,0)))</f>
        <v>Территория 12</v>
      </c>
      <c r="AP10" s="3971"/>
      <c r="AQ10" s="3970" t="str">
        <f>IF(AQ8="","",INDEX(DIFFERENTIATION_UNMERGE_AREA,MATCH(AQ8,DIFFERENTIATION_ID_DIFF,0)))</f>
        <v>Территория 13</v>
      </c>
      <c r="AR10" s="3971"/>
      <c r="AS10" s="3970" t="str">
        <f>IF(AS8="","",INDEX(DIFFERENTIATION_UNMERGE_AREA,MATCH(AS8,DIFFERENTIATION_ID_DIFF,0)))</f>
        <v>Территория 13</v>
      </c>
      <c r="AT10" s="3971"/>
      <c r="AU10" s="3970" t="str">
        <f>IF(AU8="","",INDEX(DIFFERENTIATION_UNMERGE_AREA,MATCH(AU8,DIFFERENTIATION_ID_DIFF,0)))</f>
        <v>Территория 13</v>
      </c>
      <c r="AV10" s="3971"/>
      <c r="AW10" s="3970" t="str">
        <f>IF(AW8="","",INDEX(DIFFERENTIATION_UNMERGE_AREA,MATCH(AW8,DIFFERENTIATION_ID_DIFF,0)))</f>
        <v>Территория 13</v>
      </c>
      <c r="AX10" s="3971"/>
      <c r="AY10" s="3797"/>
      <c r="BI10" s="579"/>
      <c r="BJ10" s="632">
        <v>15</v>
      </c>
    </row>
    <row r="11" spans="1:62" s="1459" customFormat="1" ht="15.75" customHeight="1">
      <c r="A11" s="633"/>
      <c r="C11" s="110"/>
      <c r="D11" s="612"/>
      <c r="E11" s="3945" t="s">
        <v>637</v>
      </c>
      <c r="F11" s="3946"/>
      <c r="G11" s="3970" t="str">
        <f>IF(G8="","",INDEX(DIFFERENTIATION_UNMERGE_SYSTEM,MATCH(G8,DIFFERENTIATION_ID_DIFF,0)))</f>
        <v/>
      </c>
      <c r="H11" s="3971"/>
      <c r="I11" s="3970" t="str">
        <f>IF(I8="","",INDEX(DIFFERENTIATION_UNMERGE_SYSTEM,MATCH(I8,DIFFERENTIATION_ID_DIFF,0)))</f>
        <v>котельная г. Вязьма ул. Московская</v>
      </c>
      <c r="J11" s="3971"/>
      <c r="K11" s="3970" t="str">
        <f>IF(K8="","",INDEX(DIFFERENTIATION_UNMERGE_SYSTEM,MATCH(K8,DIFFERENTIATION_ID_DIFF,0)))</f>
        <v>Вяземский филиал</v>
      </c>
      <c r="L11" s="3971"/>
      <c r="M11" s="3970" t="str">
        <f>IF(M8="","",INDEX(DIFFERENTIATION_UNMERGE_SYSTEM,MATCH(M8,DIFFERENTIATION_ID_DIFF,0)))</f>
        <v>котельная с. Карманово, ул. Набережная, д. 18, стр. 3</v>
      </c>
      <c r="N11" s="3971"/>
      <c r="O11" s="3970" t="str">
        <f>IF(O8="","",INDEX(DIFFERENTIATION_UNMERGE_SYSTEM,MATCH(O8,DIFFERENTIATION_ID_DIFF,0)))</f>
        <v>Рославльский филиал</v>
      </c>
      <c r="P11" s="3971"/>
      <c r="Q11" s="3970" t="str">
        <f>IF(Q8="","",INDEX(DIFFERENTIATION_UNMERGE_SYSTEM,MATCH(Q8,DIFFERENTIATION_ID_DIFF,0)))</f>
        <v>котельная г. Рославль, ул. Мичурина</v>
      </c>
      <c r="R11" s="3971"/>
      <c r="S11" s="3970" t="str">
        <f>IF(S8="","",INDEX(DIFFERENTIATION_UNMERGE_SYSTEM,MATCH(S8,DIFFERENTIATION_ID_DIFF,0)))</f>
        <v>котельная д. Даньково</v>
      </c>
      <c r="T11" s="3971"/>
      <c r="U11" s="3970" t="str">
        <f>IF(U8="","",INDEX(DIFFERENTIATION_UNMERGE_SYSTEM,MATCH(U8,DIFFERENTIATION_ID_DIFF,0)))</f>
        <v>котельная д. Пересна</v>
      </c>
      <c r="V11" s="3971"/>
      <c r="W11" s="3970" t="str">
        <f>IF(W8="","",INDEX(DIFFERENTIATION_UNMERGE_SYSTEM,MATCH(W8,DIFFERENTIATION_ID_DIFF,0)))</f>
        <v>котельная г. Починок, ул. Садовая</v>
      </c>
      <c r="X11" s="3971"/>
      <c r="Y11" s="3970" t="str">
        <f>IF(Y8="","",INDEX(DIFFERENTIATION_UNMERGE_SYSTEM,MATCH(Y8,DIFFERENTIATION_ID_DIFF,0)))</f>
        <v>Сафоновский филиал</v>
      </c>
      <c r="Z11" s="3971"/>
      <c r="AA11" s="3970" t="str">
        <f>IF(AA8="","",INDEX(DIFFERENTIATION_UNMERGE_SYSTEM,MATCH(AA8,DIFFERENTIATION_ID_DIFF,0)))</f>
        <v>котельная г. Сафоново, ул. Советская</v>
      </c>
      <c r="AB11" s="3971"/>
      <c r="AC11" s="3970" t="str">
        <f>IF(AC8="","",INDEX(DIFFERENTIATION_UNMERGE_SYSTEM,MATCH(AC8,DIFFERENTIATION_ID_DIFF,0)))</f>
        <v>котельная г. Сафоново, ул. Первомайская</v>
      </c>
      <c r="AD11" s="3971"/>
      <c r="AE11" s="3970" t="str">
        <f>IF(AE8="","",INDEX(DIFFERENTIATION_UNMERGE_SYSTEM,MATCH(AE8,DIFFERENTIATION_ID_DIFF,0)))</f>
        <v>котельная с. Издешково</v>
      </c>
      <c r="AF11" s="3971"/>
      <c r="AG11" s="3970" t="str">
        <f>IF(AG8="","",INDEX(DIFFERENTIATION_UNMERGE_SYSTEM,MATCH(AG8,DIFFERENTIATION_ID_DIFF,0)))</f>
        <v>котельная БМК Михайловское</v>
      </c>
      <c r="AH11" s="3971"/>
      <c r="AI11" s="3970" t="str">
        <f>IF(AI8="","",INDEX(DIFFERENTIATION_UNMERGE_SYSTEM,MATCH(AI8,DIFFERENTIATION_ID_DIFF,0)))</f>
        <v>котельные пгт. Холм-Жирковское, ул. Кирова,ул. Советская</v>
      </c>
      <c r="AJ11" s="3971"/>
      <c r="AK11" s="3970" t="str">
        <f>IF(AK8="","",INDEX(DIFFERENTIATION_UNMERGE_SYSTEM,MATCH(AK8,DIFFERENTIATION_ID_DIFF,0)))</f>
        <v>котельная ст. Игоревская</v>
      </c>
      <c r="AL11" s="3971"/>
      <c r="AM11" s="3970" t="str">
        <f>IF(AM8="","",INDEX(DIFFERENTIATION_UNMERGE_SYSTEM,MATCH(AM8,DIFFERENTIATION_ID_DIFF,0)))</f>
        <v>Ярцевский филиал</v>
      </c>
      <c r="AN11" s="3971"/>
      <c r="AO11" s="3970" t="str">
        <f>IF(AO8="","",INDEX(DIFFERENTIATION_UNMERGE_SYSTEM,MATCH(AO8,DIFFERENTIATION_ID_DIFF,0)))</f>
        <v>п. Красный</v>
      </c>
      <c r="AP11" s="3971"/>
      <c r="AQ11" s="3970" t="str">
        <f>IF(AQ8="","",INDEX(DIFFERENTIATION_UNMERGE_SYSTEM,MATCH(AQ8,DIFFERENTIATION_ID_DIFF,0)))</f>
        <v>котельная д. Богородицкое</v>
      </c>
      <c r="AR11" s="3971"/>
      <c r="AS11" s="3970" t="str">
        <f>IF(AS8="","",INDEX(DIFFERENTIATION_UNMERGE_SYSTEM,MATCH(AS8,DIFFERENTIATION_ID_DIFF,0)))</f>
        <v>котельная д. Сметанино</v>
      </c>
      <c r="AT11" s="3971"/>
      <c r="AU11" s="3970" t="str">
        <f>IF(AU8="","",INDEX(DIFFERENTIATION_UNMERGE_SYSTEM,MATCH(AU8,DIFFERENTIATION_ID_DIFF,0)))</f>
        <v>котельная с. Талашкино</v>
      </c>
      <c r="AV11" s="3971"/>
      <c r="AW11" s="3970" t="str">
        <f>IF(AW8="","",INDEX(DIFFERENTIATION_UNMERGE_SYSTEM,MATCH(AW8,DIFFERENTIATION_ID_DIFF,0)))</f>
        <v>котельная д. Митино</v>
      </c>
      <c r="AX11" s="3971"/>
      <c r="AY11" s="3797"/>
      <c r="BI11" s="579"/>
      <c r="BJ11" s="632">
        <v>15</v>
      </c>
    </row>
    <row r="12" spans="1:62" s="1459" customFormat="1" ht="15.75" customHeight="1">
      <c r="A12" s="633"/>
      <c r="C12" s="110"/>
      <c r="D12" s="3947" t="s">
        <v>384</v>
      </c>
      <c r="E12" s="3948"/>
      <c r="F12" s="3948"/>
      <c r="G12" s="756"/>
      <c r="H12" s="756"/>
      <c r="I12" s="756"/>
      <c r="J12" s="756"/>
      <c r="K12" s="1873"/>
      <c r="L12" s="1873"/>
      <c r="M12" s="1873"/>
      <c r="N12" s="1873"/>
      <c r="O12" s="1873"/>
      <c r="P12" s="1873"/>
      <c r="Q12" s="1873"/>
      <c r="R12" s="1873"/>
      <c r="S12" s="1873"/>
      <c r="T12" s="1873"/>
      <c r="U12" s="1873"/>
      <c r="V12" s="1873"/>
      <c r="W12" s="1873"/>
      <c r="X12" s="1873"/>
      <c r="Y12" s="1873"/>
      <c r="Z12" s="1873"/>
      <c r="AA12" s="1873"/>
      <c r="AB12" s="1873"/>
      <c r="AC12" s="1873"/>
      <c r="AD12" s="1873"/>
      <c r="AE12" s="1873"/>
      <c r="AF12" s="1873"/>
      <c r="AG12" s="1873"/>
      <c r="AH12" s="1873"/>
      <c r="AI12" s="1873"/>
      <c r="AJ12" s="1873"/>
      <c r="AK12" s="1873"/>
      <c r="AL12" s="1873"/>
      <c r="AM12" s="1873"/>
      <c r="AN12" s="1873"/>
      <c r="AO12" s="1873"/>
      <c r="AP12" s="1873"/>
      <c r="AQ12" s="1873"/>
      <c r="AR12" s="1873"/>
      <c r="AS12" s="1873"/>
      <c r="AT12" s="1873"/>
      <c r="AU12" s="1873"/>
      <c r="AV12" s="1873"/>
      <c r="AW12" s="1873"/>
      <c r="AX12" s="1873"/>
      <c r="AY12" s="3797"/>
      <c r="BI12" s="579"/>
      <c r="BJ12" s="632">
        <v>15</v>
      </c>
    </row>
    <row r="13" spans="1:62" ht="35.65" customHeight="1">
      <c r="C13" s="110"/>
      <c r="D13" s="675" t="s">
        <v>75</v>
      </c>
      <c r="E13" s="677" t="s">
        <v>386</v>
      </c>
      <c r="F13" s="677" t="s">
        <v>638</v>
      </c>
      <c r="G13" s="678" t="s">
        <v>387</v>
      </c>
      <c r="H13" s="677" t="s">
        <v>474</v>
      </c>
      <c r="I13" s="678" t="s">
        <v>387</v>
      </c>
      <c r="J13" s="677" t="s">
        <v>474</v>
      </c>
      <c r="K13" s="1868" t="s">
        <v>387</v>
      </c>
      <c r="L13" s="1872" t="s">
        <v>474</v>
      </c>
      <c r="M13" s="1868" t="s">
        <v>387</v>
      </c>
      <c r="N13" s="1872" t="s">
        <v>474</v>
      </c>
      <c r="O13" s="1868" t="s">
        <v>387</v>
      </c>
      <c r="P13" s="1872" t="s">
        <v>474</v>
      </c>
      <c r="Q13" s="1868" t="s">
        <v>387</v>
      </c>
      <c r="R13" s="1872" t="s">
        <v>474</v>
      </c>
      <c r="S13" s="1868" t="s">
        <v>387</v>
      </c>
      <c r="T13" s="1872" t="s">
        <v>474</v>
      </c>
      <c r="U13" s="1868" t="s">
        <v>387</v>
      </c>
      <c r="V13" s="1872" t="s">
        <v>474</v>
      </c>
      <c r="W13" s="1868" t="s">
        <v>387</v>
      </c>
      <c r="X13" s="1872" t="s">
        <v>474</v>
      </c>
      <c r="Y13" s="1868" t="s">
        <v>387</v>
      </c>
      <c r="Z13" s="1872" t="s">
        <v>474</v>
      </c>
      <c r="AA13" s="1868" t="s">
        <v>387</v>
      </c>
      <c r="AB13" s="1872" t="s">
        <v>474</v>
      </c>
      <c r="AC13" s="1868" t="s">
        <v>387</v>
      </c>
      <c r="AD13" s="1872" t="s">
        <v>474</v>
      </c>
      <c r="AE13" s="1868" t="s">
        <v>387</v>
      </c>
      <c r="AF13" s="1872" t="s">
        <v>474</v>
      </c>
      <c r="AG13" s="1868" t="s">
        <v>387</v>
      </c>
      <c r="AH13" s="1872" t="s">
        <v>474</v>
      </c>
      <c r="AI13" s="1868" t="s">
        <v>387</v>
      </c>
      <c r="AJ13" s="1872" t="s">
        <v>474</v>
      </c>
      <c r="AK13" s="1868" t="s">
        <v>387</v>
      </c>
      <c r="AL13" s="1872" t="s">
        <v>474</v>
      </c>
      <c r="AM13" s="1868" t="s">
        <v>387</v>
      </c>
      <c r="AN13" s="1872" t="s">
        <v>474</v>
      </c>
      <c r="AO13" s="1868" t="s">
        <v>387</v>
      </c>
      <c r="AP13" s="1872" t="s">
        <v>474</v>
      </c>
      <c r="AQ13" s="1868" t="s">
        <v>387</v>
      </c>
      <c r="AR13" s="1872" t="s">
        <v>474</v>
      </c>
      <c r="AS13" s="1868" t="s">
        <v>387</v>
      </c>
      <c r="AT13" s="1872" t="s">
        <v>474</v>
      </c>
      <c r="AU13" s="1868" t="s">
        <v>387</v>
      </c>
      <c r="AV13" s="1872" t="s">
        <v>474</v>
      </c>
      <c r="AW13" s="1868" t="s">
        <v>387</v>
      </c>
      <c r="AX13" s="1872" t="s">
        <v>474</v>
      </c>
      <c r="AY13" s="3846"/>
      <c r="BJ13" s="438">
        <v>34</v>
      </c>
    </row>
    <row r="14" spans="1:62" ht="15" hidden="1" customHeight="1">
      <c r="C14" s="110"/>
      <c r="D14" s="507" t="s">
        <v>161</v>
      </c>
      <c r="E14" s="507" t="s">
        <v>89</v>
      </c>
      <c r="F14" s="507" t="s">
        <v>77</v>
      </c>
      <c r="G14" s="571" t="str">
        <f>G1&amp;".1"</f>
        <v>4.1</v>
      </c>
      <c r="H14" s="571"/>
      <c r="I14" s="571" t="str">
        <f>I1&amp;".1"</f>
        <v>4.1</v>
      </c>
      <c r="J14" s="571"/>
      <c r="K14" s="587" t="str">
        <f>K1&amp;".1"</f>
        <v>4.1</v>
      </c>
      <c r="L14" s="587"/>
      <c r="M14" s="587" t="str">
        <f>M1&amp;".1"</f>
        <v>4.1</v>
      </c>
      <c r="N14" s="587"/>
      <c r="O14" s="587" t="str">
        <f>O1&amp;".1"</f>
        <v>4.1</v>
      </c>
      <c r="P14" s="587"/>
      <c r="Q14" s="587" t="str">
        <f>Q1&amp;".1"</f>
        <v>4.1</v>
      </c>
      <c r="R14" s="587"/>
      <c r="S14" s="587" t="str">
        <f>S1&amp;".1"</f>
        <v>4.1</v>
      </c>
      <c r="T14" s="587"/>
      <c r="U14" s="587" t="str">
        <f>U1&amp;".1"</f>
        <v>4.1</v>
      </c>
      <c r="V14" s="587"/>
      <c r="W14" s="587" t="str">
        <f>W1&amp;".1"</f>
        <v>4.1</v>
      </c>
      <c r="X14" s="587"/>
      <c r="Y14" s="587" t="str">
        <f>Y1&amp;".1"</f>
        <v>4.1</v>
      </c>
      <c r="Z14" s="587"/>
      <c r="AA14" s="587" t="str">
        <f>AA1&amp;".1"</f>
        <v>4.1</v>
      </c>
      <c r="AB14" s="587"/>
      <c r="AC14" s="587" t="str">
        <f>AC1&amp;".1"</f>
        <v>4.1</v>
      </c>
      <c r="AD14" s="587"/>
      <c r="AE14" s="587" t="str">
        <f>AE1&amp;".1"</f>
        <v>4.1</v>
      </c>
      <c r="AF14" s="587"/>
      <c r="AG14" s="587" t="str">
        <f>AG1&amp;".1"</f>
        <v>4.1</v>
      </c>
      <c r="AH14" s="587"/>
      <c r="AI14" s="587" t="str">
        <f>AI1&amp;".1"</f>
        <v>4.1</v>
      </c>
      <c r="AJ14" s="587"/>
      <c r="AK14" s="587" t="str">
        <f>AK1&amp;".1"</f>
        <v>4.1</v>
      </c>
      <c r="AL14" s="587"/>
      <c r="AM14" s="587" t="str">
        <f>AM1&amp;".1"</f>
        <v>4.1</v>
      </c>
      <c r="AN14" s="587"/>
      <c r="AO14" s="587" t="str">
        <f>AO1&amp;".1"</f>
        <v>4.1</v>
      </c>
      <c r="AP14" s="587"/>
      <c r="AQ14" s="587" t="str">
        <f>AQ1&amp;".1"</f>
        <v>4.1</v>
      </c>
      <c r="AR14" s="587"/>
      <c r="AS14" s="587" t="str">
        <f>AS1&amp;".1"</f>
        <v>4.1</v>
      </c>
      <c r="AT14" s="587"/>
      <c r="AU14" s="587" t="str">
        <f>AU1&amp;".1"</f>
        <v>4.1</v>
      </c>
      <c r="AV14" s="587"/>
      <c r="AW14" s="587" t="str">
        <f>AW1&amp;".1"</f>
        <v>4.1</v>
      </c>
      <c r="AX14" s="587"/>
      <c r="AY14" s="223"/>
      <c r="BJ14" s="438">
        <v>0</v>
      </c>
    </row>
    <row r="15" spans="1:62" ht="22.5" hidden="1" customHeight="1">
      <c r="A15" s="438"/>
      <c r="C15" s="459"/>
      <c r="D15" s="454">
        <v>1</v>
      </c>
      <c r="E15" s="581" t="s">
        <v>898</v>
      </c>
      <c r="F15" s="454" t="s">
        <v>899</v>
      </c>
      <c r="G15" s="582"/>
      <c r="H15" s="582"/>
      <c r="I15" s="582"/>
      <c r="J15" s="582"/>
      <c r="K15" s="582"/>
      <c r="L15" s="582"/>
      <c r="M15" s="582"/>
      <c r="N15" s="582"/>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582"/>
      <c r="AL15" s="582"/>
      <c r="AM15" s="582"/>
      <c r="AN15" s="582"/>
      <c r="AO15" s="582"/>
      <c r="AP15" s="582"/>
      <c r="AQ15" s="582"/>
      <c r="AR15" s="582"/>
      <c r="AS15" s="582"/>
      <c r="AT15" s="582"/>
      <c r="AU15" s="582"/>
      <c r="AV15" s="582"/>
      <c r="AW15" s="582"/>
      <c r="AX15" s="582"/>
      <c r="AY15" s="223" t="s">
        <v>900</v>
      </c>
      <c r="BJ15" s="438">
        <v>0</v>
      </c>
    </row>
    <row r="16" spans="1:62" ht="22.5" hidden="1" customHeight="1">
      <c r="A16" s="438"/>
      <c r="C16" s="459"/>
      <c r="D16" s="454">
        <v>2</v>
      </c>
      <c r="E16" s="213" t="s">
        <v>901</v>
      </c>
      <c r="F16" s="454" t="s">
        <v>902</v>
      </c>
      <c r="G16" s="582"/>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2"/>
      <c r="AJ16" s="582"/>
      <c r="AK16" s="582"/>
      <c r="AL16" s="582"/>
      <c r="AM16" s="582"/>
      <c r="AN16" s="582"/>
      <c r="AO16" s="582"/>
      <c r="AP16" s="582"/>
      <c r="AQ16" s="582"/>
      <c r="AR16" s="582"/>
      <c r="AS16" s="582"/>
      <c r="AT16" s="582"/>
      <c r="AU16" s="582"/>
      <c r="AV16" s="582"/>
      <c r="AW16" s="582"/>
      <c r="AX16" s="582"/>
      <c r="AY16" s="223" t="s">
        <v>903</v>
      </c>
      <c r="BJ16" s="438">
        <v>0</v>
      </c>
    </row>
    <row r="17" spans="1:62" ht="123.75" hidden="1" customHeight="1">
      <c r="A17" s="438"/>
      <c r="C17" s="459"/>
      <c r="D17" s="454">
        <v>3</v>
      </c>
      <c r="E17" s="213" t="s">
        <v>1355</v>
      </c>
      <c r="F17" s="454" t="s">
        <v>390</v>
      </c>
      <c r="G17" s="582"/>
      <c r="H17" s="582"/>
      <c r="I17" s="582"/>
      <c r="J17" s="582"/>
      <c r="K17" s="582"/>
      <c r="L17" s="582"/>
      <c r="M17" s="582"/>
      <c r="N17" s="582"/>
      <c r="O17" s="582"/>
      <c r="P17" s="582"/>
      <c r="Q17" s="582"/>
      <c r="R17" s="582"/>
      <c r="S17" s="582"/>
      <c r="T17" s="582"/>
      <c r="U17" s="582"/>
      <c r="V17" s="582"/>
      <c r="W17" s="582"/>
      <c r="X17" s="582"/>
      <c r="Y17" s="582"/>
      <c r="Z17" s="582"/>
      <c r="AA17" s="582"/>
      <c r="AB17" s="582"/>
      <c r="AC17" s="582"/>
      <c r="AD17" s="582"/>
      <c r="AE17" s="582"/>
      <c r="AF17" s="582"/>
      <c r="AG17" s="582"/>
      <c r="AH17" s="582"/>
      <c r="AI17" s="582"/>
      <c r="AJ17" s="582"/>
      <c r="AK17" s="582"/>
      <c r="AL17" s="582"/>
      <c r="AM17" s="582"/>
      <c r="AN17" s="582"/>
      <c r="AO17" s="582"/>
      <c r="AP17" s="582"/>
      <c r="AQ17" s="582"/>
      <c r="AR17" s="582"/>
      <c r="AS17" s="582"/>
      <c r="AT17" s="582"/>
      <c r="AU17" s="582"/>
      <c r="AV17" s="582"/>
      <c r="AW17" s="582"/>
      <c r="AX17" s="582"/>
      <c r="AY17" s="223" t="s">
        <v>1356</v>
      </c>
      <c r="BJ17" s="438">
        <v>0</v>
      </c>
    </row>
    <row r="18" spans="1:62" ht="48.2" customHeight="1">
      <c r="A18" s="438"/>
      <c r="C18" s="459"/>
      <c r="D18" s="454">
        <v>3</v>
      </c>
      <c r="E18" s="213" t="s">
        <v>904</v>
      </c>
      <c r="F18" s="454" t="s">
        <v>390</v>
      </c>
      <c r="G18" s="679" t="s">
        <v>390</v>
      </c>
      <c r="H18" s="680" t="s">
        <v>390</v>
      </c>
      <c r="I18" s="454" t="s">
        <v>390</v>
      </c>
      <c r="J18" s="492" t="s">
        <v>390</v>
      </c>
      <c r="K18" s="1872" t="s">
        <v>390</v>
      </c>
      <c r="L18" s="1867" t="s">
        <v>390</v>
      </c>
      <c r="M18" s="1872" t="s">
        <v>390</v>
      </c>
      <c r="N18" s="1867" t="s">
        <v>390</v>
      </c>
      <c r="O18" s="1872" t="s">
        <v>390</v>
      </c>
      <c r="P18" s="1867" t="s">
        <v>390</v>
      </c>
      <c r="Q18" s="1872" t="s">
        <v>390</v>
      </c>
      <c r="R18" s="1867" t="s">
        <v>390</v>
      </c>
      <c r="S18" s="1872" t="s">
        <v>390</v>
      </c>
      <c r="T18" s="1867" t="s">
        <v>390</v>
      </c>
      <c r="U18" s="1872" t="s">
        <v>390</v>
      </c>
      <c r="V18" s="1867" t="s">
        <v>390</v>
      </c>
      <c r="W18" s="1872" t="s">
        <v>390</v>
      </c>
      <c r="X18" s="1867" t="s">
        <v>390</v>
      </c>
      <c r="Y18" s="1872" t="s">
        <v>390</v>
      </c>
      <c r="Z18" s="1867" t="s">
        <v>390</v>
      </c>
      <c r="AA18" s="1872" t="s">
        <v>390</v>
      </c>
      <c r="AB18" s="1867" t="s">
        <v>390</v>
      </c>
      <c r="AC18" s="1872" t="s">
        <v>390</v>
      </c>
      <c r="AD18" s="1867" t="s">
        <v>390</v>
      </c>
      <c r="AE18" s="1872" t="s">
        <v>390</v>
      </c>
      <c r="AF18" s="1867" t="s">
        <v>390</v>
      </c>
      <c r="AG18" s="1872" t="s">
        <v>390</v>
      </c>
      <c r="AH18" s="1867" t="s">
        <v>390</v>
      </c>
      <c r="AI18" s="1872" t="s">
        <v>390</v>
      </c>
      <c r="AJ18" s="1867" t="s">
        <v>390</v>
      </c>
      <c r="AK18" s="1872" t="s">
        <v>390</v>
      </c>
      <c r="AL18" s="1867" t="s">
        <v>390</v>
      </c>
      <c r="AM18" s="1872" t="s">
        <v>390</v>
      </c>
      <c r="AN18" s="1867" t="s">
        <v>390</v>
      </c>
      <c r="AO18" s="1872" t="s">
        <v>390</v>
      </c>
      <c r="AP18" s="1867" t="s">
        <v>390</v>
      </c>
      <c r="AQ18" s="1872" t="s">
        <v>390</v>
      </c>
      <c r="AR18" s="1867" t="s">
        <v>390</v>
      </c>
      <c r="AS18" s="1872" t="s">
        <v>390</v>
      </c>
      <c r="AT18" s="1867" t="s">
        <v>390</v>
      </c>
      <c r="AU18" s="1872" t="s">
        <v>390</v>
      </c>
      <c r="AV18" s="1867" t="s">
        <v>390</v>
      </c>
      <c r="AW18" s="1872" t="s">
        <v>390</v>
      </c>
      <c r="AX18" s="1867" t="s">
        <v>390</v>
      </c>
      <c r="AY18" s="223" t="s">
        <v>1357</v>
      </c>
      <c r="BJ18" s="438">
        <v>46</v>
      </c>
    </row>
    <row r="19" spans="1:62" ht="35.65" customHeight="1">
      <c r="A19" s="438"/>
      <c r="C19" s="459"/>
      <c r="D19" s="471" t="s">
        <v>408</v>
      </c>
      <c r="E19" s="483" t="s">
        <v>905</v>
      </c>
      <c r="F19" s="454" t="s">
        <v>906</v>
      </c>
      <c r="G19" s="687"/>
      <c r="H19" s="44"/>
      <c r="I19" s="687"/>
      <c r="J19" s="688"/>
      <c r="K19" s="687"/>
      <c r="L19" s="1883"/>
      <c r="M19" s="687"/>
      <c r="N19" s="1883"/>
      <c r="O19" s="687"/>
      <c r="P19" s="1883"/>
      <c r="Q19" s="687"/>
      <c r="R19" s="1883"/>
      <c r="S19" s="687"/>
      <c r="T19" s="1883"/>
      <c r="U19" s="687"/>
      <c r="V19" s="1883"/>
      <c r="W19" s="687"/>
      <c r="X19" s="1883"/>
      <c r="Y19" s="687"/>
      <c r="Z19" s="1883"/>
      <c r="AA19" s="687"/>
      <c r="AB19" s="1883"/>
      <c r="AC19" s="687"/>
      <c r="AD19" s="1883"/>
      <c r="AE19" s="687"/>
      <c r="AF19" s="1883"/>
      <c r="AG19" s="687"/>
      <c r="AH19" s="1883"/>
      <c r="AI19" s="687"/>
      <c r="AJ19" s="1883"/>
      <c r="AK19" s="687"/>
      <c r="AL19" s="1883"/>
      <c r="AM19" s="687"/>
      <c r="AN19" s="1883"/>
      <c r="AO19" s="687"/>
      <c r="AP19" s="1883"/>
      <c r="AQ19" s="687"/>
      <c r="AR19" s="1883"/>
      <c r="AS19" s="687"/>
      <c r="AT19" s="1883"/>
      <c r="AU19" s="687"/>
      <c r="AV19" s="1883"/>
      <c r="AW19" s="687"/>
      <c r="AX19" s="1883"/>
      <c r="AY19" s="583"/>
      <c r="BJ19" s="438">
        <v>34</v>
      </c>
    </row>
    <row r="20" spans="1:62" ht="35.65" customHeight="1">
      <c r="A20" s="438"/>
      <c r="C20" s="459"/>
      <c r="D20" s="1668" t="s">
        <v>416</v>
      </c>
      <c r="E20" s="483" t="s">
        <v>907</v>
      </c>
      <c r="F20" s="454" t="s">
        <v>908</v>
      </c>
      <c r="G20" s="687"/>
      <c r="H20" s="44"/>
      <c r="I20" s="687"/>
      <c r="J20" s="44"/>
      <c r="K20" s="687"/>
      <c r="L20" s="1883"/>
      <c r="M20" s="687"/>
      <c r="N20" s="1883"/>
      <c r="O20" s="687"/>
      <c r="P20" s="1883"/>
      <c r="Q20" s="687"/>
      <c r="R20" s="1883"/>
      <c r="S20" s="687"/>
      <c r="T20" s="1883"/>
      <c r="U20" s="687"/>
      <c r="V20" s="1883"/>
      <c r="W20" s="687"/>
      <c r="X20" s="1883"/>
      <c r="Y20" s="687"/>
      <c r="Z20" s="1883"/>
      <c r="AA20" s="687"/>
      <c r="AB20" s="1883"/>
      <c r="AC20" s="687"/>
      <c r="AD20" s="1883"/>
      <c r="AE20" s="687"/>
      <c r="AF20" s="1883"/>
      <c r="AG20" s="687"/>
      <c r="AH20" s="1883"/>
      <c r="AI20" s="687"/>
      <c r="AJ20" s="1883"/>
      <c r="AK20" s="687"/>
      <c r="AL20" s="1883"/>
      <c r="AM20" s="687"/>
      <c r="AN20" s="1883"/>
      <c r="AO20" s="687"/>
      <c r="AP20" s="1883"/>
      <c r="AQ20" s="687"/>
      <c r="AR20" s="1883"/>
      <c r="AS20" s="687"/>
      <c r="AT20" s="1883"/>
      <c r="AU20" s="687"/>
      <c r="AV20" s="1883"/>
      <c r="AW20" s="687"/>
      <c r="AX20" s="1883"/>
      <c r="AY20" s="583"/>
      <c r="BJ20" s="438">
        <v>34</v>
      </c>
    </row>
    <row r="21" spans="1:62" ht="48.2" customHeight="1">
      <c r="A21" s="438"/>
      <c r="C21" s="459"/>
      <c r="D21" s="1668" t="s">
        <v>418</v>
      </c>
      <c r="E21" s="483" t="s">
        <v>909</v>
      </c>
      <c r="F21" s="454" t="s">
        <v>644</v>
      </c>
      <c r="G21" s="584"/>
      <c r="H21" s="44"/>
      <c r="I21" s="584"/>
      <c r="J21" s="44"/>
      <c r="K21" s="584"/>
      <c r="L21" s="1883"/>
      <c r="M21" s="584"/>
      <c r="N21" s="1883"/>
      <c r="O21" s="584"/>
      <c r="P21" s="1883"/>
      <c r="Q21" s="584"/>
      <c r="R21" s="1883"/>
      <c r="S21" s="584"/>
      <c r="T21" s="1883"/>
      <c r="U21" s="584"/>
      <c r="V21" s="1883"/>
      <c r="W21" s="584"/>
      <c r="X21" s="1883"/>
      <c r="Y21" s="584"/>
      <c r="Z21" s="1883"/>
      <c r="AA21" s="584"/>
      <c r="AB21" s="1883"/>
      <c r="AC21" s="584"/>
      <c r="AD21" s="1883"/>
      <c r="AE21" s="584"/>
      <c r="AF21" s="1883"/>
      <c r="AG21" s="584"/>
      <c r="AH21" s="1883"/>
      <c r="AI21" s="584"/>
      <c r="AJ21" s="1883"/>
      <c r="AK21" s="584"/>
      <c r="AL21" s="1883"/>
      <c r="AM21" s="584"/>
      <c r="AN21" s="1883"/>
      <c r="AO21" s="584"/>
      <c r="AP21" s="1883"/>
      <c r="AQ21" s="584"/>
      <c r="AR21" s="1883"/>
      <c r="AS21" s="584"/>
      <c r="AT21" s="1883"/>
      <c r="AU21" s="584"/>
      <c r="AV21" s="1883"/>
      <c r="AW21" s="584"/>
      <c r="AX21" s="1883"/>
      <c r="AY21" s="583"/>
      <c r="BJ21" s="438">
        <v>46</v>
      </c>
    </row>
    <row r="22" spans="1:62" ht="67.5" hidden="1" customHeight="1">
      <c r="A22" s="438"/>
      <c r="C22" s="459"/>
      <c r="D22" s="454">
        <v>5</v>
      </c>
      <c r="E22" s="213" t="s">
        <v>1358</v>
      </c>
      <c r="F22" s="454" t="s">
        <v>634</v>
      </c>
      <c r="G22" s="585"/>
      <c r="H22" s="586"/>
      <c r="I22" s="585"/>
      <c r="J22" s="586"/>
      <c r="K22" s="585"/>
      <c r="L22" s="1263"/>
      <c r="M22" s="585"/>
      <c r="N22" s="1263"/>
      <c r="O22" s="585"/>
      <c r="P22" s="1263"/>
      <c r="Q22" s="585"/>
      <c r="R22" s="1263"/>
      <c r="S22" s="585"/>
      <c r="T22" s="1263"/>
      <c r="U22" s="585"/>
      <c r="V22" s="1263"/>
      <c r="W22" s="585"/>
      <c r="X22" s="1263"/>
      <c r="Y22" s="585"/>
      <c r="Z22" s="1263"/>
      <c r="AA22" s="585"/>
      <c r="AB22" s="1263"/>
      <c r="AC22" s="585"/>
      <c r="AD22" s="1263"/>
      <c r="AE22" s="585"/>
      <c r="AF22" s="1263"/>
      <c r="AG22" s="585"/>
      <c r="AH22" s="1263"/>
      <c r="AI22" s="585"/>
      <c r="AJ22" s="1263"/>
      <c r="AK22" s="585"/>
      <c r="AL22" s="1263"/>
      <c r="AM22" s="585"/>
      <c r="AN22" s="1263"/>
      <c r="AO22" s="585"/>
      <c r="AP22" s="1263"/>
      <c r="AQ22" s="585"/>
      <c r="AR22" s="1263"/>
      <c r="AS22" s="585"/>
      <c r="AT22" s="1263"/>
      <c r="AU22" s="585"/>
      <c r="AV22" s="1263"/>
      <c r="AW22" s="585"/>
      <c r="AX22" s="1263"/>
      <c r="AY22" s="223" t="s">
        <v>1359</v>
      </c>
      <c r="BJ22" s="438">
        <v>0</v>
      </c>
    </row>
    <row r="23" spans="1:62" ht="33.75" hidden="1" customHeight="1">
      <c r="C23" s="384"/>
      <c r="D23" s="454">
        <v>6</v>
      </c>
      <c r="E23" s="213" t="s">
        <v>1360</v>
      </c>
      <c r="F23" s="454" t="s">
        <v>1361</v>
      </c>
      <c r="G23" s="585"/>
      <c r="H23" s="585"/>
      <c r="I23" s="585"/>
      <c r="J23" s="585"/>
      <c r="K23" s="585"/>
      <c r="L23" s="585"/>
      <c r="M23" s="585"/>
      <c r="N23" s="585"/>
      <c r="O23" s="585"/>
      <c r="P23" s="585"/>
      <c r="Q23" s="585"/>
      <c r="R23" s="585"/>
      <c r="S23" s="585"/>
      <c r="T23" s="585"/>
      <c r="U23" s="585"/>
      <c r="V23" s="585"/>
      <c r="W23" s="585"/>
      <c r="X23" s="585"/>
      <c r="Y23" s="585"/>
      <c r="Z23" s="585"/>
      <c r="AA23" s="585"/>
      <c r="AB23" s="585"/>
      <c r="AC23" s="585"/>
      <c r="AD23" s="585"/>
      <c r="AE23" s="585"/>
      <c r="AF23" s="585"/>
      <c r="AG23" s="585"/>
      <c r="AH23" s="585"/>
      <c r="AI23" s="585"/>
      <c r="AJ23" s="585"/>
      <c r="AK23" s="585"/>
      <c r="AL23" s="585"/>
      <c r="AM23" s="585"/>
      <c r="AN23" s="585"/>
      <c r="AO23" s="585"/>
      <c r="AP23" s="585"/>
      <c r="AQ23" s="585"/>
      <c r="AR23" s="585"/>
      <c r="AS23" s="585"/>
      <c r="AT23" s="585"/>
      <c r="AU23" s="585"/>
      <c r="AV23" s="585"/>
      <c r="AW23" s="585"/>
      <c r="AX23" s="585"/>
      <c r="AY23" s="223" t="s">
        <v>1362</v>
      </c>
      <c r="BJ23" s="438">
        <v>0</v>
      </c>
    </row>
    <row r="24" spans="1:62" ht="15.75" customHeight="1">
      <c r="BJ24" s="438">
        <v>15</v>
      </c>
    </row>
    <row r="25" spans="1:62" ht="15.75" customHeight="1">
      <c r="BJ25" s="438">
        <v>15</v>
      </c>
    </row>
    <row r="26" spans="1:62" ht="15.75" customHeight="1">
      <c r="BJ26" s="438">
        <v>15</v>
      </c>
    </row>
    <row r="27" spans="1:62" ht="15.75" customHeight="1">
      <c r="BJ27" s="438">
        <v>15</v>
      </c>
    </row>
    <row r="28" spans="1:62" ht="15.75" customHeight="1">
      <c r="BJ28" s="438">
        <v>15</v>
      </c>
    </row>
    <row r="29" spans="1:62" ht="15.75" customHeight="1">
      <c r="J29" s="689"/>
      <c r="BJ29" s="438">
        <v>15</v>
      </c>
    </row>
    <row r="30" spans="1:62" ht="22.5" hidden="1" customHeight="1">
      <c r="A30" s="382" t="s">
        <v>69</v>
      </c>
      <c r="B30" s="438">
        <v>0</v>
      </c>
      <c r="C30" s="587">
        <v>4</v>
      </c>
      <c r="D30" s="438">
        <v>6</v>
      </c>
      <c r="E30" s="438">
        <v>47</v>
      </c>
      <c r="F30" s="438">
        <v>9</v>
      </c>
      <c r="G30" s="632">
        <v>0</v>
      </c>
      <c r="H30" s="632">
        <v>0</v>
      </c>
      <c r="I30" s="438">
        <v>25</v>
      </c>
      <c r="J30" s="438">
        <v>33</v>
      </c>
      <c r="K30" s="1459">
        <v>0</v>
      </c>
      <c r="L30" s="1459">
        <v>0</v>
      </c>
      <c r="M30" s="1459">
        <v>0</v>
      </c>
      <c r="N30" s="1459">
        <v>0</v>
      </c>
      <c r="O30" s="1459">
        <v>0</v>
      </c>
      <c r="P30" s="1459">
        <v>0</v>
      </c>
      <c r="Q30" s="1459">
        <v>0</v>
      </c>
      <c r="R30" s="1459">
        <v>0</v>
      </c>
      <c r="S30" s="1459">
        <v>0</v>
      </c>
      <c r="T30" s="1459">
        <v>0</v>
      </c>
      <c r="U30" s="1459">
        <v>0</v>
      </c>
      <c r="V30" s="1459">
        <v>0</v>
      </c>
      <c r="W30" s="1459">
        <v>0</v>
      </c>
      <c r="X30" s="1459">
        <v>0</v>
      </c>
      <c r="Y30" s="1459">
        <v>0</v>
      </c>
      <c r="Z30" s="1459">
        <v>0</v>
      </c>
      <c r="AA30" s="1459">
        <v>0</v>
      </c>
      <c r="AB30" s="1459">
        <v>0</v>
      </c>
      <c r="AC30" s="1459">
        <v>0</v>
      </c>
      <c r="AD30" s="1459">
        <v>0</v>
      </c>
      <c r="AE30" s="1459">
        <v>0</v>
      </c>
      <c r="AF30" s="1459">
        <v>0</v>
      </c>
      <c r="AG30" s="1459">
        <v>0</v>
      </c>
      <c r="AH30" s="1459">
        <v>0</v>
      </c>
      <c r="AI30" s="1459">
        <v>0</v>
      </c>
      <c r="AJ30" s="1459">
        <v>0</v>
      </c>
      <c r="AK30" s="1459">
        <v>0</v>
      </c>
      <c r="AL30" s="1459">
        <v>0</v>
      </c>
      <c r="AM30" s="1459">
        <v>0</v>
      </c>
      <c r="AN30" s="1459">
        <v>0</v>
      </c>
      <c r="AO30" s="1459">
        <v>0</v>
      </c>
      <c r="AP30" s="1459">
        <v>0</v>
      </c>
      <c r="AQ30" s="1459">
        <v>0</v>
      </c>
      <c r="AR30" s="1459">
        <v>0</v>
      </c>
      <c r="AS30" s="1459">
        <v>0</v>
      </c>
      <c r="AT30" s="1459">
        <v>0</v>
      </c>
      <c r="AU30" s="1459">
        <v>0</v>
      </c>
      <c r="AV30" s="1459">
        <v>0</v>
      </c>
      <c r="AW30" s="1459">
        <v>0</v>
      </c>
      <c r="AX30" s="1459">
        <v>0</v>
      </c>
      <c r="AY30" s="350">
        <v>50</v>
      </c>
      <c r="AZ30" s="438">
        <v>10</v>
      </c>
      <c r="BA30" s="438">
        <v>10</v>
      </c>
      <c r="BB30" s="438">
        <v>10</v>
      </c>
      <c r="BC30" s="438">
        <v>10</v>
      </c>
      <c r="BD30" s="438">
        <v>10</v>
      </c>
      <c r="BE30" s="438">
        <v>10</v>
      </c>
      <c r="BF30" s="438">
        <v>10</v>
      </c>
      <c r="BG30" s="438">
        <v>10</v>
      </c>
      <c r="BH30" s="438">
        <v>10</v>
      </c>
      <c r="BI30" s="579">
        <v>10</v>
      </c>
      <c r="BJ30" s="438">
        <v>23</v>
      </c>
    </row>
  </sheetData>
  <sheetProtection formatColumns="0" formatRows="0" insertRows="0" deleteColumns="0" deleteRows="0" sort="0" autoFilter="0"/>
  <mergeCells count="73">
    <mergeCell ref="AW9:AX9"/>
    <mergeCell ref="AW10:AX10"/>
    <mergeCell ref="AW11:AX11"/>
    <mergeCell ref="AS9:AT9"/>
    <mergeCell ref="AS10:AT10"/>
    <mergeCell ref="AS11:AT11"/>
    <mergeCell ref="AU9:AV9"/>
    <mergeCell ref="AU10:AV10"/>
    <mergeCell ref="AU11:AV11"/>
    <mergeCell ref="AO9:AP9"/>
    <mergeCell ref="AO10:AP10"/>
    <mergeCell ref="AO11:AP11"/>
    <mergeCell ref="AQ9:AR9"/>
    <mergeCell ref="AQ10:AR10"/>
    <mergeCell ref="AQ11:AR11"/>
    <mergeCell ref="AK9:AL9"/>
    <mergeCell ref="AK10:AL10"/>
    <mergeCell ref="AK11:AL11"/>
    <mergeCell ref="AM9:AN9"/>
    <mergeCell ref="AM10:AN10"/>
    <mergeCell ref="AM11:AN11"/>
    <mergeCell ref="AG9:AH9"/>
    <mergeCell ref="AG10:AH10"/>
    <mergeCell ref="AG11:AH11"/>
    <mergeCell ref="AI9:AJ9"/>
    <mergeCell ref="AI10:AJ10"/>
    <mergeCell ref="AI11:AJ11"/>
    <mergeCell ref="AC9:AD9"/>
    <mergeCell ref="AC10:AD10"/>
    <mergeCell ref="AC11:AD11"/>
    <mergeCell ref="AE9:AF9"/>
    <mergeCell ref="AE10:AF10"/>
    <mergeCell ref="AE11:AF11"/>
    <mergeCell ref="Y9:Z9"/>
    <mergeCell ref="Y10:Z10"/>
    <mergeCell ref="Y11:Z11"/>
    <mergeCell ref="AA9:AB9"/>
    <mergeCell ref="AA10:AB10"/>
    <mergeCell ref="AA11:AB11"/>
    <mergeCell ref="U9:V9"/>
    <mergeCell ref="U10:V10"/>
    <mergeCell ref="U11:V11"/>
    <mergeCell ref="W9:X9"/>
    <mergeCell ref="W10:X10"/>
    <mergeCell ref="W11:X11"/>
    <mergeCell ref="Q9:R9"/>
    <mergeCell ref="Q10:R10"/>
    <mergeCell ref="Q11:R11"/>
    <mergeCell ref="S9:T9"/>
    <mergeCell ref="S10:T10"/>
    <mergeCell ref="S11:T11"/>
    <mergeCell ref="M9:N9"/>
    <mergeCell ref="M10:N10"/>
    <mergeCell ref="M11:N11"/>
    <mergeCell ref="O9:P9"/>
    <mergeCell ref="O10:P10"/>
    <mergeCell ref="O11:P11"/>
    <mergeCell ref="D5:J5"/>
    <mergeCell ref="D6:J6"/>
    <mergeCell ref="AY9:AY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AM21 AO21 AQ21 AS21 AU21 AW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026" customWidth="1"/>
    <col min="2" max="2" width="11" style="1634" customWidth="1"/>
    <col min="3" max="3" width="9.140625" style="1634"/>
    <col min="4" max="4" width="26.5703125" style="1634" customWidth="1"/>
    <col min="5" max="5" width="36.85546875" style="1609" customWidth="1"/>
    <col min="6" max="6" width="23.5703125" style="1609" customWidth="1"/>
    <col min="7" max="7" width="31.42578125" style="1609" customWidth="1"/>
    <col min="8" max="8" width="40.85546875" style="1609" customWidth="1"/>
    <col min="9" max="9" width="14.5703125" style="1609" customWidth="1"/>
    <col min="10" max="10" width="26.85546875" style="1609" customWidth="1"/>
    <col min="11" max="11" width="50" style="1609" customWidth="1"/>
    <col min="12" max="12" width="52.42578125" style="1609" customWidth="1"/>
    <col min="13" max="13" width="10.7109375" style="1609" customWidth="1"/>
    <col min="14" max="14" width="55.140625" style="1609" customWidth="1"/>
    <col min="15" max="15" width="31.85546875" style="1609" customWidth="1"/>
    <col min="16" max="16" width="23.85546875" style="1609" customWidth="1"/>
    <col min="17" max="17" width="46.5703125" style="1609" customWidth="1"/>
    <col min="18" max="18" width="24" style="1609" customWidth="1"/>
    <col min="19" max="19" width="20.5703125" style="1609" customWidth="1"/>
    <col min="20" max="20" width="22" style="1609" customWidth="1"/>
    <col min="21" max="22" width="26.42578125" style="1609" customWidth="1"/>
    <col min="23" max="23" width="8.28515625" style="1609" hidden="1" customWidth="1"/>
    <col min="24" max="24" width="59.7109375" style="1609" customWidth="1"/>
    <col min="25" max="25" width="49.140625" style="1609" customWidth="1"/>
    <col min="26" max="26" width="11.140625" style="1609" customWidth="1"/>
    <col min="27" max="30" width="29" style="1609" customWidth="1"/>
    <col min="31" max="31" width="9.140625" style="1609"/>
    <col min="32" max="32" width="34.7109375" style="1609" customWidth="1"/>
    <col min="33" max="33" width="9.140625" style="1609"/>
    <col min="34" max="35" width="34.42578125" style="1609" customWidth="1"/>
    <col min="36" max="36" width="9.140625" style="1609"/>
    <col min="37" max="37" width="24.5703125" style="1609" customWidth="1"/>
    <col min="38" max="38" width="9.140625" style="1609"/>
    <col min="39" max="39" width="26.140625" style="1609" customWidth="1"/>
    <col min="40" max="40" width="1.7109375" style="1609" customWidth="1"/>
    <col min="41" max="41" width="9.140625" style="1609"/>
    <col min="42" max="43" width="47.85546875" style="1609" customWidth="1"/>
    <col min="44" max="44" width="1.7109375" style="1609" customWidth="1"/>
    <col min="45" max="45" width="21.42578125" style="1609" customWidth="1"/>
    <col min="46" max="46" width="1.7109375" style="1609" customWidth="1"/>
    <col min="47" max="47" width="31.28515625" style="1609" customWidth="1"/>
    <col min="48" max="48" width="1.7109375" style="1609" customWidth="1"/>
    <col min="49" max="50" width="9.140625" style="1609"/>
    <col min="51" max="51" width="3.7109375" style="1609" customWidth="1"/>
    <col min="52" max="52" width="60.85546875" style="1609" customWidth="1"/>
    <col min="53" max="53" width="49.28515625" style="1609" customWidth="1"/>
    <col min="54" max="54" width="35.140625" style="1609" customWidth="1"/>
    <col min="55" max="55" width="9.140625" style="1609"/>
    <col min="56" max="56" width="1.7109375" style="1609" customWidth="1"/>
    <col min="57" max="58" width="34.5703125" style="894" customWidth="1"/>
    <col min="59" max="59" width="30.7109375" style="1609" customWidth="1"/>
    <col min="60" max="60" width="40.7109375" style="1624" customWidth="1"/>
    <col min="61" max="61" width="15" style="1624" customWidth="1"/>
    <col min="62" max="62" width="40.7109375" style="1624" customWidth="1"/>
    <col min="63" max="63" width="2.7109375" style="1624" customWidth="1"/>
    <col min="64" max="64" width="44.7109375" style="1624" customWidth="1"/>
    <col min="65" max="65" width="2.7109375" style="1624" customWidth="1"/>
    <col min="66" max="66" width="40.7109375" style="1624" customWidth="1"/>
    <col min="67" max="68" width="9.140625" style="1609"/>
    <col min="69" max="69" width="18.140625" style="1609" customWidth="1"/>
    <col min="70" max="70" width="57.85546875" style="1609" customWidth="1"/>
    <col min="71" max="71" width="1.7109375" style="1609" customWidth="1"/>
    <col min="72" max="72" width="22.5703125" style="1609" customWidth="1"/>
    <col min="73" max="73" width="57.85546875" style="1609" customWidth="1"/>
    <col min="74" max="74" width="1.7109375" style="1609" customWidth="1"/>
    <col min="75" max="75" width="22.5703125" style="1609" customWidth="1"/>
    <col min="76" max="76" width="57.85546875" style="1609" customWidth="1"/>
    <col min="77" max="77" width="1.7109375" style="1609" customWidth="1"/>
    <col min="78" max="78" width="22.5703125" style="1609" customWidth="1"/>
    <col min="79" max="79" width="57.85546875" style="1609" customWidth="1"/>
    <col min="80" max="81" width="9.140625" style="1609"/>
    <col min="82" max="82" width="49.5703125" style="1609" customWidth="1"/>
  </cols>
  <sheetData>
    <row r="1" spans="1:79" s="1251" customFormat="1" ht="11.25" customHeight="1">
      <c r="A1" s="895" t="s">
        <v>1363</v>
      </c>
      <c r="B1" s="895" t="s">
        <v>1364</v>
      </c>
      <c r="C1" s="895" t="s">
        <v>1365</v>
      </c>
      <c r="D1" s="895" t="s">
        <v>1366</v>
      </c>
      <c r="E1" s="895" t="s">
        <v>1367</v>
      </c>
      <c r="F1" s="895" t="s">
        <v>1368</v>
      </c>
      <c r="G1" s="895" t="s">
        <v>1369</v>
      </c>
      <c r="H1" s="895" t="s">
        <v>1370</v>
      </c>
      <c r="I1" s="895" t="s">
        <v>1371</v>
      </c>
      <c r="J1" s="895" t="s">
        <v>1372</v>
      </c>
      <c r="K1" s="895" t="s">
        <v>1373</v>
      </c>
      <c r="L1" s="895" t="s">
        <v>1374</v>
      </c>
      <c r="M1" s="895"/>
      <c r="N1" s="895" t="s">
        <v>1375</v>
      </c>
      <c r="O1" s="895" t="s">
        <v>1376</v>
      </c>
      <c r="P1" s="895" t="s">
        <v>1377</v>
      </c>
      <c r="Q1" s="895" t="s">
        <v>1378</v>
      </c>
      <c r="R1" s="895" t="s">
        <v>1379</v>
      </c>
      <c r="S1" s="895" t="s">
        <v>1380</v>
      </c>
      <c r="T1" s="895" t="s">
        <v>1381</v>
      </c>
      <c r="U1" s="895" t="s">
        <v>1382</v>
      </c>
      <c r="V1" s="895"/>
      <c r="W1" s="667" t="s">
        <v>1383</v>
      </c>
      <c r="X1" s="895" t="s">
        <v>1384</v>
      </c>
      <c r="Y1" s="895" t="s">
        <v>1385</v>
      </c>
      <c r="Z1" s="895"/>
      <c r="AA1" s="895" t="s">
        <v>1386</v>
      </c>
      <c r="AB1" s="895"/>
      <c r="AC1" s="895" t="s">
        <v>1387</v>
      </c>
      <c r="AD1" s="895"/>
      <c r="AF1" s="895" t="s">
        <v>1388</v>
      </c>
      <c r="AH1" s="895" t="s">
        <v>1389</v>
      </c>
      <c r="AI1" s="895" t="s">
        <v>1390</v>
      </c>
      <c r="AK1" s="895" t="s">
        <v>1391</v>
      </c>
      <c r="AM1" s="895" t="s">
        <v>1392</v>
      </c>
      <c r="AP1" s="895" t="s">
        <v>1393</v>
      </c>
      <c r="AQ1" s="895" t="s">
        <v>1394</v>
      </c>
      <c r="AS1" s="895" t="s">
        <v>1395</v>
      </c>
      <c r="AU1" s="895" t="s">
        <v>1396</v>
      </c>
      <c r="AW1" s="895" t="s">
        <v>1397</v>
      </c>
      <c r="AX1" s="895" t="s">
        <v>1398</v>
      </c>
      <c r="AZ1" s="976" t="s">
        <v>1399</v>
      </c>
      <c r="BB1" s="895" t="s">
        <v>1400</v>
      </c>
      <c r="BC1" s="895"/>
      <c r="BE1" s="895" t="s">
        <v>1401</v>
      </c>
      <c r="BF1" s="895" t="s">
        <v>1402</v>
      </c>
      <c r="BH1" s="897" t="s">
        <v>897</v>
      </c>
      <c r="BI1" s="898"/>
      <c r="BJ1" s="899" t="s">
        <v>1403</v>
      </c>
      <c r="BK1" s="898"/>
      <c r="BL1" s="900" t="s">
        <v>928</v>
      </c>
      <c r="BM1" s="898"/>
      <c r="BN1" s="901" t="s">
        <v>1404</v>
      </c>
    </row>
    <row r="2" spans="1:79" ht="11.25" customHeight="1">
      <c r="A2" s="902" t="s">
        <v>1405</v>
      </c>
      <c r="B2" s="903">
        <v>2000</v>
      </c>
      <c r="C2" s="903">
        <v>2022</v>
      </c>
      <c r="D2" s="903" t="s">
        <v>52</v>
      </c>
      <c r="E2" s="904" t="s">
        <v>1406</v>
      </c>
      <c r="F2" s="904" t="s">
        <v>1407</v>
      </c>
      <c r="G2" s="904" t="s">
        <v>1408</v>
      </c>
      <c r="H2" s="905" t="s">
        <v>41</v>
      </c>
      <c r="I2" s="904" t="s">
        <v>161</v>
      </c>
      <c r="J2" s="904" t="s">
        <v>1409</v>
      </c>
      <c r="K2" s="906" t="s">
        <v>1410</v>
      </c>
      <c r="L2" s="907"/>
      <c r="M2" s="906">
        <v>1</v>
      </c>
      <c r="N2" s="986" t="s">
        <v>1411</v>
      </c>
      <c r="O2" s="905" t="s">
        <v>1412</v>
      </c>
      <c r="P2" s="908" t="s">
        <v>24</v>
      </c>
      <c r="Q2" s="909" t="s">
        <v>1413</v>
      </c>
      <c r="R2" s="79" t="s">
        <v>1414</v>
      </c>
      <c r="S2" s="79" t="s">
        <v>1415</v>
      </c>
      <c r="T2" s="910" t="s">
        <v>1416</v>
      </c>
      <c r="U2" s="907" t="s">
        <v>1417</v>
      </c>
      <c r="V2" s="911">
        <v>1</v>
      </c>
      <c r="W2" s="912"/>
      <c r="X2" s="912" t="s">
        <v>1418</v>
      </c>
      <c r="Y2" s="903" t="s">
        <v>1419</v>
      </c>
      <c r="Z2" s="913"/>
      <c r="AA2" s="903" t="s">
        <v>1420</v>
      </c>
      <c r="AB2" s="914" t="s">
        <v>1420</v>
      </c>
      <c r="AC2" s="903" t="s">
        <v>1421</v>
      </c>
      <c r="AD2" s="914" t="s">
        <v>1421</v>
      </c>
      <c r="AF2" s="905" t="s">
        <v>1417</v>
      </c>
      <c r="AH2" s="904" t="s">
        <v>1422</v>
      </c>
      <c r="AI2" s="904" t="s">
        <v>1422</v>
      </c>
      <c r="AK2" s="904" t="s">
        <v>1423</v>
      </c>
      <c r="AM2" s="904" t="s">
        <v>1424</v>
      </c>
      <c r="AP2" s="915" t="s">
        <v>1418</v>
      </c>
      <c r="AQ2" s="916" t="s">
        <v>1418</v>
      </c>
      <c r="AS2" s="903" t="s">
        <v>1425</v>
      </c>
      <c r="AU2" s="945" t="s">
        <v>1426</v>
      </c>
      <c r="AW2" s="945" t="s">
        <v>1427</v>
      </c>
      <c r="AX2" s="945" t="s">
        <v>1427</v>
      </c>
      <c r="AZ2" s="945" t="s">
        <v>39</v>
      </c>
      <c r="BB2" s="945" t="s">
        <v>639</v>
      </c>
      <c r="BC2" s="945" t="s">
        <v>640</v>
      </c>
      <c r="BE2" s="1857" t="s">
        <v>1428</v>
      </c>
      <c r="BF2" s="1857" t="s">
        <v>1428</v>
      </c>
    </row>
    <row r="3" spans="1:79" ht="11.25" customHeight="1">
      <c r="A3" s="902" t="s">
        <v>1429</v>
      </c>
      <c r="B3" s="903">
        <v>2001</v>
      </c>
      <c r="C3" s="903">
        <v>2023</v>
      </c>
      <c r="D3" s="903" t="s">
        <v>6</v>
      </c>
      <c r="E3" s="904" t="s">
        <v>1430</v>
      </c>
      <c r="F3" s="904" t="s">
        <v>1431</v>
      </c>
      <c r="G3" s="904" t="s">
        <v>1432</v>
      </c>
      <c r="H3" s="905" t="s">
        <v>1433</v>
      </c>
      <c r="I3" s="904" t="s">
        <v>89</v>
      </c>
      <c r="J3" s="904" t="s">
        <v>632</v>
      </c>
      <c r="K3" s="906" t="s">
        <v>1434</v>
      </c>
      <c r="L3" s="907">
        <f>IFERROR(MATCH(K3,OFFER_METHOD,0),0)</f>
        <v>0</v>
      </c>
      <c r="M3" s="906">
        <v>2</v>
      </c>
      <c r="N3" s="986" t="s">
        <v>1435</v>
      </c>
      <c r="O3" s="905" t="s">
        <v>1436</v>
      </c>
      <c r="P3" s="908" t="s">
        <v>1437</v>
      </c>
      <c r="Q3" s="909" t="s">
        <v>1438</v>
      </c>
      <c r="R3" s="79" t="s">
        <v>1439</v>
      </c>
      <c r="S3" s="79" t="s">
        <v>1440</v>
      </c>
      <c r="T3" s="910" t="s">
        <v>1441</v>
      </c>
      <c r="U3" s="907" t="s">
        <v>1442</v>
      </c>
      <c r="V3" s="911">
        <v>2</v>
      </c>
      <c r="W3" s="912"/>
      <c r="X3" s="912" t="s">
        <v>1443</v>
      </c>
      <c r="Y3" s="903" t="s">
        <v>1419</v>
      </c>
      <c r="Z3" s="913"/>
      <c r="AA3" s="903" t="s">
        <v>1444</v>
      </c>
      <c r="AB3" s="914" t="s">
        <v>1444</v>
      </c>
      <c r="AC3" s="903" t="s">
        <v>1445</v>
      </c>
      <c r="AD3" s="914" t="s">
        <v>1445</v>
      </c>
      <c r="AF3" s="905" t="s">
        <v>1442</v>
      </c>
      <c r="AH3" s="904" t="s">
        <v>1446</v>
      </c>
      <c r="AI3" s="904" t="s">
        <v>1447</v>
      </c>
      <c r="AK3" s="904" t="s">
        <v>1448</v>
      </c>
      <c r="AM3" s="904" t="s">
        <v>1449</v>
      </c>
      <c r="AP3" s="915" t="s">
        <v>1450</v>
      </c>
      <c r="AQ3" s="916" t="s">
        <v>1450</v>
      </c>
      <c r="AS3" s="903" t="s">
        <v>1451</v>
      </c>
      <c r="AU3" s="945" t="s">
        <v>1452</v>
      </c>
      <c r="AW3" s="945" t="s">
        <v>1453</v>
      </c>
      <c r="AX3" s="945" t="s">
        <v>1453</v>
      </c>
      <c r="AZ3" s="945" t="s">
        <v>1454</v>
      </c>
      <c r="BB3" s="945" t="s">
        <v>1455</v>
      </c>
      <c r="BC3" s="945" t="s">
        <v>640</v>
      </c>
      <c r="BE3" s="1857" t="s">
        <v>1456</v>
      </c>
      <c r="BF3" s="1857" t="s">
        <v>1456</v>
      </c>
      <c r="BH3" s="895" t="s">
        <v>1457</v>
      </c>
      <c r="BJ3" s="895" t="s">
        <v>1458</v>
      </c>
      <c r="BL3" s="895" t="s">
        <v>1459</v>
      </c>
      <c r="BN3" s="895" t="s">
        <v>1460</v>
      </c>
      <c r="BR3" s="895" t="s">
        <v>1461</v>
      </c>
      <c r="BS3" s="1252"/>
      <c r="BT3" s="898"/>
      <c r="BU3" s="895" t="s">
        <v>1462</v>
      </c>
      <c r="BV3" s="898"/>
      <c r="BW3" s="1505"/>
      <c r="BX3" s="1507" t="s">
        <v>1463</v>
      </c>
      <c r="CA3" s="895" t="s">
        <v>1464</v>
      </c>
    </row>
    <row r="4" spans="1:79" ht="11.25" customHeight="1">
      <c r="A4" s="902" t="s">
        <v>1465</v>
      </c>
      <c r="B4" s="903">
        <v>2002</v>
      </c>
      <c r="C4" s="903">
        <v>2024</v>
      </c>
      <c r="E4" s="904" t="s">
        <v>1466</v>
      </c>
      <c r="F4" s="904" t="s">
        <v>1467</v>
      </c>
      <c r="H4" s="905" t="s">
        <v>1468</v>
      </c>
      <c r="I4" s="904" t="s">
        <v>77</v>
      </c>
      <c r="J4" s="904" t="s">
        <v>1469</v>
      </c>
      <c r="K4" s="906" t="s">
        <v>1470</v>
      </c>
      <c r="L4" s="907">
        <f>IFERROR(MATCH(K4,OFFER_METHOD,0),0)</f>
        <v>0</v>
      </c>
      <c r="M4" s="906">
        <v>3</v>
      </c>
      <c r="N4" s="986" t="s">
        <v>1471</v>
      </c>
      <c r="O4" s="904" t="s">
        <v>1472</v>
      </c>
      <c r="Q4" s="909" t="s">
        <v>1473</v>
      </c>
      <c r="R4" s="79" t="s">
        <v>1474</v>
      </c>
      <c r="S4" s="79" t="s">
        <v>1475</v>
      </c>
      <c r="T4" s="910" t="s">
        <v>1476</v>
      </c>
      <c r="U4" s="907" t="s">
        <v>1477</v>
      </c>
      <c r="V4" s="911">
        <v>3</v>
      </c>
      <c r="W4" s="912"/>
      <c r="X4" s="912" t="s">
        <v>1478</v>
      </c>
      <c r="Y4" s="903" t="s">
        <v>1419</v>
      </c>
      <c r="Z4" s="918"/>
      <c r="AC4" s="903" t="s">
        <v>1479</v>
      </c>
      <c r="AD4" s="914" t="s">
        <v>1479</v>
      </c>
      <c r="AF4" s="905" t="s">
        <v>1477</v>
      </c>
      <c r="AH4" s="905" t="s">
        <v>1480</v>
      </c>
      <c r="AK4" s="904" t="s">
        <v>1481</v>
      </c>
      <c r="AM4" s="904" t="s">
        <v>1482</v>
      </c>
      <c r="AP4" s="915" t="s">
        <v>1443</v>
      </c>
      <c r="AQ4" s="916" t="s">
        <v>1443</v>
      </c>
      <c r="AS4" s="903" t="s">
        <v>1483</v>
      </c>
      <c r="AU4" s="945" t="s">
        <v>1484</v>
      </c>
      <c r="AW4" s="945" t="s">
        <v>1485</v>
      </c>
      <c r="AX4" s="945" t="s">
        <v>1485</v>
      </c>
      <c r="AZ4" s="945" t="s">
        <v>1486</v>
      </c>
      <c r="BB4" s="945" t="s">
        <v>1487</v>
      </c>
      <c r="BC4" s="945" t="s">
        <v>1488</v>
      </c>
      <c r="BE4" s="945">
        <v>2000</v>
      </c>
      <c r="BF4" s="945" t="s">
        <v>1118</v>
      </c>
      <c r="BH4" s="896" t="s">
        <v>1489</v>
      </c>
      <c r="BJ4" s="896" t="s">
        <v>1489</v>
      </c>
      <c r="BL4" s="896" t="s">
        <v>1489</v>
      </c>
      <c r="BN4" s="896" t="s">
        <v>1489</v>
      </c>
      <c r="BQ4" s="1256" t="s">
        <v>1490</v>
      </c>
      <c r="BR4" s="983" t="s">
        <v>1491</v>
      </c>
      <c r="BS4" s="208"/>
      <c r="BT4" s="1256" t="s">
        <v>1492</v>
      </c>
      <c r="BU4" s="983" t="s">
        <v>1493</v>
      </c>
      <c r="BV4" s="898"/>
      <c r="BW4" s="1512" t="s">
        <v>1494</v>
      </c>
      <c r="BX4" s="1506" t="s">
        <v>1495</v>
      </c>
      <c r="BZ4" s="1256" t="s">
        <v>1496</v>
      </c>
      <c r="CA4" s="983" t="s">
        <v>1497</v>
      </c>
    </row>
    <row r="5" spans="1:79" ht="11.25" customHeight="1">
      <c r="A5" s="902" t="s">
        <v>1498</v>
      </c>
      <c r="B5" s="903">
        <v>2003</v>
      </c>
      <c r="C5" s="903">
        <v>2025</v>
      </c>
      <c r="E5" s="904" t="s">
        <v>1499</v>
      </c>
      <c r="F5" s="904" t="s">
        <v>1500</v>
      </c>
      <c r="H5" s="905" t="s">
        <v>1501</v>
      </c>
      <c r="I5" s="904" t="s">
        <v>78</v>
      </c>
      <c r="K5" s="906" t="s">
        <v>1502</v>
      </c>
      <c r="L5" s="907">
        <f>IFERROR(MATCH(K5,OFFER_METHOD,0),0)</f>
        <v>0</v>
      </c>
      <c r="M5" s="906">
        <v>4</v>
      </c>
      <c r="N5" s="919" t="s">
        <v>1503</v>
      </c>
      <c r="O5" s="904" t="s">
        <v>1504</v>
      </c>
      <c r="Q5" s="909" t="s">
        <v>1505</v>
      </c>
      <c r="R5" s="79" t="s">
        <v>1506</v>
      </c>
      <c r="T5" s="905" t="s">
        <v>1507</v>
      </c>
      <c r="U5" s="907" t="s">
        <v>1508</v>
      </c>
      <c r="V5" s="911">
        <v>4</v>
      </c>
      <c r="W5" s="912"/>
      <c r="X5" s="912" t="s">
        <v>252</v>
      </c>
      <c r="Y5" s="903" t="s">
        <v>1509</v>
      </c>
      <c r="Z5" s="918">
        <v>1</v>
      </c>
      <c r="AF5" s="905" t="s">
        <v>1510</v>
      </c>
      <c r="AH5" s="904" t="s">
        <v>1511</v>
      </c>
      <c r="AK5" s="904" t="s">
        <v>1512</v>
      </c>
      <c r="AM5" s="904" t="s">
        <v>1513</v>
      </c>
      <c r="AP5" s="915" t="s">
        <v>252</v>
      </c>
      <c r="AQ5" s="916" t="s">
        <v>252</v>
      </c>
      <c r="AU5" s="945" t="s">
        <v>1514</v>
      </c>
      <c r="AW5" s="945" t="s">
        <v>1515</v>
      </c>
      <c r="AX5" s="945" t="s">
        <v>1515</v>
      </c>
      <c r="AZ5" s="945" t="s">
        <v>1516</v>
      </c>
      <c r="BB5" s="945" t="s">
        <v>1517</v>
      </c>
      <c r="BC5" s="945" t="s">
        <v>642</v>
      </c>
      <c r="BE5" s="945">
        <v>2001</v>
      </c>
      <c r="BF5" s="945" t="s">
        <v>1171</v>
      </c>
      <c r="BH5" s="896" t="s">
        <v>1092</v>
      </c>
      <c r="BJ5" s="896" t="s">
        <v>1092</v>
      </c>
      <c r="BL5" s="896" t="s">
        <v>1092</v>
      </c>
      <c r="BN5" s="896" t="s">
        <v>1518</v>
      </c>
      <c r="BQ5" s="1105">
        <v>4213775</v>
      </c>
      <c r="BR5" s="896" t="s">
        <v>1418</v>
      </c>
      <c r="BS5" s="1253"/>
      <c r="BT5" s="1105">
        <v>64236871</v>
      </c>
      <c r="BU5" s="896" t="s">
        <v>313</v>
      </c>
      <c r="BV5" s="898"/>
      <c r="BW5" s="1510">
        <v>4213767</v>
      </c>
      <c r="BX5" s="1508" t="s">
        <v>1519</v>
      </c>
      <c r="BZ5" s="1105">
        <v>64237509</v>
      </c>
      <c r="CA5" s="1119" t="s">
        <v>1520</v>
      </c>
    </row>
    <row r="6" spans="1:79" ht="11.25" customHeight="1">
      <c r="A6" s="902" t="s">
        <v>1521</v>
      </c>
      <c r="B6" s="903">
        <v>2004</v>
      </c>
      <c r="C6" s="903">
        <v>2026</v>
      </c>
      <c r="E6" s="904" t="s">
        <v>1522</v>
      </c>
      <c r="F6" s="920"/>
      <c r="H6" s="905" t="s">
        <v>1523</v>
      </c>
      <c r="I6" s="904" t="s">
        <v>115</v>
      </c>
      <c r="J6" s="895" t="s">
        <v>1524</v>
      </c>
      <c r="L6" s="907">
        <f>SUM(kind_of_control_method_filter)</f>
        <v>0</v>
      </c>
      <c r="N6" s="919" t="s">
        <v>1525</v>
      </c>
      <c r="O6" s="904" t="s">
        <v>1526</v>
      </c>
      <c r="R6" s="79" t="s">
        <v>1413</v>
      </c>
      <c r="T6" s="905" t="s">
        <v>1527</v>
      </c>
      <c r="U6" s="907" t="s">
        <v>1510</v>
      </c>
      <c r="V6" s="911">
        <v>5</v>
      </c>
      <c r="W6" s="912"/>
      <c r="X6" s="903" t="s">
        <v>258</v>
      </c>
      <c r="Y6" s="903" t="s">
        <v>1528</v>
      </c>
      <c r="Z6" s="918"/>
      <c r="AA6" s="921"/>
      <c r="AH6" s="904" t="s">
        <v>1529</v>
      </c>
      <c r="AK6" s="904" t="s">
        <v>1530</v>
      </c>
      <c r="AM6" s="904" t="s">
        <v>1531</v>
      </c>
      <c r="AP6" s="915" t="s">
        <v>258</v>
      </c>
      <c r="AQ6" s="916" t="s">
        <v>258</v>
      </c>
      <c r="AU6" s="945" t="s">
        <v>1532</v>
      </c>
      <c r="AW6" s="945" t="s">
        <v>1533</v>
      </c>
      <c r="AX6" s="945" t="s">
        <v>1533</v>
      </c>
      <c r="BB6" s="945" t="s">
        <v>1534</v>
      </c>
      <c r="BC6" s="945" t="s">
        <v>642</v>
      </c>
      <c r="BE6" s="945">
        <v>2002</v>
      </c>
      <c r="BF6" s="945" t="s">
        <v>1535</v>
      </c>
      <c r="BH6" s="896" t="s">
        <v>1536</v>
      </c>
      <c r="BJ6" s="896" t="s">
        <v>1537</v>
      </c>
      <c r="BL6" s="896" t="s">
        <v>1537</v>
      </c>
      <c r="BN6" s="896" t="s">
        <v>1538</v>
      </c>
      <c r="BQ6" s="1105">
        <v>4213784</v>
      </c>
      <c r="BR6" s="1119" t="s">
        <v>1450</v>
      </c>
      <c r="BS6" s="1254"/>
      <c r="BT6" s="1105">
        <v>64236872</v>
      </c>
      <c r="BU6" s="896" t="s">
        <v>318</v>
      </c>
      <c r="BV6" s="898"/>
      <c r="BW6" s="1510">
        <v>4213768</v>
      </c>
      <c r="BX6" s="1508" t="s">
        <v>338</v>
      </c>
      <c r="BZ6" s="1105">
        <v>64237510</v>
      </c>
      <c r="CA6" s="896" t="s">
        <v>1539</v>
      </c>
    </row>
    <row r="7" spans="1:79" ht="11.25" customHeight="1">
      <c r="A7" s="902" t="s">
        <v>1540</v>
      </c>
      <c r="B7" s="903">
        <v>2005</v>
      </c>
      <c r="E7" s="904" t="s">
        <v>1541</v>
      </c>
      <c r="F7" s="920"/>
      <c r="H7" s="905" t="s">
        <v>1542</v>
      </c>
      <c r="I7" s="904" t="s">
        <v>79</v>
      </c>
      <c r="J7" s="904" t="s">
        <v>1543</v>
      </c>
      <c r="N7" s="923" t="s">
        <v>1544</v>
      </c>
      <c r="O7" s="904" t="s">
        <v>1545</v>
      </c>
      <c r="U7" s="907" t="s">
        <v>6</v>
      </c>
      <c r="V7" s="303" t="s">
        <v>79</v>
      </c>
      <c r="W7" s="912"/>
      <c r="X7" s="903" t="s">
        <v>264</v>
      </c>
      <c r="Y7" s="903" t="s">
        <v>1509</v>
      </c>
      <c r="Z7" s="918"/>
      <c r="AA7" s="921"/>
      <c r="AH7" s="904" t="s">
        <v>1546</v>
      </c>
      <c r="AK7" s="904" t="s">
        <v>1547</v>
      </c>
      <c r="AM7" s="904" t="s">
        <v>1548</v>
      </c>
      <c r="AP7" s="915" t="s">
        <v>264</v>
      </c>
      <c r="AQ7" s="916" t="s">
        <v>264</v>
      </c>
      <c r="AU7" s="945" t="s">
        <v>1549</v>
      </c>
      <c r="AW7" s="945" t="s">
        <v>1550</v>
      </c>
      <c r="AX7" s="945" t="s">
        <v>1550</v>
      </c>
      <c r="AZ7" s="895" t="s">
        <v>1551</v>
      </c>
      <c r="BB7" s="945" t="s">
        <v>643</v>
      </c>
      <c r="BC7" s="945" t="s">
        <v>642</v>
      </c>
      <c r="BE7" s="945">
        <v>2003</v>
      </c>
      <c r="BF7" s="945" t="s">
        <v>1552</v>
      </c>
      <c r="BH7" s="896" t="s">
        <v>1102</v>
      </c>
      <c r="BJ7" s="896" t="s">
        <v>1536</v>
      </c>
      <c r="BL7" s="896" t="s">
        <v>1536</v>
      </c>
      <c r="BN7" s="896" t="s">
        <v>1553</v>
      </c>
      <c r="BQ7" s="1105">
        <v>4213781</v>
      </c>
      <c r="BR7" s="896" t="s">
        <v>1443</v>
      </c>
      <c r="BS7" s="1253"/>
      <c r="BT7" s="1105">
        <v>64236873</v>
      </c>
      <c r="BU7" s="896" t="s">
        <v>323</v>
      </c>
      <c r="BV7" s="898"/>
      <c r="BW7" s="1510">
        <v>4213769</v>
      </c>
      <c r="BX7" s="1508" t="s">
        <v>1554</v>
      </c>
      <c r="BZ7" s="1105">
        <v>64237511</v>
      </c>
      <c r="CA7" s="896" t="s">
        <v>353</v>
      </c>
    </row>
    <row r="8" spans="1:79" ht="11.25" customHeight="1">
      <c r="A8" s="902" t="s">
        <v>1555</v>
      </c>
      <c r="B8" s="903">
        <v>2006</v>
      </c>
      <c r="E8" s="904" t="s">
        <v>1556</v>
      </c>
      <c r="F8" s="920"/>
      <c r="H8" s="905" t="s">
        <v>1557</v>
      </c>
      <c r="I8" s="904" t="s">
        <v>80</v>
      </c>
      <c r="J8" s="904" t="s">
        <v>1558</v>
      </c>
      <c r="N8" s="987" t="s">
        <v>1559</v>
      </c>
      <c r="O8" s="904" t="s">
        <v>1560</v>
      </c>
      <c r="V8" s="303" t="s">
        <v>80</v>
      </c>
      <c r="W8" s="912"/>
      <c r="X8" s="903" t="s">
        <v>270</v>
      </c>
      <c r="Y8" s="903" t="s">
        <v>1509</v>
      </c>
      <c r="Z8" s="918"/>
      <c r="AA8" s="921"/>
      <c r="AK8" s="904" t="s">
        <v>1561</v>
      </c>
      <c r="AP8" s="915" t="s">
        <v>270</v>
      </c>
      <c r="AQ8" s="916" t="s">
        <v>270</v>
      </c>
      <c r="AU8" s="945" t="s">
        <v>1562</v>
      </c>
      <c r="AW8" s="945" t="s">
        <v>1563</v>
      </c>
      <c r="AX8" s="945" t="s">
        <v>1563</v>
      </c>
      <c r="AZ8" s="945" t="s">
        <v>54</v>
      </c>
      <c r="BB8" s="945" t="s">
        <v>1564</v>
      </c>
      <c r="BC8" s="945" t="s">
        <v>642</v>
      </c>
      <c r="BE8" s="945">
        <v>2004</v>
      </c>
      <c r="BF8" s="945" t="s">
        <v>1130</v>
      </c>
      <c r="BH8" s="896" t="s">
        <v>1565</v>
      </c>
      <c r="BJ8" s="896" t="s">
        <v>1566</v>
      </c>
      <c r="BL8" s="896" t="s">
        <v>1566</v>
      </c>
      <c r="BN8" s="896" t="s">
        <v>1128</v>
      </c>
      <c r="BQ8" s="1105">
        <v>4213776</v>
      </c>
      <c r="BR8" s="896" t="s">
        <v>252</v>
      </c>
      <c r="BS8" s="1253"/>
      <c r="BT8" s="1105">
        <v>64236874</v>
      </c>
      <c r="BU8" s="1119" t="s">
        <v>1567</v>
      </c>
      <c r="BV8" s="898"/>
      <c r="BW8" s="1510">
        <v>4213770</v>
      </c>
      <c r="BX8" s="1511" t="s">
        <v>1568</v>
      </c>
      <c r="BZ8" s="1105">
        <v>64237512</v>
      </c>
      <c r="CA8" s="896" t="s">
        <v>348</v>
      </c>
    </row>
    <row r="9" spans="1:79" ht="11.25" customHeight="1">
      <c r="A9" s="902" t="s">
        <v>1569</v>
      </c>
      <c r="B9" s="903">
        <v>2007</v>
      </c>
      <c r="E9" s="904" t="s">
        <v>1570</v>
      </c>
      <c r="F9" s="920"/>
      <c r="G9" s="895" t="s">
        <v>1571</v>
      </c>
      <c r="H9" s="895" t="s">
        <v>1572</v>
      </c>
      <c r="I9" s="904" t="s">
        <v>131</v>
      </c>
      <c r="O9" s="904" t="s">
        <v>1573</v>
      </c>
      <c r="V9" s="303" t="s">
        <v>131</v>
      </c>
      <c r="W9" s="912"/>
      <c r="X9" s="903" t="s">
        <v>276</v>
      </c>
      <c r="Y9" s="903" t="s">
        <v>1419</v>
      </c>
      <c r="Z9" s="918">
        <v>1</v>
      </c>
      <c r="AA9" s="921"/>
      <c r="AK9" s="904" t="s">
        <v>1574</v>
      </c>
      <c r="AP9" s="915" t="s">
        <v>1575</v>
      </c>
      <c r="AQ9" s="916" t="s">
        <v>1575</v>
      </c>
      <c r="AW9" s="945" t="s">
        <v>1576</v>
      </c>
      <c r="AX9" s="945" t="s">
        <v>1576</v>
      </c>
      <c r="AZ9" s="945" t="s">
        <v>1577</v>
      </c>
      <c r="BB9" s="945" t="s">
        <v>1578</v>
      </c>
      <c r="BC9" s="945" t="s">
        <v>642</v>
      </c>
      <c r="BE9" s="945">
        <v>2005</v>
      </c>
      <c r="BF9" s="945" t="s">
        <v>1579</v>
      </c>
      <c r="BH9" s="896" t="s">
        <v>1580</v>
      </c>
      <c r="BJ9" s="896" t="s">
        <v>1581</v>
      </c>
      <c r="BL9" s="896" t="s">
        <v>1581</v>
      </c>
      <c r="BN9" s="896" t="s">
        <v>1582</v>
      </c>
      <c r="BQ9" s="1105">
        <v>4213777</v>
      </c>
      <c r="BR9" s="896" t="s">
        <v>258</v>
      </c>
      <c r="BS9" s="1253"/>
      <c r="BT9" s="1105">
        <v>64236875</v>
      </c>
      <c r="BU9" s="896" t="s">
        <v>328</v>
      </c>
      <c r="BV9" s="898"/>
      <c r="BW9" s="1505"/>
      <c r="BX9" s="1505"/>
    </row>
    <row r="10" spans="1:79" ht="11.25" customHeight="1">
      <c r="A10" s="902" t="s">
        <v>1583</v>
      </c>
      <c r="B10" s="903">
        <v>2008</v>
      </c>
      <c r="E10" s="904" t="s">
        <v>1584</v>
      </c>
      <c r="F10" s="920"/>
      <c r="G10" s="904" t="s">
        <v>1585</v>
      </c>
      <c r="H10" s="904" t="s">
        <v>1586</v>
      </c>
      <c r="I10" s="904" t="s">
        <v>133</v>
      </c>
      <c r="J10" s="895" t="s">
        <v>1587</v>
      </c>
      <c r="K10" s="895" t="s">
        <v>1588</v>
      </c>
      <c r="O10" s="904" t="s">
        <v>1589</v>
      </c>
      <c r="V10" s="304" t="s">
        <v>133</v>
      </c>
      <c r="W10" s="924"/>
      <c r="X10" s="924" t="s">
        <v>1590</v>
      </c>
      <c r="Y10" s="925" t="s">
        <v>1591</v>
      </c>
      <c r="Z10" s="918"/>
      <c r="AP10" s="915" t="s">
        <v>1590</v>
      </c>
      <c r="AQ10" s="916" t="s">
        <v>1590</v>
      </c>
      <c r="AW10" s="945" t="s">
        <v>1592</v>
      </c>
      <c r="AX10" s="945" t="s">
        <v>1592</v>
      </c>
      <c r="AZ10" s="945" t="s">
        <v>1309</v>
      </c>
      <c r="BB10" s="945" t="s">
        <v>1593</v>
      </c>
      <c r="BC10" s="945" t="s">
        <v>642</v>
      </c>
      <c r="BE10" s="945">
        <v>2006</v>
      </c>
      <c r="BF10" s="945" t="s">
        <v>1594</v>
      </c>
      <c r="BH10" s="896" t="s">
        <v>1595</v>
      </c>
      <c r="BJ10" s="896" t="s">
        <v>1596</v>
      </c>
      <c r="BL10" s="896" t="s">
        <v>1596</v>
      </c>
      <c r="BN10" s="896" t="s">
        <v>1597</v>
      </c>
      <c r="BQ10" s="1105">
        <v>4213778</v>
      </c>
      <c r="BR10" s="896" t="s">
        <v>264</v>
      </c>
      <c r="BS10" s="1253"/>
      <c r="BT10" s="1105">
        <v>64236876</v>
      </c>
      <c r="BU10" s="896" t="s">
        <v>308</v>
      </c>
      <c r="BV10" s="898"/>
      <c r="BW10" s="1505"/>
      <c r="BX10" s="1505"/>
    </row>
    <row r="11" spans="1:79" ht="11.25" customHeight="1">
      <c r="A11" s="902" t="s">
        <v>1598</v>
      </c>
      <c r="B11" s="903">
        <v>2009</v>
      </c>
      <c r="E11" s="904" t="s">
        <v>1599</v>
      </c>
      <c r="F11" s="920"/>
      <c r="G11" s="904" t="s">
        <v>1600</v>
      </c>
      <c r="H11" s="904" t="s">
        <v>1601</v>
      </c>
      <c r="I11" s="904" t="s">
        <v>138</v>
      </c>
      <c r="J11" s="905" t="s">
        <v>1602</v>
      </c>
      <c r="K11" s="926" t="s">
        <v>1603</v>
      </c>
      <c r="O11" s="905" t="s">
        <v>980</v>
      </c>
      <c r="V11" s="303" t="s">
        <v>138</v>
      </c>
      <c r="W11" s="209"/>
      <c r="X11" s="912" t="s">
        <v>1575</v>
      </c>
      <c r="Y11" s="903" t="s">
        <v>1604</v>
      </c>
      <c r="Z11" s="918"/>
      <c r="AP11" s="915" t="s">
        <v>276</v>
      </c>
      <c r="AQ11" s="917" t="s">
        <v>276</v>
      </c>
      <c r="AW11" s="945" t="s">
        <v>1605</v>
      </c>
      <c r="AX11" s="945" t="s">
        <v>1605</v>
      </c>
      <c r="AZ11" s="945" t="s">
        <v>1606</v>
      </c>
      <c r="BB11" s="945" t="s">
        <v>641</v>
      </c>
      <c r="BC11" s="945" t="s">
        <v>642</v>
      </c>
      <c r="BE11" s="945">
        <v>2007</v>
      </c>
      <c r="BF11" s="945" t="s">
        <v>1135</v>
      </c>
      <c r="BH11" s="896" t="s">
        <v>1607</v>
      </c>
      <c r="BJ11" s="896" t="s">
        <v>1580</v>
      </c>
      <c r="BL11" s="896" t="s">
        <v>1580</v>
      </c>
      <c r="BN11" s="896" t="s">
        <v>1608</v>
      </c>
      <c r="BQ11" s="1105">
        <v>4213780</v>
      </c>
      <c r="BR11" s="896" t="s">
        <v>270</v>
      </c>
      <c r="BS11" s="1253"/>
      <c r="BW11" s="1505"/>
      <c r="BX11" s="1505"/>
    </row>
    <row r="12" spans="1:79" ht="11.25" customHeight="1">
      <c r="A12" s="902" t="s">
        <v>1609</v>
      </c>
      <c r="B12" s="903">
        <v>2010</v>
      </c>
      <c r="E12" s="904" t="s">
        <v>1610</v>
      </c>
      <c r="F12" s="920"/>
      <c r="G12" s="904" t="s">
        <v>1601</v>
      </c>
      <c r="I12" s="904" t="s">
        <v>140</v>
      </c>
      <c r="J12" s="905" t="s">
        <v>1611</v>
      </c>
      <c r="K12" s="926" t="s">
        <v>1612</v>
      </c>
      <c r="O12" s="905" t="s">
        <v>1413</v>
      </c>
      <c r="V12" s="303" t="s">
        <v>140</v>
      </c>
      <c r="W12" s="917"/>
      <c r="X12" s="912" t="s">
        <v>1613</v>
      </c>
      <c r="Y12" s="903" t="s">
        <v>1419</v>
      </c>
      <c r="AP12" s="915"/>
      <c r="AW12" s="945" t="s">
        <v>138</v>
      </c>
      <c r="AX12" s="945" t="s">
        <v>138</v>
      </c>
      <c r="AZ12" s="945" t="s">
        <v>1614</v>
      </c>
      <c r="BB12" s="945" t="s">
        <v>1615</v>
      </c>
      <c r="BC12" s="945" t="s">
        <v>642</v>
      </c>
      <c r="BE12" s="945">
        <v>2008</v>
      </c>
      <c r="BF12" s="945" t="s">
        <v>1616</v>
      </c>
      <c r="BH12" s="896" t="s">
        <v>1617</v>
      </c>
      <c r="BJ12" s="896" t="s">
        <v>1618</v>
      </c>
      <c r="BL12" s="896" t="s">
        <v>1618</v>
      </c>
      <c r="BN12" s="896" t="s">
        <v>1619</v>
      </c>
      <c r="BQ12" s="1105">
        <v>4213779</v>
      </c>
      <c r="BR12" s="896" t="s">
        <v>1575</v>
      </c>
      <c r="BS12" s="1253"/>
      <c r="BT12" s="898"/>
      <c r="BU12" s="898"/>
      <c r="BV12" s="898"/>
      <c r="BW12" s="1505"/>
      <c r="BX12" s="1505"/>
    </row>
    <row r="13" spans="1:79" ht="11.25" customHeight="1">
      <c r="A13" s="902" t="s">
        <v>1620</v>
      </c>
      <c r="B13" s="903">
        <v>2011</v>
      </c>
      <c r="E13" s="904" t="s">
        <v>1621</v>
      </c>
      <c r="F13" s="920"/>
      <c r="I13" s="904" t="s">
        <v>145</v>
      </c>
      <c r="K13" s="926" t="s">
        <v>1574</v>
      </c>
      <c r="V13" s="303" t="s">
        <v>145</v>
      </c>
      <c r="W13" s="917"/>
      <c r="X13" s="917"/>
      <c r="Y13" s="917"/>
      <c r="AW13" s="945" t="s">
        <v>140</v>
      </c>
      <c r="AX13" s="945" t="s">
        <v>140</v>
      </c>
      <c r="BB13" s="945" t="s">
        <v>1622</v>
      </c>
      <c r="BC13" s="945" t="s">
        <v>1623</v>
      </c>
      <c r="BE13" s="945">
        <v>2009</v>
      </c>
      <c r="BF13" s="945" t="s">
        <v>1136</v>
      </c>
      <c r="BH13" s="896" t="s">
        <v>1624</v>
      </c>
      <c r="BJ13" s="896" t="s">
        <v>1607</v>
      </c>
      <c r="BL13" s="896" t="s">
        <v>1607</v>
      </c>
      <c r="BN13" s="896" t="s">
        <v>1625</v>
      </c>
      <c r="BQ13" s="1105">
        <v>4213783</v>
      </c>
      <c r="BR13" s="896" t="s">
        <v>1590</v>
      </c>
      <c r="BS13" s="1253"/>
      <c r="BT13" s="898"/>
      <c r="BU13" s="898"/>
      <c r="BV13" s="898"/>
      <c r="BW13" s="1509"/>
      <c r="BX13" s="1505"/>
    </row>
    <row r="14" spans="1:79" ht="11.25" customHeight="1">
      <c r="A14" s="902" t="s">
        <v>1626</v>
      </c>
      <c r="B14" s="903">
        <v>2012</v>
      </c>
      <c r="I14" s="904" t="s">
        <v>150</v>
      </c>
      <c r="J14" s="895" t="s">
        <v>1627</v>
      </c>
      <c r="N14" s="895" t="s">
        <v>1628</v>
      </c>
      <c r="V14" s="911">
        <v>13</v>
      </c>
      <c r="W14" s="912"/>
      <c r="X14" s="912" t="s">
        <v>1450</v>
      </c>
      <c r="Y14" s="903" t="s">
        <v>1419</v>
      </c>
      <c r="AW14" s="945" t="s">
        <v>145</v>
      </c>
      <c r="AX14" s="945" t="s">
        <v>145</v>
      </c>
      <c r="AZ14" s="895" t="s">
        <v>1629</v>
      </c>
      <c r="BB14" s="945" t="s">
        <v>1630</v>
      </c>
      <c r="BC14" s="945" t="s">
        <v>1623</v>
      </c>
      <c r="BE14" s="945">
        <v>2010</v>
      </c>
      <c r="BF14" s="945" t="s">
        <v>1081</v>
      </c>
      <c r="BH14" s="896" t="s">
        <v>1553</v>
      </c>
      <c r="BJ14" s="1041" t="s">
        <v>1631</v>
      </c>
      <c r="BL14" s="1041" t="s">
        <v>1631</v>
      </c>
      <c r="BN14" s="896" t="s">
        <v>1632</v>
      </c>
      <c r="BQ14" s="1105">
        <v>4213782</v>
      </c>
      <c r="BR14" s="896" t="s">
        <v>276</v>
      </c>
      <c r="BS14" s="1253"/>
      <c r="BT14" s="898"/>
      <c r="BU14" s="898"/>
      <c r="BV14" s="898"/>
      <c r="BW14" s="1509"/>
      <c r="BX14" s="1505"/>
    </row>
    <row r="15" spans="1:79" ht="19.5" customHeight="1">
      <c r="A15" s="902" t="s">
        <v>1633</v>
      </c>
      <c r="B15" s="903">
        <v>2013</v>
      </c>
      <c r="E15" s="1513" t="s">
        <v>1634</v>
      </c>
      <c r="G15" s="895" t="s">
        <v>1635</v>
      </c>
      <c r="H15" s="895" t="s">
        <v>1636</v>
      </c>
      <c r="I15" s="906" t="s">
        <v>239</v>
      </c>
      <c r="J15" s="917" t="s">
        <v>649</v>
      </c>
      <c r="N15" s="982" t="s">
        <v>1637</v>
      </c>
      <c r="X15" s="915"/>
      <c r="AW15" s="945" t="s">
        <v>150</v>
      </c>
      <c r="AX15" s="945" t="s">
        <v>150</v>
      </c>
      <c r="AZ15" s="945" t="s">
        <v>54</v>
      </c>
      <c r="BB15" s="945" t="s">
        <v>1638</v>
      </c>
      <c r="BC15" s="945" t="s">
        <v>1623</v>
      </c>
      <c r="BE15" s="945">
        <v>2011</v>
      </c>
      <c r="BF15" s="945" t="s">
        <v>1096</v>
      </c>
      <c r="BH15" s="896" t="s">
        <v>1128</v>
      </c>
      <c r="BJ15" s="1041" t="s">
        <v>1639</v>
      </c>
      <c r="BL15" s="1041" t="s">
        <v>1639</v>
      </c>
      <c r="BN15" s="896" t="s">
        <v>1640</v>
      </c>
      <c r="BR15" s="898"/>
      <c r="BS15" s="1255"/>
      <c r="BT15" s="898"/>
      <c r="BU15" s="898"/>
      <c r="BV15" s="898"/>
      <c r="BW15" s="1509"/>
      <c r="BX15" s="1505"/>
    </row>
    <row r="16" spans="1:79" ht="21" customHeight="1">
      <c r="A16" s="1654" t="s">
        <v>1641</v>
      </c>
      <c r="B16" s="903">
        <v>2014</v>
      </c>
      <c r="E16" s="1514" t="s">
        <v>1642</v>
      </c>
      <c r="G16" s="904" t="s">
        <v>1643</v>
      </c>
      <c r="H16" s="904" t="s">
        <v>1644</v>
      </c>
      <c r="I16" s="906" t="s">
        <v>1645</v>
      </c>
      <c r="J16" s="917" t="s">
        <v>632</v>
      </c>
      <c r="N16" s="982" t="s">
        <v>1646</v>
      </c>
      <c r="AW16" s="945" t="s">
        <v>239</v>
      </c>
      <c r="AX16" s="945" t="s">
        <v>239</v>
      </c>
      <c r="AZ16" s="945" t="s">
        <v>1577</v>
      </c>
      <c r="BB16" s="945" t="s">
        <v>1647</v>
      </c>
      <c r="BC16" s="945" t="s">
        <v>1623</v>
      </c>
      <c r="BE16" s="945">
        <v>2012</v>
      </c>
      <c r="BH16" s="896" t="s">
        <v>1582</v>
      </c>
      <c r="BJ16" s="1041" t="s">
        <v>1648</v>
      </c>
      <c r="BL16" s="1041" t="s">
        <v>1648</v>
      </c>
      <c r="BN16" s="896" t="s">
        <v>1649</v>
      </c>
      <c r="BR16" s="898"/>
      <c r="BS16" s="1255"/>
      <c r="BT16" s="898"/>
      <c r="BU16" s="898"/>
      <c r="BV16" s="898"/>
      <c r="BW16" s="1509"/>
      <c r="BX16" s="1505"/>
    </row>
    <row r="17" spans="1:82" ht="21" customHeight="1">
      <c r="A17" s="902" t="s">
        <v>1650</v>
      </c>
      <c r="B17" s="903">
        <v>2015</v>
      </c>
      <c r="G17" s="904" t="s">
        <v>1601</v>
      </c>
      <c r="H17" s="904" t="s">
        <v>1601</v>
      </c>
      <c r="I17" s="904" t="s">
        <v>1651</v>
      </c>
      <c r="N17" s="982" t="s">
        <v>1652</v>
      </c>
      <c r="X17" s="915"/>
      <c r="AW17" s="945" t="s">
        <v>1645</v>
      </c>
      <c r="AX17" s="945" t="s">
        <v>1645</v>
      </c>
      <c r="AZ17" s="945" t="s">
        <v>1653</v>
      </c>
      <c r="BB17" s="945" t="s">
        <v>1654</v>
      </c>
      <c r="BC17" s="945" t="s">
        <v>642</v>
      </c>
      <c r="BE17" s="945">
        <v>2013</v>
      </c>
      <c r="BH17" s="896" t="s">
        <v>1597</v>
      </c>
      <c r="BJ17" s="1041" t="s">
        <v>1655</v>
      </c>
      <c r="BL17" s="1041" t="s">
        <v>1655</v>
      </c>
      <c r="BN17" s="896" t="s">
        <v>1656</v>
      </c>
      <c r="BR17" s="895" t="s">
        <v>1461</v>
      </c>
      <c r="BS17" s="1252"/>
      <c r="BU17" s="895" t="s">
        <v>1657</v>
      </c>
      <c r="BV17" s="898"/>
      <c r="BW17" s="1505"/>
      <c r="BX17" s="1507" t="s">
        <v>1658</v>
      </c>
      <c r="CA17" s="895" t="s">
        <v>1659</v>
      </c>
      <c r="CD17" s="895" t="s">
        <v>1660</v>
      </c>
    </row>
    <row r="18" spans="1:82" ht="21" customHeight="1">
      <c r="A18" s="902" t="s">
        <v>1661</v>
      </c>
      <c r="B18" s="903">
        <v>2016</v>
      </c>
      <c r="E18" s="1780" t="s">
        <v>1662</v>
      </c>
      <c r="I18" s="904" t="s">
        <v>92</v>
      </c>
      <c r="N18" s="982" t="s">
        <v>1663</v>
      </c>
      <c r="X18" s="915"/>
      <c r="AW18" s="945" t="s">
        <v>1651</v>
      </c>
      <c r="AX18" s="945" t="s">
        <v>1651</v>
      </c>
      <c r="BB18" s="945" t="s">
        <v>1664</v>
      </c>
      <c r="BC18" s="945" t="s">
        <v>642</v>
      </c>
      <c r="BE18" s="945">
        <v>2014</v>
      </c>
      <c r="BH18" s="896" t="s">
        <v>1608</v>
      </c>
      <c r="BJ18" s="1041" t="s">
        <v>1665</v>
      </c>
      <c r="BL18" s="1041" t="s">
        <v>1665</v>
      </c>
      <c r="BN18" s="896" t="s">
        <v>1666</v>
      </c>
      <c r="BQ18" s="1256" t="s">
        <v>1490</v>
      </c>
      <c r="BR18" s="983" t="s">
        <v>1491</v>
      </c>
      <c r="BS18" s="208"/>
      <c r="BT18" s="1256" t="s">
        <v>1667</v>
      </c>
      <c r="BU18" s="983" t="s">
        <v>1668</v>
      </c>
      <c r="BV18" s="898"/>
      <c r="BW18" s="1512" t="s">
        <v>1669</v>
      </c>
      <c r="BX18" s="1506" t="s">
        <v>1670</v>
      </c>
      <c r="BZ18" s="1256" t="s">
        <v>1671</v>
      </c>
      <c r="CA18" s="983" t="s">
        <v>1672</v>
      </c>
      <c r="CC18" s="1256" t="s">
        <v>1673</v>
      </c>
      <c r="CD18" s="983" t="s">
        <v>1674</v>
      </c>
    </row>
    <row r="19" spans="1:82" ht="21" customHeight="1">
      <c r="A19" s="1654" t="s">
        <v>1675</v>
      </c>
      <c r="B19" s="903">
        <v>2017</v>
      </c>
      <c r="E19" s="902" t="s">
        <v>251</v>
      </c>
      <c r="I19" s="904" t="s">
        <v>1676</v>
      </c>
      <c r="N19" s="982" t="s">
        <v>1677</v>
      </c>
      <c r="X19" s="915"/>
      <c r="AW19" s="945" t="s">
        <v>92</v>
      </c>
      <c r="AX19" s="945" t="s">
        <v>92</v>
      </c>
      <c r="AZ19" s="895" t="s">
        <v>1678</v>
      </c>
      <c r="BB19" s="945" t="s">
        <v>1679</v>
      </c>
      <c r="BC19" s="945" t="s">
        <v>642</v>
      </c>
      <c r="BE19" s="945">
        <v>2015</v>
      </c>
      <c r="BH19" s="896" t="s">
        <v>1680</v>
      </c>
      <c r="BJ19" s="1041" t="s">
        <v>1681</v>
      </c>
      <c r="BL19" s="1041" t="s">
        <v>1681</v>
      </c>
      <c r="BQ19" s="1105">
        <v>4190064</v>
      </c>
      <c r="BR19" s="896" t="s">
        <v>1682</v>
      </c>
      <c r="BS19" s="1253"/>
      <c r="BT19" s="1105">
        <v>4189671</v>
      </c>
      <c r="BU19" s="896" t="s">
        <v>1683</v>
      </c>
      <c r="BV19" s="898"/>
      <c r="BW19" s="1510">
        <v>4189706</v>
      </c>
      <c r="BX19" s="1508" t="s">
        <v>1684</v>
      </c>
      <c r="BZ19" s="1105">
        <v>4189714</v>
      </c>
      <c r="CA19" s="896" t="s">
        <v>1685</v>
      </c>
      <c r="CC19" s="1105">
        <v>4189708</v>
      </c>
      <c r="CD19" s="896" t="s">
        <v>1686</v>
      </c>
    </row>
    <row r="20" spans="1:82" ht="21" customHeight="1">
      <c r="A20" s="902" t="s">
        <v>1687</v>
      </c>
      <c r="B20" s="903">
        <v>2018</v>
      </c>
      <c r="E20" s="902" t="s">
        <v>1450</v>
      </c>
      <c r="I20" s="904" t="s">
        <v>1688</v>
      </c>
      <c r="N20" s="982" t="s">
        <v>1689</v>
      </c>
      <c r="AW20" s="945" t="s">
        <v>1676</v>
      </c>
      <c r="AX20" s="945" t="s">
        <v>1676</v>
      </c>
      <c r="AZ20" s="945" t="s">
        <v>1690</v>
      </c>
      <c r="BB20" s="945" t="s">
        <v>1691</v>
      </c>
      <c r="BC20" s="945" t="s">
        <v>1623</v>
      </c>
      <c r="BE20" s="945">
        <v>2016</v>
      </c>
      <c r="BH20" s="896" t="s">
        <v>1619</v>
      </c>
      <c r="BJ20" s="896" t="s">
        <v>1553</v>
      </c>
      <c r="BL20" s="896" t="s">
        <v>1553</v>
      </c>
      <c r="BQ20" s="1105">
        <v>4190065</v>
      </c>
      <c r="BR20" s="896" t="s">
        <v>1692</v>
      </c>
      <c r="BS20" s="1253"/>
      <c r="BT20" s="1105">
        <v>4189672</v>
      </c>
      <c r="BU20" s="896" t="s">
        <v>1693</v>
      </c>
      <c r="BV20" s="898"/>
      <c r="BW20" s="1510">
        <v>4189705</v>
      </c>
      <c r="BX20" s="1508" t="s">
        <v>1694</v>
      </c>
      <c r="BZ20" s="1105">
        <v>4189713</v>
      </c>
      <c r="CA20" s="896" t="s">
        <v>1694</v>
      </c>
      <c r="CC20" s="1105">
        <v>4189709</v>
      </c>
      <c r="CD20" s="896" t="s">
        <v>1695</v>
      </c>
    </row>
    <row r="21" spans="1:82" ht="21" customHeight="1">
      <c r="A21" s="902" t="s">
        <v>1696</v>
      </c>
      <c r="B21" s="903">
        <v>2019</v>
      </c>
      <c r="I21" s="904" t="s">
        <v>1697</v>
      </c>
      <c r="N21" s="982" t="s">
        <v>1698</v>
      </c>
      <c r="AW21" s="945" t="s">
        <v>1688</v>
      </c>
      <c r="AX21" s="945" t="s">
        <v>1688</v>
      </c>
      <c r="AZ21" s="945" t="s">
        <v>1699</v>
      </c>
      <c r="BB21" s="945" t="s">
        <v>1700</v>
      </c>
      <c r="BC21" s="945" t="s">
        <v>642</v>
      </c>
      <c r="BE21" s="945">
        <v>2017</v>
      </c>
      <c r="BH21" s="896" t="s">
        <v>1625</v>
      </c>
      <c r="BJ21" s="896" t="s">
        <v>1128</v>
      </c>
      <c r="BL21" s="896" t="s">
        <v>1128</v>
      </c>
      <c r="BQ21" s="1105">
        <v>4190066</v>
      </c>
      <c r="BR21" s="896" t="s">
        <v>1701</v>
      </c>
      <c r="BS21" s="1253"/>
      <c r="BT21" s="1105">
        <v>4189673</v>
      </c>
      <c r="BU21" s="896" t="s">
        <v>1702</v>
      </c>
      <c r="BV21" s="898"/>
      <c r="BW21" s="1510">
        <v>4189707</v>
      </c>
      <c r="BX21" s="1508" t="s">
        <v>1703</v>
      </c>
      <c r="BZ21" s="1105">
        <v>4189712</v>
      </c>
      <c r="CA21" s="896" t="s">
        <v>1704</v>
      </c>
      <c r="CC21" s="1105">
        <v>4189710</v>
      </c>
      <c r="CD21" s="896" t="s">
        <v>1705</v>
      </c>
    </row>
    <row r="22" spans="1:82" ht="21" customHeight="1">
      <c r="A22" s="902" t="s">
        <v>1706</v>
      </c>
      <c r="B22" s="903">
        <v>2020</v>
      </c>
      <c r="N22" s="982" t="s">
        <v>1707</v>
      </c>
      <c r="AW22" s="945" t="s">
        <v>1697</v>
      </c>
      <c r="AX22" s="945" t="s">
        <v>1697</v>
      </c>
      <c r="AZ22" s="945" t="s">
        <v>1708</v>
      </c>
      <c r="BB22" s="945" t="s">
        <v>1709</v>
      </c>
      <c r="BC22" s="945" t="s">
        <v>642</v>
      </c>
      <c r="BE22" s="945">
        <v>2018</v>
      </c>
      <c r="BH22" s="896" t="s">
        <v>1632</v>
      </c>
      <c r="BJ22" s="896" t="s">
        <v>1582</v>
      </c>
      <c r="BL22" s="896" t="s">
        <v>1582</v>
      </c>
      <c r="BQ22" s="1105">
        <v>4190067</v>
      </c>
      <c r="BR22" s="896" t="s">
        <v>1710</v>
      </c>
      <c r="BS22" s="1253"/>
      <c r="BT22" s="1105">
        <v>4189674</v>
      </c>
      <c r="BU22" s="896" t="s">
        <v>1711</v>
      </c>
      <c r="BV22" s="898"/>
      <c r="BW22" s="898"/>
      <c r="CC22" s="1105">
        <v>4189711</v>
      </c>
      <c r="CD22" s="896" t="s">
        <v>377</v>
      </c>
    </row>
    <row r="23" spans="1:82" ht="21" customHeight="1">
      <c r="A23" s="902" t="s">
        <v>1712</v>
      </c>
      <c r="B23" s="903">
        <v>2021</v>
      </c>
      <c r="AW23" s="945" t="s">
        <v>996</v>
      </c>
      <c r="AX23" s="945" t="s">
        <v>996</v>
      </c>
      <c r="AZ23" s="945" t="s">
        <v>1713</v>
      </c>
      <c r="BB23" s="945" t="s">
        <v>1714</v>
      </c>
      <c r="BC23" s="945" t="s">
        <v>640</v>
      </c>
      <c r="BE23" s="945">
        <v>2019</v>
      </c>
      <c r="BH23" s="896" t="s">
        <v>1640</v>
      </c>
      <c r="BJ23" s="896" t="s">
        <v>1597</v>
      </c>
      <c r="BL23" s="896" t="s">
        <v>1597</v>
      </c>
      <c r="BQ23" s="1105">
        <v>4190068</v>
      </c>
      <c r="BR23" s="896" t="s">
        <v>1715</v>
      </c>
      <c r="BS23" s="1253"/>
      <c r="BT23" s="1105">
        <v>4189675</v>
      </c>
      <c r="BU23" s="896" t="s">
        <v>1716</v>
      </c>
      <c r="BV23" s="898"/>
      <c r="BW23" s="898"/>
      <c r="CC23" s="1105">
        <v>5110778</v>
      </c>
      <c r="CD23" s="896" t="s">
        <v>1717</v>
      </c>
    </row>
    <row r="24" spans="1:82" ht="21" customHeight="1">
      <c r="A24" s="902" t="s">
        <v>1718</v>
      </c>
      <c r="B24" s="903">
        <v>2022</v>
      </c>
      <c r="AW24" s="945" t="s">
        <v>1719</v>
      </c>
      <c r="AX24" s="945" t="s">
        <v>1719</v>
      </c>
      <c r="AZ24" s="945" t="s">
        <v>1720</v>
      </c>
      <c r="BB24" s="945" t="s">
        <v>1721</v>
      </c>
      <c r="BC24" s="945" t="s">
        <v>1722</v>
      </c>
      <c r="BE24" s="945">
        <v>2020</v>
      </c>
      <c r="BH24" s="896" t="s">
        <v>1649</v>
      </c>
      <c r="BJ24" s="896" t="s">
        <v>1608</v>
      </c>
      <c r="BL24" s="896" t="s">
        <v>1608</v>
      </c>
      <c r="BQ24" s="1105">
        <v>4190069</v>
      </c>
      <c r="BR24" s="896" t="s">
        <v>1723</v>
      </c>
      <c r="BS24" s="1253"/>
      <c r="BT24" s="1105">
        <v>4189676</v>
      </c>
      <c r="BU24" s="896" t="s">
        <v>1724</v>
      </c>
      <c r="BV24" s="898"/>
      <c r="BW24" s="898"/>
      <c r="CC24" s="1105">
        <v>25575374</v>
      </c>
      <c r="CD24" s="896" t="s">
        <v>1725</v>
      </c>
    </row>
    <row r="25" spans="1:82" ht="11.25" customHeight="1">
      <c r="A25" s="902" t="s">
        <v>1726</v>
      </c>
      <c r="B25" s="903">
        <v>2023</v>
      </c>
      <c r="AW25" s="945" t="s">
        <v>1727</v>
      </c>
      <c r="AX25" s="945" t="s">
        <v>1727</v>
      </c>
      <c r="AZ25" s="945" t="s">
        <v>1728</v>
      </c>
      <c r="BB25" s="945" t="s">
        <v>1729</v>
      </c>
      <c r="BC25" s="945" t="s">
        <v>1722</v>
      </c>
      <c r="BE25" s="945">
        <v>2021</v>
      </c>
      <c r="BH25" s="896" t="s">
        <v>1656</v>
      </c>
      <c r="BJ25" s="896" t="s">
        <v>1680</v>
      </c>
      <c r="BL25" s="896" t="s">
        <v>1680</v>
      </c>
      <c r="BQ25" s="1105">
        <v>4190070</v>
      </c>
      <c r="BR25" s="896" t="s">
        <v>1730</v>
      </c>
      <c r="BS25" s="1253"/>
      <c r="BT25" s="1105">
        <v>4189677</v>
      </c>
      <c r="BU25" s="896" t="s">
        <v>1731</v>
      </c>
      <c r="BV25" s="898"/>
      <c r="BW25" s="898"/>
    </row>
    <row r="26" spans="1:82" ht="11.25" customHeight="1">
      <c r="A26" s="902" t="s">
        <v>1732</v>
      </c>
      <c r="B26" s="903">
        <v>2024</v>
      </c>
      <c r="J26" s="1518" t="s">
        <v>1733</v>
      </c>
      <c r="AX26" s="945" t="s">
        <v>1734</v>
      </c>
      <c r="AZ26" s="945" t="s">
        <v>980</v>
      </c>
      <c r="BB26" s="945" t="s">
        <v>1735</v>
      </c>
      <c r="BC26" s="945" t="s">
        <v>1722</v>
      </c>
      <c r="BE26" s="945">
        <v>2022</v>
      </c>
      <c r="BH26" s="896" t="s">
        <v>1666</v>
      </c>
      <c r="BJ26" s="896" t="s">
        <v>1619</v>
      </c>
      <c r="BL26" s="896" t="s">
        <v>1619</v>
      </c>
      <c r="BQ26" s="1105">
        <v>4190071</v>
      </c>
      <c r="BR26" s="896" t="s">
        <v>1736</v>
      </c>
      <c r="BS26" s="1253"/>
      <c r="BV26" s="898"/>
      <c r="BW26" s="898"/>
    </row>
    <row r="27" spans="1:82" ht="11.25" customHeight="1">
      <c r="A27" s="902" t="s">
        <v>1737</v>
      </c>
      <c r="B27" s="903">
        <v>2025</v>
      </c>
      <c r="J27" s="110" t="s">
        <v>90</v>
      </c>
      <c r="AX27" s="945" t="s">
        <v>1738</v>
      </c>
      <c r="BB27" s="945" t="s">
        <v>1739</v>
      </c>
      <c r="BC27" s="945" t="s">
        <v>1722</v>
      </c>
      <c r="BE27" s="945">
        <v>2023</v>
      </c>
      <c r="BH27" s="898" t="s">
        <v>9</v>
      </c>
      <c r="BJ27" s="896" t="s">
        <v>1625</v>
      </c>
      <c r="BL27" s="896" t="s">
        <v>1625</v>
      </c>
      <c r="BN27" s="898" t="s">
        <v>9</v>
      </c>
      <c r="BQ27" s="1105">
        <v>4190072</v>
      </c>
      <c r="BR27" s="896" t="s">
        <v>1740</v>
      </c>
      <c r="BS27" s="1253"/>
      <c r="BV27" s="898"/>
      <c r="BW27" s="898"/>
    </row>
    <row r="28" spans="1:82" ht="11.25" customHeight="1">
      <c r="A28" s="902" t="s">
        <v>1741</v>
      </c>
      <c r="D28" s="927"/>
      <c r="E28" s="928"/>
      <c r="F28" s="928"/>
      <c r="H28" s="929" t="s">
        <v>1742</v>
      </c>
      <c r="AX28" s="945" t="s">
        <v>1743</v>
      </c>
      <c r="AZ28" s="895" t="s">
        <v>1744</v>
      </c>
      <c r="BB28" s="945" t="s">
        <v>1745</v>
      </c>
      <c r="BC28" s="945" t="s">
        <v>1746</v>
      </c>
      <c r="BE28" s="945">
        <v>2024</v>
      </c>
      <c r="BH28" s="898" t="s">
        <v>9</v>
      </c>
      <c r="BJ28" s="896" t="s">
        <v>1632</v>
      </c>
      <c r="BL28" s="896" t="s">
        <v>1632</v>
      </c>
      <c r="BN28" s="898" t="s">
        <v>9</v>
      </c>
      <c r="BQ28" s="1105">
        <v>4190073</v>
      </c>
      <c r="BR28" s="896" t="s">
        <v>1747</v>
      </c>
      <c r="BS28" s="1253"/>
      <c r="BV28" s="898"/>
      <c r="BW28" s="898"/>
    </row>
    <row r="29" spans="1:82" ht="11.25" customHeight="1">
      <c r="A29" s="902" t="s">
        <v>1748</v>
      </c>
      <c r="D29" s="930" t="s">
        <v>1749</v>
      </c>
      <c r="E29" s="931" t="str">
        <f>IF(TEMPLATE_GROUP="","",INDEX(StartDateList,MATCH(TEMPLATE_GROUP,CodeTemplateList,0),1))</f>
        <v>01.01.2024</v>
      </c>
      <c r="F29" s="931" t="str">
        <f>IF(TEMPLATE_GROUP="","",INDEX(EndDateList,MATCH(TEMPLATE_GROUP,CodeTemplateList,0),1))</f>
        <v>31.12.2024</v>
      </c>
      <c r="H29" s="932" t="s">
        <v>1750</v>
      </c>
      <c r="AX29" s="945" t="s">
        <v>1033</v>
      </c>
      <c r="AZ29" s="945" t="s">
        <v>1414</v>
      </c>
      <c r="BB29" s="945" t="s">
        <v>980</v>
      </c>
      <c r="BC29" s="918"/>
      <c r="BE29" s="945">
        <v>2025</v>
      </c>
      <c r="BJ29" s="896" t="s">
        <v>1640</v>
      </c>
      <c r="BL29" s="896" t="s">
        <v>1640</v>
      </c>
    </row>
    <row r="30" spans="1:82" ht="11.25" customHeight="1">
      <c r="A30" s="902" t="s">
        <v>1751</v>
      </c>
      <c r="D30" s="933"/>
      <c r="E30" s="934"/>
      <c r="F30" s="934"/>
      <c r="AX30" s="945" t="s">
        <v>1752</v>
      </c>
      <c r="AZ30" s="945" t="s">
        <v>1439</v>
      </c>
      <c r="BE30" s="945">
        <v>2026</v>
      </c>
      <c r="BJ30" s="896" t="s">
        <v>1753</v>
      </c>
      <c r="BL30" s="896" t="s">
        <v>1753</v>
      </c>
    </row>
    <row r="31" spans="1:82" ht="12.75" customHeight="1">
      <c r="A31" s="902" t="s">
        <v>1754</v>
      </c>
      <c r="D31" s="927"/>
      <c r="E31" s="928"/>
      <c r="F31" s="928"/>
      <c r="H31" s="935"/>
      <c r="AX31" s="945" t="s">
        <v>1755</v>
      </c>
      <c r="AZ31" s="945" t="s">
        <v>1756</v>
      </c>
      <c r="BE31" s="945">
        <v>2027</v>
      </c>
      <c r="BJ31" s="896" t="s">
        <v>1757</v>
      </c>
      <c r="BL31" s="896" t="s">
        <v>1757</v>
      </c>
    </row>
    <row r="32" spans="1:82" ht="11.25" customHeight="1">
      <c r="A32" s="902" t="s">
        <v>1758</v>
      </c>
      <c r="D32" s="930" t="s">
        <v>1759</v>
      </c>
      <c r="E32" s="931" t="str">
        <f>IF(TEMPLATE_GROUP="","",INDEX(StartDateList,MATCH(TEMPLATE_GROUP,CodeTemplateList,0),1))</f>
        <v>01.01.2024</v>
      </c>
      <c r="F32" s="931" t="str">
        <f>IF(TEMPLATE_GROUP="","",INDEX(EndDateList,MATCH(TEMPLATE_GROUP,CodeTemplateList,0),1))</f>
        <v>31.12.2024</v>
      </c>
      <c r="H32" s="936" t="s">
        <v>1760</v>
      </c>
      <c r="O32" s="902" t="s">
        <v>1412</v>
      </c>
      <c r="AX32" s="945" t="s">
        <v>1761</v>
      </c>
      <c r="AZ32" s="945" t="s">
        <v>1506</v>
      </c>
      <c r="BE32" s="945">
        <v>2028</v>
      </c>
      <c r="BJ32" s="896" t="s">
        <v>1649</v>
      </c>
      <c r="BL32" s="896" t="s">
        <v>1649</v>
      </c>
    </row>
    <row r="33" spans="1:66" ht="11.25" customHeight="1">
      <c r="A33" s="902" t="s">
        <v>1762</v>
      </c>
      <c r="O33" s="902" t="s">
        <v>1436</v>
      </c>
      <c r="AX33" s="945" t="s">
        <v>1763</v>
      </c>
      <c r="AZ33" s="945" t="s">
        <v>1413</v>
      </c>
      <c r="BE33" s="945">
        <v>2029</v>
      </c>
      <c r="BJ33" s="896" t="s">
        <v>1656</v>
      </c>
      <c r="BL33" s="896" t="s">
        <v>1656</v>
      </c>
    </row>
    <row r="34" spans="1:66" ht="11.25" customHeight="1">
      <c r="A34" s="902" t="s">
        <v>1764</v>
      </c>
      <c r="O34" s="902" t="s">
        <v>1472</v>
      </c>
      <c r="AX34" s="945" t="s">
        <v>1765</v>
      </c>
      <c r="BE34" s="945">
        <v>2030</v>
      </c>
      <c r="BJ34" s="896" t="s">
        <v>1666</v>
      </c>
      <c r="BL34" s="896" t="s">
        <v>1666</v>
      </c>
    </row>
    <row r="35" spans="1:66" ht="11.25" customHeight="1">
      <c r="A35" s="902" t="s">
        <v>1766</v>
      </c>
      <c r="O35" s="902" t="s">
        <v>1504</v>
      </c>
      <c r="AX35" s="945" t="s">
        <v>1767</v>
      </c>
      <c r="AZ35" s="895" t="s">
        <v>1768</v>
      </c>
      <c r="BE35" s="945">
        <v>2031</v>
      </c>
      <c r="BL35" s="896" t="s">
        <v>1769</v>
      </c>
    </row>
    <row r="36" spans="1:66" ht="11.25" customHeight="1">
      <c r="A36" s="1654" t="s">
        <v>1770</v>
      </c>
      <c r="D36" s="937" t="s">
        <v>1771</v>
      </c>
      <c r="E36" s="938" t="s">
        <v>897</v>
      </c>
      <c r="F36" s="939" t="str">
        <f>INDEX(E37:E41,MATCH(TEMPLATE_SPHERE,F37:F41,0))</f>
        <v>теплоснабжения</v>
      </c>
      <c r="G36" s="939" t="str">
        <f>INDEX(G37:G41,MATCH(TEMPLATE_SPHERE,F37:F41,0))</f>
        <v>теплоснабжение</v>
      </c>
      <c r="O36" s="902" t="s">
        <v>1526</v>
      </c>
      <c r="AX36" s="945" t="s">
        <v>1772</v>
      </c>
      <c r="AZ36" s="945" t="s">
        <v>1413</v>
      </c>
      <c r="BE36" s="945">
        <v>2032</v>
      </c>
      <c r="BL36" s="896" t="s">
        <v>1773</v>
      </c>
    </row>
    <row r="37" spans="1:66" ht="11.25" customHeight="1">
      <c r="A37" s="902" t="s">
        <v>1774</v>
      </c>
      <c r="E37" s="340" t="s">
        <v>1775</v>
      </c>
      <c r="F37" s="940" t="s">
        <v>897</v>
      </c>
      <c r="G37" s="340" t="s">
        <v>1776</v>
      </c>
      <c r="O37" s="902" t="s">
        <v>1545</v>
      </c>
      <c r="AX37" s="945" t="s">
        <v>1777</v>
      </c>
      <c r="AZ37" s="945" t="s">
        <v>1438</v>
      </c>
      <c r="BE37" s="945">
        <v>2033</v>
      </c>
    </row>
    <row r="38" spans="1:66" ht="11.25" customHeight="1">
      <c r="A38" s="902" t="s">
        <v>1778</v>
      </c>
      <c r="E38" s="340" t="s">
        <v>1779</v>
      </c>
      <c r="F38" s="941" t="s">
        <v>920</v>
      </c>
      <c r="G38" s="340" t="s">
        <v>1780</v>
      </c>
      <c r="O38" s="902" t="s">
        <v>1560</v>
      </c>
      <c r="AX38" s="945" t="s">
        <v>1781</v>
      </c>
      <c r="AZ38" s="945" t="s">
        <v>1473</v>
      </c>
      <c r="BE38" s="945">
        <v>2034</v>
      </c>
      <c r="BH38" s="895" t="s">
        <v>1782</v>
      </c>
      <c r="BJ38" s="895" t="s">
        <v>1783</v>
      </c>
      <c r="BL38" s="895" t="s">
        <v>1784</v>
      </c>
      <c r="BN38" s="895" t="s">
        <v>1785</v>
      </c>
    </row>
    <row r="39" spans="1:66" ht="11.25" customHeight="1">
      <c r="A39" s="902" t="s">
        <v>1786</v>
      </c>
      <c r="E39" s="340" t="s">
        <v>1787</v>
      </c>
      <c r="F39" s="941" t="s">
        <v>928</v>
      </c>
      <c r="G39" s="340" t="s">
        <v>1788</v>
      </c>
      <c r="O39" s="902" t="s">
        <v>1573</v>
      </c>
      <c r="AX39" s="945" t="s">
        <v>1789</v>
      </c>
      <c r="AZ39" s="945" t="s">
        <v>1505</v>
      </c>
      <c r="BE39" s="945">
        <v>2035</v>
      </c>
      <c r="BH39" s="896" t="s">
        <v>1790</v>
      </c>
      <c r="BJ39" s="1041" t="s">
        <v>1790</v>
      </c>
      <c r="BL39" s="1041" t="s">
        <v>1790</v>
      </c>
      <c r="BN39" s="896" t="s">
        <v>1791</v>
      </c>
    </row>
    <row r="40" spans="1:66" ht="11.25" customHeight="1">
      <c r="A40" s="902" t="s">
        <v>1792</v>
      </c>
      <c r="E40" s="340" t="s">
        <v>1793</v>
      </c>
      <c r="F40" s="941" t="s">
        <v>927</v>
      </c>
      <c r="G40" s="340" t="s">
        <v>1794</v>
      </c>
      <c r="O40" s="902" t="s">
        <v>1589</v>
      </c>
      <c r="AX40" s="945" t="s">
        <v>135</v>
      </c>
      <c r="BE40" s="945">
        <v>2036</v>
      </c>
      <c r="BH40" s="896" t="s">
        <v>1795</v>
      </c>
      <c r="BJ40" s="1041" t="s">
        <v>1221</v>
      </c>
      <c r="BL40" s="1041" t="s">
        <v>1221</v>
      </c>
      <c r="BN40" s="896" t="s">
        <v>1255</v>
      </c>
    </row>
    <row r="41" spans="1:66" ht="11.25" customHeight="1">
      <c r="A41" s="902" t="s">
        <v>1796</v>
      </c>
      <c r="E41" s="340" t="s">
        <v>1797</v>
      </c>
      <c r="F41" s="941" t="s">
        <v>1798</v>
      </c>
      <c r="G41" s="340" t="s">
        <v>1797</v>
      </c>
      <c r="O41" s="902" t="s">
        <v>980</v>
      </c>
      <c r="AX41" s="945" t="s">
        <v>1799</v>
      </c>
      <c r="AZ41" s="895" t="s">
        <v>1800</v>
      </c>
      <c r="BE41" s="945">
        <v>2037</v>
      </c>
      <c r="BH41" s="896" t="s">
        <v>1801</v>
      </c>
      <c r="BJ41" s="1041" t="s">
        <v>1217</v>
      </c>
      <c r="BL41" s="1041" t="s">
        <v>1217</v>
      </c>
      <c r="BN41" s="896" t="s">
        <v>1242</v>
      </c>
    </row>
    <row r="42" spans="1:66" ht="11.25" customHeight="1">
      <c r="A42" s="902" t="s">
        <v>1802</v>
      </c>
      <c r="AX42" s="945" t="s">
        <v>1803</v>
      </c>
      <c r="AZ42" s="945" t="s">
        <v>1412</v>
      </c>
      <c r="BE42" s="945">
        <v>2038</v>
      </c>
      <c r="BH42" s="896" t="s">
        <v>1239</v>
      </c>
      <c r="BJ42" s="1041" t="s">
        <v>1219</v>
      </c>
      <c r="BL42" s="1041" t="s">
        <v>1219</v>
      </c>
      <c r="BN42" s="896" t="s">
        <v>1804</v>
      </c>
    </row>
    <row r="43" spans="1:66" ht="11.25" customHeight="1">
      <c r="A43" s="902" t="s">
        <v>1805</v>
      </c>
      <c r="AX43" s="945" t="s">
        <v>1806</v>
      </c>
      <c r="AZ43" s="945" t="s">
        <v>1436</v>
      </c>
      <c r="BE43" s="945">
        <v>2039</v>
      </c>
      <c r="BH43" s="896" t="s">
        <v>1807</v>
      </c>
      <c r="BJ43" s="1041" t="s">
        <v>1801</v>
      </c>
      <c r="BL43" s="1041" t="s">
        <v>1801</v>
      </c>
      <c r="BN43" s="896" t="s">
        <v>1808</v>
      </c>
    </row>
    <row r="44" spans="1:66" ht="11.25" customHeight="1">
      <c r="A44" s="902" t="s">
        <v>1809</v>
      </c>
      <c r="G44" s="921">
        <f ca="1">YEAR(TODAY())</f>
        <v>2025</v>
      </c>
      <c r="I44" s="669" t="s">
        <v>1810</v>
      </c>
      <c r="J44" s="917" t="s">
        <v>1811</v>
      </c>
      <c r="K44" s="917" t="s">
        <v>1812</v>
      </c>
      <c r="AX44" s="945" t="s">
        <v>1813</v>
      </c>
      <c r="AZ44" s="945" t="s">
        <v>1472</v>
      </c>
      <c r="BE44" s="945">
        <v>2040</v>
      </c>
      <c r="BH44" s="896" t="s">
        <v>1814</v>
      </c>
      <c r="BJ44" s="1041" t="s">
        <v>1239</v>
      </c>
      <c r="BL44" s="1041" t="s">
        <v>1239</v>
      </c>
      <c r="BN44" s="896" t="s">
        <v>1815</v>
      </c>
    </row>
    <row r="45" spans="1:66" ht="11.25" customHeight="1">
      <c r="A45" s="902" t="s">
        <v>1816</v>
      </c>
      <c r="D45" s="937" t="s">
        <v>1817</v>
      </c>
      <c r="E45" s="938" t="s">
        <v>1818</v>
      </c>
      <c r="F45" s="667" t="s">
        <v>1819</v>
      </c>
      <c r="G45" s="666" t="s">
        <v>1820</v>
      </c>
      <c r="H45" s="669" t="s">
        <v>1821</v>
      </c>
      <c r="I45" s="1528" t="b">
        <f>INDEX(PeriodIsEmptyList,MATCH(TEMPLATE_GROUP,CodeTemplateList,0),1)</f>
        <v>0</v>
      </c>
      <c r="J45" s="1531"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53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945" t="s">
        <v>1822</v>
      </c>
      <c r="AZ45" s="945" t="s">
        <v>1504</v>
      </c>
      <c r="BE45" s="945">
        <v>2041</v>
      </c>
      <c r="BH45" s="896" t="s">
        <v>1823</v>
      </c>
      <c r="BJ45" s="1041" t="s">
        <v>1233</v>
      </c>
      <c r="BL45" s="1041" t="s">
        <v>1233</v>
      </c>
      <c r="BN45" s="896" t="s">
        <v>1824</v>
      </c>
    </row>
    <row r="46" spans="1:66" ht="11.25" customHeight="1">
      <c r="A46" s="902" t="s">
        <v>1825</v>
      </c>
      <c r="E46" s="340" t="s">
        <v>14</v>
      </c>
      <c r="F46" s="940" t="s">
        <v>1826</v>
      </c>
      <c r="G46" s="942" t="str">
        <f ca="1">IFERROR(IF(TITLE_DATE_FIL="","01.01."&amp;CURRENT_YEAR,"01.01."&amp;YEAR(TITLE_DATE_FIL)),"01.01."&amp;CURRENT_YEAR)</f>
        <v>01.01.2025</v>
      </c>
      <c r="H46" s="942" t="str">
        <f ca="1">IFERROR(IF(TITLE_DATE_FIL="","31.12."&amp;CURRENT_YEAR,"31.12."&amp;YEAR(TITLE_DATE_FIL)),"31.12."&amp;CURRENT_YEAR)</f>
        <v>31.12.2025</v>
      </c>
      <c r="I46" s="1529" t="b">
        <f>IF(TITLE_DATE_FIL="",TRUE,FALSE)</f>
        <v>1</v>
      </c>
      <c r="J46" s="1532" t="str">
        <f>"Общая информация о регулируемой организации ("&amp;TEMPLATE_SPHERE_RUS&amp;")"</f>
        <v>Общая информация о регулируемой организации (теплоснабжения)</v>
      </c>
      <c r="K46" s="1533"/>
      <c r="AX46" s="945" t="s">
        <v>1827</v>
      </c>
      <c r="AZ46" s="945" t="s">
        <v>1526</v>
      </c>
      <c r="BE46" s="945">
        <v>2042</v>
      </c>
      <c r="BH46" s="896" t="s">
        <v>1242</v>
      </c>
      <c r="BJ46" s="1041" t="s">
        <v>1223</v>
      </c>
      <c r="BL46" s="1041" t="s">
        <v>1223</v>
      </c>
      <c r="BN46" s="896" t="s">
        <v>1828</v>
      </c>
    </row>
    <row r="47" spans="1:66" ht="11.25" customHeight="1">
      <c r="A47" s="902" t="s">
        <v>1829</v>
      </c>
      <c r="E47" s="340" t="s">
        <v>20</v>
      </c>
      <c r="F47" s="941" t="s">
        <v>1830</v>
      </c>
      <c r="G47" s="942" t="str">
        <f>IFERROR(IF(f_year="","01.01."&amp;CURRENT_YEAR,IF(LEN(f_quart)=0,"01.01."&amp;f_year,IF(f_quart="I квартал","01.01."&amp;f_year,IF(f_quart="II квартал","01.04."&amp;f_year,(IF(f_quart="III квартал","01.07."&amp;f_year,"01.10."&amp;f_year)))))),"01.01."&amp;CURRENT_YEAR)</f>
        <v>01.01.2024</v>
      </c>
      <c r="H47" s="942" t="str">
        <f>IFERROR(IF(f_year="","31.12."&amp;CURRENT_YEAR,IF(LEN(f_quart)=0,"31.12."&amp;f_year,IF(f_quart="I квартал","31.03."&amp;f_year,IF(f_quart="II квартал","30.06."&amp;f_year,(IF(f_quart="III квартал","30.09."&amp;f_year,"31.12."&amp;f_year)))))),"31.12."&amp;CURRENT_YEAR)</f>
        <v>31.12.2024</v>
      </c>
      <c r="I47" s="1530" t="b">
        <f>IF(OR(f_year="",f_quart=""),TRUE,FALSE)</f>
        <v>1</v>
      </c>
      <c r="J47" s="153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533"/>
      <c r="AX47" s="945" t="s">
        <v>122</v>
      </c>
      <c r="AZ47" s="945" t="s">
        <v>1545</v>
      </c>
      <c r="BE47" s="945">
        <v>2043</v>
      </c>
      <c r="BH47" s="896" t="s">
        <v>1804</v>
      </c>
      <c r="BJ47" s="1041" t="s">
        <v>1225</v>
      </c>
      <c r="BL47" s="1041" t="s">
        <v>1225</v>
      </c>
      <c r="BN47" s="896" t="s">
        <v>1831</v>
      </c>
    </row>
    <row r="48" spans="1:66" ht="11.25" customHeight="1">
      <c r="A48" s="902" t="s">
        <v>1832</v>
      </c>
      <c r="E48" s="340" t="s">
        <v>1833</v>
      </c>
      <c r="F48" s="941" t="s">
        <v>1818</v>
      </c>
      <c r="G48" s="942" t="str">
        <f>IFERROR(IF(f_year="","01.01."&amp;CURRENT_YEAR,"01.01."&amp;f_year),"01.01."&amp;CURRENT_YEAR)</f>
        <v>01.01.2024</v>
      </c>
      <c r="H48" s="942" t="str">
        <f>IFERROR(IF(f_year="","31.12."&amp;CURRENT_YEAR,"31.12."&amp;f_year),"31.12."&amp;CURRENT_YEAR)</f>
        <v>31.12.2024</v>
      </c>
      <c r="I48" s="1529" t="b">
        <f>IF(f_year="",TRUE,FALSE)</f>
        <v>0</v>
      </c>
      <c r="J48" s="1532" t="s">
        <v>1834</v>
      </c>
      <c r="K48" s="1533"/>
      <c r="AX48" s="945" t="s">
        <v>1835</v>
      </c>
      <c r="AZ48" s="945" t="s">
        <v>1560</v>
      </c>
      <c r="BE48" s="945">
        <v>2044</v>
      </c>
      <c r="BH48" s="896" t="s">
        <v>1808</v>
      </c>
      <c r="BJ48" s="1041" t="s">
        <v>1227</v>
      </c>
      <c r="BL48" s="1041" t="s">
        <v>1227</v>
      </c>
      <c r="BN48" s="896" t="s">
        <v>1836</v>
      </c>
    </row>
    <row r="49" spans="1:64" ht="11.25" customHeight="1">
      <c r="A49" s="902" t="s">
        <v>1837</v>
      </c>
      <c r="E49" s="340" t="s">
        <v>1838</v>
      </c>
      <c r="F49" s="941" t="s">
        <v>1839</v>
      </c>
      <c r="G49" s="942" t="str">
        <f>IFERROR(IF(f_year="","01.01."&amp;CURRENT_YEAR,"01.01."&amp;f_year),"01.01."&amp;CURRENT_YEAR)</f>
        <v>01.01.2024</v>
      </c>
      <c r="H49" s="942" t="str">
        <f>IFERROR(IF(f_year="","31.12."&amp;CURRENT_YEAR,"31.12."&amp;f_year),"31.12."&amp;CURRENT_YEAR)</f>
        <v>31.12.2024</v>
      </c>
      <c r="I49" s="1529" t="b">
        <f>IF(f_year="",TRUE,FALSE)</f>
        <v>0</v>
      </c>
      <c r="J49" s="153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533"/>
      <c r="AX49" s="945" t="s">
        <v>1840</v>
      </c>
      <c r="AZ49" s="945" t="s">
        <v>1573</v>
      </c>
      <c r="BE49" s="945">
        <v>2045</v>
      </c>
      <c r="BH49" s="896" t="s">
        <v>1243</v>
      </c>
      <c r="BJ49" s="1041" t="s">
        <v>1229</v>
      </c>
      <c r="BL49" s="1041" t="s">
        <v>1229</v>
      </c>
    </row>
    <row r="50" spans="1:64" ht="11.25" customHeight="1">
      <c r="A50" s="902" t="s">
        <v>1841</v>
      </c>
      <c r="E50" s="340" t="s">
        <v>1842</v>
      </c>
      <c r="F50" s="941" t="s">
        <v>1213</v>
      </c>
      <c r="G50" s="942" t="str">
        <f>IFERROR(IF(f_year="","01.01."&amp;CURRENT_YEAR,"01.01."&amp;f_year),"01.01."&amp;CURRENT_YEAR)</f>
        <v>01.01.2024</v>
      </c>
      <c r="H50" s="942" t="str">
        <f>IFERROR(IF(f_year="","31.12."&amp;CURRENT_YEAR,"31.12."&amp;f_year),"31.12."&amp;CURRENT_YEAR)</f>
        <v>31.12.2024</v>
      </c>
      <c r="I50" s="1529" t="b">
        <f>IF(f_year="",TRUE,FALSE)</f>
        <v>0</v>
      </c>
      <c r="J50" s="153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533"/>
      <c r="AX50" s="945" t="s">
        <v>1021</v>
      </c>
      <c r="AZ50" s="945" t="s">
        <v>1589</v>
      </c>
      <c r="BE50" s="945">
        <v>2046</v>
      </c>
      <c r="BH50" s="896" t="s">
        <v>1815</v>
      </c>
      <c r="BJ50" s="1041" t="s">
        <v>1231</v>
      </c>
      <c r="BL50" s="1041" t="s">
        <v>1231</v>
      </c>
    </row>
    <row r="51" spans="1:64" ht="11.25" customHeight="1">
      <c r="A51" s="902" t="s">
        <v>1843</v>
      </c>
      <c r="E51" s="340" t="s">
        <v>1844</v>
      </c>
      <c r="F51" s="941" t="s">
        <v>1845</v>
      </c>
      <c r="G51" s="942" t="str">
        <f ca="1">IFERROR(IF(TITLE_PERIOD_START="","01.01."&amp;CURRENT_YEAR,"01.01."&amp;YEAR(TITLE_PERIOD_START)),"01.01."&amp;CURRENT_YEAR)</f>
        <v>01.01.2025</v>
      </c>
      <c r="H51" s="942" t="str">
        <f ca="1">IFERROR(IF(TITLE_PERIOD_END="","31.12."&amp;CURRENT_YEAR,"31.12."&amp;YEAR(TITLE_PERIOD_END)),"31.12."&amp;CURRENT_YEAR)</f>
        <v>31.12.2025</v>
      </c>
      <c r="I51" s="1530" t="b">
        <f>IF(OR(TITLE_PERIOD_START="",TITLE_PERIOD_END=""),TRUE,FALSE)</f>
        <v>1</v>
      </c>
      <c r="J51" s="153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533"/>
      <c r="AX51" s="945" t="s">
        <v>1846</v>
      </c>
      <c r="AZ51" s="945" t="s">
        <v>980</v>
      </c>
      <c r="BE51" s="945">
        <v>2047</v>
      </c>
      <c r="BH51" s="896" t="s">
        <v>1824</v>
      </c>
      <c r="BJ51" s="1041" t="s">
        <v>1847</v>
      </c>
      <c r="BL51" s="1041" t="s">
        <v>1847</v>
      </c>
    </row>
    <row r="52" spans="1:64" ht="11.25" customHeight="1">
      <c r="A52" s="902" t="s">
        <v>1848</v>
      </c>
      <c r="E52" s="340" t="s">
        <v>1849</v>
      </c>
      <c r="F52" s="941" t="s">
        <v>1850</v>
      </c>
      <c r="G52" s="942" t="str">
        <f ca="1">IFERROR(IF(TITLE_PERIOD_START="","01.01."&amp;CURRENT_YEAR,"01.01."&amp;YEAR(TITLE_PERIOD_START)),"01.01."&amp;CURRENT_YEAR)</f>
        <v>01.01.2025</v>
      </c>
      <c r="H52" s="942" t="str">
        <f ca="1">IFERROR(IF(TITLE_PERIOD_END="","31.12."&amp;CURRENT_YEAR,"31.12."&amp;YEAR(TITLE_PERIOD_END)),"31.12."&amp;CURRENT_YEAR)</f>
        <v>31.12.2025</v>
      </c>
      <c r="I52" s="1530" t="b">
        <f>IF(OR(TITLE_PERIOD_START="",TITLE_PERIOD_END=""),TRUE,FALSE)</f>
        <v>1</v>
      </c>
      <c r="J52" s="1532" t="str">
        <f>"Показатели, подлежащие раскрытию в сфере "&amp;TEMPLATE_SPHERE_RUS&amp;" (цены и тарифы)"</f>
        <v>Показатели, подлежащие раскрытию в сфере теплоснабжения (цены и тарифы)</v>
      </c>
      <c r="K52" s="1533"/>
      <c r="AX52" s="945" t="s">
        <v>1851</v>
      </c>
      <c r="AZ52" s="945" t="s">
        <v>1413</v>
      </c>
      <c r="BE52" s="945">
        <v>2048</v>
      </c>
      <c r="BH52" s="896" t="s">
        <v>1828</v>
      </c>
      <c r="BJ52" s="1041" t="s">
        <v>1242</v>
      </c>
      <c r="BL52" s="1041" t="s">
        <v>1242</v>
      </c>
    </row>
    <row r="53" spans="1:64" ht="11.25" customHeight="1">
      <c r="A53" s="902" t="s">
        <v>1852</v>
      </c>
      <c r="E53" s="340" t="s">
        <v>1853</v>
      </c>
      <c r="F53" s="941" t="s">
        <v>1853</v>
      </c>
      <c r="G53" s="942" t="str">
        <f>IFERROR(IF(f_year="","01.01."&amp;CURRENT_YEAR,"01.01."&amp;f_year),"01.01."&amp;CURRENT_YEAR)</f>
        <v>01.01.2024</v>
      </c>
      <c r="H53" s="942" t="str">
        <f>IFERROR(IF(f_year="","31.12."&amp;CURRENT_YEAR,"31.12."&amp;f_year),"31.12."&amp;CURRENT_YEAR)</f>
        <v>31.12.2024</v>
      </c>
      <c r="I53" s="1529" t="b">
        <f>IF(AND(f_year="",TITLE_DATE_FIL=""),TRUE,FALSE)</f>
        <v>0</v>
      </c>
      <c r="J53" s="1532" t="s">
        <v>1854</v>
      </c>
      <c r="K53" s="1533"/>
      <c r="AX53" s="945" t="s">
        <v>1855</v>
      </c>
      <c r="BE53" s="945">
        <v>2049</v>
      </c>
      <c r="BH53" s="896" t="s">
        <v>1831</v>
      </c>
      <c r="BJ53" s="1041" t="s">
        <v>1804</v>
      </c>
      <c r="BL53" s="1041" t="s">
        <v>1804</v>
      </c>
    </row>
    <row r="54" spans="1:64" ht="11.25" customHeight="1">
      <c r="A54" s="902" t="s">
        <v>1856</v>
      </c>
      <c r="AX54" s="945" t="s">
        <v>125</v>
      </c>
      <c r="AZ54" s="895" t="s">
        <v>1857</v>
      </c>
      <c r="BE54" s="945">
        <v>2050</v>
      </c>
      <c r="BH54" s="896" t="s">
        <v>1836</v>
      </c>
      <c r="BJ54" s="1041" t="s">
        <v>1808</v>
      </c>
      <c r="BL54" s="1041" t="s">
        <v>1808</v>
      </c>
    </row>
    <row r="55" spans="1:64" ht="11.25" customHeight="1">
      <c r="A55" s="902" t="s">
        <v>1858</v>
      </c>
      <c r="AX55" s="945" t="s">
        <v>1859</v>
      </c>
      <c r="AZ55" s="945" t="s">
        <v>1415</v>
      </c>
      <c r="BE55" s="945">
        <v>2051</v>
      </c>
      <c r="BH55" s="898" t="s">
        <v>9</v>
      </c>
      <c r="BJ55" s="1041" t="s">
        <v>1243</v>
      </c>
      <c r="BL55" s="1041" t="s">
        <v>1243</v>
      </c>
    </row>
    <row r="56" spans="1:64" ht="11.25" customHeight="1">
      <c r="A56" s="902" t="s">
        <v>1860</v>
      </c>
      <c r="D56" s="944" t="s">
        <v>1861</v>
      </c>
      <c r="E56" s="922" t="s">
        <v>1862</v>
      </c>
      <c r="F56" s="902" t="s">
        <v>1863</v>
      </c>
      <c r="AX56" s="945" t="s">
        <v>1864</v>
      </c>
      <c r="AZ56" s="945" t="s">
        <v>1440</v>
      </c>
      <c r="BE56" s="945">
        <v>2052</v>
      </c>
      <c r="BH56" s="898" t="s">
        <v>9</v>
      </c>
      <c r="BJ56" s="1041" t="s">
        <v>1815</v>
      </c>
      <c r="BL56" s="1041" t="s">
        <v>1815</v>
      </c>
    </row>
    <row r="57" spans="1:64" ht="11.25" customHeight="1">
      <c r="A57" s="902" t="s">
        <v>1865</v>
      </c>
      <c r="D57" s="944" t="s">
        <v>1866</v>
      </c>
      <c r="E57" s="922" t="s">
        <v>1867</v>
      </c>
      <c r="F57" s="902" t="s">
        <v>1863</v>
      </c>
      <c r="AX57" s="945" t="s">
        <v>1868</v>
      </c>
      <c r="AZ57" s="945" t="s">
        <v>1475</v>
      </c>
      <c r="BE57" s="945">
        <v>2053</v>
      </c>
      <c r="BJ57" s="1041" t="s">
        <v>1824</v>
      </c>
      <c r="BL57" s="1041" t="s">
        <v>1824</v>
      </c>
    </row>
    <row r="58" spans="1:64" ht="11.25" customHeight="1">
      <c r="A58" s="902" t="s">
        <v>1869</v>
      </c>
      <c r="D58" s="944" t="s">
        <v>1870</v>
      </c>
      <c r="E58" s="922" t="s">
        <v>1871</v>
      </c>
      <c r="F58" s="902" t="s">
        <v>1863</v>
      </c>
      <c r="AX58" s="945" t="s">
        <v>1872</v>
      </c>
      <c r="BE58" s="945">
        <v>2054</v>
      </c>
      <c r="BJ58" s="1041" t="s">
        <v>1828</v>
      </c>
      <c r="BL58" s="1041" t="s">
        <v>1828</v>
      </c>
    </row>
    <row r="59" spans="1:64" ht="11.25" customHeight="1">
      <c r="A59" s="902" t="s">
        <v>1873</v>
      </c>
      <c r="D59" s="944" t="s">
        <v>222</v>
      </c>
      <c r="E59" s="922" t="s">
        <v>1761</v>
      </c>
      <c r="F59" s="902" t="s">
        <v>1874</v>
      </c>
      <c r="AX59" s="945" t="s">
        <v>1875</v>
      </c>
      <c r="AZ59" s="895" t="s">
        <v>1876</v>
      </c>
      <c r="BE59" s="945">
        <v>2055</v>
      </c>
      <c r="BJ59" s="1041" t="s">
        <v>1831</v>
      </c>
      <c r="BL59" s="1041" t="s">
        <v>1831</v>
      </c>
    </row>
    <row r="60" spans="1:64" ht="11.25" customHeight="1">
      <c r="A60" s="902" t="s">
        <v>1877</v>
      </c>
      <c r="D60" s="944" t="s">
        <v>1878</v>
      </c>
      <c r="E60" s="922" t="s">
        <v>1761</v>
      </c>
      <c r="F60" s="902" t="s">
        <v>1874</v>
      </c>
      <c r="AX60" s="945" t="s">
        <v>109</v>
      </c>
      <c r="AZ60" s="945" t="s">
        <v>1416</v>
      </c>
      <c r="BE60" s="945">
        <v>2056</v>
      </c>
      <c r="BJ60" s="1041" t="s">
        <v>1836</v>
      </c>
      <c r="BL60" s="1041" t="s">
        <v>1836</v>
      </c>
    </row>
    <row r="61" spans="1:64" ht="11.25" customHeight="1">
      <c r="A61" s="902" t="s">
        <v>1879</v>
      </c>
      <c r="D61" s="944" t="s">
        <v>1880</v>
      </c>
      <c r="E61" s="922" t="s">
        <v>1761</v>
      </c>
      <c r="F61" s="902" t="s">
        <v>1874</v>
      </c>
      <c r="AX61" s="945" t="s">
        <v>1881</v>
      </c>
      <c r="AZ61" s="945" t="s">
        <v>1441</v>
      </c>
      <c r="BE61" s="945">
        <v>2057</v>
      </c>
      <c r="BL61" s="1041" t="s">
        <v>1235</v>
      </c>
    </row>
    <row r="62" spans="1:64" ht="11.25" customHeight="1">
      <c r="A62" s="902" t="s">
        <v>1882</v>
      </c>
      <c r="D62" s="944" t="s">
        <v>221</v>
      </c>
      <c r="E62" s="922">
        <v>30</v>
      </c>
      <c r="F62" s="902" t="s">
        <v>1874</v>
      </c>
      <c r="AZ62" s="945" t="s">
        <v>1476</v>
      </c>
      <c r="BE62" s="945">
        <v>2058</v>
      </c>
      <c r="BL62" s="1041" t="s">
        <v>1237</v>
      </c>
    </row>
    <row r="63" spans="1:64" ht="11.25" customHeight="1">
      <c r="A63" s="902" t="s">
        <v>1883</v>
      </c>
      <c r="D63" s="944" t="s">
        <v>1884</v>
      </c>
      <c r="E63" s="922">
        <v>30</v>
      </c>
      <c r="F63" s="902" t="s">
        <v>1874</v>
      </c>
      <c r="AZ63" s="945" t="s">
        <v>1507</v>
      </c>
      <c r="BE63" s="945">
        <v>2059</v>
      </c>
    </row>
    <row r="64" spans="1:64" ht="11.25" customHeight="1">
      <c r="A64" s="902" t="s">
        <v>1885</v>
      </c>
      <c r="D64" s="944" t="s">
        <v>1886</v>
      </c>
      <c r="E64" s="922">
        <v>30</v>
      </c>
      <c r="F64" s="902" t="s">
        <v>1874</v>
      </c>
      <c r="AZ64" s="945" t="s">
        <v>1527</v>
      </c>
      <c r="BE64" s="945">
        <v>2060</v>
      </c>
    </row>
    <row r="65" spans="1:66" ht="11.25" customHeight="1">
      <c r="A65" s="902" t="s">
        <v>1887</v>
      </c>
      <c r="D65" s="902"/>
      <c r="BE65" s="945">
        <v>2061</v>
      </c>
    </row>
    <row r="66" spans="1:66" ht="11.25" customHeight="1">
      <c r="A66" s="902" t="s">
        <v>1888</v>
      </c>
      <c r="AZ66" s="895" t="s">
        <v>1889</v>
      </c>
      <c r="BE66" s="945">
        <v>2062</v>
      </c>
    </row>
    <row r="67" spans="1:66" ht="11.25" customHeight="1">
      <c r="A67" s="902" t="s">
        <v>1890</v>
      </c>
      <c r="AZ67" s="945" t="s">
        <v>1417</v>
      </c>
      <c r="BE67" s="945">
        <v>2063</v>
      </c>
    </row>
    <row r="68" spans="1:66" ht="11.25" customHeight="1">
      <c r="A68" s="902" t="s">
        <v>1891</v>
      </c>
      <c r="AZ68" s="945" t="s">
        <v>1442</v>
      </c>
      <c r="BE68" s="945">
        <v>2064</v>
      </c>
      <c r="BH68" s="895" t="s">
        <v>1892</v>
      </c>
      <c r="BJ68" s="895" t="s">
        <v>1893</v>
      </c>
      <c r="BL68" s="895" t="s">
        <v>1894</v>
      </c>
      <c r="BN68" s="895" t="s">
        <v>1895</v>
      </c>
    </row>
    <row r="69" spans="1:66" ht="11.25" customHeight="1">
      <c r="A69" s="902" t="s">
        <v>1896</v>
      </c>
      <c r="AZ69" s="945" t="s">
        <v>1477</v>
      </c>
      <c r="BE69" s="945">
        <v>2065</v>
      </c>
      <c r="BH69" s="896" t="s">
        <v>1897</v>
      </c>
      <c r="BI69" s="943" t="s">
        <v>161</v>
      </c>
      <c r="BJ69" s="896" t="s">
        <v>1898</v>
      </c>
      <c r="BK69" s="943" t="s">
        <v>161</v>
      </c>
      <c r="BL69" s="896" t="s">
        <v>1899</v>
      </c>
      <c r="BM69" s="898" t="s">
        <v>161</v>
      </c>
      <c r="BN69" s="896" t="s">
        <v>1900</v>
      </c>
    </row>
    <row r="70" spans="1:66" ht="11.25" customHeight="1">
      <c r="A70" s="902" t="s">
        <v>1901</v>
      </c>
      <c r="AZ70" s="945" t="s">
        <v>1508</v>
      </c>
      <c r="BE70" s="945">
        <v>2066</v>
      </c>
      <c r="BH70" s="896" t="s">
        <v>1902</v>
      </c>
      <c r="BJ70" s="896" t="s">
        <v>1903</v>
      </c>
      <c r="BL70" s="896" t="s">
        <v>1904</v>
      </c>
      <c r="BN70" s="896" t="s">
        <v>1905</v>
      </c>
    </row>
    <row r="71" spans="1:66" ht="11.25" customHeight="1">
      <c r="A71" s="902" t="s">
        <v>1906</v>
      </c>
      <c r="AZ71" s="945" t="s">
        <v>1510</v>
      </c>
      <c r="BE71" s="945">
        <v>2067</v>
      </c>
      <c r="BH71" s="896" t="s">
        <v>1907</v>
      </c>
      <c r="BI71" s="943" t="s">
        <v>77</v>
      </c>
      <c r="BJ71" s="896" t="s">
        <v>1908</v>
      </c>
      <c r="BK71" s="943" t="s">
        <v>77</v>
      </c>
      <c r="BL71" s="896" t="s">
        <v>1909</v>
      </c>
      <c r="BM71" s="898" t="s">
        <v>77</v>
      </c>
      <c r="BN71" s="896" t="s">
        <v>1910</v>
      </c>
    </row>
    <row r="72" spans="1:66" ht="11.25" customHeight="1">
      <c r="A72" s="902" t="s">
        <v>1911</v>
      </c>
      <c r="AZ72" s="945" t="s">
        <v>6</v>
      </c>
      <c r="BE72" s="945">
        <v>2068</v>
      </c>
      <c r="BH72" s="896" t="s">
        <v>1912</v>
      </c>
      <c r="BJ72" s="896" t="s">
        <v>1912</v>
      </c>
      <c r="BL72" s="896" t="s">
        <v>1912</v>
      </c>
      <c r="BN72" s="896" t="s">
        <v>1913</v>
      </c>
    </row>
    <row r="73" spans="1:66" ht="11.25" customHeight="1">
      <c r="A73" s="902" t="s">
        <v>1914</v>
      </c>
      <c r="BE73" s="945">
        <v>2069</v>
      </c>
      <c r="BH73" s="896" t="s">
        <v>1915</v>
      </c>
      <c r="BI73" s="943" t="s">
        <v>115</v>
      </c>
      <c r="BJ73" s="896" t="s">
        <v>1916</v>
      </c>
      <c r="BK73" s="943" t="s">
        <v>115</v>
      </c>
      <c r="BL73" s="896" t="s">
        <v>1917</v>
      </c>
      <c r="BM73" s="898" t="s">
        <v>115</v>
      </c>
      <c r="BN73" s="896" t="s">
        <v>1918</v>
      </c>
    </row>
    <row r="74" spans="1:66" ht="11.25" customHeight="1">
      <c r="A74" s="902" t="s">
        <v>3</v>
      </c>
      <c r="BE74" s="945">
        <v>2070</v>
      </c>
      <c r="BH74" s="896" t="s">
        <v>1919</v>
      </c>
      <c r="BJ74" s="896" t="s">
        <v>1920</v>
      </c>
      <c r="BL74" s="896" t="s">
        <v>1921</v>
      </c>
      <c r="BN74" s="896" t="s">
        <v>1922</v>
      </c>
    </row>
    <row r="75" spans="1:66" ht="11.25" customHeight="1">
      <c r="A75" s="902" t="s">
        <v>1923</v>
      </c>
      <c r="AZ75" s="895" t="s">
        <v>1924</v>
      </c>
      <c r="BH75" s="896" t="s">
        <v>1925</v>
      </c>
      <c r="BJ75" s="896" t="s">
        <v>1925</v>
      </c>
      <c r="BL75" s="896" t="s">
        <v>1925</v>
      </c>
    </row>
    <row r="76" spans="1:66" ht="11.25" customHeight="1">
      <c r="A76" s="902" t="s">
        <v>1926</v>
      </c>
      <c r="AZ76" s="945" t="s">
        <v>1426</v>
      </c>
      <c r="BH76" s="896" t="s">
        <v>1927</v>
      </c>
      <c r="BJ76" s="896" t="s">
        <v>1928</v>
      </c>
      <c r="BL76" s="896" t="s">
        <v>1929</v>
      </c>
    </row>
    <row r="77" spans="1:66" ht="11.25" customHeight="1">
      <c r="A77" s="902" t="s">
        <v>1930</v>
      </c>
      <c r="AZ77" s="945" t="s">
        <v>1452</v>
      </c>
    </row>
    <row r="78" spans="1:66" ht="11.25" customHeight="1">
      <c r="A78" s="902" t="s">
        <v>1931</v>
      </c>
      <c r="AZ78" s="945" t="s">
        <v>1484</v>
      </c>
    </row>
    <row r="79" spans="1:66" ht="11.25" customHeight="1">
      <c r="A79" s="902" t="s">
        <v>1932</v>
      </c>
      <c r="AZ79" s="945" t="s">
        <v>1514</v>
      </c>
      <c r="BH79" s="895" t="s">
        <v>1933</v>
      </c>
      <c r="BJ79" s="895" t="s">
        <v>1934</v>
      </c>
      <c r="BL79" s="895" t="s">
        <v>1935</v>
      </c>
    </row>
    <row r="80" spans="1:66" ht="11.25" customHeight="1">
      <c r="A80" s="902" t="s">
        <v>1936</v>
      </c>
      <c r="AZ80" s="945" t="s">
        <v>1532</v>
      </c>
      <c r="BH80" s="896" t="s">
        <v>1937</v>
      </c>
      <c r="BJ80" s="896" t="s">
        <v>1938</v>
      </c>
      <c r="BL80" s="896" t="s">
        <v>1939</v>
      </c>
    </row>
    <row r="81" spans="1:66" ht="11.25" customHeight="1">
      <c r="A81" s="902" t="s">
        <v>1940</v>
      </c>
      <c r="AZ81" s="945" t="s">
        <v>1549</v>
      </c>
      <c r="BH81" s="896" t="s">
        <v>1941</v>
      </c>
      <c r="BJ81" s="896" t="s">
        <v>1942</v>
      </c>
      <c r="BL81" s="896" t="s">
        <v>1943</v>
      </c>
    </row>
    <row r="82" spans="1:66" ht="11.25" customHeight="1">
      <c r="A82" s="902" t="s">
        <v>1944</v>
      </c>
      <c r="AZ82" s="945" t="s">
        <v>1562</v>
      </c>
      <c r="BH82" s="896" t="s">
        <v>1945</v>
      </c>
      <c r="BJ82" s="896" t="s">
        <v>1946</v>
      </c>
      <c r="BL82" s="896" t="s">
        <v>1947</v>
      </c>
    </row>
    <row r="83" spans="1:66" ht="11.25" customHeight="1">
      <c r="A83" s="902" t="s">
        <v>1948</v>
      </c>
      <c r="BH83" s="896" t="s">
        <v>1949</v>
      </c>
      <c r="BJ83" s="896" t="s">
        <v>1950</v>
      </c>
      <c r="BL83" s="896" t="s">
        <v>1951</v>
      </c>
    </row>
    <row r="84" spans="1:66" ht="11.25" customHeight="1">
      <c r="A84" s="902" t="s">
        <v>1952</v>
      </c>
      <c r="AZ84" s="895" t="s">
        <v>1953</v>
      </c>
    </row>
    <row r="85" spans="1:66" ht="11.25" customHeight="1">
      <c r="A85" s="1654" t="s">
        <v>1954</v>
      </c>
      <c r="AZ85" s="945" t="s">
        <v>1955</v>
      </c>
    </row>
    <row r="86" spans="1:66" ht="11.25" customHeight="1">
      <c r="A86" s="902" t="s">
        <v>1956</v>
      </c>
      <c r="AZ86" s="945" t="s">
        <v>1957</v>
      </c>
      <c r="BH86" s="895" t="s">
        <v>1958</v>
      </c>
      <c r="BJ86" s="895" t="s">
        <v>1959</v>
      </c>
      <c r="BL86" s="895" t="s">
        <v>1960</v>
      </c>
    </row>
    <row r="87" spans="1:66" ht="11.25" customHeight="1">
      <c r="A87" s="902" t="s">
        <v>1961</v>
      </c>
      <c r="AZ87" s="945" t="s">
        <v>1962</v>
      </c>
      <c r="BH87" s="896" t="s">
        <v>1963</v>
      </c>
      <c r="BJ87" s="896" t="s">
        <v>1964</v>
      </c>
      <c r="BL87" s="896" t="s">
        <v>1965</v>
      </c>
    </row>
    <row r="88" spans="1:66" ht="11.25" customHeight="1">
      <c r="A88" s="902" t="s">
        <v>1966</v>
      </c>
      <c r="AZ88" s="1430"/>
      <c r="BH88" s="896" t="s">
        <v>1967</v>
      </c>
      <c r="BJ88" s="896" t="s">
        <v>1968</v>
      </c>
      <c r="BL88" s="896" t="s">
        <v>1969</v>
      </c>
    </row>
    <row r="89" spans="1:66" ht="11.25" customHeight="1">
      <c r="A89" s="902" t="s">
        <v>1970</v>
      </c>
      <c r="AZ89" s="895" t="s">
        <v>1971</v>
      </c>
    </row>
    <row r="90" spans="1:66" ht="11.25" customHeight="1">
      <c r="A90" s="902" t="s">
        <v>1972</v>
      </c>
      <c r="AZ90" s="945" t="s">
        <v>1213</v>
      </c>
    </row>
    <row r="91" spans="1:66" ht="11.25" customHeight="1">
      <c r="A91" s="902" t="s">
        <v>1973</v>
      </c>
      <c r="AZ91" s="945" t="s">
        <v>1249</v>
      </c>
      <c r="BH91" s="895" t="s">
        <v>1974</v>
      </c>
      <c r="BJ91" s="895" t="s">
        <v>1975</v>
      </c>
      <c r="BL91" s="895" t="s">
        <v>1976</v>
      </c>
    </row>
    <row r="92" spans="1:66" ht="11.25" customHeight="1">
      <c r="AZ92" s="945" t="s">
        <v>1977</v>
      </c>
      <c r="BH92" s="896" t="s">
        <v>1978</v>
      </c>
      <c r="BJ92" s="896" t="s">
        <v>1979</v>
      </c>
      <c r="BL92" s="896" t="s">
        <v>1980</v>
      </c>
    </row>
    <row r="93" spans="1:66" ht="11.25" customHeight="1">
      <c r="AZ93" s="945" t="s">
        <v>1981</v>
      </c>
      <c r="BH93" s="896" t="s">
        <v>1982</v>
      </c>
      <c r="BJ93" s="896" t="s">
        <v>1983</v>
      </c>
      <c r="BL93" s="896" t="s">
        <v>1984</v>
      </c>
    </row>
    <row r="94" spans="1:66" ht="11.25" customHeight="1">
      <c r="AZ94" s="945" t="s">
        <v>1985</v>
      </c>
    </row>
    <row r="96" spans="1:66" ht="11.25" customHeight="1">
      <c r="AZ96" s="895" t="s">
        <v>1986</v>
      </c>
      <c r="BH96" s="895" t="s">
        <v>1987</v>
      </c>
      <c r="BJ96" s="895" t="s">
        <v>1988</v>
      </c>
      <c r="BL96" s="895" t="s">
        <v>1989</v>
      </c>
      <c r="BN96" s="895" t="s">
        <v>1990</v>
      </c>
    </row>
    <row r="97" spans="52:66" ht="11.25" customHeight="1">
      <c r="AZ97" s="1679" t="s">
        <v>1991</v>
      </c>
      <c r="BA97" s="1680" t="s">
        <v>1992</v>
      </c>
      <c r="BH97" s="896" t="s">
        <v>1993</v>
      </c>
      <c r="BJ97" s="896" t="s">
        <v>1994</v>
      </c>
      <c r="BL97" s="896" t="s">
        <v>1995</v>
      </c>
      <c r="BN97" s="896" t="s">
        <v>1996</v>
      </c>
    </row>
    <row r="98" spans="52:66" ht="11.25" customHeight="1">
      <c r="AZ98" s="1679" t="s">
        <v>1997</v>
      </c>
      <c r="BA98" s="1680" t="s">
        <v>1998</v>
      </c>
      <c r="BH98" s="896" t="s">
        <v>1999</v>
      </c>
      <c r="BJ98" s="896" t="s">
        <v>2000</v>
      </c>
      <c r="BL98" s="896" t="s">
        <v>2001</v>
      </c>
      <c r="BN98" s="896" t="s">
        <v>2002</v>
      </c>
    </row>
    <row r="99" spans="52:66" ht="22.5" customHeight="1">
      <c r="AZ99" s="1679" t="s">
        <v>2003</v>
      </c>
      <c r="BA99" s="1680" t="str">
        <f>"не позднее чем за "&amp;IF(TEMPLATE_SPHERE="TKO","3","10")&amp;" дней до дня проведения заседания правления"</f>
        <v>не позднее чем за 10 дней до дня проведения заседания правления</v>
      </c>
      <c r="BH99" s="896" t="s">
        <v>2004</v>
      </c>
      <c r="BJ99" s="896" t="s">
        <v>2005</v>
      </c>
      <c r="BL99" s="896" t="s">
        <v>2006</v>
      </c>
      <c r="BN99" s="896" t="s">
        <v>2007</v>
      </c>
    </row>
    <row r="100" spans="52:66" ht="22.5" customHeight="1">
      <c r="AZ100" s="1679" t="s">
        <v>2008</v>
      </c>
      <c r="BA100" s="168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896" t="s">
        <v>980</v>
      </c>
      <c r="BL100" s="896" t="s">
        <v>980</v>
      </c>
      <c r="BN100" s="896" t="s">
        <v>2009</v>
      </c>
    </row>
    <row r="101" spans="52:66" ht="22.5" customHeight="1">
      <c r="AZ101" s="1679" t="s">
        <v>2010</v>
      </c>
      <c r="BA101" s="1680" t="s">
        <v>2011</v>
      </c>
      <c r="BN101" s="896" t="s">
        <v>2012</v>
      </c>
    </row>
    <row r="102" spans="52:66" ht="22.5" customHeight="1">
      <c r="AZ102" s="1679" t="s">
        <v>2013</v>
      </c>
      <c r="BA102" s="168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896" t="s">
        <v>2014</v>
      </c>
    </row>
    <row r="103" spans="52:66" ht="11.25" customHeight="1">
      <c r="AZ103" s="1679" t="s">
        <v>2015</v>
      </c>
      <c r="BA103" s="1680" t="s">
        <v>2016</v>
      </c>
      <c r="BN103" s="896" t="s">
        <v>2017</v>
      </c>
    </row>
    <row r="104" spans="52:66" ht="11.25" customHeight="1">
      <c r="BN104" s="896" t="s">
        <v>2018</v>
      </c>
    </row>
    <row r="105" spans="52:66" ht="11.25" customHeight="1">
      <c r="AZ105" s="1507" t="s">
        <v>2019</v>
      </c>
    </row>
    <row r="106" spans="52:66" ht="11.25" customHeight="1">
      <c r="AZ106" s="945" t="s">
        <v>2020</v>
      </c>
    </row>
    <row r="107" spans="52:66" ht="11.25" customHeight="1">
      <c r="AZ107" s="945" t="s">
        <v>2021</v>
      </c>
      <c r="BH107" s="895" t="s">
        <v>2022</v>
      </c>
      <c r="BJ107" s="895" t="s">
        <v>2023</v>
      </c>
      <c r="BL107" s="895" t="s">
        <v>2024</v>
      </c>
      <c r="BN107" s="895" t="s">
        <v>2025</v>
      </c>
    </row>
    <row r="108" spans="52:66" ht="11.25" customHeight="1">
      <c r="AZ108" s="945" t="s">
        <v>644</v>
      </c>
      <c r="BH108" s="896" t="s">
        <v>2026</v>
      </c>
      <c r="BJ108" s="896" t="s">
        <v>2027</v>
      </c>
      <c r="BL108" s="896" t="s">
        <v>1685</v>
      </c>
      <c r="BN108" s="896" t="s">
        <v>2028</v>
      </c>
    </row>
    <row r="109" spans="52:66" ht="11.25" customHeight="1">
      <c r="BH109" s="896" t="s">
        <v>2029</v>
      </c>
    </row>
    <row r="110" spans="52:66" ht="11.25" customHeight="1">
      <c r="AZ110" s="1507" t="s">
        <v>2030</v>
      </c>
      <c r="BH110" s="896" t="s">
        <v>2029</v>
      </c>
    </row>
    <row r="111" spans="52:66" ht="11.25" customHeight="1">
      <c r="AZ111" s="1679" t="s">
        <v>1991</v>
      </c>
      <c r="BA111" s="1680" t="s">
        <v>1992</v>
      </c>
    </row>
    <row r="112" spans="52:66" ht="11.25" customHeight="1">
      <c r="AZ112" s="1679" t="s">
        <v>1997</v>
      </c>
      <c r="BA112" s="1680" t="s">
        <v>1998</v>
      </c>
    </row>
    <row r="113" spans="52:60" ht="22.5" customHeight="1">
      <c r="AZ113" s="1679" t="s">
        <v>2003</v>
      </c>
      <c r="BA113" s="1680"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679" t="s">
        <v>2008</v>
      </c>
      <c r="BA114" s="168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895" t="s">
        <v>2031</v>
      </c>
    </row>
    <row r="115" spans="52:60" ht="22.5" customHeight="1">
      <c r="AZ115" s="1679" t="s">
        <v>2013</v>
      </c>
      <c r="BA115" s="168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896" t="s">
        <v>1413</v>
      </c>
    </row>
    <row r="116" spans="52:60" ht="11.25" customHeight="1">
      <c r="AZ116" s="1679" t="s">
        <v>2015</v>
      </c>
      <c r="BA116" s="1680" t="s">
        <v>2016</v>
      </c>
      <c r="BH116" s="896" t="s">
        <v>1438</v>
      </c>
    </row>
    <row r="117" spans="52:60" ht="11.25" customHeight="1">
      <c r="BH117" s="896" t="s">
        <v>1473</v>
      </c>
    </row>
    <row r="118" spans="52:60" ht="11.25" customHeight="1">
      <c r="BH118" s="896" t="s">
        <v>1505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4" hidden="1" customWidth="1"/>
    <col min="3" max="3" width="3" style="388" customWidth="1"/>
    <col min="4" max="4" width="6" style="389" customWidth="1"/>
    <col min="5" max="5" width="52" style="388" customWidth="1"/>
    <col min="6" max="6" width="48" style="388" customWidth="1"/>
    <col min="7" max="7" width="93" style="388" customWidth="1"/>
    <col min="8" max="8" width="8" style="388" customWidth="1"/>
    <col min="9" max="9" width="64" style="388" customWidth="1"/>
    <col min="10" max="10" width="9.140625" style="388" hidden="1"/>
  </cols>
  <sheetData>
    <row r="1" spans="1:10" ht="11.25" hidden="1" customHeight="1">
      <c r="A1" s="434" t="s">
        <v>383</v>
      </c>
      <c r="J1" s="388" t="s">
        <v>1</v>
      </c>
    </row>
    <row r="2" spans="1:10" ht="22.5" hidden="1" customHeight="1">
      <c r="A2" s="435"/>
      <c r="B2" s="435"/>
      <c r="C2" s="1517" t="s">
        <v>90</v>
      </c>
      <c r="D2" s="1344"/>
      <c r="E2" s="1350"/>
      <c r="F2" s="1373"/>
      <c r="H2" s="408"/>
      <c r="J2" s="388">
        <v>0</v>
      </c>
    </row>
    <row r="3" spans="1:10" ht="11.25" hidden="1" customHeight="1">
      <c r="J3" s="388">
        <v>0</v>
      </c>
    </row>
    <row r="4" spans="1:10" ht="11.45" customHeight="1">
      <c r="A4" s="1374"/>
      <c r="B4" s="1374"/>
      <c r="J4" s="388">
        <v>11</v>
      </c>
    </row>
    <row r="5" spans="1:10" ht="27.4" customHeight="1">
      <c r="D5" s="372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3725"/>
      <c r="F5" s="3726"/>
      <c r="I5" s="616"/>
      <c r="J5" s="388">
        <v>26</v>
      </c>
    </row>
    <row r="6" spans="1:10" ht="18" customHeight="1">
      <c r="D6" s="3814" t="str">
        <f>IF(region_name=0,"Не определено",region_name)</f>
        <v>Смоленская область</v>
      </c>
      <c r="E6" s="3814"/>
      <c r="F6" s="3814"/>
      <c r="I6" s="616"/>
      <c r="J6" s="388">
        <v>17</v>
      </c>
    </row>
    <row r="7" spans="1:10" s="410" customFormat="1" ht="11.45" customHeight="1">
      <c r="A7" s="434"/>
      <c r="B7" s="434"/>
      <c r="D7" s="615"/>
      <c r="E7" s="615"/>
      <c r="F7" s="628"/>
      <c r="G7" s="615"/>
      <c r="J7" s="410">
        <v>11</v>
      </c>
    </row>
    <row r="8" spans="1:10" ht="11.25" hidden="1" customHeight="1">
      <c r="A8" s="435"/>
      <c r="B8" s="435"/>
      <c r="C8" s="390"/>
      <c r="D8" s="396"/>
      <c r="E8" s="3820"/>
      <c r="F8" s="3820"/>
      <c r="J8" s="388">
        <v>0</v>
      </c>
    </row>
    <row r="9" spans="1:10" ht="11.45" customHeight="1">
      <c r="A9" s="435"/>
      <c r="B9" s="435"/>
      <c r="C9" s="390"/>
      <c r="D9" s="3817" t="s">
        <v>384</v>
      </c>
      <c r="E9" s="3818"/>
      <c r="F9" s="3818"/>
      <c r="G9" s="3821" t="s">
        <v>385</v>
      </c>
      <c r="J9" s="388">
        <v>11</v>
      </c>
    </row>
    <row r="10" spans="1:10" ht="11.45" customHeight="1">
      <c r="A10" s="435"/>
      <c r="B10" s="435"/>
      <c r="C10" s="390"/>
      <c r="D10" s="1298" t="s">
        <v>75</v>
      </c>
      <c r="E10" s="1300" t="s">
        <v>386</v>
      </c>
      <c r="F10" s="1300" t="s">
        <v>387</v>
      </c>
      <c r="G10" s="3822"/>
      <c r="J10" s="388">
        <v>11</v>
      </c>
    </row>
    <row r="11" spans="1:10" ht="1.1499999999999999" customHeight="1">
      <c r="A11" s="435"/>
      <c r="B11" s="435"/>
      <c r="C11" s="390"/>
      <c r="D11" s="397"/>
      <c r="E11" s="397"/>
      <c r="F11" s="397"/>
      <c r="G11" s="397"/>
      <c r="J11" s="388">
        <v>1</v>
      </c>
    </row>
    <row r="12" spans="1:10" ht="24" customHeight="1">
      <c r="A12" s="435"/>
      <c r="B12" s="435"/>
      <c r="C12" s="390"/>
      <c r="D12" s="1344">
        <v>1</v>
      </c>
      <c r="E12" s="40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686" t="str">
        <f>IF(org="","",org)</f>
        <v>ООО "Смоленскрегионтеплоэнерго"</v>
      </c>
      <c r="G12" s="40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357"/>
      <c r="J12" s="388">
        <v>23</v>
      </c>
    </row>
    <row r="13" spans="1:10" ht="19.899999999999999" customHeight="1">
      <c r="A13" s="435"/>
      <c r="B13" s="435"/>
      <c r="C13" s="390"/>
      <c r="D13" s="1344">
        <v>2</v>
      </c>
      <c r="E13" s="1351" t="s">
        <v>2032</v>
      </c>
      <c r="F13" s="1345" t="s">
        <v>390</v>
      </c>
      <c r="G13" s="407"/>
      <c r="H13" s="1357"/>
      <c r="J13" s="388">
        <v>19</v>
      </c>
    </row>
    <row r="14" spans="1:10" ht="19.899999999999999" customHeight="1">
      <c r="A14" s="435"/>
      <c r="B14" s="435"/>
      <c r="C14" s="390"/>
      <c r="D14" s="1347" t="s">
        <v>781</v>
      </c>
      <c r="E14" s="1348" t="s">
        <v>2033</v>
      </c>
      <c r="F14" s="1350"/>
      <c r="G14" s="1349" t="s">
        <v>2034</v>
      </c>
      <c r="H14" s="1357"/>
      <c r="J14" s="388">
        <v>19</v>
      </c>
    </row>
    <row r="15" spans="1:10" ht="19.899999999999999" customHeight="1">
      <c r="A15" s="435"/>
      <c r="B15" s="435"/>
      <c r="C15" s="390"/>
      <c r="D15" s="1347" t="s">
        <v>391</v>
      </c>
      <c r="E15" s="1348" t="s">
        <v>2035</v>
      </c>
      <c r="F15" s="1350"/>
      <c r="G15" s="1349" t="s">
        <v>2036</v>
      </c>
      <c r="H15" s="1357"/>
      <c r="J15" s="388">
        <v>19</v>
      </c>
    </row>
    <row r="16" spans="1:10" ht="24" customHeight="1">
      <c r="A16" s="435"/>
      <c r="B16" s="435"/>
      <c r="C16" s="390"/>
      <c r="D16" s="1347" t="s">
        <v>394</v>
      </c>
      <c r="E16" s="1346" t="s">
        <v>2037</v>
      </c>
      <c r="F16" s="1355"/>
      <c r="G16" s="407" t="s">
        <v>2038</v>
      </c>
      <c r="H16" s="1357"/>
      <c r="J16" s="388">
        <v>23</v>
      </c>
    </row>
    <row r="17" spans="1:10" ht="48.2" customHeight="1">
      <c r="A17" s="435"/>
      <c r="B17" s="435"/>
      <c r="C17" s="390"/>
      <c r="D17" s="1344">
        <v>3</v>
      </c>
      <c r="E17" s="1351" t="s">
        <v>2039</v>
      </c>
      <c r="F17" s="1350"/>
      <c r="G17" s="407" t="s">
        <v>2040</v>
      </c>
      <c r="H17" s="1357"/>
      <c r="J17" s="388">
        <v>46</v>
      </c>
    </row>
    <row r="18" spans="1:10" ht="48.2" customHeight="1">
      <c r="A18" s="1299">
        <v>1</v>
      </c>
      <c r="B18" s="435"/>
      <c r="C18" s="1301"/>
      <c r="D18" s="1344" t="s">
        <v>78</v>
      </c>
      <c r="E18" s="1351" t="s">
        <v>2041</v>
      </c>
      <c r="F18" s="1350"/>
      <c r="G18" s="407" t="s">
        <v>2040</v>
      </c>
      <c r="H18" s="1357"/>
      <c r="I18" s="722"/>
      <c r="J18" s="388">
        <v>46</v>
      </c>
    </row>
    <row r="19" spans="1:10" ht="23.25" customHeight="1">
      <c r="A19" s="435"/>
      <c r="B19" s="435"/>
      <c r="C19" s="390"/>
      <c r="D19" s="1344" t="s">
        <v>115</v>
      </c>
      <c r="E19" s="1351" t="s">
        <v>2042</v>
      </c>
      <c r="F19" s="1345" t="s">
        <v>390</v>
      </c>
      <c r="G19" s="4068" t="s">
        <v>2043</v>
      </c>
      <c r="H19" s="408"/>
      <c r="J19" s="388">
        <v>22</v>
      </c>
    </row>
    <row r="20" spans="1:10" s="1354" customFormat="1" ht="5.25" hidden="1" customHeight="1">
      <c r="A20" s="435"/>
      <c r="B20" s="435"/>
      <c r="C20" s="1353"/>
      <c r="D20" s="1352" t="s">
        <v>1312</v>
      </c>
      <c r="E20" s="856"/>
      <c r="F20" s="855"/>
      <c r="G20" s="4069"/>
      <c r="J20" s="1354">
        <v>0</v>
      </c>
    </row>
    <row r="21" spans="1:10" ht="15.75" customHeight="1">
      <c r="A21" s="435"/>
      <c r="B21" s="435"/>
      <c r="C21" s="390"/>
      <c r="D21" s="400"/>
      <c r="E21" s="348" t="s">
        <v>423</v>
      </c>
      <c r="F21" s="402"/>
      <c r="G21" s="4070"/>
      <c r="H21" s="1357"/>
      <c r="J21" s="388">
        <v>15</v>
      </c>
    </row>
    <row r="22" spans="1:10" s="434" customFormat="1" ht="26.25" customHeight="1">
      <c r="A22" s="435"/>
      <c r="B22" s="435"/>
      <c r="C22" s="435"/>
      <c r="D22" s="1344" t="s">
        <v>79</v>
      </c>
      <c r="E22" s="407" t="s">
        <v>2044</v>
      </c>
      <c r="F22" s="1350"/>
      <c r="G22" s="407" t="s">
        <v>2045</v>
      </c>
      <c r="H22" s="1356"/>
      <c r="J22" s="434">
        <v>25</v>
      </c>
    </row>
    <row r="23" spans="1:10" s="434" customFormat="1" ht="19.899999999999999" customHeight="1">
      <c r="A23" s="435"/>
      <c r="B23" s="435"/>
      <c r="C23" s="435"/>
      <c r="D23" s="1344" t="s">
        <v>80</v>
      </c>
      <c r="E23" s="1351" t="s">
        <v>2046</v>
      </c>
      <c r="F23" s="1355"/>
      <c r="G23" s="407" t="s">
        <v>2047</v>
      </c>
      <c r="H23" s="1356"/>
      <c r="J23" s="434">
        <v>19</v>
      </c>
    </row>
    <row r="24" spans="1:10" s="434" customFormat="1" ht="144" hidden="1" customHeight="1">
      <c r="A24" s="435"/>
      <c r="B24" s="435"/>
      <c r="C24" s="435"/>
      <c r="D24" s="1344" t="s">
        <v>131</v>
      </c>
      <c r="E24" s="167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676"/>
      <c r="G24" s="167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356"/>
      <c r="J24" s="434">
        <v>0</v>
      </c>
    </row>
    <row r="25" spans="1:10" ht="11.25" hidden="1" customHeight="1">
      <c r="A25" s="434" t="s">
        <v>69</v>
      </c>
      <c r="B25" s="434">
        <v>0</v>
      </c>
      <c r="C25" s="388">
        <v>3</v>
      </c>
      <c r="D25" s="389">
        <v>6</v>
      </c>
      <c r="E25" s="388">
        <v>52</v>
      </c>
      <c r="F25" s="388">
        <v>48</v>
      </c>
      <c r="G25" s="388">
        <v>93</v>
      </c>
      <c r="H25" s="388">
        <v>8</v>
      </c>
      <c r="I25" s="388">
        <v>64</v>
      </c>
      <c r="J25" s="388">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459" hidden="1"/>
    <col min="2" max="2" width="9.140625" style="1190" hidden="1"/>
    <col min="3" max="3" width="3.7109375" style="1459" hidden="1" customWidth="1"/>
    <col min="4" max="4" width="3" style="1626" customWidth="1"/>
    <col min="5" max="5" width="6" style="1459" customWidth="1"/>
    <col min="6" max="6" width="46" style="1459" customWidth="1"/>
    <col min="7" max="8" width="16" style="1459" customWidth="1"/>
    <col min="9" max="9" width="35" style="1459" customWidth="1"/>
    <col min="10" max="10" width="89" style="1459" customWidth="1"/>
    <col min="11" max="11" width="3" style="1448" customWidth="1"/>
    <col min="12" max="14" width="8" style="1448" customWidth="1"/>
    <col min="15" max="15" width="25" style="1448" customWidth="1"/>
    <col min="16" max="16" width="14" style="1448" customWidth="1"/>
    <col min="17" max="20" width="8" style="159" customWidth="1"/>
    <col min="21" max="254" width="8" style="1459" customWidth="1"/>
    <col min="255" max="255" width="9.140625" style="1459" hidden="1"/>
  </cols>
  <sheetData>
    <row r="1" spans="1:255" ht="22.5" hidden="1" customHeight="1">
      <c r="F1" s="1455" t="s">
        <v>2048</v>
      </c>
      <c r="G1" s="1455" t="s">
        <v>34</v>
      </c>
      <c r="H1" s="1455" t="s">
        <v>36</v>
      </c>
      <c r="IU1" s="979" t="s">
        <v>1</v>
      </c>
    </row>
    <row r="2" spans="1:255" s="1634" customFormat="1" ht="22.5" hidden="1" customHeight="1">
      <c r="A2" s="701"/>
      <c r="B2" s="984">
        <v>1</v>
      </c>
      <c r="C2" s="984"/>
      <c r="D2" s="1703" t="s">
        <v>90</v>
      </c>
      <c r="E2" s="1308"/>
      <c r="F2" s="1315"/>
      <c r="G2" s="1315"/>
      <c r="H2" s="1315"/>
      <c r="I2" s="1759"/>
      <c r="J2" s="1760"/>
      <c r="K2" s="1359"/>
      <c r="L2" s="444"/>
      <c r="M2" s="444"/>
      <c r="N2" s="433" t="str">
        <f t="array" ref="N2">IF(ISERROR(MATCH(MID(O2,1,250),MID(note_ter,1,250),0)),"n","y")</f>
        <v>n</v>
      </c>
      <c r="O2" s="444"/>
      <c r="P2" s="433" t="str">
        <f>G2&amp;"("&amp;J2&amp;")"</f>
        <v>()</v>
      </c>
      <c r="Q2" s="984"/>
      <c r="R2" s="984"/>
      <c r="S2" s="353"/>
      <c r="T2" s="984"/>
      <c r="U2" s="984"/>
      <c r="V2" s="984"/>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c r="IU2" s="356">
        <v>0</v>
      </c>
    </row>
    <row r="3" spans="1:255" s="1465" customFormat="1" ht="4.1500000000000004" customHeight="1">
      <c r="A3" s="429"/>
      <c r="D3" s="427"/>
      <c r="F3" s="181" t="s">
        <v>70</v>
      </c>
      <c r="G3" s="427" t="s">
        <v>71</v>
      </c>
      <c r="H3" s="427"/>
      <c r="I3" s="427"/>
      <c r="J3" s="161" t="s">
        <v>72</v>
      </c>
      <c r="K3" s="181" t="s">
        <v>70</v>
      </c>
      <c r="L3" s="181"/>
      <c r="M3" s="181"/>
      <c r="N3" s="181"/>
      <c r="O3" s="182"/>
      <c r="P3" s="181"/>
      <c r="Q3" s="181"/>
      <c r="R3" s="181"/>
      <c r="S3" s="181"/>
      <c r="T3" s="18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444">
        <v>4</v>
      </c>
    </row>
    <row r="4" spans="1:255" s="1606" customFormat="1" ht="14.65" customHeight="1">
      <c r="A4" s="979"/>
      <c r="B4" s="984"/>
      <c r="C4" s="979"/>
      <c r="D4" s="1319"/>
      <c r="E4" s="442"/>
      <c r="F4" s="1465"/>
      <c r="G4" s="442"/>
      <c r="H4" s="442"/>
      <c r="I4" s="442"/>
      <c r="J4" s="100"/>
      <c r="K4" s="181"/>
      <c r="L4" s="433"/>
      <c r="M4" s="433"/>
      <c r="N4" s="433"/>
      <c r="O4" s="160"/>
      <c r="P4" s="433"/>
      <c r="Q4" s="159"/>
      <c r="R4" s="159"/>
      <c r="S4" s="159"/>
      <c r="T4" s="159"/>
      <c r="IU4" s="440">
        <v>14</v>
      </c>
    </row>
    <row r="5" spans="1:255" s="1606" customFormat="1" ht="27.4" customHeight="1">
      <c r="A5" s="979"/>
      <c r="B5" s="984"/>
      <c r="C5" s="979"/>
      <c r="D5" s="1319"/>
      <c r="E5" s="371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3716"/>
      <c r="G5" s="3716"/>
      <c r="H5" s="3716"/>
      <c r="I5" s="3716"/>
      <c r="J5" s="3716"/>
      <c r="K5" s="181"/>
      <c r="L5" s="433"/>
      <c r="M5" s="433"/>
      <c r="N5" s="433"/>
      <c r="O5" s="160"/>
      <c r="P5" s="433"/>
      <c r="Q5" s="159"/>
      <c r="R5" s="159"/>
      <c r="S5" s="159"/>
      <c r="T5" s="159"/>
      <c r="IU5" s="440">
        <v>26</v>
      </c>
    </row>
    <row r="6" spans="1:255" s="1606" customFormat="1" ht="14.65" customHeight="1">
      <c r="A6" s="979"/>
      <c r="B6" s="984"/>
      <c r="C6" s="979"/>
      <c r="D6" s="1319"/>
      <c r="E6" s="442"/>
      <c r="F6" s="101"/>
      <c r="G6" s="101"/>
      <c r="H6" s="101"/>
      <c r="I6" s="101"/>
      <c r="J6" s="102"/>
      <c r="K6" s="433"/>
      <c r="L6" s="433"/>
      <c r="M6" s="433"/>
      <c r="N6" s="433"/>
      <c r="O6" s="160"/>
      <c r="P6" s="433"/>
      <c r="Q6" s="159"/>
      <c r="R6" s="159"/>
      <c r="S6" s="159"/>
      <c r="T6" s="159"/>
      <c r="IU6" s="440">
        <v>14</v>
      </c>
    </row>
    <row r="7" spans="1:255" s="1606" customFormat="1" ht="14.65" customHeight="1">
      <c r="A7" s="979"/>
      <c r="B7" s="984"/>
      <c r="C7" s="979"/>
      <c r="D7" s="1319"/>
      <c r="E7" s="3712" t="s">
        <v>384</v>
      </c>
      <c r="F7" s="3717"/>
      <c r="G7" s="3717"/>
      <c r="H7" s="3717"/>
      <c r="I7" s="3717"/>
      <c r="J7" s="4071" t="s">
        <v>385</v>
      </c>
      <c r="K7" s="433"/>
      <c r="L7" s="433"/>
      <c r="M7" s="433"/>
      <c r="N7" s="433"/>
      <c r="O7" s="160"/>
      <c r="P7" s="433"/>
      <c r="Q7" s="159"/>
      <c r="R7" s="159"/>
      <c r="S7" s="159"/>
      <c r="T7" s="159"/>
      <c r="IU7" s="440">
        <v>14</v>
      </c>
    </row>
    <row r="8" spans="1:255" s="1606" customFormat="1" ht="21" customHeight="1">
      <c r="A8" s="979"/>
      <c r="B8" s="984"/>
      <c r="C8" s="979"/>
      <c r="D8" s="1319"/>
      <c r="E8" s="1372" t="s">
        <v>75</v>
      </c>
      <c r="F8" s="1364" t="s">
        <v>2048</v>
      </c>
      <c r="G8" s="1364" t="s">
        <v>34</v>
      </c>
      <c r="H8" s="1364" t="s">
        <v>36</v>
      </c>
      <c r="I8" s="1364" t="s">
        <v>2049</v>
      </c>
      <c r="J8" s="4072"/>
      <c r="K8" s="433"/>
      <c r="L8" s="433"/>
      <c r="M8" s="433"/>
      <c r="N8" s="433"/>
      <c r="O8" s="160"/>
      <c r="P8" s="433"/>
      <c r="Q8" s="159"/>
      <c r="R8" s="159"/>
      <c r="S8" s="159"/>
      <c r="T8" s="159"/>
      <c r="IU8" s="440">
        <v>20</v>
      </c>
    </row>
    <row r="9" spans="1:255" s="1634" customFormat="1" ht="23.25" customHeight="1">
      <c r="A9" s="1455"/>
      <c r="B9" s="984">
        <v>1</v>
      </c>
      <c r="C9" s="984"/>
      <c r="D9" s="671"/>
      <c r="E9" s="1308">
        <v>1</v>
      </c>
      <c r="F9" s="1371"/>
      <c r="G9" s="1315"/>
      <c r="H9" s="1315"/>
      <c r="I9" s="1362"/>
      <c r="J9" s="377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359"/>
      <c r="L9" s="444"/>
      <c r="M9" s="444"/>
      <c r="N9" s="433" t="str">
        <f t="array" ref="N9">IF(ISERROR(MATCH(MID(O9,1,250),MID(note_ter,1,250),0)),"n","y")</f>
        <v>n</v>
      </c>
      <c r="O9" s="444"/>
      <c r="P9" s="43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984"/>
      <c r="R9" s="984"/>
      <c r="S9" s="353"/>
      <c r="T9" s="984"/>
      <c r="U9" s="984"/>
      <c r="V9" s="984"/>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c r="IU9" s="356">
        <v>22</v>
      </c>
    </row>
    <row r="10" spans="1:255" s="1634" customFormat="1" ht="15.75" customHeight="1">
      <c r="A10" s="1455"/>
      <c r="B10" s="984"/>
      <c r="C10" s="345"/>
      <c r="D10" s="671"/>
      <c r="E10" s="1365"/>
      <c r="F10" s="1324" t="s">
        <v>2050</v>
      </c>
      <c r="G10" s="1366"/>
      <c r="H10" s="1366"/>
      <c r="I10" s="1677"/>
      <c r="J10" s="3779"/>
      <c r="K10" s="1360"/>
      <c r="L10" s="444"/>
      <c r="M10" s="444"/>
      <c r="N10" s="444"/>
      <c r="O10" s="433"/>
      <c r="P10" s="444"/>
      <c r="Q10" s="984"/>
      <c r="R10" s="984"/>
      <c r="S10" s="353"/>
      <c r="T10" s="984"/>
      <c r="U10" s="984"/>
      <c r="V10" s="984"/>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c r="IU10" s="356">
        <v>15</v>
      </c>
    </row>
    <row r="11" spans="1:255" s="1606" customFormat="1" ht="21.95" customHeight="1">
      <c r="A11" s="979"/>
      <c r="B11" s="984"/>
      <c r="C11" s="979"/>
      <c r="D11" s="384"/>
      <c r="E11" s="114"/>
      <c r="F11" s="114"/>
      <c r="G11" s="114"/>
      <c r="H11" s="114"/>
      <c r="I11" s="114"/>
      <c r="J11" s="114"/>
      <c r="K11" s="433"/>
      <c r="L11" s="433"/>
      <c r="M11" s="433"/>
      <c r="N11" s="433"/>
      <c r="O11" s="160"/>
      <c r="P11" s="433"/>
      <c r="Q11" s="159"/>
      <c r="R11" s="159"/>
      <c r="S11" s="159"/>
      <c r="T11" s="159"/>
      <c r="IU11" s="440">
        <v>21</v>
      </c>
    </row>
    <row r="12" spans="1:255" s="1606" customFormat="1" ht="14.65" customHeight="1">
      <c r="A12" s="979"/>
      <c r="B12" s="984"/>
      <c r="C12" s="979"/>
      <c r="D12" s="384"/>
      <c r="E12" s="979"/>
      <c r="F12" s="979"/>
      <c r="G12" s="979"/>
      <c r="H12" s="979"/>
      <c r="I12" s="979"/>
      <c r="J12" s="979"/>
      <c r="K12" s="433"/>
      <c r="L12" s="433"/>
      <c r="M12" s="433"/>
      <c r="N12" s="433"/>
      <c r="O12" s="160"/>
      <c r="P12" s="433"/>
      <c r="Q12" s="159"/>
      <c r="R12" s="159"/>
      <c r="S12" s="159"/>
      <c r="T12" s="159"/>
      <c r="IU12" s="440">
        <v>14</v>
      </c>
    </row>
    <row r="13" spans="1:255" s="1606" customFormat="1" ht="1.1499999999999999" customHeight="1">
      <c r="A13" s="979"/>
      <c r="B13" s="984"/>
      <c r="C13" s="979"/>
      <c r="D13" s="384"/>
      <c r="E13" s="979"/>
      <c r="F13" s="979"/>
      <c r="G13" s="979"/>
      <c r="H13" s="979"/>
      <c r="I13" s="979"/>
      <c r="J13" s="979"/>
      <c r="K13" s="433"/>
      <c r="L13" s="433"/>
      <c r="M13" s="433"/>
      <c r="N13" s="433"/>
      <c r="O13" s="160"/>
      <c r="P13" s="433"/>
      <c r="Q13" s="159"/>
      <c r="R13" s="159"/>
      <c r="S13" s="159"/>
      <c r="T13" s="159"/>
      <c r="IU13" s="440">
        <v>1</v>
      </c>
    </row>
    <row r="14" spans="1:255" s="892" customFormat="1" ht="10.5" customHeight="1">
      <c r="B14" s="704"/>
      <c r="D14" s="116"/>
      <c r="K14" s="433"/>
      <c r="L14" s="433"/>
      <c r="M14" s="433"/>
      <c r="N14" s="433"/>
      <c r="O14" s="160"/>
      <c r="P14" s="433"/>
      <c r="Q14" s="159"/>
      <c r="R14" s="159"/>
      <c r="S14" s="159"/>
      <c r="T14" s="159"/>
      <c r="IU14" s="115">
        <v>10</v>
      </c>
    </row>
    <row r="15" spans="1:255" s="892" customFormat="1" ht="10.5" customHeight="1">
      <c r="B15" s="704"/>
      <c r="D15" s="116"/>
      <c r="K15" s="433"/>
      <c r="L15" s="433"/>
      <c r="M15" s="433"/>
      <c r="N15" s="433"/>
      <c r="O15" s="160"/>
      <c r="P15" s="433"/>
      <c r="Q15" s="159"/>
      <c r="R15" s="159"/>
      <c r="S15" s="159"/>
      <c r="T15" s="159"/>
      <c r="IU15" s="115">
        <v>10</v>
      </c>
    </row>
    <row r="16" spans="1:255" ht="14.65" customHeight="1">
      <c r="IU16" s="979">
        <v>14</v>
      </c>
    </row>
    <row r="17" spans="1:255" ht="14.65" customHeight="1">
      <c r="IU17" s="979">
        <v>14</v>
      </c>
    </row>
    <row r="18" spans="1:255" ht="14.65" customHeight="1">
      <c r="IU18" s="979">
        <v>14</v>
      </c>
    </row>
    <row r="19" spans="1:255" ht="14.65" customHeight="1">
      <c r="G19" s="306"/>
      <c r="H19" s="306"/>
      <c r="I19" s="306"/>
      <c r="IU19" s="979">
        <v>14</v>
      </c>
    </row>
    <row r="20" spans="1:255" ht="14.65" customHeight="1">
      <c r="IU20" s="979">
        <v>14</v>
      </c>
    </row>
    <row r="21" spans="1:255" ht="14.65" customHeight="1">
      <c r="IU21" s="979">
        <v>14</v>
      </c>
    </row>
    <row r="22" spans="1:255" ht="14.65" customHeight="1">
      <c r="IU22" s="979">
        <v>14</v>
      </c>
    </row>
    <row r="23" spans="1:255" ht="14.65" customHeight="1">
      <c r="K23" s="979"/>
      <c r="L23" s="979"/>
      <c r="M23" s="979"/>
      <c r="IU23" s="979">
        <v>14</v>
      </c>
    </row>
    <row r="24" spans="1:255" ht="22.5" hidden="1" customHeight="1">
      <c r="A24" s="979" t="s">
        <v>69</v>
      </c>
      <c r="B24" s="984">
        <v>0</v>
      </c>
      <c r="C24" s="979">
        <v>0</v>
      </c>
      <c r="D24" s="384">
        <v>3</v>
      </c>
      <c r="E24" s="979">
        <v>6</v>
      </c>
      <c r="F24" s="979">
        <v>46</v>
      </c>
      <c r="G24" s="979">
        <v>16</v>
      </c>
      <c r="H24" s="979">
        <v>16</v>
      </c>
      <c r="I24" s="979">
        <v>35</v>
      </c>
      <c r="J24" s="979">
        <v>89</v>
      </c>
      <c r="K24" s="433">
        <v>3</v>
      </c>
      <c r="L24" s="433">
        <v>8</v>
      </c>
      <c r="M24" s="433">
        <v>8</v>
      </c>
      <c r="N24" s="433">
        <v>8</v>
      </c>
      <c r="O24" s="160">
        <v>25</v>
      </c>
      <c r="P24" s="433">
        <v>14</v>
      </c>
      <c r="Q24" s="159">
        <v>8</v>
      </c>
      <c r="R24" s="159">
        <v>8</v>
      </c>
      <c r="S24" s="159">
        <v>8</v>
      </c>
      <c r="T24" s="159">
        <v>8</v>
      </c>
      <c r="U24" s="979">
        <v>8</v>
      </c>
      <c r="V24" s="979">
        <v>8</v>
      </c>
      <c r="W24" s="979">
        <v>8</v>
      </c>
      <c r="X24" s="979">
        <v>8</v>
      </c>
      <c r="Y24" s="979">
        <v>8</v>
      </c>
      <c r="Z24" s="979">
        <v>8</v>
      </c>
      <c r="AA24" s="979">
        <v>8</v>
      </c>
      <c r="AB24" s="979">
        <v>8</v>
      </c>
      <c r="AC24" s="979">
        <v>8</v>
      </c>
      <c r="AD24" s="979">
        <v>8</v>
      </c>
      <c r="AE24" s="979">
        <v>8</v>
      </c>
      <c r="AF24" s="979">
        <v>8</v>
      </c>
      <c r="AG24" s="979">
        <v>8</v>
      </c>
      <c r="AH24" s="979">
        <v>8</v>
      </c>
      <c r="AI24" s="979">
        <v>8</v>
      </c>
      <c r="AJ24" s="979">
        <v>8</v>
      </c>
      <c r="AK24" s="979">
        <v>8</v>
      </c>
      <c r="AL24" s="979">
        <v>8</v>
      </c>
      <c r="AM24" s="979">
        <v>8</v>
      </c>
      <c r="AN24" s="979">
        <v>8</v>
      </c>
      <c r="AO24" s="979">
        <v>8</v>
      </c>
      <c r="AP24" s="979">
        <v>8</v>
      </c>
      <c r="AQ24" s="979">
        <v>8</v>
      </c>
      <c r="AR24" s="979">
        <v>8</v>
      </c>
      <c r="AS24" s="979">
        <v>8</v>
      </c>
      <c r="AT24" s="979">
        <v>8</v>
      </c>
      <c r="AU24" s="979">
        <v>8</v>
      </c>
      <c r="AV24" s="979">
        <v>8</v>
      </c>
      <c r="AW24" s="979">
        <v>8</v>
      </c>
      <c r="AX24" s="979">
        <v>8</v>
      </c>
      <c r="AY24" s="979">
        <v>8</v>
      </c>
      <c r="AZ24" s="979">
        <v>8</v>
      </c>
      <c r="BA24" s="979">
        <v>8</v>
      </c>
      <c r="BB24" s="979">
        <v>8</v>
      </c>
      <c r="BC24" s="979">
        <v>8</v>
      </c>
      <c r="BD24" s="979">
        <v>8</v>
      </c>
      <c r="BE24" s="979">
        <v>8</v>
      </c>
      <c r="BF24" s="979">
        <v>8</v>
      </c>
      <c r="BG24" s="979">
        <v>8</v>
      </c>
      <c r="BH24" s="979">
        <v>8</v>
      </c>
      <c r="BI24" s="979">
        <v>8</v>
      </c>
      <c r="BJ24" s="979">
        <v>8</v>
      </c>
      <c r="BK24" s="979">
        <v>8</v>
      </c>
      <c r="BL24" s="979">
        <v>8</v>
      </c>
      <c r="BM24" s="979">
        <v>8</v>
      </c>
      <c r="BN24" s="979">
        <v>8</v>
      </c>
      <c r="BO24" s="979">
        <v>8</v>
      </c>
      <c r="BP24" s="979">
        <v>8</v>
      </c>
      <c r="BQ24" s="979">
        <v>8</v>
      </c>
      <c r="BR24" s="979">
        <v>8</v>
      </c>
      <c r="BS24" s="979">
        <v>8</v>
      </c>
      <c r="BT24" s="979">
        <v>8</v>
      </c>
      <c r="BU24" s="979">
        <v>8</v>
      </c>
      <c r="BV24" s="979">
        <v>8</v>
      </c>
      <c r="BW24" s="979">
        <v>8</v>
      </c>
      <c r="BX24" s="979">
        <v>8</v>
      </c>
      <c r="BY24" s="979">
        <v>8</v>
      </c>
      <c r="BZ24" s="979">
        <v>8</v>
      </c>
      <c r="CA24" s="979">
        <v>8</v>
      </c>
      <c r="CB24" s="979">
        <v>8</v>
      </c>
      <c r="CC24" s="979">
        <v>8</v>
      </c>
      <c r="CD24" s="979">
        <v>8</v>
      </c>
      <c r="CE24" s="979">
        <v>8</v>
      </c>
      <c r="CF24" s="979">
        <v>8</v>
      </c>
      <c r="CG24" s="979">
        <v>8</v>
      </c>
      <c r="CH24" s="979">
        <v>8</v>
      </c>
      <c r="CI24" s="979">
        <v>8</v>
      </c>
      <c r="CJ24" s="979">
        <v>8</v>
      </c>
      <c r="CK24" s="979">
        <v>8</v>
      </c>
      <c r="CL24" s="979">
        <v>8</v>
      </c>
      <c r="CM24" s="979">
        <v>8</v>
      </c>
      <c r="CN24" s="979">
        <v>8</v>
      </c>
      <c r="CO24" s="979">
        <v>8</v>
      </c>
      <c r="CP24" s="979">
        <v>8</v>
      </c>
      <c r="CQ24" s="979">
        <v>8</v>
      </c>
      <c r="CR24" s="979">
        <v>8</v>
      </c>
      <c r="CS24" s="979">
        <v>8</v>
      </c>
      <c r="CT24" s="979">
        <v>8</v>
      </c>
      <c r="CU24" s="979">
        <v>8</v>
      </c>
      <c r="CV24" s="979">
        <v>8</v>
      </c>
      <c r="CW24" s="979">
        <v>8</v>
      </c>
      <c r="CX24" s="979">
        <v>8</v>
      </c>
      <c r="CY24" s="979">
        <v>8</v>
      </c>
      <c r="CZ24" s="979">
        <v>8</v>
      </c>
      <c r="DA24" s="979">
        <v>8</v>
      </c>
      <c r="DB24" s="979">
        <v>8</v>
      </c>
      <c r="DC24" s="979">
        <v>8</v>
      </c>
      <c r="DD24" s="979">
        <v>8</v>
      </c>
      <c r="DE24" s="979">
        <v>8</v>
      </c>
      <c r="DF24" s="979">
        <v>8</v>
      </c>
      <c r="DG24" s="979">
        <v>8</v>
      </c>
      <c r="DH24" s="979">
        <v>8</v>
      </c>
      <c r="DI24" s="979">
        <v>8</v>
      </c>
      <c r="DJ24" s="979">
        <v>8</v>
      </c>
      <c r="DK24" s="979">
        <v>8</v>
      </c>
      <c r="DL24" s="979">
        <v>8</v>
      </c>
      <c r="DM24" s="979">
        <v>8</v>
      </c>
      <c r="DN24" s="979">
        <v>8</v>
      </c>
      <c r="DO24" s="979">
        <v>8</v>
      </c>
      <c r="DP24" s="979">
        <v>8</v>
      </c>
      <c r="DQ24" s="979">
        <v>8</v>
      </c>
      <c r="DR24" s="979">
        <v>8</v>
      </c>
      <c r="DS24" s="979">
        <v>8</v>
      </c>
      <c r="DT24" s="979">
        <v>8</v>
      </c>
      <c r="DU24" s="979">
        <v>8</v>
      </c>
      <c r="DV24" s="979">
        <v>8</v>
      </c>
      <c r="DW24" s="979">
        <v>8</v>
      </c>
      <c r="DX24" s="979">
        <v>8</v>
      </c>
      <c r="DY24" s="979">
        <v>8</v>
      </c>
      <c r="DZ24" s="979">
        <v>8</v>
      </c>
      <c r="EA24" s="979">
        <v>8</v>
      </c>
      <c r="EB24" s="979">
        <v>8</v>
      </c>
      <c r="EC24" s="979">
        <v>8</v>
      </c>
      <c r="ED24" s="979">
        <v>8</v>
      </c>
      <c r="EE24" s="979">
        <v>8</v>
      </c>
      <c r="EF24" s="979">
        <v>8</v>
      </c>
      <c r="EG24" s="979">
        <v>8</v>
      </c>
      <c r="EH24" s="979">
        <v>8</v>
      </c>
      <c r="EI24" s="979">
        <v>8</v>
      </c>
      <c r="EJ24" s="979">
        <v>8</v>
      </c>
      <c r="EK24" s="979">
        <v>8</v>
      </c>
      <c r="EL24" s="979">
        <v>8</v>
      </c>
      <c r="EM24" s="979">
        <v>8</v>
      </c>
      <c r="EN24" s="979">
        <v>8</v>
      </c>
      <c r="EO24" s="979">
        <v>8</v>
      </c>
      <c r="EP24" s="979">
        <v>8</v>
      </c>
      <c r="EQ24" s="979">
        <v>8</v>
      </c>
      <c r="ER24" s="979">
        <v>8</v>
      </c>
      <c r="ES24" s="979">
        <v>8</v>
      </c>
      <c r="ET24" s="979">
        <v>8</v>
      </c>
      <c r="EU24" s="979">
        <v>8</v>
      </c>
      <c r="EV24" s="979">
        <v>8</v>
      </c>
      <c r="EW24" s="979">
        <v>8</v>
      </c>
      <c r="EX24" s="979">
        <v>8</v>
      </c>
      <c r="EY24" s="979">
        <v>8</v>
      </c>
      <c r="EZ24" s="979">
        <v>8</v>
      </c>
      <c r="FA24" s="979">
        <v>8</v>
      </c>
      <c r="FB24" s="979">
        <v>8</v>
      </c>
      <c r="FC24" s="979">
        <v>8</v>
      </c>
      <c r="FD24" s="979">
        <v>8</v>
      </c>
      <c r="FE24" s="979">
        <v>8</v>
      </c>
      <c r="FF24" s="979">
        <v>8</v>
      </c>
      <c r="FG24" s="979">
        <v>8</v>
      </c>
      <c r="FH24" s="979">
        <v>8</v>
      </c>
      <c r="FI24" s="979">
        <v>8</v>
      </c>
      <c r="FJ24" s="979">
        <v>8</v>
      </c>
      <c r="FK24" s="979">
        <v>8</v>
      </c>
      <c r="FL24" s="979">
        <v>8</v>
      </c>
      <c r="FM24" s="979">
        <v>8</v>
      </c>
      <c r="FN24" s="979">
        <v>8</v>
      </c>
      <c r="FO24" s="979">
        <v>8</v>
      </c>
      <c r="FP24" s="979">
        <v>8</v>
      </c>
      <c r="FQ24" s="979">
        <v>8</v>
      </c>
      <c r="FR24" s="979">
        <v>8</v>
      </c>
      <c r="FS24" s="979">
        <v>8</v>
      </c>
      <c r="FT24" s="979">
        <v>8</v>
      </c>
      <c r="FU24" s="979">
        <v>8</v>
      </c>
      <c r="FV24" s="979">
        <v>8</v>
      </c>
      <c r="FW24" s="979">
        <v>8</v>
      </c>
      <c r="FX24" s="979">
        <v>8</v>
      </c>
      <c r="FY24" s="979">
        <v>8</v>
      </c>
      <c r="FZ24" s="979">
        <v>8</v>
      </c>
      <c r="GA24" s="979">
        <v>8</v>
      </c>
      <c r="GB24" s="979">
        <v>8</v>
      </c>
      <c r="GC24" s="979">
        <v>8</v>
      </c>
      <c r="GD24" s="979">
        <v>8</v>
      </c>
      <c r="GE24" s="979">
        <v>8</v>
      </c>
      <c r="GF24" s="979">
        <v>8</v>
      </c>
      <c r="GG24" s="979">
        <v>8</v>
      </c>
      <c r="GH24" s="979">
        <v>8</v>
      </c>
      <c r="GI24" s="979">
        <v>8</v>
      </c>
      <c r="GJ24" s="979">
        <v>8</v>
      </c>
      <c r="GK24" s="979">
        <v>8</v>
      </c>
      <c r="GL24" s="979">
        <v>8</v>
      </c>
      <c r="GM24" s="979">
        <v>8</v>
      </c>
      <c r="GN24" s="979">
        <v>8</v>
      </c>
      <c r="GO24" s="979">
        <v>8</v>
      </c>
      <c r="GP24" s="979">
        <v>8</v>
      </c>
      <c r="GQ24" s="979">
        <v>8</v>
      </c>
      <c r="GR24" s="979">
        <v>8</v>
      </c>
      <c r="GS24" s="979">
        <v>8</v>
      </c>
      <c r="GT24" s="979">
        <v>8</v>
      </c>
      <c r="GU24" s="979">
        <v>8</v>
      </c>
      <c r="GV24" s="979">
        <v>8</v>
      </c>
      <c r="GW24" s="979">
        <v>8</v>
      </c>
      <c r="GX24" s="979">
        <v>8</v>
      </c>
      <c r="GY24" s="979">
        <v>8</v>
      </c>
      <c r="GZ24" s="979">
        <v>8</v>
      </c>
      <c r="HA24" s="979">
        <v>8</v>
      </c>
      <c r="HB24" s="979">
        <v>8</v>
      </c>
      <c r="HC24" s="979">
        <v>8</v>
      </c>
      <c r="HD24" s="979">
        <v>8</v>
      </c>
      <c r="HE24" s="979">
        <v>8</v>
      </c>
      <c r="HF24" s="979">
        <v>8</v>
      </c>
      <c r="HG24" s="979">
        <v>8</v>
      </c>
      <c r="HH24" s="979">
        <v>8</v>
      </c>
      <c r="HI24" s="979">
        <v>8</v>
      </c>
      <c r="HJ24" s="979">
        <v>8</v>
      </c>
      <c r="HK24" s="979">
        <v>8</v>
      </c>
      <c r="HL24" s="979">
        <v>8</v>
      </c>
      <c r="HM24" s="979">
        <v>8</v>
      </c>
      <c r="HN24" s="979">
        <v>8</v>
      </c>
      <c r="HO24" s="979">
        <v>8</v>
      </c>
      <c r="HP24" s="979">
        <v>8</v>
      </c>
      <c r="HQ24" s="979">
        <v>8</v>
      </c>
      <c r="HR24" s="979">
        <v>8</v>
      </c>
      <c r="HS24" s="979">
        <v>8</v>
      </c>
      <c r="HT24" s="979">
        <v>8</v>
      </c>
      <c r="HU24" s="979">
        <v>8</v>
      </c>
      <c r="HV24" s="979">
        <v>8</v>
      </c>
      <c r="HW24" s="979">
        <v>8</v>
      </c>
      <c r="HX24" s="979">
        <v>8</v>
      </c>
      <c r="HY24" s="979">
        <v>8</v>
      </c>
      <c r="HZ24" s="979">
        <v>8</v>
      </c>
      <c r="IA24" s="979">
        <v>8</v>
      </c>
      <c r="IB24" s="979">
        <v>8</v>
      </c>
      <c r="IC24" s="979">
        <v>8</v>
      </c>
      <c r="ID24" s="979">
        <v>8</v>
      </c>
      <c r="IE24" s="979">
        <v>8</v>
      </c>
      <c r="IF24" s="979">
        <v>8</v>
      </c>
      <c r="IG24" s="979">
        <v>8</v>
      </c>
      <c r="IH24" s="979">
        <v>8</v>
      </c>
      <c r="II24" s="979">
        <v>8</v>
      </c>
      <c r="IJ24" s="979">
        <v>8</v>
      </c>
      <c r="IK24" s="979">
        <v>8</v>
      </c>
      <c r="IL24" s="979">
        <v>8</v>
      </c>
      <c r="IM24" s="979">
        <v>8</v>
      </c>
      <c r="IN24" s="979">
        <v>8</v>
      </c>
      <c r="IO24" s="979">
        <v>8</v>
      </c>
      <c r="IP24" s="979">
        <v>8</v>
      </c>
      <c r="IQ24" s="979">
        <v>8</v>
      </c>
      <c r="IR24" s="979">
        <v>8</v>
      </c>
      <c r="IS24" s="979">
        <v>8</v>
      </c>
      <c r="IT24" s="979">
        <v>8</v>
      </c>
      <c r="IU24" s="979">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459" hidden="1"/>
    <col min="2" max="2" width="9.140625" style="1190" hidden="1"/>
    <col min="3" max="3" width="3.7109375" style="1459" hidden="1" customWidth="1"/>
    <col min="4" max="4" width="3" style="1626" customWidth="1"/>
    <col min="5" max="5" width="6" style="1459" customWidth="1"/>
    <col min="6" max="6" width="27" style="1459" customWidth="1"/>
    <col min="7" max="7" width="16" style="1459" customWidth="1"/>
    <col min="8" max="8" width="12" style="1459" customWidth="1"/>
    <col min="9" max="9" width="32" style="1459" customWidth="1"/>
    <col min="10" max="11" width="41" style="1459" customWidth="1"/>
    <col min="12" max="12" width="89" style="1459" customWidth="1"/>
    <col min="13" max="13" width="3" style="1448" customWidth="1"/>
    <col min="14" max="16" width="8" style="1448" customWidth="1"/>
    <col min="17" max="17" width="25" style="1448" customWidth="1"/>
    <col min="18" max="18" width="14" style="1448" customWidth="1"/>
    <col min="19" max="22" width="8" style="159" customWidth="1"/>
    <col min="23" max="256" width="8" style="1459" customWidth="1"/>
    <col min="257" max="257" width="9.140625" style="1459" hidden="1"/>
  </cols>
  <sheetData>
    <row r="1" spans="1:257" ht="22.5" hidden="1" customHeight="1">
      <c r="IW1" s="979" t="s">
        <v>1</v>
      </c>
    </row>
    <row r="2" spans="1:257" s="1634" customFormat="1" ht="22.5" hidden="1" customHeight="1">
      <c r="A2" s="701"/>
      <c r="B2" s="984">
        <v>1</v>
      </c>
      <c r="C2" s="984"/>
      <c r="D2" s="1703" t="s">
        <v>90</v>
      </c>
      <c r="E2" s="1667"/>
      <c r="F2" s="1670" t="str">
        <f>IF(ROIV_INFO_NAME="","",ROIV_INFO_NAME)</f>
        <v>ООО "Смоленскрегионтеплоэнерго"</v>
      </c>
      <c r="G2" s="1695" t="s">
        <v>9</v>
      </c>
      <c r="H2" s="1694"/>
      <c r="I2" s="1362"/>
      <c r="J2" s="688"/>
      <c r="K2" s="688"/>
      <c r="L2" s="162"/>
      <c r="M2" s="1359" t="e">
        <f ca="1">MERGEVALUE(F2)</f>
        <v>#NAME?</v>
      </c>
      <c r="N2" s="444"/>
      <c r="O2" s="444"/>
      <c r="P2" s="433" t="str">
        <f t="array" ref="P2">IF(ISERROR(MATCH(MID(Q2,1,250),MID(note_ter,1,250),0)),"n","y")</f>
        <v>n</v>
      </c>
      <c r="Q2" s="444"/>
      <c r="R2" s="433" t="str">
        <f>G2&amp;"("&amp;L2&amp;")"</f>
        <v>()</v>
      </c>
      <c r="S2" s="984"/>
      <c r="T2" s="984"/>
      <c r="U2" s="353"/>
      <c r="V2" s="984"/>
      <c r="W2" s="984"/>
      <c r="X2" s="984"/>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c r="IW2" s="356">
        <v>0</v>
      </c>
    </row>
    <row r="3" spans="1:257" s="1465" customFormat="1" ht="5.25" hidden="1" customHeight="1">
      <c r="A3" s="429"/>
      <c r="D3" s="427"/>
      <c r="F3" s="181" t="s">
        <v>70</v>
      </c>
      <c r="G3" s="1522" t="s">
        <v>71</v>
      </c>
      <c r="H3" s="427"/>
      <c r="I3" s="427"/>
      <c r="J3" s="427"/>
      <c r="K3" s="427"/>
      <c r="L3" s="161" t="s">
        <v>72</v>
      </c>
      <c r="M3" s="181" t="s">
        <v>70</v>
      </c>
      <c r="N3" s="181"/>
      <c r="O3" s="181"/>
      <c r="P3" s="181"/>
      <c r="Q3" s="182"/>
      <c r="R3" s="181"/>
      <c r="S3" s="181"/>
      <c r="T3" s="181"/>
      <c r="U3" s="181"/>
      <c r="V3" s="18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c r="IW3" s="444">
        <v>0</v>
      </c>
    </row>
    <row r="4" spans="1:257" s="1606" customFormat="1" ht="14.65" customHeight="1">
      <c r="A4" s="979"/>
      <c r="B4" s="984"/>
      <c r="C4" s="979"/>
      <c r="D4" s="1319"/>
      <c r="E4" s="442"/>
      <c r="F4" s="442"/>
      <c r="G4" s="442"/>
      <c r="H4" s="442"/>
      <c r="I4" s="442"/>
      <c r="J4" s="442"/>
      <c r="K4" s="442"/>
      <c r="L4" s="100"/>
      <c r="M4" s="181"/>
      <c r="N4" s="433"/>
      <c r="O4" s="433"/>
      <c r="P4" s="433"/>
      <c r="Q4" s="160"/>
      <c r="R4" s="433"/>
      <c r="S4" s="159"/>
      <c r="T4" s="159"/>
      <c r="U4" s="159"/>
      <c r="V4" s="159"/>
      <c r="IW4" s="440">
        <v>14</v>
      </c>
    </row>
    <row r="5" spans="1:257" s="1606" customFormat="1" ht="27.4" customHeight="1">
      <c r="A5" s="979"/>
      <c r="B5" s="984"/>
      <c r="C5" s="979"/>
      <c r="D5" s="1319"/>
      <c r="E5" s="371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3716"/>
      <c r="G5" s="3716"/>
      <c r="H5" s="3716"/>
      <c r="I5" s="3716"/>
      <c r="J5" s="3716"/>
      <c r="K5" s="3716"/>
      <c r="L5" s="502"/>
      <c r="M5" s="181"/>
      <c r="N5" s="433"/>
      <c r="O5" s="433"/>
      <c r="P5" s="433"/>
      <c r="Q5" s="160"/>
      <c r="R5" s="433"/>
      <c r="S5" s="159"/>
      <c r="T5" s="159"/>
      <c r="U5" s="159"/>
      <c r="V5" s="159"/>
      <c r="IW5" s="440">
        <v>26</v>
      </c>
    </row>
    <row r="6" spans="1:257" s="1606" customFormat="1" ht="14.65" customHeight="1">
      <c r="A6" s="979"/>
      <c r="B6" s="984"/>
      <c r="C6" s="979"/>
      <c r="D6" s="1319"/>
      <c r="E6" s="442"/>
      <c r="F6" s="101"/>
      <c r="G6" s="101"/>
      <c r="H6" s="101"/>
      <c r="I6" s="101"/>
      <c r="J6" s="101"/>
      <c r="K6" s="101"/>
      <c r="L6" s="102"/>
      <c r="M6" s="433"/>
      <c r="N6" s="433"/>
      <c r="O6" s="433"/>
      <c r="P6" s="433"/>
      <c r="Q6" s="160"/>
      <c r="R6" s="433"/>
      <c r="S6" s="159"/>
      <c r="T6" s="159"/>
      <c r="U6" s="159"/>
      <c r="V6" s="159"/>
      <c r="IW6" s="440">
        <v>14</v>
      </c>
    </row>
    <row r="7" spans="1:257" s="1606" customFormat="1" ht="14.65" customHeight="1">
      <c r="A7" s="979"/>
      <c r="B7" s="984"/>
      <c r="C7" s="979"/>
      <c r="D7" s="1319"/>
      <c r="E7" s="3712" t="s">
        <v>384</v>
      </c>
      <c r="F7" s="3717"/>
      <c r="G7" s="3717"/>
      <c r="H7" s="3717"/>
      <c r="I7" s="3717"/>
      <c r="J7" s="3717"/>
      <c r="K7" s="3717"/>
      <c r="L7" s="4071" t="s">
        <v>385</v>
      </c>
      <c r="M7" s="433"/>
      <c r="N7" s="433"/>
      <c r="O7" s="433"/>
      <c r="P7" s="433"/>
      <c r="Q7" s="160"/>
      <c r="R7" s="433"/>
      <c r="S7" s="159"/>
      <c r="T7" s="159"/>
      <c r="U7" s="159"/>
      <c r="V7" s="159"/>
      <c r="IW7" s="440">
        <v>14</v>
      </c>
    </row>
    <row r="8" spans="1:257" s="1606" customFormat="1" ht="67.150000000000006" customHeight="1">
      <c r="A8" s="979"/>
      <c r="B8" s="984"/>
      <c r="C8" s="979"/>
      <c r="D8" s="1319"/>
      <c r="E8" s="4075" t="s">
        <v>75</v>
      </c>
      <c r="F8" s="407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407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4078"/>
      <c r="I8" s="4079"/>
      <c r="J8" s="407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407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4073"/>
      <c r="M8" s="433"/>
      <c r="N8" s="433"/>
      <c r="O8" s="433"/>
      <c r="P8" s="433"/>
      <c r="Q8" s="160"/>
      <c r="R8" s="433"/>
      <c r="S8" s="159"/>
      <c r="T8" s="159"/>
      <c r="U8" s="159"/>
      <c r="V8" s="159"/>
      <c r="IW8" s="440">
        <v>64</v>
      </c>
    </row>
    <row r="9" spans="1:257" s="1606" customFormat="1" ht="29.25" customHeight="1">
      <c r="A9" s="979"/>
      <c r="B9" s="984"/>
      <c r="C9" s="979"/>
      <c r="D9" s="1319"/>
      <c r="E9" s="4076"/>
      <c r="F9" s="4076"/>
      <c r="G9" s="1361" t="s">
        <v>2051</v>
      </c>
      <c r="H9" s="1361" t="s">
        <v>2052</v>
      </c>
      <c r="I9" s="1361" t="s">
        <v>2053</v>
      </c>
      <c r="J9" s="4076"/>
      <c r="K9" s="4076"/>
      <c r="L9" s="4072"/>
      <c r="M9" s="433"/>
      <c r="N9" s="433"/>
      <c r="O9" s="433"/>
      <c r="P9" s="433"/>
      <c r="Q9" s="160"/>
      <c r="R9" s="433"/>
      <c r="S9" s="159"/>
      <c r="T9" s="159"/>
      <c r="U9" s="159"/>
      <c r="V9" s="159"/>
      <c r="IW9" s="440">
        <v>28</v>
      </c>
    </row>
    <row r="10" spans="1:257" s="1634" customFormat="1" ht="23.25" customHeight="1">
      <c r="A10" s="3715"/>
      <c r="B10" s="984">
        <v>1</v>
      </c>
      <c r="C10" s="984"/>
      <c r="D10" s="670"/>
      <c r="E10" s="668">
        <v>1</v>
      </c>
      <c r="F10" s="1363" t="str">
        <f>IF(ROIV_INFO_NAME="","",ROIV_INFO_NAME)</f>
        <v>ООО "Смоленскрегионтеплоэнерго"</v>
      </c>
      <c r="G10" s="1519" t="s">
        <v>9</v>
      </c>
      <c r="H10" s="1694"/>
      <c r="I10" s="1358"/>
      <c r="J10" s="688"/>
      <c r="K10" s="688"/>
      <c r="L10" s="405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59" t="e">
        <f ca="1">MERGEVALUE(F10)</f>
        <v>#NAME?</v>
      </c>
      <c r="N10" s="444"/>
      <c r="O10" s="444"/>
      <c r="P10" s="433" t="str">
        <f t="array" ref="P10">IF(ISERROR(MATCH(MID(Q10,1,250),MID(note_ter,1,250),0)),"n","y")</f>
        <v>n</v>
      </c>
      <c r="Q10" s="444"/>
      <c r="R10" s="43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984"/>
      <c r="T10" s="984"/>
      <c r="U10" s="353"/>
      <c r="V10" s="984"/>
      <c r="W10" s="984"/>
      <c r="X10" s="984"/>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c r="IW10" s="356">
        <v>22</v>
      </c>
    </row>
    <row r="11" spans="1:257" s="1634" customFormat="1" ht="15.75" customHeight="1">
      <c r="A11" s="3715"/>
      <c r="B11" s="984"/>
      <c r="C11" s="345"/>
      <c r="D11" s="671"/>
      <c r="E11" s="354"/>
      <c r="F11" s="349" t="s">
        <v>2054</v>
      </c>
      <c r="G11" s="121"/>
      <c r="H11" s="121"/>
      <c r="I11" s="121"/>
      <c r="J11" s="121"/>
      <c r="K11" s="357"/>
      <c r="L11" s="4074"/>
      <c r="M11" s="1360"/>
      <c r="N11" s="444"/>
      <c r="O11" s="444"/>
      <c r="P11" s="444"/>
      <c r="Q11" s="433"/>
      <c r="R11" s="444"/>
      <c r="S11" s="984"/>
      <c r="T11" s="984"/>
      <c r="U11" s="353"/>
      <c r="V11" s="984"/>
      <c r="W11" s="984"/>
      <c r="X11" s="984"/>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c r="IW11" s="356">
        <v>15</v>
      </c>
    </row>
    <row r="12" spans="1:257" s="1606" customFormat="1" ht="21.95" customHeight="1">
      <c r="A12" s="979"/>
      <c r="B12" s="984"/>
      <c r="C12" s="979"/>
      <c r="D12" s="384"/>
      <c r="E12" s="114"/>
      <c r="F12" s="114"/>
      <c r="G12" s="114"/>
      <c r="H12" s="114"/>
      <c r="I12" s="114"/>
      <c r="J12" s="114"/>
      <c r="K12" s="114"/>
      <c r="L12" s="114"/>
      <c r="M12" s="433"/>
      <c r="N12" s="433"/>
      <c r="O12" s="433"/>
      <c r="P12" s="433"/>
      <c r="Q12" s="160"/>
      <c r="R12" s="433"/>
      <c r="S12" s="159"/>
      <c r="T12" s="159"/>
      <c r="U12" s="159"/>
      <c r="V12" s="159"/>
      <c r="IW12" s="440">
        <v>21</v>
      </c>
    </row>
    <row r="13" spans="1:257" s="1606" customFormat="1" ht="14.65" customHeight="1">
      <c r="A13" s="979"/>
      <c r="B13" s="984"/>
      <c r="C13" s="979"/>
      <c r="D13" s="384"/>
      <c r="E13" s="979"/>
      <c r="F13" s="979"/>
      <c r="G13" s="979"/>
      <c r="H13" s="979"/>
      <c r="I13" s="979"/>
      <c r="J13" s="979"/>
      <c r="K13" s="979"/>
      <c r="L13" s="979"/>
      <c r="M13" s="433"/>
      <c r="N13" s="433"/>
      <c r="O13" s="433"/>
      <c r="P13" s="433"/>
      <c r="Q13" s="160"/>
      <c r="R13" s="433"/>
      <c r="S13" s="159"/>
      <c r="T13" s="159"/>
      <c r="U13" s="159"/>
      <c r="V13" s="159"/>
      <c r="IW13" s="440">
        <v>14</v>
      </c>
    </row>
    <row r="14" spans="1:257" s="1606" customFormat="1" ht="1.1499999999999999" customHeight="1">
      <c r="A14" s="979"/>
      <c r="B14" s="984"/>
      <c r="C14" s="979"/>
      <c r="D14" s="384"/>
      <c r="E14" s="979"/>
      <c r="F14" s="979"/>
      <c r="G14" s="979"/>
      <c r="H14" s="979"/>
      <c r="I14" s="979"/>
      <c r="J14" s="979"/>
      <c r="K14" s="979"/>
      <c r="L14" s="979"/>
      <c r="M14" s="433"/>
      <c r="N14" s="433"/>
      <c r="O14" s="433"/>
      <c r="P14" s="433"/>
      <c r="Q14" s="160"/>
      <c r="R14" s="433"/>
      <c r="S14" s="159"/>
      <c r="T14" s="159"/>
      <c r="U14" s="159"/>
      <c r="V14" s="159"/>
      <c r="IW14" s="440">
        <v>1</v>
      </c>
    </row>
    <row r="15" spans="1:257" ht="22.5" hidden="1" customHeight="1">
      <c r="A15" s="979" t="s">
        <v>69</v>
      </c>
      <c r="B15" s="984">
        <v>0</v>
      </c>
      <c r="C15" s="979">
        <v>0</v>
      </c>
      <c r="D15" s="384">
        <v>3</v>
      </c>
      <c r="E15" s="979">
        <v>6</v>
      </c>
      <c r="F15" s="979">
        <v>27</v>
      </c>
      <c r="G15" s="979">
        <v>16</v>
      </c>
      <c r="H15" s="979">
        <v>12</v>
      </c>
      <c r="I15" s="979">
        <v>32</v>
      </c>
      <c r="J15" s="979">
        <v>41</v>
      </c>
      <c r="K15" s="979">
        <v>41</v>
      </c>
      <c r="L15" s="979">
        <v>89</v>
      </c>
      <c r="M15" s="433">
        <v>3</v>
      </c>
      <c r="N15" s="433">
        <v>8</v>
      </c>
      <c r="O15" s="433">
        <v>8</v>
      </c>
      <c r="P15" s="433">
        <v>8</v>
      </c>
      <c r="Q15" s="160">
        <v>25</v>
      </c>
      <c r="R15" s="433">
        <v>14</v>
      </c>
      <c r="S15" s="159">
        <v>8</v>
      </c>
      <c r="T15" s="159">
        <v>8</v>
      </c>
      <c r="U15" s="159">
        <v>8</v>
      </c>
      <c r="V15" s="159">
        <v>8</v>
      </c>
      <c r="W15" s="979">
        <v>8</v>
      </c>
      <c r="X15" s="979">
        <v>8</v>
      </c>
      <c r="Y15" s="979">
        <v>8</v>
      </c>
      <c r="Z15" s="979">
        <v>8</v>
      </c>
      <c r="AA15" s="979">
        <v>8</v>
      </c>
      <c r="AB15" s="979">
        <v>8</v>
      </c>
      <c r="AC15" s="979">
        <v>8</v>
      </c>
      <c r="AD15" s="979">
        <v>8</v>
      </c>
      <c r="AE15" s="979">
        <v>8</v>
      </c>
      <c r="AF15" s="979">
        <v>8</v>
      </c>
      <c r="AG15" s="979">
        <v>8</v>
      </c>
      <c r="AH15" s="979">
        <v>8</v>
      </c>
      <c r="AI15" s="979">
        <v>8</v>
      </c>
      <c r="AJ15" s="979">
        <v>8</v>
      </c>
      <c r="AK15" s="979">
        <v>8</v>
      </c>
      <c r="AL15" s="979">
        <v>8</v>
      </c>
      <c r="AM15" s="979">
        <v>8</v>
      </c>
      <c r="AN15" s="979">
        <v>8</v>
      </c>
      <c r="AO15" s="979">
        <v>8</v>
      </c>
      <c r="AP15" s="979">
        <v>8</v>
      </c>
      <c r="AQ15" s="979">
        <v>8</v>
      </c>
      <c r="AR15" s="979">
        <v>8</v>
      </c>
      <c r="AS15" s="979">
        <v>8</v>
      </c>
      <c r="AT15" s="979">
        <v>8</v>
      </c>
      <c r="AU15" s="979">
        <v>8</v>
      </c>
      <c r="AV15" s="979">
        <v>8</v>
      </c>
      <c r="AW15" s="979">
        <v>8</v>
      </c>
      <c r="AX15" s="979">
        <v>8</v>
      </c>
      <c r="AY15" s="979">
        <v>8</v>
      </c>
      <c r="AZ15" s="979">
        <v>8</v>
      </c>
      <c r="BA15" s="979">
        <v>8</v>
      </c>
      <c r="BB15" s="979">
        <v>8</v>
      </c>
      <c r="BC15" s="979">
        <v>8</v>
      </c>
      <c r="BD15" s="979">
        <v>8</v>
      </c>
      <c r="BE15" s="979">
        <v>8</v>
      </c>
      <c r="BF15" s="979">
        <v>8</v>
      </c>
      <c r="BG15" s="979">
        <v>8</v>
      </c>
      <c r="BH15" s="979">
        <v>8</v>
      </c>
      <c r="BI15" s="979">
        <v>8</v>
      </c>
      <c r="BJ15" s="979">
        <v>8</v>
      </c>
      <c r="BK15" s="979">
        <v>8</v>
      </c>
      <c r="BL15" s="979">
        <v>8</v>
      </c>
      <c r="BM15" s="979">
        <v>8</v>
      </c>
      <c r="BN15" s="979">
        <v>8</v>
      </c>
      <c r="BO15" s="979">
        <v>8</v>
      </c>
      <c r="BP15" s="979">
        <v>8</v>
      </c>
      <c r="BQ15" s="979">
        <v>8</v>
      </c>
      <c r="BR15" s="979">
        <v>8</v>
      </c>
      <c r="BS15" s="979">
        <v>8</v>
      </c>
      <c r="BT15" s="979">
        <v>8</v>
      </c>
      <c r="BU15" s="979">
        <v>8</v>
      </c>
      <c r="BV15" s="979">
        <v>8</v>
      </c>
      <c r="BW15" s="979">
        <v>8</v>
      </c>
      <c r="BX15" s="979">
        <v>8</v>
      </c>
      <c r="BY15" s="979">
        <v>8</v>
      </c>
      <c r="BZ15" s="979">
        <v>8</v>
      </c>
      <c r="CA15" s="979">
        <v>8</v>
      </c>
      <c r="CB15" s="979">
        <v>8</v>
      </c>
      <c r="CC15" s="979">
        <v>8</v>
      </c>
      <c r="CD15" s="979">
        <v>8</v>
      </c>
      <c r="CE15" s="979">
        <v>8</v>
      </c>
      <c r="CF15" s="979">
        <v>8</v>
      </c>
      <c r="CG15" s="979">
        <v>8</v>
      </c>
      <c r="CH15" s="979">
        <v>8</v>
      </c>
      <c r="CI15" s="979">
        <v>8</v>
      </c>
      <c r="CJ15" s="979">
        <v>8</v>
      </c>
      <c r="CK15" s="979">
        <v>8</v>
      </c>
      <c r="CL15" s="979">
        <v>8</v>
      </c>
      <c r="CM15" s="979">
        <v>8</v>
      </c>
      <c r="CN15" s="979">
        <v>8</v>
      </c>
      <c r="CO15" s="979">
        <v>8</v>
      </c>
      <c r="CP15" s="979">
        <v>8</v>
      </c>
      <c r="CQ15" s="979">
        <v>8</v>
      </c>
      <c r="CR15" s="979">
        <v>8</v>
      </c>
      <c r="CS15" s="979">
        <v>8</v>
      </c>
      <c r="CT15" s="979">
        <v>8</v>
      </c>
      <c r="CU15" s="979">
        <v>8</v>
      </c>
      <c r="CV15" s="979">
        <v>8</v>
      </c>
      <c r="CW15" s="979">
        <v>8</v>
      </c>
      <c r="CX15" s="979">
        <v>8</v>
      </c>
      <c r="CY15" s="979">
        <v>8</v>
      </c>
      <c r="CZ15" s="979">
        <v>8</v>
      </c>
      <c r="DA15" s="979">
        <v>8</v>
      </c>
      <c r="DB15" s="979">
        <v>8</v>
      </c>
      <c r="DC15" s="979">
        <v>8</v>
      </c>
      <c r="DD15" s="979">
        <v>8</v>
      </c>
      <c r="DE15" s="979">
        <v>8</v>
      </c>
      <c r="DF15" s="979">
        <v>8</v>
      </c>
      <c r="DG15" s="979">
        <v>8</v>
      </c>
      <c r="DH15" s="979">
        <v>8</v>
      </c>
      <c r="DI15" s="979">
        <v>8</v>
      </c>
      <c r="DJ15" s="979">
        <v>8</v>
      </c>
      <c r="DK15" s="979">
        <v>8</v>
      </c>
      <c r="DL15" s="979">
        <v>8</v>
      </c>
      <c r="DM15" s="979">
        <v>8</v>
      </c>
      <c r="DN15" s="979">
        <v>8</v>
      </c>
      <c r="DO15" s="979">
        <v>8</v>
      </c>
      <c r="DP15" s="979">
        <v>8</v>
      </c>
      <c r="DQ15" s="979">
        <v>8</v>
      </c>
      <c r="DR15" s="979">
        <v>8</v>
      </c>
      <c r="DS15" s="979">
        <v>8</v>
      </c>
      <c r="DT15" s="979">
        <v>8</v>
      </c>
      <c r="DU15" s="979">
        <v>8</v>
      </c>
      <c r="DV15" s="979">
        <v>8</v>
      </c>
      <c r="DW15" s="979">
        <v>8</v>
      </c>
      <c r="DX15" s="979">
        <v>8</v>
      </c>
      <c r="DY15" s="979">
        <v>8</v>
      </c>
      <c r="DZ15" s="979">
        <v>8</v>
      </c>
      <c r="EA15" s="979">
        <v>8</v>
      </c>
      <c r="EB15" s="979">
        <v>8</v>
      </c>
      <c r="EC15" s="979">
        <v>8</v>
      </c>
      <c r="ED15" s="979">
        <v>8</v>
      </c>
      <c r="EE15" s="979">
        <v>8</v>
      </c>
      <c r="EF15" s="979">
        <v>8</v>
      </c>
      <c r="EG15" s="979">
        <v>8</v>
      </c>
      <c r="EH15" s="979">
        <v>8</v>
      </c>
      <c r="EI15" s="979">
        <v>8</v>
      </c>
      <c r="EJ15" s="979">
        <v>8</v>
      </c>
      <c r="EK15" s="979">
        <v>8</v>
      </c>
      <c r="EL15" s="979">
        <v>8</v>
      </c>
      <c r="EM15" s="979">
        <v>8</v>
      </c>
      <c r="EN15" s="979">
        <v>8</v>
      </c>
      <c r="EO15" s="979">
        <v>8</v>
      </c>
      <c r="EP15" s="979">
        <v>8</v>
      </c>
      <c r="EQ15" s="979">
        <v>8</v>
      </c>
      <c r="ER15" s="979">
        <v>8</v>
      </c>
      <c r="ES15" s="979">
        <v>8</v>
      </c>
      <c r="ET15" s="979">
        <v>8</v>
      </c>
      <c r="EU15" s="979">
        <v>8</v>
      </c>
      <c r="EV15" s="979">
        <v>8</v>
      </c>
      <c r="EW15" s="979">
        <v>8</v>
      </c>
      <c r="EX15" s="979">
        <v>8</v>
      </c>
      <c r="EY15" s="979">
        <v>8</v>
      </c>
      <c r="EZ15" s="979">
        <v>8</v>
      </c>
      <c r="FA15" s="979">
        <v>8</v>
      </c>
      <c r="FB15" s="979">
        <v>8</v>
      </c>
      <c r="FC15" s="979">
        <v>8</v>
      </c>
      <c r="FD15" s="979">
        <v>8</v>
      </c>
      <c r="FE15" s="979">
        <v>8</v>
      </c>
      <c r="FF15" s="979">
        <v>8</v>
      </c>
      <c r="FG15" s="979">
        <v>8</v>
      </c>
      <c r="FH15" s="979">
        <v>8</v>
      </c>
      <c r="FI15" s="979">
        <v>8</v>
      </c>
      <c r="FJ15" s="979">
        <v>8</v>
      </c>
      <c r="FK15" s="979">
        <v>8</v>
      </c>
      <c r="FL15" s="979">
        <v>8</v>
      </c>
      <c r="FM15" s="979">
        <v>8</v>
      </c>
      <c r="FN15" s="979">
        <v>8</v>
      </c>
      <c r="FO15" s="979">
        <v>8</v>
      </c>
      <c r="FP15" s="979">
        <v>8</v>
      </c>
      <c r="FQ15" s="979">
        <v>8</v>
      </c>
      <c r="FR15" s="979">
        <v>8</v>
      </c>
      <c r="FS15" s="979">
        <v>8</v>
      </c>
      <c r="FT15" s="979">
        <v>8</v>
      </c>
      <c r="FU15" s="979">
        <v>8</v>
      </c>
      <c r="FV15" s="979">
        <v>8</v>
      </c>
      <c r="FW15" s="979">
        <v>8</v>
      </c>
      <c r="FX15" s="979">
        <v>8</v>
      </c>
      <c r="FY15" s="979">
        <v>8</v>
      </c>
      <c r="FZ15" s="979">
        <v>8</v>
      </c>
      <c r="GA15" s="979">
        <v>8</v>
      </c>
      <c r="GB15" s="979">
        <v>8</v>
      </c>
      <c r="GC15" s="979">
        <v>8</v>
      </c>
      <c r="GD15" s="979">
        <v>8</v>
      </c>
      <c r="GE15" s="979">
        <v>8</v>
      </c>
      <c r="GF15" s="979">
        <v>8</v>
      </c>
      <c r="GG15" s="979">
        <v>8</v>
      </c>
      <c r="GH15" s="979">
        <v>8</v>
      </c>
      <c r="GI15" s="979">
        <v>8</v>
      </c>
      <c r="GJ15" s="979">
        <v>8</v>
      </c>
      <c r="GK15" s="979">
        <v>8</v>
      </c>
      <c r="GL15" s="979">
        <v>8</v>
      </c>
      <c r="GM15" s="979">
        <v>8</v>
      </c>
      <c r="GN15" s="979">
        <v>8</v>
      </c>
      <c r="GO15" s="979">
        <v>8</v>
      </c>
      <c r="GP15" s="979">
        <v>8</v>
      </c>
      <c r="GQ15" s="979">
        <v>8</v>
      </c>
      <c r="GR15" s="979">
        <v>8</v>
      </c>
      <c r="GS15" s="979">
        <v>8</v>
      </c>
      <c r="GT15" s="979">
        <v>8</v>
      </c>
      <c r="GU15" s="979">
        <v>8</v>
      </c>
      <c r="GV15" s="979">
        <v>8</v>
      </c>
      <c r="GW15" s="979">
        <v>8</v>
      </c>
      <c r="GX15" s="979">
        <v>8</v>
      </c>
      <c r="GY15" s="979">
        <v>8</v>
      </c>
      <c r="GZ15" s="979">
        <v>8</v>
      </c>
      <c r="HA15" s="979">
        <v>8</v>
      </c>
      <c r="HB15" s="979">
        <v>8</v>
      </c>
      <c r="HC15" s="979">
        <v>8</v>
      </c>
      <c r="HD15" s="979">
        <v>8</v>
      </c>
      <c r="HE15" s="979">
        <v>8</v>
      </c>
      <c r="HF15" s="979">
        <v>8</v>
      </c>
      <c r="HG15" s="979">
        <v>8</v>
      </c>
      <c r="HH15" s="979">
        <v>8</v>
      </c>
      <c r="HI15" s="979">
        <v>8</v>
      </c>
      <c r="HJ15" s="979">
        <v>8</v>
      </c>
      <c r="HK15" s="979">
        <v>8</v>
      </c>
      <c r="HL15" s="979">
        <v>8</v>
      </c>
      <c r="HM15" s="979">
        <v>8</v>
      </c>
      <c r="HN15" s="979">
        <v>8</v>
      </c>
      <c r="HO15" s="979">
        <v>8</v>
      </c>
      <c r="HP15" s="979">
        <v>8</v>
      </c>
      <c r="HQ15" s="979">
        <v>8</v>
      </c>
      <c r="HR15" s="979">
        <v>8</v>
      </c>
      <c r="HS15" s="979">
        <v>8</v>
      </c>
      <c r="HT15" s="979">
        <v>8</v>
      </c>
      <c r="HU15" s="979">
        <v>8</v>
      </c>
      <c r="HV15" s="979">
        <v>8</v>
      </c>
      <c r="HW15" s="979">
        <v>8</v>
      </c>
      <c r="HX15" s="979">
        <v>8</v>
      </c>
      <c r="HY15" s="979">
        <v>8</v>
      </c>
      <c r="HZ15" s="979">
        <v>8</v>
      </c>
      <c r="IA15" s="979">
        <v>8</v>
      </c>
      <c r="IB15" s="979">
        <v>8</v>
      </c>
      <c r="IC15" s="979">
        <v>8</v>
      </c>
      <c r="ID15" s="979">
        <v>8</v>
      </c>
      <c r="IE15" s="979">
        <v>8</v>
      </c>
      <c r="IF15" s="979">
        <v>8</v>
      </c>
      <c r="IG15" s="979">
        <v>8</v>
      </c>
      <c r="IH15" s="979">
        <v>8</v>
      </c>
      <c r="II15" s="979">
        <v>8</v>
      </c>
      <c r="IJ15" s="979">
        <v>8</v>
      </c>
      <c r="IK15" s="979">
        <v>8</v>
      </c>
      <c r="IL15" s="979">
        <v>8</v>
      </c>
      <c r="IM15" s="979">
        <v>8</v>
      </c>
      <c r="IN15" s="979">
        <v>8</v>
      </c>
      <c r="IO15" s="979">
        <v>8</v>
      </c>
      <c r="IP15" s="979">
        <v>8</v>
      </c>
      <c r="IQ15" s="979">
        <v>8</v>
      </c>
      <c r="IR15" s="979">
        <v>8</v>
      </c>
      <c r="IS15" s="979">
        <v>8</v>
      </c>
      <c r="IT15" s="979">
        <v>8</v>
      </c>
      <c r="IU15" s="979">
        <v>8</v>
      </c>
      <c r="IV15" s="979">
        <v>8</v>
      </c>
      <c r="IW15" s="979">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459" hidden="1"/>
    <col min="2" max="2" width="9.140625" style="1190" hidden="1"/>
    <col min="3" max="3" width="3.7109375" style="1459" hidden="1" customWidth="1"/>
    <col min="4" max="4" width="3" style="1626" customWidth="1"/>
    <col min="5" max="5" width="6" style="1459" customWidth="1"/>
    <col min="6" max="6" width="27" style="1459" customWidth="1"/>
    <col min="7" max="7" width="16" style="1459" customWidth="1"/>
    <col min="8" max="8" width="12" style="1459" customWidth="1"/>
    <col min="9" max="9" width="32" style="1459" customWidth="1"/>
    <col min="10" max="11" width="41" style="1459" customWidth="1"/>
    <col min="12" max="12" width="89" style="1459" customWidth="1"/>
    <col min="13" max="13" width="3" style="1448" customWidth="1"/>
    <col min="14" max="16" width="8" style="1448" customWidth="1"/>
    <col min="17" max="17" width="25" style="1448" customWidth="1"/>
    <col min="18" max="18" width="14" style="1448" customWidth="1"/>
    <col min="19" max="22" width="8" style="159" customWidth="1"/>
    <col min="23" max="256" width="8" style="1459" customWidth="1"/>
    <col min="257" max="257" width="9.140625" style="1459" hidden="1"/>
  </cols>
  <sheetData>
    <row r="1" spans="1:257" ht="22.5" hidden="1" customHeight="1">
      <c r="IW1" s="1455" t="s">
        <v>1</v>
      </c>
    </row>
    <row r="2" spans="1:257" s="1634" customFormat="1" ht="22.5" hidden="1" customHeight="1">
      <c r="A2" s="701"/>
      <c r="B2" s="1190">
        <v>1</v>
      </c>
      <c r="C2" s="1190"/>
      <c r="D2" s="1703" t="s">
        <v>90</v>
      </c>
      <c r="E2" s="1682"/>
      <c r="F2" s="1684" t="str">
        <f>IF(ROIV_INFO_NAME="","",ROIV_INFO_NAME)</f>
        <v>ООО "Смоленскрегионтеплоэнерго"</v>
      </c>
      <c r="G2" s="1519" t="s">
        <v>9</v>
      </c>
      <c r="H2" s="1694"/>
      <c r="I2" s="1362"/>
      <c r="J2" s="688"/>
      <c r="K2" s="688"/>
      <c r="L2" s="162"/>
      <c r="M2" s="1359" t="e">
        <f ca="1">MERGEVALUE(F2)</f>
        <v>#NAME?</v>
      </c>
      <c r="N2" s="1460"/>
      <c r="O2" s="1460"/>
      <c r="P2" s="1448" t="str">
        <f t="array" ref="P2">IF(ISERROR(MATCH(MID(Q2,1,250),MID(note_ter,1,250),0)),"n","y")</f>
        <v>n</v>
      </c>
      <c r="Q2" s="1460"/>
      <c r="R2" s="1448" t="str">
        <f>G2&amp;"("&amp;L2&amp;")"</f>
        <v>()</v>
      </c>
      <c r="S2" s="1190"/>
      <c r="T2" s="1190"/>
      <c r="U2" s="353"/>
      <c r="V2" s="1190"/>
      <c r="W2" s="1190"/>
      <c r="X2" s="1190"/>
      <c r="Y2" s="703"/>
      <c r="Z2" s="703"/>
      <c r="AA2" s="541"/>
      <c r="AB2" s="541"/>
      <c r="AC2" s="541"/>
      <c r="AD2" s="541"/>
      <c r="AE2" s="541"/>
      <c r="AF2" s="541"/>
      <c r="AG2" s="541"/>
      <c r="AH2" s="541"/>
      <c r="AI2" s="541"/>
      <c r="AJ2" s="541"/>
      <c r="AK2" s="541"/>
      <c r="AL2" s="541"/>
      <c r="AM2" s="541"/>
      <c r="AN2" s="541"/>
      <c r="AO2" s="541"/>
      <c r="AP2" s="541"/>
      <c r="AQ2" s="541"/>
      <c r="AR2" s="541"/>
      <c r="AS2" s="541"/>
      <c r="AT2" s="541"/>
      <c r="AU2" s="541"/>
      <c r="AV2" s="541"/>
      <c r="AW2" s="541"/>
      <c r="AX2" s="541"/>
      <c r="AY2" s="541"/>
      <c r="AZ2" s="541"/>
      <c r="BA2" s="541"/>
      <c r="BB2" s="541"/>
      <c r="BC2" s="541"/>
      <c r="BD2" s="541"/>
      <c r="BE2" s="541"/>
      <c r="BF2" s="541"/>
      <c r="BG2" s="541"/>
      <c r="BH2" s="541"/>
      <c r="BI2" s="541"/>
      <c r="BJ2" s="541"/>
      <c r="BK2" s="541"/>
      <c r="BL2" s="541"/>
      <c r="BM2" s="541"/>
      <c r="BN2" s="541"/>
      <c r="BO2" s="541"/>
      <c r="BP2" s="541"/>
      <c r="BQ2" s="541"/>
      <c r="BR2" s="541"/>
      <c r="BS2" s="541"/>
      <c r="BT2" s="541"/>
      <c r="BU2" s="541"/>
      <c r="BV2" s="703"/>
      <c r="BW2" s="703"/>
      <c r="BX2" s="703"/>
      <c r="BY2" s="703"/>
      <c r="BZ2" s="703"/>
      <c r="CA2" s="703"/>
      <c r="CB2" s="703"/>
      <c r="CC2" s="703"/>
      <c r="CD2" s="703"/>
      <c r="CE2" s="703"/>
      <c r="IW2" s="538">
        <v>0</v>
      </c>
    </row>
    <row r="3" spans="1:257" s="1465" customFormat="1" ht="5.25" hidden="1" customHeight="1">
      <c r="A3" s="1464"/>
      <c r="D3" s="1671"/>
      <c r="F3" s="182" t="s">
        <v>70</v>
      </c>
      <c r="G3" s="1522" t="s">
        <v>71</v>
      </c>
      <c r="H3" s="1671"/>
      <c r="I3" s="1671"/>
      <c r="J3" s="1671"/>
      <c r="K3" s="1671"/>
      <c r="L3" s="161" t="s">
        <v>72</v>
      </c>
      <c r="M3" s="182" t="s">
        <v>70</v>
      </c>
      <c r="N3" s="182"/>
      <c r="O3" s="182"/>
      <c r="P3" s="182"/>
      <c r="Q3" s="182"/>
      <c r="R3" s="182"/>
      <c r="S3" s="182"/>
      <c r="T3" s="182"/>
      <c r="U3" s="182"/>
      <c r="V3" s="182"/>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c r="IW3" s="1460">
        <v>0</v>
      </c>
    </row>
    <row r="4" spans="1:257" s="1606" customFormat="1" ht="14.65" customHeight="1">
      <c r="A4" s="1455"/>
      <c r="B4" s="1190"/>
      <c r="C4" s="1455"/>
      <c r="D4" s="1339"/>
      <c r="E4" s="1459"/>
      <c r="F4" s="1459"/>
      <c r="G4" s="1459"/>
      <c r="H4" s="1459"/>
      <c r="I4" s="1459"/>
      <c r="J4" s="1459"/>
      <c r="K4" s="1459"/>
      <c r="L4" s="1673"/>
      <c r="M4" s="182"/>
      <c r="N4" s="1448"/>
      <c r="O4" s="1448"/>
      <c r="P4" s="1448"/>
      <c r="Q4" s="1448"/>
      <c r="R4" s="1448"/>
      <c r="S4" s="159"/>
      <c r="T4" s="159"/>
      <c r="U4" s="159"/>
      <c r="V4" s="159"/>
      <c r="IW4" s="1433">
        <v>14</v>
      </c>
    </row>
    <row r="5" spans="1:257" s="1606" customFormat="1" ht="27.4" customHeight="1">
      <c r="A5" s="1455"/>
      <c r="B5" s="1190"/>
      <c r="C5" s="1455"/>
      <c r="D5" s="1339"/>
      <c r="E5" s="371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3716"/>
      <c r="G5" s="3716"/>
      <c r="H5" s="3716"/>
      <c r="I5" s="3716"/>
      <c r="J5" s="3716"/>
      <c r="K5" s="3716"/>
      <c r="L5" s="1459"/>
      <c r="M5" s="182"/>
      <c r="N5" s="1448"/>
      <c r="O5" s="1448"/>
      <c r="P5" s="1448"/>
      <c r="Q5" s="1448"/>
      <c r="R5" s="1448"/>
      <c r="S5" s="159"/>
      <c r="T5" s="159"/>
      <c r="U5" s="159"/>
      <c r="V5" s="159"/>
      <c r="IW5" s="1433">
        <v>26</v>
      </c>
    </row>
    <row r="6" spans="1:257" s="1606" customFormat="1" ht="14.65" customHeight="1">
      <c r="A6" s="1455"/>
      <c r="B6" s="1190"/>
      <c r="C6" s="1455"/>
      <c r="D6" s="1339"/>
      <c r="E6" s="1459"/>
      <c r="F6" s="530"/>
      <c r="G6" s="530"/>
      <c r="H6" s="530"/>
      <c r="I6" s="530"/>
      <c r="J6" s="530"/>
      <c r="K6" s="530"/>
      <c r="L6" s="1076"/>
      <c r="M6" s="1448"/>
      <c r="N6" s="1448"/>
      <c r="O6" s="1448"/>
      <c r="P6" s="1448"/>
      <c r="Q6" s="1448"/>
      <c r="R6" s="1448"/>
      <c r="S6" s="159"/>
      <c r="T6" s="159"/>
      <c r="U6" s="159"/>
      <c r="V6" s="159"/>
      <c r="IW6" s="1433">
        <v>14</v>
      </c>
    </row>
    <row r="7" spans="1:257" s="1606" customFormat="1" ht="14.65" customHeight="1">
      <c r="A7" s="1455"/>
      <c r="B7" s="1190"/>
      <c r="C7" s="1455"/>
      <c r="D7" s="1339"/>
      <c r="E7" s="3712" t="s">
        <v>384</v>
      </c>
      <c r="F7" s="3717"/>
      <c r="G7" s="3717"/>
      <c r="H7" s="3717"/>
      <c r="I7" s="3717"/>
      <c r="J7" s="3717"/>
      <c r="K7" s="3717"/>
      <c r="L7" s="4071" t="s">
        <v>385</v>
      </c>
      <c r="M7" s="1448"/>
      <c r="N7" s="1448"/>
      <c r="O7" s="1448"/>
      <c r="P7" s="1448"/>
      <c r="Q7" s="1448"/>
      <c r="R7" s="1448"/>
      <c r="S7" s="159"/>
      <c r="T7" s="159"/>
      <c r="U7" s="159"/>
      <c r="V7" s="159"/>
      <c r="IW7" s="1433">
        <v>14</v>
      </c>
    </row>
    <row r="8" spans="1:257" s="1606" customFormat="1" ht="67.150000000000006" customHeight="1">
      <c r="A8" s="1455"/>
      <c r="B8" s="1190"/>
      <c r="C8" s="1455"/>
      <c r="D8" s="1339"/>
      <c r="E8" s="4075" t="s">
        <v>75</v>
      </c>
      <c r="F8" s="4075" t="s">
        <v>2055</v>
      </c>
      <c r="G8" s="4077" t="s">
        <v>2056</v>
      </c>
      <c r="H8" s="4078"/>
      <c r="I8" s="4079"/>
      <c r="J8" s="4075" t="s">
        <v>2057</v>
      </c>
      <c r="K8" s="407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4073"/>
      <c r="M8" s="1448"/>
      <c r="N8" s="1448"/>
      <c r="O8" s="1448"/>
      <c r="P8" s="1448"/>
      <c r="Q8" s="1448"/>
      <c r="R8" s="1448"/>
      <c r="S8" s="159"/>
      <c r="T8" s="159"/>
      <c r="U8" s="159"/>
      <c r="V8" s="159"/>
      <c r="IW8" s="1433">
        <v>64</v>
      </c>
    </row>
    <row r="9" spans="1:257" s="1606" customFormat="1" ht="29.25" customHeight="1">
      <c r="A9" s="1455"/>
      <c r="B9" s="1190"/>
      <c r="C9" s="1455"/>
      <c r="D9" s="1339"/>
      <c r="E9" s="4076"/>
      <c r="F9" s="4076"/>
      <c r="G9" s="1672" t="s">
        <v>2051</v>
      </c>
      <c r="H9" s="1672" t="s">
        <v>2052</v>
      </c>
      <c r="I9" s="1672" t="s">
        <v>2053</v>
      </c>
      <c r="J9" s="4076"/>
      <c r="K9" s="4076"/>
      <c r="L9" s="4072"/>
      <c r="M9" s="1448"/>
      <c r="N9" s="1448"/>
      <c r="O9" s="1448"/>
      <c r="P9" s="1448"/>
      <c r="Q9" s="1448"/>
      <c r="R9" s="1448"/>
      <c r="S9" s="159"/>
      <c r="T9" s="159"/>
      <c r="U9" s="159"/>
      <c r="V9" s="159"/>
      <c r="IW9" s="1433">
        <v>28</v>
      </c>
    </row>
    <row r="10" spans="1:257" s="1634" customFormat="1" ht="1.1499999999999999" customHeight="1">
      <c r="A10" s="3715"/>
      <c r="B10" s="1190">
        <v>1</v>
      </c>
      <c r="C10" s="1190"/>
      <c r="D10" s="670"/>
      <c r="E10" s="665">
        <v>0</v>
      </c>
      <c r="F10" s="1669" t="str">
        <f>IF(ROIV_INFO_NAME="","",ROIV_INFO_NAME)</f>
        <v>ООО "Смоленскрегионтеплоэнерго"</v>
      </c>
      <c r="G10" s="1520" t="s">
        <v>9</v>
      </c>
      <c r="H10" s="1681"/>
      <c r="I10" s="1681"/>
      <c r="J10" s="452"/>
      <c r="K10" s="452"/>
      <c r="L10" s="405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59" t="e">
        <f ca="1">MERGEVALUE(F10)</f>
        <v>#NAME?</v>
      </c>
      <c r="N10" s="1460"/>
      <c r="O10" s="1460"/>
      <c r="P10" s="1448" t="str">
        <f t="array" ref="P10">IF(ISERROR(MATCH(MID(Q10,1,250),MID(note_ter,1,250),0)),"n","y")</f>
        <v>n</v>
      </c>
      <c r="Q10" s="1460"/>
      <c r="R10" s="144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90"/>
      <c r="T10" s="1190"/>
      <c r="U10" s="353"/>
      <c r="V10" s="1190"/>
      <c r="W10" s="1190"/>
      <c r="X10" s="1190"/>
      <c r="Y10" s="703"/>
      <c r="Z10" s="703"/>
      <c r="AA10" s="541"/>
      <c r="AB10" s="541"/>
      <c r="AC10" s="541"/>
      <c r="AD10" s="541"/>
      <c r="AE10" s="541"/>
      <c r="AF10" s="541"/>
      <c r="AG10" s="541"/>
      <c r="AH10" s="541"/>
      <c r="AI10" s="541"/>
      <c r="AJ10" s="541"/>
      <c r="AK10" s="541"/>
      <c r="AL10" s="541"/>
      <c r="AM10" s="541"/>
      <c r="AN10" s="541"/>
      <c r="AO10" s="541"/>
      <c r="AP10" s="541"/>
      <c r="AQ10" s="541"/>
      <c r="AR10" s="541"/>
      <c r="AS10" s="541"/>
      <c r="AT10" s="541"/>
      <c r="AU10" s="541"/>
      <c r="AV10" s="541"/>
      <c r="AW10" s="541"/>
      <c r="AX10" s="541"/>
      <c r="AY10" s="541"/>
      <c r="AZ10" s="541"/>
      <c r="BA10" s="541"/>
      <c r="BB10" s="541"/>
      <c r="BC10" s="541"/>
      <c r="BD10" s="541"/>
      <c r="BE10" s="541"/>
      <c r="BF10" s="541"/>
      <c r="BG10" s="541"/>
      <c r="BH10" s="541"/>
      <c r="BI10" s="541"/>
      <c r="BJ10" s="541"/>
      <c r="BK10" s="541"/>
      <c r="BL10" s="541"/>
      <c r="BM10" s="541"/>
      <c r="BN10" s="541"/>
      <c r="BO10" s="541"/>
      <c r="BP10" s="541"/>
      <c r="BQ10" s="541"/>
      <c r="BR10" s="541"/>
      <c r="BS10" s="541"/>
      <c r="BT10" s="541"/>
      <c r="BU10" s="541"/>
      <c r="BV10" s="703"/>
      <c r="BW10" s="703"/>
      <c r="BX10" s="703"/>
      <c r="BY10" s="703"/>
      <c r="BZ10" s="703"/>
      <c r="CA10" s="703"/>
      <c r="CB10" s="703"/>
      <c r="CC10" s="703"/>
      <c r="CD10" s="703"/>
      <c r="CE10" s="703"/>
      <c r="IW10" s="538">
        <v>1</v>
      </c>
    </row>
    <row r="11" spans="1:257" s="1634" customFormat="1" ht="15.75" customHeight="1">
      <c r="A11" s="3715"/>
      <c r="B11" s="1190"/>
      <c r="C11" s="345"/>
      <c r="D11" s="671"/>
      <c r="E11" s="354"/>
      <c r="F11" s="565" t="s">
        <v>2054</v>
      </c>
      <c r="G11" s="121"/>
      <c r="H11" s="121"/>
      <c r="I11" s="121"/>
      <c r="J11" s="121"/>
      <c r="K11" s="357"/>
      <c r="L11" s="4074"/>
      <c r="M11" s="1360"/>
      <c r="N11" s="1460"/>
      <c r="O11" s="1460"/>
      <c r="P11" s="1460"/>
      <c r="Q11" s="1448"/>
      <c r="R11" s="1460"/>
      <c r="S11" s="1190"/>
      <c r="T11" s="1190"/>
      <c r="U11" s="353"/>
      <c r="V11" s="1190"/>
      <c r="W11" s="1190"/>
      <c r="X11" s="1190"/>
      <c r="Y11" s="703"/>
      <c r="Z11" s="703"/>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1"/>
      <c r="AY11" s="541"/>
      <c r="AZ11" s="541"/>
      <c r="BA11" s="541"/>
      <c r="BB11" s="541"/>
      <c r="BC11" s="541"/>
      <c r="BD11" s="541"/>
      <c r="BE11" s="541"/>
      <c r="BF11" s="541"/>
      <c r="BG11" s="541"/>
      <c r="BH11" s="541"/>
      <c r="BI11" s="541"/>
      <c r="BJ11" s="541"/>
      <c r="BK11" s="541"/>
      <c r="BL11" s="541"/>
      <c r="BM11" s="541"/>
      <c r="BN11" s="541"/>
      <c r="BO11" s="541"/>
      <c r="BP11" s="541"/>
      <c r="BQ11" s="541"/>
      <c r="BR11" s="541"/>
      <c r="BS11" s="541"/>
      <c r="BT11" s="541"/>
      <c r="BU11" s="541"/>
      <c r="BV11" s="703"/>
      <c r="BW11" s="703"/>
      <c r="BX11" s="703"/>
      <c r="BY11" s="703"/>
      <c r="BZ11" s="703"/>
      <c r="CA11" s="703"/>
      <c r="CB11" s="703"/>
      <c r="CC11" s="703"/>
      <c r="CD11" s="703"/>
      <c r="CE11" s="703"/>
      <c r="IW11" s="538">
        <v>15</v>
      </c>
    </row>
    <row r="12" spans="1:257" s="1606" customFormat="1" ht="21.95" customHeight="1">
      <c r="A12" s="1455"/>
      <c r="B12" s="1190"/>
      <c r="C12" s="1455"/>
      <c r="D12" s="1457"/>
      <c r="E12" s="114"/>
      <c r="F12" s="114"/>
      <c r="G12" s="114"/>
      <c r="H12" s="114"/>
      <c r="I12" s="114"/>
      <c r="J12" s="114"/>
      <c r="K12" s="114"/>
      <c r="L12" s="114"/>
      <c r="M12" s="1448"/>
      <c r="N12" s="1448"/>
      <c r="O12" s="1448"/>
      <c r="P12" s="1448"/>
      <c r="Q12" s="1448"/>
      <c r="R12" s="1448"/>
      <c r="S12" s="159"/>
      <c r="T12" s="159"/>
      <c r="U12" s="159"/>
      <c r="V12" s="159"/>
      <c r="IW12" s="1433">
        <v>21</v>
      </c>
    </row>
    <row r="13" spans="1:257" s="1606" customFormat="1" ht="14.65" customHeight="1">
      <c r="A13" s="1455"/>
      <c r="B13" s="1190"/>
      <c r="C13" s="1455"/>
      <c r="D13" s="1457"/>
      <c r="E13" s="1455"/>
      <c r="F13" s="1455"/>
      <c r="G13" s="1455"/>
      <c r="H13" s="1455"/>
      <c r="I13" s="1455"/>
      <c r="J13" s="1455"/>
      <c r="K13" s="1455"/>
      <c r="L13" s="1455"/>
      <c r="M13" s="1448"/>
      <c r="N13" s="1448"/>
      <c r="O13" s="1448"/>
      <c r="P13" s="1448"/>
      <c r="Q13" s="1448"/>
      <c r="R13" s="1448"/>
      <c r="S13" s="159"/>
      <c r="T13" s="159"/>
      <c r="U13" s="159"/>
      <c r="V13" s="159"/>
      <c r="IW13" s="1433">
        <v>14</v>
      </c>
    </row>
    <row r="14" spans="1:257" s="1606" customFormat="1" ht="1.1499999999999999" customHeight="1">
      <c r="A14" s="1455"/>
      <c r="B14" s="1190"/>
      <c r="C14" s="1455"/>
      <c r="D14" s="1457"/>
      <c r="E14" s="1455"/>
      <c r="F14" s="1455"/>
      <c r="G14" s="1455"/>
      <c r="H14" s="1455"/>
      <c r="I14" s="1455"/>
      <c r="J14" s="1455"/>
      <c r="K14" s="1455"/>
      <c r="L14" s="1455"/>
      <c r="M14" s="1448"/>
      <c r="N14" s="1448"/>
      <c r="O14" s="1448"/>
      <c r="P14" s="1448"/>
      <c r="Q14" s="1448"/>
      <c r="R14" s="1448"/>
      <c r="S14" s="159"/>
      <c r="T14" s="159"/>
      <c r="U14" s="159"/>
      <c r="V14" s="159"/>
      <c r="IW14" s="1433">
        <v>1</v>
      </c>
    </row>
    <row r="15" spans="1:257" ht="22.5" hidden="1" customHeight="1">
      <c r="A15" s="1455" t="s">
        <v>69</v>
      </c>
      <c r="B15" s="1190">
        <v>0</v>
      </c>
      <c r="C15" s="1455">
        <v>0</v>
      </c>
      <c r="D15" s="1457">
        <v>3</v>
      </c>
      <c r="E15" s="1455">
        <v>6</v>
      </c>
      <c r="F15" s="1455">
        <v>27</v>
      </c>
      <c r="G15" s="1455">
        <v>16</v>
      </c>
      <c r="H15" s="1455">
        <v>12</v>
      </c>
      <c r="I15" s="1455">
        <v>32</v>
      </c>
      <c r="J15" s="1455">
        <v>41</v>
      </c>
      <c r="K15" s="1455">
        <v>41</v>
      </c>
      <c r="L15" s="1455">
        <v>89</v>
      </c>
      <c r="M15" s="1448">
        <v>3</v>
      </c>
      <c r="N15" s="1448">
        <v>8</v>
      </c>
      <c r="O15" s="1448">
        <v>8</v>
      </c>
      <c r="P15" s="1448">
        <v>8</v>
      </c>
      <c r="Q15" s="1448">
        <v>25</v>
      </c>
      <c r="R15" s="1448">
        <v>14</v>
      </c>
      <c r="S15" s="159">
        <v>8</v>
      </c>
      <c r="T15" s="159">
        <v>8</v>
      </c>
      <c r="U15" s="159">
        <v>8</v>
      </c>
      <c r="V15" s="159">
        <v>8</v>
      </c>
      <c r="W15" s="1455">
        <v>8</v>
      </c>
      <c r="X15" s="1455">
        <v>8</v>
      </c>
      <c r="Y15" s="1455">
        <v>8</v>
      </c>
      <c r="Z15" s="1455">
        <v>8</v>
      </c>
      <c r="AA15" s="1455">
        <v>8</v>
      </c>
      <c r="AB15" s="1455">
        <v>8</v>
      </c>
      <c r="AC15" s="1455">
        <v>8</v>
      </c>
      <c r="AD15" s="1455">
        <v>8</v>
      </c>
      <c r="AE15" s="1455">
        <v>8</v>
      </c>
      <c r="AF15" s="1455">
        <v>8</v>
      </c>
      <c r="AG15" s="1455">
        <v>8</v>
      </c>
      <c r="AH15" s="1455">
        <v>8</v>
      </c>
      <c r="AI15" s="1455">
        <v>8</v>
      </c>
      <c r="AJ15" s="1455">
        <v>8</v>
      </c>
      <c r="AK15" s="1455">
        <v>8</v>
      </c>
      <c r="AL15" s="1455">
        <v>8</v>
      </c>
      <c r="AM15" s="1455">
        <v>8</v>
      </c>
      <c r="AN15" s="1455">
        <v>8</v>
      </c>
      <c r="AO15" s="1455">
        <v>8</v>
      </c>
      <c r="AP15" s="1455">
        <v>8</v>
      </c>
      <c r="AQ15" s="1455">
        <v>8</v>
      </c>
      <c r="AR15" s="1455">
        <v>8</v>
      </c>
      <c r="AS15" s="1455">
        <v>8</v>
      </c>
      <c r="AT15" s="1455">
        <v>8</v>
      </c>
      <c r="AU15" s="1455">
        <v>8</v>
      </c>
      <c r="AV15" s="1455">
        <v>8</v>
      </c>
      <c r="AW15" s="1455">
        <v>8</v>
      </c>
      <c r="AX15" s="1455">
        <v>8</v>
      </c>
      <c r="AY15" s="1455">
        <v>8</v>
      </c>
      <c r="AZ15" s="1455">
        <v>8</v>
      </c>
      <c r="BA15" s="1455">
        <v>8</v>
      </c>
      <c r="BB15" s="1455">
        <v>8</v>
      </c>
      <c r="BC15" s="1455">
        <v>8</v>
      </c>
      <c r="BD15" s="1455">
        <v>8</v>
      </c>
      <c r="BE15" s="1455">
        <v>8</v>
      </c>
      <c r="BF15" s="1455">
        <v>8</v>
      </c>
      <c r="BG15" s="1455">
        <v>8</v>
      </c>
      <c r="BH15" s="1455">
        <v>8</v>
      </c>
      <c r="BI15" s="1455">
        <v>8</v>
      </c>
      <c r="BJ15" s="1455">
        <v>8</v>
      </c>
      <c r="BK15" s="1455">
        <v>8</v>
      </c>
      <c r="BL15" s="1455">
        <v>8</v>
      </c>
      <c r="BM15" s="1455">
        <v>8</v>
      </c>
      <c r="BN15" s="1455">
        <v>8</v>
      </c>
      <c r="BO15" s="1455">
        <v>8</v>
      </c>
      <c r="BP15" s="1455">
        <v>8</v>
      </c>
      <c r="BQ15" s="1455">
        <v>8</v>
      </c>
      <c r="BR15" s="1455">
        <v>8</v>
      </c>
      <c r="BS15" s="1455">
        <v>8</v>
      </c>
      <c r="BT15" s="1455">
        <v>8</v>
      </c>
      <c r="BU15" s="1455">
        <v>8</v>
      </c>
      <c r="BV15" s="1455">
        <v>8</v>
      </c>
      <c r="BW15" s="1455">
        <v>8</v>
      </c>
      <c r="BX15" s="1455">
        <v>8</v>
      </c>
      <c r="BY15" s="1455">
        <v>8</v>
      </c>
      <c r="BZ15" s="1455">
        <v>8</v>
      </c>
      <c r="CA15" s="1455">
        <v>8</v>
      </c>
      <c r="CB15" s="1455">
        <v>8</v>
      </c>
      <c r="CC15" s="1455">
        <v>8</v>
      </c>
      <c r="CD15" s="1455">
        <v>8</v>
      </c>
      <c r="CE15" s="1455">
        <v>8</v>
      </c>
      <c r="CF15" s="1455">
        <v>8</v>
      </c>
      <c r="CG15" s="1455">
        <v>8</v>
      </c>
      <c r="CH15" s="1455">
        <v>8</v>
      </c>
      <c r="CI15" s="1455">
        <v>8</v>
      </c>
      <c r="CJ15" s="1455">
        <v>8</v>
      </c>
      <c r="CK15" s="1455">
        <v>8</v>
      </c>
      <c r="CL15" s="1455">
        <v>8</v>
      </c>
      <c r="CM15" s="1455">
        <v>8</v>
      </c>
      <c r="CN15" s="1455">
        <v>8</v>
      </c>
      <c r="CO15" s="1455">
        <v>8</v>
      </c>
      <c r="CP15" s="1455">
        <v>8</v>
      </c>
      <c r="CQ15" s="1455">
        <v>8</v>
      </c>
      <c r="CR15" s="1455">
        <v>8</v>
      </c>
      <c r="CS15" s="1455">
        <v>8</v>
      </c>
      <c r="CT15" s="1455">
        <v>8</v>
      </c>
      <c r="CU15" s="1455">
        <v>8</v>
      </c>
      <c r="CV15" s="1455">
        <v>8</v>
      </c>
      <c r="CW15" s="1455">
        <v>8</v>
      </c>
      <c r="CX15" s="1455">
        <v>8</v>
      </c>
      <c r="CY15" s="1455">
        <v>8</v>
      </c>
      <c r="CZ15" s="1455">
        <v>8</v>
      </c>
      <c r="DA15" s="1455">
        <v>8</v>
      </c>
      <c r="DB15" s="1455">
        <v>8</v>
      </c>
      <c r="DC15" s="1455">
        <v>8</v>
      </c>
      <c r="DD15" s="1455">
        <v>8</v>
      </c>
      <c r="DE15" s="1455">
        <v>8</v>
      </c>
      <c r="DF15" s="1455">
        <v>8</v>
      </c>
      <c r="DG15" s="1455">
        <v>8</v>
      </c>
      <c r="DH15" s="1455">
        <v>8</v>
      </c>
      <c r="DI15" s="1455">
        <v>8</v>
      </c>
      <c r="DJ15" s="1455">
        <v>8</v>
      </c>
      <c r="DK15" s="1455">
        <v>8</v>
      </c>
      <c r="DL15" s="1455">
        <v>8</v>
      </c>
      <c r="DM15" s="1455">
        <v>8</v>
      </c>
      <c r="DN15" s="1455">
        <v>8</v>
      </c>
      <c r="DO15" s="1455">
        <v>8</v>
      </c>
      <c r="DP15" s="1455">
        <v>8</v>
      </c>
      <c r="DQ15" s="1455">
        <v>8</v>
      </c>
      <c r="DR15" s="1455">
        <v>8</v>
      </c>
      <c r="DS15" s="1455">
        <v>8</v>
      </c>
      <c r="DT15" s="1455">
        <v>8</v>
      </c>
      <c r="DU15" s="1455">
        <v>8</v>
      </c>
      <c r="DV15" s="1455">
        <v>8</v>
      </c>
      <c r="DW15" s="1455">
        <v>8</v>
      </c>
      <c r="DX15" s="1455">
        <v>8</v>
      </c>
      <c r="DY15" s="1455">
        <v>8</v>
      </c>
      <c r="DZ15" s="1455">
        <v>8</v>
      </c>
      <c r="EA15" s="1455">
        <v>8</v>
      </c>
      <c r="EB15" s="1455">
        <v>8</v>
      </c>
      <c r="EC15" s="1455">
        <v>8</v>
      </c>
      <c r="ED15" s="1455">
        <v>8</v>
      </c>
      <c r="EE15" s="1455">
        <v>8</v>
      </c>
      <c r="EF15" s="1455">
        <v>8</v>
      </c>
      <c r="EG15" s="1455">
        <v>8</v>
      </c>
      <c r="EH15" s="1455">
        <v>8</v>
      </c>
      <c r="EI15" s="1455">
        <v>8</v>
      </c>
      <c r="EJ15" s="1455">
        <v>8</v>
      </c>
      <c r="EK15" s="1455">
        <v>8</v>
      </c>
      <c r="EL15" s="1455">
        <v>8</v>
      </c>
      <c r="EM15" s="1455">
        <v>8</v>
      </c>
      <c r="EN15" s="1455">
        <v>8</v>
      </c>
      <c r="EO15" s="1455">
        <v>8</v>
      </c>
      <c r="EP15" s="1455">
        <v>8</v>
      </c>
      <c r="EQ15" s="1455">
        <v>8</v>
      </c>
      <c r="ER15" s="1455">
        <v>8</v>
      </c>
      <c r="ES15" s="1455">
        <v>8</v>
      </c>
      <c r="ET15" s="1455">
        <v>8</v>
      </c>
      <c r="EU15" s="1455">
        <v>8</v>
      </c>
      <c r="EV15" s="1455">
        <v>8</v>
      </c>
      <c r="EW15" s="1455">
        <v>8</v>
      </c>
      <c r="EX15" s="1455">
        <v>8</v>
      </c>
      <c r="EY15" s="1455">
        <v>8</v>
      </c>
      <c r="EZ15" s="1455">
        <v>8</v>
      </c>
      <c r="FA15" s="1455">
        <v>8</v>
      </c>
      <c r="FB15" s="1455">
        <v>8</v>
      </c>
      <c r="FC15" s="1455">
        <v>8</v>
      </c>
      <c r="FD15" s="1455">
        <v>8</v>
      </c>
      <c r="FE15" s="1455">
        <v>8</v>
      </c>
      <c r="FF15" s="1455">
        <v>8</v>
      </c>
      <c r="FG15" s="1455">
        <v>8</v>
      </c>
      <c r="FH15" s="1455">
        <v>8</v>
      </c>
      <c r="FI15" s="1455">
        <v>8</v>
      </c>
      <c r="FJ15" s="1455">
        <v>8</v>
      </c>
      <c r="FK15" s="1455">
        <v>8</v>
      </c>
      <c r="FL15" s="1455">
        <v>8</v>
      </c>
      <c r="FM15" s="1455">
        <v>8</v>
      </c>
      <c r="FN15" s="1455">
        <v>8</v>
      </c>
      <c r="FO15" s="1455">
        <v>8</v>
      </c>
      <c r="FP15" s="1455">
        <v>8</v>
      </c>
      <c r="FQ15" s="1455">
        <v>8</v>
      </c>
      <c r="FR15" s="1455">
        <v>8</v>
      </c>
      <c r="FS15" s="1455">
        <v>8</v>
      </c>
      <c r="FT15" s="1455">
        <v>8</v>
      </c>
      <c r="FU15" s="1455">
        <v>8</v>
      </c>
      <c r="FV15" s="1455">
        <v>8</v>
      </c>
      <c r="FW15" s="1455">
        <v>8</v>
      </c>
      <c r="FX15" s="1455">
        <v>8</v>
      </c>
      <c r="FY15" s="1455">
        <v>8</v>
      </c>
      <c r="FZ15" s="1455">
        <v>8</v>
      </c>
      <c r="GA15" s="1455">
        <v>8</v>
      </c>
      <c r="GB15" s="1455">
        <v>8</v>
      </c>
      <c r="GC15" s="1455">
        <v>8</v>
      </c>
      <c r="GD15" s="1455">
        <v>8</v>
      </c>
      <c r="GE15" s="1455">
        <v>8</v>
      </c>
      <c r="GF15" s="1455">
        <v>8</v>
      </c>
      <c r="GG15" s="1455">
        <v>8</v>
      </c>
      <c r="GH15" s="1455">
        <v>8</v>
      </c>
      <c r="GI15" s="1455">
        <v>8</v>
      </c>
      <c r="GJ15" s="1455">
        <v>8</v>
      </c>
      <c r="GK15" s="1455">
        <v>8</v>
      </c>
      <c r="GL15" s="1455">
        <v>8</v>
      </c>
      <c r="GM15" s="1455">
        <v>8</v>
      </c>
      <c r="GN15" s="1455">
        <v>8</v>
      </c>
      <c r="GO15" s="1455">
        <v>8</v>
      </c>
      <c r="GP15" s="1455">
        <v>8</v>
      </c>
      <c r="GQ15" s="1455">
        <v>8</v>
      </c>
      <c r="GR15" s="1455">
        <v>8</v>
      </c>
      <c r="GS15" s="1455">
        <v>8</v>
      </c>
      <c r="GT15" s="1455">
        <v>8</v>
      </c>
      <c r="GU15" s="1455">
        <v>8</v>
      </c>
      <c r="GV15" s="1455">
        <v>8</v>
      </c>
      <c r="GW15" s="1455">
        <v>8</v>
      </c>
      <c r="GX15" s="1455">
        <v>8</v>
      </c>
      <c r="GY15" s="1455">
        <v>8</v>
      </c>
      <c r="GZ15" s="1455">
        <v>8</v>
      </c>
      <c r="HA15" s="1455">
        <v>8</v>
      </c>
      <c r="HB15" s="1455">
        <v>8</v>
      </c>
      <c r="HC15" s="1455">
        <v>8</v>
      </c>
      <c r="HD15" s="1455">
        <v>8</v>
      </c>
      <c r="HE15" s="1455">
        <v>8</v>
      </c>
      <c r="HF15" s="1455">
        <v>8</v>
      </c>
      <c r="HG15" s="1455">
        <v>8</v>
      </c>
      <c r="HH15" s="1455">
        <v>8</v>
      </c>
      <c r="HI15" s="1455">
        <v>8</v>
      </c>
      <c r="HJ15" s="1455">
        <v>8</v>
      </c>
      <c r="HK15" s="1455">
        <v>8</v>
      </c>
      <c r="HL15" s="1455">
        <v>8</v>
      </c>
      <c r="HM15" s="1455">
        <v>8</v>
      </c>
      <c r="HN15" s="1455">
        <v>8</v>
      </c>
      <c r="HO15" s="1455">
        <v>8</v>
      </c>
      <c r="HP15" s="1455">
        <v>8</v>
      </c>
      <c r="HQ15" s="1455">
        <v>8</v>
      </c>
      <c r="HR15" s="1455">
        <v>8</v>
      </c>
      <c r="HS15" s="1455">
        <v>8</v>
      </c>
      <c r="HT15" s="1455">
        <v>8</v>
      </c>
      <c r="HU15" s="1455">
        <v>8</v>
      </c>
      <c r="HV15" s="1455">
        <v>8</v>
      </c>
      <c r="HW15" s="1455">
        <v>8</v>
      </c>
      <c r="HX15" s="1455">
        <v>8</v>
      </c>
      <c r="HY15" s="1455">
        <v>8</v>
      </c>
      <c r="HZ15" s="1455">
        <v>8</v>
      </c>
      <c r="IA15" s="1455">
        <v>8</v>
      </c>
      <c r="IB15" s="1455">
        <v>8</v>
      </c>
      <c r="IC15" s="1455">
        <v>8</v>
      </c>
      <c r="ID15" s="1455">
        <v>8</v>
      </c>
      <c r="IE15" s="1455">
        <v>8</v>
      </c>
      <c r="IF15" s="1455">
        <v>8</v>
      </c>
      <c r="IG15" s="1455">
        <v>8</v>
      </c>
      <c r="IH15" s="1455">
        <v>8</v>
      </c>
      <c r="II15" s="1455">
        <v>8</v>
      </c>
      <c r="IJ15" s="1455">
        <v>8</v>
      </c>
      <c r="IK15" s="1455">
        <v>8</v>
      </c>
      <c r="IL15" s="1455">
        <v>8</v>
      </c>
      <c r="IM15" s="1455">
        <v>8</v>
      </c>
      <c r="IN15" s="1455">
        <v>8</v>
      </c>
      <c r="IO15" s="1455">
        <v>8</v>
      </c>
      <c r="IP15" s="1455">
        <v>8</v>
      </c>
      <c r="IQ15" s="1455">
        <v>8</v>
      </c>
      <c r="IR15" s="1455">
        <v>8</v>
      </c>
      <c r="IS15" s="1455">
        <v>8</v>
      </c>
      <c r="IT15" s="1455">
        <v>8</v>
      </c>
      <c r="IU15" s="1455">
        <v>8</v>
      </c>
      <c r="IV15" s="1455">
        <v>8</v>
      </c>
      <c r="IW15" s="1455">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459" hidden="1"/>
    <col min="2" max="2" width="9.140625" style="1190" hidden="1"/>
    <col min="3" max="3" width="3.7109375" style="1459" hidden="1" customWidth="1"/>
    <col min="4" max="4" width="3" style="1626" customWidth="1"/>
    <col min="5" max="5" width="6" style="1459" customWidth="1"/>
    <col min="6" max="6" width="27" style="1459" customWidth="1"/>
    <col min="7" max="7" width="29" style="1459" customWidth="1"/>
    <col min="8" max="8" width="25" style="1459" customWidth="1"/>
    <col min="9" max="9" width="5" style="1459" customWidth="1"/>
    <col min="10" max="10" width="6" style="1459" customWidth="1"/>
    <col min="11" max="11" width="41" style="1459" customWidth="1"/>
    <col min="12" max="12" width="42" style="1459" customWidth="1"/>
    <col min="13" max="13" width="41" style="1459" customWidth="1"/>
    <col min="14" max="14" width="89" style="1459" customWidth="1"/>
    <col min="15" max="15" width="3" style="1448" customWidth="1"/>
    <col min="16" max="16" width="8" style="1448" customWidth="1"/>
    <col min="17" max="17" width="9.140625" style="1459" hidden="1"/>
  </cols>
  <sheetData>
    <row r="1" spans="1:17" ht="22.5" hidden="1" customHeight="1">
      <c r="Q1" s="979" t="s">
        <v>1</v>
      </c>
    </row>
    <row r="2" spans="1:17" s="1634" customFormat="1" ht="22.5" hidden="1" customHeight="1">
      <c r="A2" s="429"/>
      <c r="B2" s="984">
        <v>1</v>
      </c>
      <c r="C2" s="984"/>
      <c r="D2" s="1703" t="s">
        <v>90</v>
      </c>
      <c r="E2" s="3731">
        <v>1</v>
      </c>
      <c r="F2" s="3899" t="str">
        <f>IF(region_name="","",region_name)</f>
        <v>Смоленская область</v>
      </c>
      <c r="G2" s="4088"/>
      <c r="H2" s="4089"/>
      <c r="I2" s="407"/>
      <c r="J2" s="1688">
        <v>1</v>
      </c>
      <c r="K2" s="1690"/>
      <c r="L2" s="1690"/>
      <c r="M2" s="1690"/>
      <c r="N2" s="425"/>
      <c r="O2" s="1359"/>
      <c r="P2" s="444"/>
      <c r="Q2" s="356">
        <v>0</v>
      </c>
    </row>
    <row r="3" spans="1:17" s="1634" customFormat="1" ht="22.5" hidden="1" customHeight="1">
      <c r="A3" s="701"/>
      <c r="B3" s="984"/>
      <c r="C3" s="984"/>
      <c r="D3" s="671"/>
      <c r="E3" s="3731"/>
      <c r="F3" s="3899"/>
      <c r="G3" s="4088"/>
      <c r="H3" s="4016"/>
      <c r="I3" s="354"/>
      <c r="J3" s="1324"/>
      <c r="K3" s="1324" t="s">
        <v>2058</v>
      </c>
      <c r="L3" s="1367"/>
      <c r="M3" s="1698"/>
      <c r="N3" s="1691"/>
      <c r="O3" s="1359"/>
      <c r="P3" s="444"/>
      <c r="Q3" s="356">
        <v>0</v>
      </c>
    </row>
    <row r="4" spans="1:17" s="1465" customFormat="1" ht="5.25" hidden="1" customHeight="1">
      <c r="A4" s="429"/>
      <c r="D4" s="427"/>
      <c r="F4" s="181" t="s">
        <v>70</v>
      </c>
      <c r="G4" s="427" t="s">
        <v>71</v>
      </c>
      <c r="H4" s="427"/>
      <c r="I4" s="1701"/>
      <c r="J4" s="1368"/>
      <c r="K4" s="1689"/>
      <c r="L4" s="1689"/>
      <c r="M4" s="1689"/>
      <c r="N4" s="1685"/>
      <c r="O4" s="181" t="s">
        <v>70</v>
      </c>
      <c r="P4" s="181"/>
      <c r="Q4" s="444">
        <v>0</v>
      </c>
    </row>
    <row r="5" spans="1:17" s="1634" customFormat="1" ht="22.5" hidden="1" customHeight="1">
      <c r="A5" s="1464"/>
      <c r="B5" s="1190">
        <v>1</v>
      </c>
      <c r="C5" s="1190"/>
      <c r="D5" s="671"/>
      <c r="E5" s="1691"/>
      <c r="F5" s="1691"/>
      <c r="G5" s="1691"/>
      <c r="H5" s="1702"/>
      <c r="I5" s="1704" t="s">
        <v>90</v>
      </c>
      <c r="J5" s="1700">
        <v>1</v>
      </c>
      <c r="K5" s="1690"/>
      <c r="L5" s="1690"/>
      <c r="M5" s="1690"/>
      <c r="N5" s="425"/>
      <c r="O5" s="1359"/>
      <c r="P5" s="1460"/>
      <c r="Q5" s="538">
        <v>0</v>
      </c>
    </row>
    <row r="6" spans="1:17" s="1606" customFormat="1" ht="14.65" customHeight="1">
      <c r="A6" s="979"/>
      <c r="B6" s="984"/>
      <c r="C6" s="979"/>
      <c r="D6" s="1319"/>
      <c r="E6" s="442"/>
      <c r="F6" s="442"/>
      <c r="G6" s="442"/>
      <c r="H6" s="442"/>
      <c r="I6" s="442"/>
      <c r="J6" s="442"/>
      <c r="K6" s="442"/>
      <c r="L6" s="442"/>
      <c r="M6" s="442"/>
      <c r="N6" s="1459"/>
      <c r="O6" s="181"/>
      <c r="P6" s="433"/>
      <c r="Q6" s="440">
        <v>14</v>
      </c>
    </row>
    <row r="7" spans="1:17" s="1606" customFormat="1" ht="27.4" customHeight="1">
      <c r="A7" s="979"/>
      <c r="B7" s="984"/>
      <c r="C7" s="979"/>
      <c r="D7" s="1319"/>
      <c r="E7" s="408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4082"/>
      <c r="G7" s="4082"/>
      <c r="H7" s="4082"/>
      <c r="I7" s="4082"/>
      <c r="J7" s="4082"/>
      <c r="K7" s="4082"/>
      <c r="L7" s="4082"/>
      <c r="M7" s="4082"/>
      <c r="N7" s="1076"/>
      <c r="O7" s="181"/>
      <c r="P7" s="433"/>
      <c r="Q7" s="440">
        <v>26</v>
      </c>
    </row>
    <row r="8" spans="1:17" s="1606" customFormat="1" ht="14.65" customHeight="1">
      <c r="A8" s="979"/>
      <c r="B8" s="984"/>
      <c r="C8" s="979"/>
      <c r="D8" s="1319"/>
      <c r="E8" s="442"/>
      <c r="F8" s="101"/>
      <c r="G8" s="101"/>
      <c r="H8" s="101"/>
      <c r="I8" s="101"/>
      <c r="J8" s="101"/>
      <c r="K8" s="101"/>
      <c r="L8" s="101"/>
      <c r="M8" s="101"/>
      <c r="N8" s="530"/>
      <c r="O8" s="433"/>
      <c r="P8" s="433"/>
      <c r="Q8" s="440">
        <v>14</v>
      </c>
    </row>
    <row r="9" spans="1:17" s="1370" customFormat="1" ht="14.25" hidden="1" customHeight="1">
      <c r="A9" s="1292"/>
      <c r="B9" s="1302"/>
      <c r="C9" s="1292"/>
      <c r="D9" s="1319"/>
      <c r="E9" s="1692"/>
      <c r="F9" s="1692"/>
      <c r="G9" s="1692"/>
      <c r="H9" s="1692"/>
      <c r="I9" s="4085"/>
      <c r="J9" s="4085"/>
      <c r="K9" s="4085"/>
      <c r="L9" s="1692"/>
      <c r="M9" s="1693"/>
      <c r="O9" s="1369"/>
      <c r="P9" s="1369"/>
      <c r="Q9" s="1370">
        <v>0</v>
      </c>
    </row>
    <row r="10" spans="1:17" s="1606" customFormat="1" ht="14.65" customHeight="1">
      <c r="A10" s="979"/>
      <c r="B10" s="984"/>
      <c r="C10" s="979"/>
      <c r="D10" s="1319"/>
      <c r="E10" s="3731" t="s">
        <v>384</v>
      </c>
      <c r="F10" s="3731"/>
      <c r="G10" s="3731"/>
      <c r="H10" s="3731"/>
      <c r="I10" s="3731"/>
      <c r="J10" s="3731"/>
      <c r="K10" s="3731"/>
      <c r="L10" s="3731"/>
      <c r="M10" s="3712"/>
      <c r="N10" s="4075" t="s">
        <v>385</v>
      </c>
      <c r="O10" s="433"/>
      <c r="P10" s="433"/>
      <c r="Q10" s="440">
        <v>14</v>
      </c>
    </row>
    <row r="11" spans="1:17" s="1606" customFormat="1" ht="44.25" customHeight="1">
      <c r="A11" s="1455"/>
      <c r="B11" s="1190"/>
      <c r="C11" s="1455"/>
      <c r="D11" s="1339"/>
      <c r="E11" s="4084" t="s">
        <v>75</v>
      </c>
      <c r="F11" s="4084" t="s">
        <v>388</v>
      </c>
      <c r="G11" s="4084" t="s">
        <v>2059</v>
      </c>
      <c r="H11" s="4084"/>
      <c r="I11" s="4084" t="s">
        <v>2060</v>
      </c>
      <c r="J11" s="4084"/>
      <c r="K11" s="4084"/>
      <c r="L11" s="4084" t="s">
        <v>2061</v>
      </c>
      <c r="M11" s="4077" t="s">
        <v>2062</v>
      </c>
      <c r="N11" s="4083"/>
      <c r="O11" s="1448"/>
      <c r="P11" s="1448"/>
      <c r="Q11" s="1433">
        <v>42</v>
      </c>
    </row>
    <row r="12" spans="1:17" s="1606" customFormat="1" ht="29.25" customHeight="1">
      <c r="A12" s="979"/>
      <c r="B12" s="984"/>
      <c r="C12" s="979"/>
      <c r="D12" s="1319"/>
      <c r="E12" s="4075"/>
      <c r="F12" s="4084"/>
      <c r="G12" s="1687" t="s">
        <v>2063</v>
      </c>
      <c r="H12" s="1687" t="s">
        <v>392</v>
      </c>
      <c r="I12" s="4084"/>
      <c r="J12" s="4084"/>
      <c r="K12" s="4084"/>
      <c r="L12" s="4084"/>
      <c r="M12" s="4077"/>
      <c r="N12" s="4076"/>
      <c r="O12" s="433"/>
      <c r="P12" s="433"/>
      <c r="Q12" s="440">
        <v>28</v>
      </c>
    </row>
    <row r="13" spans="1:17" s="1634" customFormat="1" ht="23.25" customHeight="1">
      <c r="A13" s="3715">
        <v>26379339</v>
      </c>
      <c r="B13" s="984">
        <v>1</v>
      </c>
      <c r="C13" s="984"/>
      <c r="D13" s="671"/>
      <c r="E13" s="3731">
        <v>1</v>
      </c>
      <c r="F13" s="4090" t="str">
        <f>IF(region_name="","",region_name)</f>
        <v>Смоленская область</v>
      </c>
      <c r="G13" s="4091"/>
      <c r="H13" s="4086"/>
      <c r="I13" s="407"/>
      <c r="J13" s="1683">
        <v>1</v>
      </c>
      <c r="K13" s="1696"/>
      <c r="L13" s="1697"/>
      <c r="M13" s="1697"/>
      <c r="N13" s="4080" t="s">
        <v>2064</v>
      </c>
      <c r="O13" s="1359"/>
      <c r="P13" s="444"/>
      <c r="Q13" s="356">
        <v>22</v>
      </c>
    </row>
    <row r="14" spans="1:17" s="1634" customFormat="1" ht="23.25" customHeight="1">
      <c r="A14" s="3715"/>
      <c r="B14" s="984"/>
      <c r="C14" s="984"/>
      <c r="D14" s="671"/>
      <c r="E14" s="3731"/>
      <c r="F14" s="4090"/>
      <c r="G14" s="4091"/>
      <c r="H14" s="4087"/>
      <c r="I14" s="354"/>
      <c r="J14" s="1324"/>
      <c r="K14" s="1324" t="s">
        <v>2058</v>
      </c>
      <c r="L14" s="1367"/>
      <c r="M14" s="1367"/>
      <c r="N14" s="4081"/>
      <c r="O14" s="1359"/>
      <c r="P14" s="444"/>
      <c r="Q14" s="356">
        <v>22</v>
      </c>
    </row>
    <row r="15" spans="1:17" s="1634" customFormat="1" ht="23.25" customHeight="1">
      <c r="A15" s="3715"/>
      <c r="B15" s="984"/>
      <c r="C15" s="345"/>
      <c r="D15" s="671"/>
      <c r="E15" s="354"/>
      <c r="F15" s="1324" t="s">
        <v>2050</v>
      </c>
      <c r="G15" s="1366"/>
      <c r="H15" s="1366"/>
      <c r="I15" s="121"/>
      <c r="J15" s="121"/>
      <c r="K15" s="121"/>
      <c r="L15" s="121"/>
      <c r="M15" s="121"/>
      <c r="N15" s="4081"/>
      <c r="O15" s="1360"/>
      <c r="P15" s="444"/>
      <c r="Q15" s="356">
        <v>22</v>
      </c>
    </row>
    <row r="16" spans="1:17" s="1606" customFormat="1" ht="21.95" customHeight="1">
      <c r="A16" s="979"/>
      <c r="B16" s="984"/>
      <c r="C16" s="979"/>
      <c r="D16" s="384"/>
      <c r="E16" s="114"/>
      <c r="F16" s="114"/>
      <c r="G16" s="114"/>
      <c r="H16" s="114"/>
      <c r="I16" s="114"/>
      <c r="J16" s="114"/>
      <c r="K16" s="114"/>
      <c r="L16" s="114"/>
      <c r="M16" s="442"/>
      <c r="N16" s="1459"/>
      <c r="O16" s="433"/>
      <c r="P16" s="433"/>
      <c r="Q16" s="440">
        <v>21</v>
      </c>
    </row>
    <row r="17" spans="1:17" s="1606" customFormat="1" ht="14.65" customHeight="1">
      <c r="A17" s="979"/>
      <c r="B17" s="984"/>
      <c r="C17" s="979"/>
      <c r="D17" s="384"/>
      <c r="E17" s="979"/>
      <c r="F17" s="979"/>
      <c r="G17" s="979"/>
      <c r="H17" s="979"/>
      <c r="I17" s="979"/>
      <c r="J17" s="979"/>
      <c r="K17" s="979"/>
      <c r="L17" s="979"/>
      <c r="M17" s="979"/>
      <c r="N17" s="1455"/>
      <c r="O17" s="433"/>
      <c r="P17" s="433"/>
      <c r="Q17" s="440">
        <v>14</v>
      </c>
    </row>
    <row r="18" spans="1:17" s="1606" customFormat="1" ht="1.1499999999999999" customHeight="1">
      <c r="A18" s="979"/>
      <c r="B18" s="984"/>
      <c r="C18" s="979"/>
      <c r="D18" s="384"/>
      <c r="E18" s="979"/>
      <c r="F18" s="979"/>
      <c r="G18" s="979"/>
      <c r="H18" s="979"/>
      <c r="I18" s="979"/>
      <c r="J18" s="979"/>
      <c r="K18" s="979"/>
      <c r="L18" s="979"/>
      <c r="M18" s="979"/>
      <c r="N18" s="1455"/>
      <c r="O18" s="433"/>
      <c r="P18" s="433"/>
      <c r="Q18" s="440">
        <v>1</v>
      </c>
    </row>
    <row r="19" spans="1:17" ht="22.5" hidden="1" customHeight="1">
      <c r="A19" s="979" t="s">
        <v>69</v>
      </c>
      <c r="B19" s="984">
        <v>0</v>
      </c>
      <c r="C19" s="979">
        <v>0</v>
      </c>
      <c r="D19" s="384">
        <v>3</v>
      </c>
      <c r="E19" s="979">
        <v>6</v>
      </c>
      <c r="F19" s="979">
        <v>27</v>
      </c>
      <c r="G19" s="979">
        <v>29</v>
      </c>
      <c r="H19" s="979">
        <v>25</v>
      </c>
      <c r="I19" s="979">
        <v>5</v>
      </c>
      <c r="J19" s="979">
        <v>6</v>
      </c>
      <c r="K19" s="979">
        <v>41</v>
      </c>
      <c r="L19" s="979">
        <v>42</v>
      </c>
      <c r="M19" s="979">
        <v>41</v>
      </c>
      <c r="N19" s="1455">
        <v>89</v>
      </c>
      <c r="O19" s="433">
        <v>3</v>
      </c>
      <c r="P19" s="433">
        <v>8</v>
      </c>
      <c r="Q19" s="979">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1" hidden="1"/>
    <col min="2" max="2" width="9.140625" style="1609" hidden="1"/>
    <col min="3" max="3" width="3" style="57" customWidth="1"/>
    <col min="4" max="4" width="6" style="1609" customWidth="1"/>
    <col min="5" max="5" width="22" style="1609" customWidth="1"/>
    <col min="6" max="6" width="15" style="1609" customWidth="1"/>
    <col min="7" max="7" width="14" style="1609" customWidth="1"/>
    <col min="8" max="8" width="47" style="1609" customWidth="1"/>
    <col min="9" max="9" width="115" style="1609" customWidth="1"/>
    <col min="10" max="10" width="3" style="1609" customWidth="1"/>
    <col min="11" max="12" width="8" style="1609" customWidth="1"/>
    <col min="13" max="13" width="9.140625" style="1609" hidden="1"/>
  </cols>
  <sheetData>
    <row r="1" spans="1:13" ht="14.25" hidden="1" customHeight="1">
      <c r="M1" s="58" t="s">
        <v>1</v>
      </c>
    </row>
    <row r="2" spans="1:13" ht="14.25" hidden="1" customHeight="1">
      <c r="M2" s="58">
        <v>0</v>
      </c>
    </row>
    <row r="3" spans="1:13" ht="14.25" hidden="1" customHeight="1">
      <c r="M3" s="58">
        <v>0</v>
      </c>
    </row>
    <row r="4" spans="1:13" ht="3" customHeight="1">
      <c r="M4" s="58">
        <v>3</v>
      </c>
    </row>
    <row r="5" spans="1:13" s="1459" customFormat="1" ht="31.5" customHeight="1">
      <c r="A5" s="52"/>
      <c r="C5" s="28"/>
      <c r="D5" s="3716" t="s">
        <v>2065</v>
      </c>
      <c r="E5" s="3716"/>
      <c r="F5" s="3716"/>
      <c r="G5" s="3716"/>
      <c r="H5" s="3716"/>
      <c r="I5" s="199"/>
      <c r="M5" s="21">
        <v>30</v>
      </c>
    </row>
    <row r="6" spans="1:13" ht="3" hidden="1" customHeight="1">
      <c r="D6" s="59"/>
      <c r="E6" s="59"/>
      <c r="F6" s="59"/>
      <c r="G6" s="59"/>
      <c r="H6" s="59"/>
      <c r="I6" s="59"/>
      <c r="M6" s="58">
        <v>0</v>
      </c>
    </row>
    <row r="7" spans="1:13" s="291" customFormat="1" ht="14.65" customHeight="1">
      <c r="B7" s="56"/>
      <c r="C7" s="57"/>
      <c r="D7" s="60"/>
      <c r="E7" s="60"/>
      <c r="F7" s="60"/>
      <c r="G7" s="60"/>
      <c r="H7" s="628"/>
      <c r="I7" s="60"/>
      <c r="J7" s="61"/>
      <c r="M7" s="55">
        <v>14</v>
      </c>
    </row>
    <row r="8" spans="1:13" ht="14.65" customHeight="1">
      <c r="D8" s="3822" t="s">
        <v>384</v>
      </c>
      <c r="E8" s="3822"/>
      <c r="F8" s="3822"/>
      <c r="G8" s="3822"/>
      <c r="H8" s="3822"/>
      <c r="I8" s="3822" t="s">
        <v>385</v>
      </c>
      <c r="M8" s="58">
        <v>14</v>
      </c>
    </row>
    <row r="9" spans="1:13" ht="29.25" customHeight="1">
      <c r="D9" s="3822" t="s">
        <v>75</v>
      </c>
      <c r="E9" s="3822" t="s">
        <v>2066</v>
      </c>
      <c r="F9" s="3822"/>
      <c r="G9" s="3822"/>
      <c r="H9" s="3822"/>
      <c r="I9" s="3822"/>
      <c r="M9" s="58">
        <v>28</v>
      </c>
    </row>
    <row r="10" spans="1:13" ht="24" customHeight="1">
      <c r="D10" s="3822"/>
      <c r="E10" s="64" t="s">
        <v>2067</v>
      </c>
      <c r="F10" s="64" t="s">
        <v>2068</v>
      </c>
      <c r="G10" s="64" t="s">
        <v>2069</v>
      </c>
      <c r="H10" s="64" t="s">
        <v>474</v>
      </c>
      <c r="I10" s="3822"/>
      <c r="M10" s="58">
        <v>23</v>
      </c>
    </row>
    <row r="11" spans="1:13" ht="12" hidden="1" customHeight="1">
      <c r="D11" s="25" t="s">
        <v>161</v>
      </c>
      <c r="E11" s="25" t="s">
        <v>78</v>
      </c>
      <c r="F11" s="25" t="s">
        <v>115</v>
      </c>
      <c r="G11" s="25" t="s">
        <v>79</v>
      </c>
      <c r="H11" s="25" t="s">
        <v>80</v>
      </c>
      <c r="I11" s="25" t="s">
        <v>131</v>
      </c>
      <c r="M11" s="58">
        <v>0</v>
      </c>
    </row>
    <row r="12" spans="1:13" s="1609" customFormat="1" ht="26.25" customHeight="1">
      <c r="A12" s="80" t="s">
        <v>77</v>
      </c>
      <c r="B12" s="62" t="s">
        <v>9</v>
      </c>
      <c r="C12" s="63"/>
      <c r="D12" s="65" t="s">
        <v>161</v>
      </c>
      <c r="E12" s="314"/>
      <c r="F12" s="314"/>
      <c r="G12" s="1521" t="s">
        <v>9</v>
      </c>
      <c r="H12" s="315"/>
      <c r="I12" s="3777" t="s">
        <v>2070</v>
      </c>
      <c r="K12" s="206"/>
      <c r="L12" s="207"/>
      <c r="M12" s="54">
        <v>25</v>
      </c>
    </row>
    <row r="13" spans="1:13" ht="15.75" customHeight="1">
      <c r="A13" s="58"/>
      <c r="B13" s="58"/>
      <c r="C13" s="58"/>
      <c r="D13" s="46"/>
      <c r="E13" s="67" t="s">
        <v>552</v>
      </c>
      <c r="F13" s="66"/>
      <c r="G13" s="66"/>
      <c r="H13" s="148"/>
      <c r="I13" s="3779"/>
      <c r="M13" s="58">
        <v>15</v>
      </c>
    </row>
    <row r="14" spans="1:13" ht="3" customHeight="1">
      <c r="A14" s="58"/>
      <c r="B14" s="58"/>
      <c r="C14" s="58"/>
      <c r="M14" s="58">
        <v>3</v>
      </c>
    </row>
    <row r="15" spans="1:13" ht="29.25" customHeight="1">
      <c r="E15" s="4092" t="s">
        <v>2071</v>
      </c>
      <c r="F15" s="4092"/>
      <c r="G15" s="4092"/>
      <c r="H15" s="4092"/>
      <c r="M15" s="58">
        <v>28</v>
      </c>
    </row>
    <row r="16" spans="1:13" ht="14.25" hidden="1" customHeight="1">
      <c r="A16" s="55" t="s">
        <v>69</v>
      </c>
      <c r="B16" s="56">
        <v>0</v>
      </c>
      <c r="C16" s="57">
        <v>3</v>
      </c>
      <c r="D16" s="58">
        <v>6</v>
      </c>
      <c r="E16" s="58">
        <v>22</v>
      </c>
      <c r="F16" s="58">
        <v>15</v>
      </c>
      <c r="G16" s="58">
        <v>14</v>
      </c>
      <c r="H16" s="58">
        <v>47</v>
      </c>
      <c r="I16" s="58">
        <v>115</v>
      </c>
      <c r="J16" s="58">
        <v>3</v>
      </c>
      <c r="K16" s="58">
        <v>8</v>
      </c>
      <c r="L16" s="58">
        <v>8</v>
      </c>
      <c r="M16" s="58">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198" hidden="1"/>
    <col min="3" max="3" width="3" style="29" customWidth="1"/>
    <col min="4" max="4" width="6" style="198" customWidth="1"/>
    <col min="5" max="5" width="94" style="198" customWidth="1"/>
    <col min="6" max="9" width="8" style="198" customWidth="1"/>
    <col min="10" max="10" width="9.140625" style="198" hidden="1"/>
  </cols>
  <sheetData>
    <row r="1" spans="1:10" ht="14.25" hidden="1" customHeight="1">
      <c r="J1" s="7" t="s">
        <v>1</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4093" t="s">
        <v>2072</v>
      </c>
      <c r="E7" s="4094"/>
      <c r="F7" s="201"/>
      <c r="J7" s="7">
        <v>22</v>
      </c>
    </row>
    <row r="8" spans="1:10" ht="3" customHeight="1">
      <c r="C8" s="30"/>
      <c r="D8" s="8"/>
      <c r="E8" s="8"/>
      <c r="J8" s="7">
        <v>3</v>
      </c>
    </row>
    <row r="9" spans="1:10" ht="16.899999999999999" customHeight="1">
      <c r="C9" s="30"/>
      <c r="D9" s="43" t="s">
        <v>75</v>
      </c>
      <c r="E9" s="194" t="s">
        <v>2073</v>
      </c>
      <c r="J9" s="7">
        <v>16</v>
      </c>
    </row>
    <row r="10" spans="1:10" ht="1.1499999999999999" customHeight="1">
      <c r="C10" s="30"/>
      <c r="D10" s="25"/>
      <c r="E10" s="25"/>
      <c r="J10" s="7">
        <v>1</v>
      </c>
    </row>
    <row r="11" spans="1:10" ht="11.25" hidden="1" customHeight="1">
      <c r="C11" s="30"/>
      <c r="D11" s="84">
        <v>0</v>
      </c>
      <c r="E11" s="195"/>
      <c r="J11" s="7">
        <v>0</v>
      </c>
    </row>
    <row r="12" spans="1:10" ht="15.75" customHeight="1">
      <c r="C12" s="72"/>
      <c r="D12" s="50">
        <v>1</v>
      </c>
      <c r="E12" s="310"/>
      <c r="J12" s="7">
        <v>15</v>
      </c>
    </row>
    <row r="13" spans="1:10" ht="12.75" customHeight="1">
      <c r="C13" s="30"/>
      <c r="D13" s="196"/>
      <c r="E13" s="197" t="s">
        <v>2074</v>
      </c>
      <c r="J13" s="7">
        <v>12</v>
      </c>
    </row>
    <row r="14" spans="1:10" ht="3" customHeight="1">
      <c r="J14" s="7">
        <v>3</v>
      </c>
    </row>
    <row r="15" spans="1:10" ht="23.25" customHeight="1">
      <c r="C15" s="73"/>
      <c r="D15" s="4092" t="s">
        <v>2075</v>
      </c>
      <c r="E15" s="4092"/>
      <c r="F15" s="74"/>
      <c r="G15" s="74"/>
      <c r="H15" s="74"/>
      <c r="I15" s="74"/>
      <c r="J15" s="7">
        <v>22</v>
      </c>
    </row>
    <row r="16" spans="1:10" ht="14.25" hidden="1" customHeight="1">
      <c r="A16" s="7" t="s">
        <v>69</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634" customWidth="1"/>
    <col min="2" max="2" width="34.5703125" style="1634" customWidth="1"/>
    <col min="3" max="3" width="85" style="1634" customWidth="1"/>
    <col min="4" max="4" width="17" style="1634" customWidth="1"/>
    <col min="5" max="5" width="8" style="1634" customWidth="1"/>
    <col min="6" max="6" width="9.140625" style="1634" hidden="1"/>
  </cols>
  <sheetData>
    <row r="1" spans="1:6" ht="3" customHeight="1">
      <c r="F1" s="27" t="s">
        <v>1</v>
      </c>
    </row>
    <row r="2" spans="1:6" ht="22.5" customHeight="1">
      <c r="B2" s="4095" t="s">
        <v>2076</v>
      </c>
      <c r="C2" s="4095"/>
      <c r="D2" s="4095"/>
      <c r="E2" s="202"/>
      <c r="F2" s="27">
        <v>22</v>
      </c>
    </row>
    <row r="3" spans="1:6" ht="3" customHeight="1">
      <c r="F3" s="27">
        <v>3</v>
      </c>
    </row>
    <row r="4" spans="1:6" ht="23.25" customHeight="1">
      <c r="B4" s="1888" t="s">
        <v>2077</v>
      </c>
      <c r="C4" s="316" t="s">
        <v>2078</v>
      </c>
      <c r="D4" s="316" t="s">
        <v>2079</v>
      </c>
      <c r="F4" s="27">
        <v>22</v>
      </c>
    </row>
    <row r="5" spans="1:6" ht="11.25" hidden="1" customHeight="1">
      <c r="A5" s="27" t="s">
        <v>69</v>
      </c>
      <c r="B5" s="27">
        <v>34</v>
      </c>
      <c r="C5" s="27">
        <v>85</v>
      </c>
      <c r="D5" s="27">
        <v>17</v>
      </c>
      <c r="E5" s="27">
        <v>8</v>
      </c>
      <c r="F5" s="27">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634" customWidth="1"/>
    <col min="2" max="2" width="10" style="1634" customWidth="1"/>
    <col min="3" max="3" width="9.140625" style="1634"/>
    <col min="4" max="4" width="11.140625" style="1634" customWidth="1"/>
    <col min="5" max="5" width="16.5703125" style="1634" customWidth="1"/>
    <col min="6" max="6" width="16.28515625" style="1634" customWidth="1"/>
    <col min="7" max="7" width="19.140625" style="1634" customWidth="1"/>
    <col min="8" max="11" width="10" style="1634" customWidth="1"/>
    <col min="12" max="12" width="12.7109375" style="1634" customWidth="1"/>
    <col min="13" max="13" width="61.28515625" style="1634" customWidth="1"/>
    <col min="14" max="14" width="10" style="1634" customWidth="1"/>
    <col min="15" max="17" width="23.7109375" style="1634" customWidth="1"/>
    <col min="18" max="18" width="11.7109375" style="1634" customWidth="1"/>
    <col min="19" max="19" width="8.5703125" style="1634" customWidth="1"/>
    <col min="20" max="20" width="11.7109375" style="1634" customWidth="1"/>
    <col min="21" max="21" width="8.5703125" style="1634" customWidth="1"/>
    <col min="22" max="22" width="4.7109375" style="1634" customWidth="1"/>
    <col min="23" max="23" width="115.7109375" style="1634" customWidth="1"/>
    <col min="24" max="24" width="115.28515625" style="1634" customWidth="1"/>
    <col min="25" max="27" width="9.140625" style="1634"/>
    <col min="28" max="28" width="115.7109375" style="1634" customWidth="1"/>
    <col min="29" max="29" width="9.140625" style="1634"/>
    <col min="30" max="90" width="115.7109375" style="1634" customWidth="1"/>
    <col min="91" max="184" width="9.140625" style="1634"/>
  </cols>
  <sheetData>
    <row r="2" spans="1:80" s="1602" customFormat="1" ht="17.25" customHeight="1">
      <c r="A2" s="1602" t="s">
        <v>2080</v>
      </c>
    </row>
    <row r="4" spans="1:80" s="198" customFormat="1" ht="15" customHeight="1">
      <c r="C4" s="1603"/>
      <c r="D4" s="50"/>
      <c r="E4" s="310"/>
    </row>
    <row r="6" spans="1:80" s="1602" customFormat="1" ht="17.25" customHeight="1">
      <c r="A6" s="1602" t="s">
        <v>2081</v>
      </c>
    </row>
    <row r="8" spans="1:80" s="198" customFormat="1" ht="17.25" customHeight="1">
      <c r="C8" s="1604"/>
      <c r="D8" s="50"/>
      <c r="E8" s="51"/>
    </row>
    <row r="11" spans="1:80" s="1602" customFormat="1" ht="17.25" customHeight="1">
      <c r="A11" s="1602" t="s">
        <v>2082</v>
      </c>
    </row>
    <row r="13" spans="1:80" s="1606" customFormat="1" ht="15" customHeight="1">
      <c r="A13" s="3719">
        <v>1</v>
      </c>
      <c r="B13" s="984"/>
      <c r="C13" s="671" t="s">
        <v>90</v>
      </c>
      <c r="D13" s="1605"/>
      <c r="E13" s="1592">
        <f>A13</f>
        <v>1</v>
      </c>
      <c r="F13" s="674"/>
      <c r="G13" s="472" t="str">
        <f>"Территория "&amp;E13</f>
        <v>Территория 1</v>
      </c>
      <c r="H13" s="662"/>
      <c r="I13" s="662"/>
      <c r="J13" s="659"/>
      <c r="K13" s="1448"/>
      <c r="L13" s="1448"/>
      <c r="M13" s="1448"/>
      <c r="N13" s="160"/>
      <c r="O13" s="1448"/>
      <c r="P13" s="159"/>
      <c r="Q13" s="159"/>
      <c r="R13" s="159"/>
      <c r="S13" s="159"/>
    </row>
    <row r="14" spans="1:80" s="1634" customFormat="1" ht="15" customHeight="1">
      <c r="A14" s="3719"/>
      <c r="B14" s="984">
        <v>1</v>
      </c>
      <c r="C14" s="984"/>
      <c r="D14" s="670"/>
      <c r="E14" s="1600" t="str">
        <f>A13&amp;"."&amp;B14</f>
        <v>1.1</v>
      </c>
      <c r="F14" s="673">
        <f>$F$20</f>
        <v>0</v>
      </c>
      <c r="G14" s="663"/>
      <c r="H14" s="663"/>
      <c r="I14" s="661"/>
      <c r="J14" s="1448"/>
      <c r="K14" s="1460"/>
      <c r="L14" s="1460"/>
      <c r="M14" s="1448" t="str">
        <f t="array" ref="M14">IF(ISERROR(MATCH(MID(N14,1,250),MID(note_ter,1,250),0)),"n","y")</f>
        <v>n</v>
      </c>
      <c r="N14" s="1460"/>
      <c r="O14" s="1448" t="str">
        <f>H14&amp;"("&amp;I14&amp;")"</f>
        <v>()</v>
      </c>
      <c r="P14" s="984"/>
      <c r="Q14" s="984"/>
      <c r="R14" s="353"/>
      <c r="S14" s="984"/>
      <c r="T14" s="984"/>
      <c r="U14" s="984"/>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634" customFormat="1" ht="15" customHeight="1">
      <c r="A15" s="3719"/>
      <c r="B15" s="984"/>
      <c r="C15" s="345"/>
      <c r="D15" s="671"/>
      <c r="E15" s="354"/>
      <c r="F15" s="111"/>
      <c r="G15" s="348" t="s">
        <v>88</v>
      </c>
      <c r="H15" s="121"/>
      <c r="I15" s="357"/>
      <c r="J15" s="1460"/>
      <c r="K15" s="1460"/>
      <c r="L15" s="1460"/>
      <c r="M15" s="1460"/>
      <c r="N15" s="1448"/>
      <c r="O15" s="1460"/>
      <c r="P15" s="984"/>
      <c r="Q15" s="984"/>
      <c r="R15" s="353"/>
      <c r="S15" s="984"/>
      <c r="T15" s="984"/>
      <c r="U15" s="984"/>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1602" customFormat="1" ht="17.25" customHeight="1">
      <c r="A17" s="1602" t="s">
        <v>2083</v>
      </c>
    </row>
    <row r="19" spans="1:80" s="1634" customFormat="1" ht="15" customHeight="1">
      <c r="A19" s="1661"/>
      <c r="B19" s="1190">
        <v>1</v>
      </c>
      <c r="C19" s="1190"/>
      <c r="D19" s="670" t="s">
        <v>90</v>
      </c>
      <c r="E19" s="1660"/>
      <c r="F19" s="1662">
        <f>$F$20</f>
        <v>0</v>
      </c>
      <c r="G19" s="1665"/>
      <c r="H19" s="1665"/>
      <c r="I19" s="1663"/>
      <c r="J19" s="1448"/>
      <c r="K19" s="1460"/>
      <c r="L19" s="1460"/>
      <c r="M19" s="1448" t="str">
        <f t="array" ref="M19">IF(ISERROR(MATCH(MID(N19,1,250),MID(note_ter,1,250),0)),"n","y")</f>
        <v>n</v>
      </c>
      <c r="N19" s="1460"/>
      <c r="O19" s="1448" t="str">
        <f>H19&amp;"("&amp;I19&amp;")"</f>
        <v>()</v>
      </c>
      <c r="P19" s="1190"/>
      <c r="Q19" s="1190"/>
      <c r="R19" s="353"/>
      <c r="S19" s="1190"/>
      <c r="T19" s="1190"/>
      <c r="U19" s="1190"/>
      <c r="V19" s="703"/>
      <c r="W19" s="703"/>
      <c r="X19" s="541"/>
      <c r="Y19" s="541"/>
      <c r="Z19" s="541"/>
      <c r="AA19" s="541"/>
      <c r="AB19" s="541"/>
      <c r="AC19" s="541"/>
      <c r="AD19" s="541"/>
      <c r="AE19" s="541"/>
      <c r="AF19" s="541"/>
      <c r="AG19" s="541"/>
      <c r="AH19" s="541"/>
      <c r="AI19" s="541"/>
      <c r="AJ19" s="541"/>
      <c r="AK19" s="541"/>
      <c r="AL19" s="541"/>
      <c r="AM19" s="541"/>
      <c r="AN19" s="541"/>
      <c r="AO19" s="541"/>
      <c r="AP19" s="541"/>
      <c r="AQ19" s="541"/>
      <c r="AR19" s="541"/>
      <c r="AS19" s="541"/>
      <c r="AT19" s="541"/>
      <c r="AU19" s="541"/>
      <c r="AV19" s="541"/>
      <c r="AW19" s="541"/>
      <c r="AX19" s="541"/>
      <c r="AY19" s="541"/>
      <c r="AZ19" s="541"/>
      <c r="BA19" s="541"/>
      <c r="BB19" s="541"/>
      <c r="BC19" s="541"/>
      <c r="BD19" s="541"/>
      <c r="BE19" s="541"/>
      <c r="BF19" s="541"/>
      <c r="BG19" s="541"/>
      <c r="BH19" s="541"/>
      <c r="BI19" s="541"/>
      <c r="BJ19" s="541"/>
      <c r="BK19" s="541"/>
      <c r="BL19" s="541"/>
      <c r="BM19" s="541"/>
      <c r="BN19" s="541"/>
      <c r="BO19" s="541"/>
      <c r="BP19" s="541"/>
      <c r="BQ19" s="541"/>
      <c r="BR19" s="541"/>
      <c r="BS19" s="703"/>
      <c r="BT19" s="703"/>
      <c r="BU19" s="703"/>
      <c r="BV19" s="703"/>
      <c r="BW19" s="703"/>
      <c r="BX19" s="703"/>
      <c r="BY19" s="703"/>
      <c r="BZ19" s="703"/>
      <c r="CA19" s="703"/>
      <c r="CB19" s="703"/>
    </row>
    <row r="21" spans="1:80" s="1634" customFormat="1" ht="15" customHeight="1">
      <c r="A21" s="1602" t="s">
        <v>2084</v>
      </c>
      <c r="B21" s="1602"/>
      <c r="C21" s="1602"/>
      <c r="D21" s="1602"/>
      <c r="E21" s="1602"/>
      <c r="F21" s="1602"/>
      <c r="G21" s="1602"/>
      <c r="H21" s="1602"/>
      <c r="I21" s="1602"/>
      <c r="J21" s="1602"/>
      <c r="K21" s="1602"/>
      <c r="L21" s="1602"/>
      <c r="M21" s="1602"/>
      <c r="N21" s="1602"/>
      <c r="O21" s="1602"/>
      <c r="P21" s="1602"/>
      <c r="Q21" s="1602"/>
      <c r="R21" s="1602"/>
      <c r="S21" s="1602"/>
      <c r="T21" s="1602"/>
      <c r="U21" s="118"/>
      <c r="V21" s="1602"/>
      <c r="W21" s="1602"/>
    </row>
    <row r="22" spans="1:80" s="1634" customFormat="1" ht="15" customHeight="1">
      <c r="U22" s="119"/>
    </row>
    <row r="23" spans="1:80" s="1637" customFormat="1" ht="15" customHeight="1">
      <c r="A23" s="356"/>
      <c r="B23" s="356"/>
      <c r="C23" s="1515" t="s">
        <v>90</v>
      </c>
      <c r="D23" s="3742" t="s">
        <v>161</v>
      </c>
      <c r="E23" s="3744"/>
      <c r="F23" s="3741" t="s">
        <v>6</v>
      </c>
      <c r="G23" s="4112"/>
      <c r="H23" s="3731">
        <v>1</v>
      </c>
      <c r="I23" s="4114" t="str">
        <f>IF(U23="","",INDEX(TERRITORY_MR_LIST,MATCH(U23,TERRITORY_LIST_ID,0)))</f>
        <v/>
      </c>
      <c r="J23" s="3741" t="s">
        <v>6</v>
      </c>
      <c r="K23" s="702"/>
      <c r="L23" s="1569" t="s">
        <v>161</v>
      </c>
      <c r="M23" s="517"/>
      <c r="N23" s="518"/>
      <c r="O23" s="518"/>
      <c r="P23" s="518"/>
      <c r="Q23" s="518"/>
      <c r="R23" s="518"/>
      <c r="S23" s="518"/>
      <c r="T23" s="518"/>
      <c r="U23" s="519"/>
      <c r="V23" s="518"/>
      <c r="W23" s="518"/>
      <c r="X23" s="509"/>
      <c r="Y23" s="509" t="s">
        <v>169</v>
      </c>
      <c r="Z23" s="509">
        <v>1705000</v>
      </c>
      <c r="AA23" s="509"/>
      <c r="AB23" s="509"/>
      <c r="AC23" s="509"/>
      <c r="AD23" s="509"/>
      <c r="AE23" s="509"/>
      <c r="AF23" s="509"/>
      <c r="AG23" s="509"/>
      <c r="AH23" s="509"/>
      <c r="AI23" s="509"/>
      <c r="AJ23" s="509"/>
      <c r="AK23" s="509"/>
      <c r="AL23" s="509"/>
    </row>
    <row r="24" spans="1:80" s="1637" customFormat="1" ht="15" customHeight="1">
      <c r="A24" s="356"/>
      <c r="B24" s="356"/>
      <c r="C24" s="110"/>
      <c r="D24" s="3742"/>
      <c r="E24" s="3745"/>
      <c r="F24" s="3741"/>
      <c r="G24" s="4113"/>
      <c r="H24" s="3731"/>
      <c r="I24" s="4115"/>
      <c r="J24" s="3741"/>
      <c r="K24" s="354"/>
      <c r="L24" s="111"/>
      <c r="M24" s="521" t="s">
        <v>170</v>
      </c>
      <c r="N24" s="518"/>
      <c r="O24" s="518"/>
      <c r="P24" s="518"/>
      <c r="Q24" s="518"/>
      <c r="R24" s="518"/>
      <c r="S24" s="518"/>
      <c r="T24" s="518"/>
      <c r="U24" s="519"/>
      <c r="V24" s="518"/>
      <c r="W24" s="518"/>
      <c r="X24" s="509"/>
      <c r="Y24" s="509"/>
      <c r="Z24" s="509"/>
      <c r="AA24" s="509"/>
      <c r="AB24" s="509"/>
      <c r="AC24" s="509"/>
      <c r="AD24" s="509"/>
      <c r="AE24" s="509"/>
      <c r="AF24" s="509"/>
      <c r="AG24" s="509"/>
      <c r="AH24" s="509"/>
      <c r="AI24" s="509"/>
      <c r="AJ24" s="509"/>
      <c r="AK24" s="509"/>
      <c r="AL24" s="509"/>
    </row>
    <row r="25" spans="1:80" s="1637" customFormat="1" ht="15" customHeight="1">
      <c r="A25" s="356"/>
      <c r="B25" s="356"/>
      <c r="C25" s="110"/>
      <c r="D25" s="3742"/>
      <c r="E25" s="3746"/>
      <c r="F25" s="3741"/>
      <c r="G25" s="354"/>
      <c r="H25" s="111"/>
      <c r="I25" s="494" t="s">
        <v>211</v>
      </c>
      <c r="J25" s="111"/>
      <c r="K25" s="111"/>
      <c r="L25" s="111"/>
      <c r="M25" s="522"/>
      <c r="N25" s="518"/>
      <c r="O25" s="518"/>
      <c r="P25" s="518"/>
      <c r="Q25" s="518"/>
      <c r="R25" s="518"/>
      <c r="S25" s="518"/>
      <c r="T25" s="518"/>
      <c r="U25" s="519"/>
      <c r="V25" s="518"/>
      <c r="W25" s="518"/>
      <c r="X25" s="509"/>
      <c r="Y25" s="509"/>
      <c r="Z25" s="509"/>
      <c r="AA25" s="509"/>
      <c r="AB25" s="509"/>
      <c r="AC25" s="509"/>
      <c r="AD25" s="509"/>
      <c r="AE25" s="509"/>
      <c r="AF25" s="509"/>
      <c r="AG25" s="509"/>
      <c r="AH25" s="509"/>
      <c r="AI25" s="509"/>
      <c r="AJ25" s="509"/>
      <c r="AK25" s="509"/>
      <c r="AL25" s="509"/>
    </row>
    <row r="26" spans="1:80" s="1634" customFormat="1" ht="15" customHeight="1">
      <c r="U26" s="119"/>
    </row>
    <row r="27" spans="1:80" s="1634" customFormat="1" ht="15" customHeight="1">
      <c r="A27" s="1602" t="s">
        <v>2085</v>
      </c>
      <c r="B27" s="1602"/>
      <c r="C27" s="1602"/>
      <c r="D27" s="1602"/>
      <c r="E27" s="1602"/>
      <c r="F27" s="1602"/>
      <c r="G27" s="1602"/>
      <c r="H27" s="1602"/>
      <c r="I27" s="1602"/>
      <c r="J27" s="1602"/>
      <c r="K27" s="1602"/>
      <c r="L27" s="1602"/>
      <c r="M27" s="1602"/>
      <c r="N27" s="1602"/>
      <c r="O27" s="1602"/>
      <c r="P27" s="1602"/>
      <c r="Q27" s="1602"/>
      <c r="R27" s="1602"/>
      <c r="S27" s="1602"/>
      <c r="T27" s="1602"/>
      <c r="U27" s="118"/>
      <c r="V27" s="1602"/>
      <c r="W27" s="1602"/>
    </row>
    <row r="28" spans="1:80" s="1634" customFormat="1" ht="15" customHeight="1">
      <c r="U28" s="119"/>
    </row>
    <row r="29" spans="1:80" s="1637" customFormat="1" ht="15" customHeight="1">
      <c r="A29" s="356"/>
      <c r="B29" s="356"/>
      <c r="C29" s="110"/>
      <c r="D29" s="1607"/>
      <c r="E29" s="1607"/>
      <c r="F29" s="1607"/>
      <c r="G29" s="3750" t="s">
        <v>90</v>
      </c>
      <c r="H29" s="3711">
        <v>1</v>
      </c>
      <c r="I29" s="3751" t="str">
        <f>IF(U29="","",INDEX(TERRITORY_MR_LIST,MATCH(U29,TERRITORY_LIST_ID,0)))</f>
        <v/>
      </c>
      <c r="J29" s="3741" t="s">
        <v>6</v>
      </c>
      <c r="K29" s="702"/>
      <c r="L29" s="1569" t="s">
        <v>161</v>
      </c>
      <c r="M29" s="517"/>
      <c r="N29" s="518"/>
      <c r="O29" s="518"/>
      <c r="P29" s="518"/>
      <c r="Q29" s="518"/>
      <c r="R29" s="518"/>
      <c r="S29" s="518"/>
      <c r="T29" s="518"/>
      <c r="U29" s="519"/>
      <c r="V29" s="518"/>
      <c r="W29" s="518"/>
      <c r="X29" s="509"/>
      <c r="Y29" s="509" t="s">
        <v>169</v>
      </c>
      <c r="Z29" s="509">
        <v>1705000</v>
      </c>
      <c r="AA29" s="509"/>
      <c r="AB29" s="509"/>
      <c r="AC29" s="509"/>
      <c r="AD29" s="509"/>
      <c r="AE29" s="509"/>
      <c r="AF29" s="509"/>
      <c r="AG29" s="509"/>
      <c r="AH29" s="509"/>
      <c r="AI29" s="509"/>
      <c r="AJ29" s="509"/>
      <c r="AK29" s="509"/>
      <c r="AL29" s="509"/>
    </row>
    <row r="30" spans="1:80" s="1637" customFormat="1" ht="15" customHeight="1">
      <c r="A30" s="356"/>
      <c r="B30" s="356"/>
      <c r="C30" s="110"/>
      <c r="D30" s="1607"/>
      <c r="E30" s="1607"/>
      <c r="F30" s="1607"/>
      <c r="G30" s="3750"/>
      <c r="H30" s="3711"/>
      <c r="I30" s="3751"/>
      <c r="J30" s="3741"/>
      <c r="K30" s="354"/>
      <c r="L30" s="111"/>
      <c r="M30" s="521" t="s">
        <v>170</v>
      </c>
      <c r="N30" s="518"/>
      <c r="O30" s="518"/>
      <c r="P30" s="518"/>
      <c r="Q30" s="518"/>
      <c r="R30" s="518"/>
      <c r="S30" s="518"/>
      <c r="T30" s="518"/>
      <c r="U30" s="519"/>
      <c r="V30" s="518"/>
      <c r="W30" s="518"/>
      <c r="X30" s="509"/>
      <c r="Y30" s="509"/>
      <c r="Z30" s="509"/>
      <c r="AA30" s="509"/>
      <c r="AB30" s="509"/>
      <c r="AC30" s="509"/>
      <c r="AD30" s="509"/>
      <c r="AE30" s="509"/>
      <c r="AF30" s="509"/>
      <c r="AG30" s="509"/>
      <c r="AH30" s="509"/>
      <c r="AI30" s="509"/>
      <c r="AJ30" s="509"/>
      <c r="AK30" s="509"/>
      <c r="AL30" s="509"/>
    </row>
    <row r="31" spans="1:80" s="1634" customFormat="1" ht="15" customHeight="1">
      <c r="U31" s="119"/>
    </row>
    <row r="32" spans="1:80" s="1634" customFormat="1" ht="15" customHeight="1">
      <c r="A32" s="1602" t="s">
        <v>2086</v>
      </c>
      <c r="B32" s="1602"/>
      <c r="C32" s="1602"/>
      <c r="D32" s="1602"/>
      <c r="E32" s="1602"/>
      <c r="F32" s="1602"/>
      <c r="G32" s="1602"/>
      <c r="H32" s="1602"/>
      <c r="I32" s="1602"/>
      <c r="J32" s="1602"/>
      <c r="K32" s="1602"/>
      <c r="L32" s="1602"/>
      <c r="M32" s="1602"/>
      <c r="N32" s="1602"/>
      <c r="O32" s="1602"/>
      <c r="P32" s="1602"/>
      <c r="Q32" s="1602"/>
      <c r="R32" s="1602"/>
      <c r="S32" s="1602"/>
      <c r="T32" s="1602"/>
      <c r="U32" s="118"/>
      <c r="V32" s="1602"/>
      <c r="W32" s="1602"/>
    </row>
    <row r="33" spans="1:38" s="1634" customFormat="1" ht="15" customHeight="1">
      <c r="U33" s="119"/>
    </row>
    <row r="34" spans="1:38" s="1637" customFormat="1" ht="15" customHeight="1">
      <c r="A34" s="356"/>
      <c r="B34" s="356"/>
      <c r="C34" s="110"/>
      <c r="D34" s="1607"/>
      <c r="E34" s="1607"/>
      <c r="F34" s="1607"/>
      <c r="G34" s="1607"/>
      <c r="H34" s="1607"/>
      <c r="I34" s="1607"/>
      <c r="J34" s="1607"/>
      <c r="K34" s="1586" t="s">
        <v>90</v>
      </c>
      <c r="L34" s="1516" t="s">
        <v>161</v>
      </c>
      <c r="M34" s="681"/>
      <c r="N34" s="682"/>
      <c r="O34" s="518"/>
      <c r="P34" s="518"/>
      <c r="Q34" s="518"/>
      <c r="R34" s="518"/>
      <c r="S34" s="518"/>
      <c r="T34" s="518"/>
      <c r="U34" s="519"/>
      <c r="V34" s="518"/>
      <c r="W34" s="518"/>
      <c r="X34" s="509"/>
      <c r="Y34" s="509" t="s">
        <v>169</v>
      </c>
      <c r="Z34" s="509">
        <v>1705000</v>
      </c>
      <c r="AA34" s="509"/>
      <c r="AB34" s="509"/>
      <c r="AC34" s="509"/>
      <c r="AD34" s="509"/>
      <c r="AE34" s="509"/>
      <c r="AF34" s="509"/>
      <c r="AG34" s="509"/>
      <c r="AH34" s="509"/>
      <c r="AI34" s="509"/>
      <c r="AJ34" s="509"/>
      <c r="AK34" s="509"/>
      <c r="AL34" s="509"/>
    </row>
    <row r="35" spans="1:38" s="1634" customFormat="1" ht="15" customHeight="1">
      <c r="U35" s="119"/>
    </row>
    <row r="36" spans="1:38" s="1634" customFormat="1" ht="15" customHeight="1">
      <c r="U36" s="119"/>
    </row>
    <row r="37" spans="1:38" s="1602" customFormat="1" ht="11.25" customHeight="1">
      <c r="A37" s="1602" t="s">
        <v>2087</v>
      </c>
    </row>
    <row r="38" spans="1:38" ht="11.25" customHeight="1"/>
    <row r="39" spans="1:38" s="388" customFormat="1" ht="22.5" customHeight="1">
      <c r="A39" s="1578"/>
      <c r="B39" s="390"/>
      <c r="C39" s="729"/>
      <c r="D39" s="373"/>
      <c r="E39" s="730"/>
      <c r="F39" s="1599"/>
      <c r="G39" s="1608"/>
      <c r="H39" s="408"/>
    </row>
    <row r="40" spans="1:38" ht="11.25" customHeight="1"/>
    <row r="41" spans="1:38" s="1602" customFormat="1" ht="11.25" customHeight="1">
      <c r="A41" s="1602" t="s">
        <v>2088</v>
      </c>
    </row>
    <row r="42" spans="1:38" ht="11.25" customHeight="1"/>
    <row r="43" spans="1:38" s="388" customFormat="1" ht="22.5" customHeight="1">
      <c r="A43" s="390"/>
      <c r="B43" s="390"/>
      <c r="C43" s="390"/>
      <c r="D43" s="373"/>
      <c r="E43" s="730"/>
      <c r="F43" s="731"/>
      <c r="G43" s="1608"/>
      <c r="H43" s="408"/>
    </row>
    <row r="44" spans="1:38" ht="11.25" customHeight="1"/>
    <row r="45" spans="1:38" s="1602" customFormat="1" ht="11.25" customHeight="1">
      <c r="A45" s="1602" t="s">
        <v>2089</v>
      </c>
    </row>
    <row r="46" spans="1:38" ht="11.25" customHeight="1"/>
    <row r="47" spans="1:38" s="388" customFormat="1" ht="24" customHeight="1">
      <c r="A47" s="3815" t="s">
        <v>397</v>
      </c>
      <c r="B47" s="435"/>
      <c r="C47" s="3826"/>
      <c r="D47" s="378" t="str">
        <f>A47</f>
        <v>5.1</v>
      </c>
      <c r="E47" s="375" t="s">
        <v>398</v>
      </c>
      <c r="F47" s="1751" t="s">
        <v>390</v>
      </c>
      <c r="G47" s="377" t="s">
        <v>399</v>
      </c>
      <c r="H47" s="408"/>
      <c r="I47" s="722"/>
    </row>
    <row r="48" spans="1:38" s="388" customFormat="1" ht="22.5" customHeight="1">
      <c r="A48" s="3815"/>
      <c r="B48" s="435"/>
      <c r="C48" s="3826"/>
      <c r="D48" s="373" t="str">
        <f>D47&amp;".1"</f>
        <v>5.1.1</v>
      </c>
      <c r="E48" s="372" t="s">
        <v>400</v>
      </c>
      <c r="F48" s="1752" t="s">
        <v>9</v>
      </c>
      <c r="G48" s="407"/>
      <c r="H48" s="408"/>
      <c r="I48" s="722"/>
    </row>
    <row r="49" spans="1:45" s="388" customFormat="1" ht="22.5" customHeight="1">
      <c r="A49" s="3815"/>
      <c r="B49" s="435"/>
      <c r="C49" s="3826"/>
      <c r="D49" s="373" t="str">
        <f>D47&amp;".2"</f>
        <v>5.1.2</v>
      </c>
      <c r="E49" s="372" t="s">
        <v>401</v>
      </c>
      <c r="F49" s="1519" t="s">
        <v>9</v>
      </c>
      <c r="G49" s="377" t="s">
        <v>402</v>
      </c>
      <c r="H49" s="408"/>
      <c r="I49" s="722"/>
    </row>
    <row r="50" spans="1:45" s="388" customFormat="1" ht="22.5" customHeight="1">
      <c r="A50" s="3815"/>
      <c r="B50" s="435"/>
      <c r="C50" s="3826"/>
      <c r="D50" s="373" t="str">
        <f>D47&amp;".3"</f>
        <v>5.1.3</v>
      </c>
      <c r="E50" s="372" t="s">
        <v>403</v>
      </c>
      <c r="F50" s="1752" t="s">
        <v>9</v>
      </c>
      <c r="G50" s="407"/>
      <c r="H50" s="408"/>
      <c r="I50" s="722"/>
    </row>
    <row r="51" spans="1:45" s="388" customFormat="1" ht="22.5" customHeight="1">
      <c r="A51" s="3815"/>
      <c r="B51" s="435"/>
      <c r="C51" s="3826"/>
      <c r="D51" s="373" t="str">
        <f>D47&amp;".4"</f>
        <v>5.1.4</v>
      </c>
      <c r="E51" s="372" t="s">
        <v>404</v>
      </c>
      <c r="F51" s="1752" t="s">
        <v>9</v>
      </c>
      <c r="G51" s="377" t="s">
        <v>405</v>
      </c>
      <c r="H51" s="408"/>
      <c r="I51" s="722"/>
    </row>
    <row r="54" spans="1:45" s="1602" customFormat="1" ht="17.25" customHeight="1">
      <c r="A54" s="1602" t="s">
        <v>2090</v>
      </c>
    </row>
    <row r="56" spans="1:45" s="1436" customFormat="1" ht="18.75" customHeight="1">
      <c r="A56" s="27"/>
      <c r="B56" s="1609"/>
      <c r="C56" s="1609"/>
      <c r="D56" s="1610"/>
      <c r="E56" s="1596"/>
      <c r="F56" s="738">
        <v>13</v>
      </c>
      <c r="G56" s="737"/>
      <c r="H56" s="663"/>
      <c r="I56" s="661"/>
      <c r="J56" s="453" t="s">
        <v>52</v>
      </c>
      <c r="K56" s="1611" t="s">
        <v>9</v>
      </c>
      <c r="L56" s="27"/>
      <c r="M56" s="1460"/>
      <c r="N56" s="1460"/>
      <c r="O56" s="1460"/>
      <c r="P56" s="449" t="s">
        <v>476</v>
      </c>
      <c r="Q56" s="449" t="s">
        <v>477</v>
      </c>
      <c r="R56" s="450" t="s">
        <v>478</v>
      </c>
      <c r="S56" s="1460" t="s">
        <v>479</v>
      </c>
      <c r="T56" s="1460"/>
      <c r="U56" s="1460"/>
      <c r="V56" s="1460"/>
    </row>
    <row r="58" spans="1:45" s="1602" customFormat="1" ht="11.25" customHeight="1">
      <c r="A58" s="1602" t="s">
        <v>2091</v>
      </c>
    </row>
    <row r="60" spans="1:45" s="1459" customFormat="1" ht="14.25" customHeight="1">
      <c r="C60" s="1503"/>
      <c r="D60" s="1653"/>
      <c r="E60" s="1564" t="s">
        <v>9</v>
      </c>
      <c r="F60" s="1652"/>
      <c r="G60" s="726"/>
      <c r="H60" s="1565"/>
      <c r="I60" s="1565"/>
      <c r="J60" s="366"/>
      <c r="K60" s="1647"/>
      <c r="L60" s="365"/>
      <c r="M60" s="1647"/>
      <c r="N60" s="366"/>
      <c r="O60" s="1647"/>
      <c r="P60" s="366"/>
      <c r="Q60" s="1647"/>
      <c r="R60" s="366"/>
      <c r="S60" s="724"/>
      <c r="T60" s="1565"/>
      <c r="U60" s="366"/>
      <c r="V60" s="366"/>
      <c r="W60" s="1651"/>
      <c r="X60" s="1565"/>
      <c r="Y60" s="366"/>
      <c r="Z60" s="366"/>
      <c r="AA60" s="1651"/>
      <c r="AB60" s="1565"/>
      <c r="AC60" s="366"/>
      <c r="AD60" s="1651"/>
      <c r="AE60" s="27"/>
      <c r="AF60" s="27"/>
      <c r="AG60" s="27"/>
      <c r="AH60" s="27"/>
      <c r="AJ60" s="1460"/>
      <c r="AK60" s="1460"/>
      <c r="AL60" s="1460"/>
      <c r="AM60" s="1460"/>
      <c r="AN60" s="1460"/>
      <c r="AO60" s="1460"/>
      <c r="AP60" s="1448" t="s">
        <v>465</v>
      </c>
      <c r="AQ60" s="1448" t="s">
        <v>465</v>
      </c>
      <c r="AR60" s="1460"/>
      <c r="AS60" s="1460"/>
    </row>
    <row r="62" spans="1:45" s="1602" customFormat="1" ht="11.25" customHeight="1">
      <c r="A62" s="1602" t="s">
        <v>2092</v>
      </c>
    </row>
    <row r="64" spans="1:45" s="1609" customFormat="1" ht="15" customHeight="1">
      <c r="A64" s="80" t="s">
        <v>77</v>
      </c>
      <c r="B64" s="62" t="s">
        <v>9</v>
      </c>
      <c r="C64" s="1612"/>
      <c r="D64" s="65"/>
      <c r="E64" s="314"/>
      <c r="F64" s="314"/>
      <c r="G64" s="1590"/>
      <c r="H64" s="1611"/>
      <c r="I64" s="1591"/>
      <c r="K64" s="206"/>
      <c r="L64" s="207"/>
    </row>
    <row r="66" spans="1:30" s="1602" customFormat="1" ht="11.25" customHeight="1">
      <c r="A66" s="1602" t="s">
        <v>2093</v>
      </c>
    </row>
    <row r="68" spans="1:30" s="1459" customFormat="1" ht="14.25" customHeight="1">
      <c r="A68" s="277"/>
      <c r="B68" s="984"/>
      <c r="C68" s="309"/>
      <c r="D68" s="1597"/>
      <c r="E68" s="755"/>
      <c r="F68" s="1611"/>
      <c r="G68" s="27"/>
      <c r="I68" s="1448"/>
      <c r="J68" s="1448"/>
    </row>
    <row r="70" spans="1:30" s="1602" customFormat="1" ht="11.25" customHeight="1">
      <c r="A70" s="1602" t="s">
        <v>2094</v>
      </c>
    </row>
    <row r="72" spans="1:30" s="1459" customFormat="1" ht="27" customHeight="1">
      <c r="A72" s="990"/>
      <c r="B72" s="990"/>
      <c r="C72" s="990"/>
      <c r="D72" s="984"/>
      <c r="E72" s="1613"/>
      <c r="F72" s="3977"/>
      <c r="G72" s="3978"/>
      <c r="H72" s="3979" t="s">
        <v>52</v>
      </c>
      <c r="I72" s="3981"/>
      <c r="J72" s="3983"/>
      <c r="K72" s="3985"/>
      <c r="L72" s="3986"/>
      <c r="M72" s="3986"/>
      <c r="N72" s="3990"/>
      <c r="O72" s="3990"/>
      <c r="P72" s="3991" t="e">
        <f>DATEDIF(DATEVALUE(N72),DATEVALUE(O72),"y")&amp;"г. "&amp;DATEDIF(DATEVALUE(N72),DATEVALUE(O72),"ym")&amp;"мес. "&amp;DATEVALUE(O72)-DATE(YEAR(DATEVALUE(O72)),MONTH(DATEVALUE(O72)),1)&amp;"дн. "</f>
        <v>#VALUE!</v>
      </c>
      <c r="Q72" s="3989"/>
      <c r="R72" s="3989"/>
      <c r="S72" s="3989"/>
      <c r="T72" s="3983"/>
      <c r="U72" s="3989"/>
      <c r="V72" s="3989"/>
      <c r="W72" s="3989"/>
      <c r="X72" s="3983"/>
      <c r="Y72" s="3987" t="s">
        <v>52</v>
      </c>
      <c r="Z72" s="1595"/>
      <c r="AA72" s="1579">
        <v>1</v>
      </c>
      <c r="AB72" s="1066"/>
      <c r="AD72" s="1460" t="s">
        <v>2095</v>
      </c>
    </row>
    <row r="73" spans="1:30" s="1459" customFormat="1" ht="10.5" customHeight="1">
      <c r="A73" s="990"/>
      <c r="B73" s="990"/>
      <c r="C73" s="990"/>
      <c r="D73" s="984"/>
      <c r="E73" s="816"/>
      <c r="F73" s="3977"/>
      <c r="G73" s="3978"/>
      <c r="H73" s="3980"/>
      <c r="I73" s="3982"/>
      <c r="J73" s="3984"/>
      <c r="K73" s="3985"/>
      <c r="L73" s="3986"/>
      <c r="M73" s="3986"/>
      <c r="N73" s="3990"/>
      <c r="O73" s="3990"/>
      <c r="P73" s="3991"/>
      <c r="Q73" s="3989"/>
      <c r="R73" s="3989"/>
      <c r="S73" s="3989"/>
      <c r="T73" s="3984"/>
      <c r="U73" s="3989"/>
      <c r="V73" s="3989"/>
      <c r="W73" s="3989"/>
      <c r="X73" s="3984"/>
      <c r="Y73" s="3988"/>
      <c r="Z73" s="281"/>
      <c r="AA73" s="488"/>
      <c r="AB73" s="566" t="s">
        <v>990</v>
      </c>
    </row>
    <row r="75" spans="1:30" s="1602" customFormat="1" ht="11.25" customHeight="1">
      <c r="A75" s="1602" t="s">
        <v>2096</v>
      </c>
    </row>
    <row r="77" spans="1:30" s="1459" customFormat="1" ht="27" customHeight="1">
      <c r="A77" s="990"/>
      <c r="B77" s="990"/>
      <c r="C77" s="990"/>
      <c r="D77" s="984"/>
      <c r="E77" s="1613"/>
      <c r="F77" s="1584"/>
      <c r="G77" s="1534"/>
      <c r="H77" s="1535"/>
      <c r="I77" s="1536"/>
      <c r="J77" s="1537"/>
      <c r="K77" s="1538"/>
      <c r="L77" s="1539"/>
      <c r="M77" s="1539"/>
      <c r="N77" s="1540"/>
      <c r="O77" s="1540"/>
      <c r="P77" s="1541"/>
      <c r="Q77" s="1542"/>
      <c r="R77" s="1542"/>
      <c r="S77" s="1542"/>
      <c r="T77" s="1537"/>
      <c r="U77" s="1542"/>
      <c r="V77" s="1542"/>
      <c r="W77" s="1542"/>
      <c r="X77" s="1537"/>
      <c r="Y77" s="1535"/>
      <c r="Z77" s="1595"/>
      <c r="AA77" s="1579">
        <v>1</v>
      </c>
      <c r="AB77" s="1066"/>
      <c r="AD77" s="1460" t="s">
        <v>2095</v>
      </c>
    </row>
    <row r="79" spans="1:30" s="1602" customFormat="1" ht="11.25" customHeight="1">
      <c r="A79" s="1602" t="s">
        <v>2097</v>
      </c>
    </row>
    <row r="80" spans="1:30" ht="17.25" customHeight="1"/>
    <row r="81" spans="1:58" s="1459" customFormat="1" ht="21" customHeight="1">
      <c r="A81" s="991"/>
      <c r="B81" s="990"/>
      <c r="C81" s="990"/>
      <c r="D81" s="984"/>
      <c r="E81" s="994"/>
      <c r="F81" s="947" t="e">
        <f>INDEX(IP_MAIN_LIST_NAME_IP,MATCH(A81,IP_MAIN_LIST_IP_ID,0))&amp;" ("&amp;INDEX(IP_MAIN_START_DATE,MATCH(A81,IP_MAIN_LIST_IP_ID,0))&amp;"-"&amp;INDEX(IP_MAIN_END_DATE,MATCH(A81,IP_MAIN_LIST_IP_ID,0))&amp;")"</f>
        <v>#N/A</v>
      </c>
      <c r="G81" s="948"/>
      <c r="H81" s="948"/>
      <c r="I81" s="1009"/>
      <c r="J81" s="1009"/>
      <c r="K81" s="1010"/>
      <c r="L81" s="1010"/>
      <c r="M81" s="1010"/>
      <c r="N81" s="1011"/>
      <c r="O81" s="1011"/>
      <c r="P81" s="1011"/>
      <c r="Q81" s="1011"/>
      <c r="R81" s="1011"/>
      <c r="S81" s="1011"/>
      <c r="T81" s="1011"/>
      <c r="U81" s="1011"/>
      <c r="V81" s="1011"/>
      <c r="W81" s="1011"/>
      <c r="X81" s="1011"/>
      <c r="Y81" s="1011"/>
      <c r="Z81" s="1011"/>
      <c r="AA81" s="1011"/>
      <c r="AB81" s="1011"/>
      <c r="AC81" s="1011"/>
      <c r="AD81" s="1011"/>
      <c r="AE81" s="1012"/>
      <c r="AF81" s="1010"/>
      <c r="AG81" s="1010"/>
      <c r="AH81" s="1010"/>
      <c r="AI81" s="1010"/>
      <c r="AJ81" s="1010"/>
      <c r="AK81" s="1010"/>
      <c r="AL81" s="1763"/>
      <c r="AM81" s="1609"/>
      <c r="AN81" s="1609"/>
      <c r="AO81" s="1609"/>
      <c r="AP81" s="1609"/>
      <c r="AQ81" s="1609"/>
      <c r="AR81" s="1609"/>
      <c r="AS81" s="1609"/>
      <c r="AT81" s="1609"/>
      <c r="AU81" s="1609"/>
      <c r="AV81" s="1609"/>
      <c r="AW81" s="1609"/>
      <c r="AX81" s="1609"/>
      <c r="AY81" s="1609"/>
      <c r="AZ81" s="1609"/>
      <c r="BA81" s="1609"/>
      <c r="BB81" s="1609"/>
      <c r="BC81" s="1609"/>
      <c r="BD81" s="1609"/>
      <c r="BE81" s="1609"/>
      <c r="BF81" s="1609"/>
    </row>
    <row r="82" spans="1:58" s="1459" customFormat="1" ht="0.75" customHeight="1">
      <c r="A82" s="990"/>
      <c r="B82" s="990"/>
      <c r="C82" s="990"/>
      <c r="D82" s="984"/>
      <c r="E82" s="994"/>
      <c r="F82" s="4006"/>
      <c r="G82" s="4003"/>
      <c r="H82" s="4010" t="s">
        <v>460</v>
      </c>
      <c r="I82" s="4011"/>
      <c r="J82" s="4002"/>
      <c r="K82" s="4002"/>
      <c r="L82" s="4004"/>
      <c r="M82" s="3857"/>
      <c r="N82" s="1811"/>
      <c r="O82" s="1810"/>
      <c r="P82" s="1811"/>
      <c r="Q82" s="1811"/>
      <c r="R82" s="1811"/>
      <c r="S82" s="1811"/>
      <c r="T82" s="1811"/>
      <c r="U82" s="1811"/>
      <c r="V82" s="1811"/>
      <c r="W82" s="1811"/>
      <c r="X82" s="1811"/>
      <c r="Y82" s="1811"/>
      <c r="Z82" s="1811"/>
      <c r="AA82" s="1811"/>
      <c r="AB82" s="1811"/>
      <c r="AC82" s="1811"/>
      <c r="AD82" s="1811"/>
      <c r="AE82" s="1811"/>
      <c r="AF82" s="4009"/>
      <c r="AG82" s="4004"/>
      <c r="AH82" s="4004"/>
      <c r="AI82" s="4009"/>
      <c r="AJ82" s="4004"/>
      <c r="AK82" s="4004"/>
      <c r="AL82" s="1763"/>
      <c r="AM82" s="1609"/>
      <c r="AN82" s="1609"/>
      <c r="AO82" s="1609"/>
      <c r="AP82" s="1609"/>
      <c r="AQ82" s="1609"/>
      <c r="AR82" s="1609"/>
      <c r="AS82" s="1609"/>
      <c r="AT82" s="1609"/>
      <c r="AU82" s="1609"/>
      <c r="AV82" s="1609"/>
      <c r="AW82" s="1609"/>
      <c r="AX82" s="1609"/>
      <c r="AY82" s="1609"/>
      <c r="AZ82" s="1609"/>
      <c r="BA82" s="1609"/>
      <c r="BB82" s="1609"/>
      <c r="BC82" s="1609"/>
      <c r="BD82" s="1609"/>
      <c r="BE82" s="1609"/>
      <c r="BF82" s="1609"/>
    </row>
    <row r="83" spans="1:58" s="1459" customFormat="1" ht="0.75" customHeight="1">
      <c r="A83" s="990"/>
      <c r="B83" s="990"/>
      <c r="C83" s="990"/>
      <c r="D83" s="984"/>
      <c r="E83" s="994"/>
      <c r="F83" s="4006"/>
      <c r="G83" s="4003"/>
      <c r="H83" s="4010"/>
      <c r="I83" s="4011"/>
      <c r="J83" s="4002"/>
      <c r="K83" s="4002"/>
      <c r="L83" s="4004"/>
      <c r="M83" s="3857"/>
      <c r="N83" s="4012"/>
      <c r="O83" s="4013"/>
      <c r="P83" s="3999"/>
      <c r="Q83" s="4002"/>
      <c r="R83" s="4002"/>
      <c r="S83" s="4002"/>
      <c r="T83" s="4002"/>
      <c r="U83" s="4002"/>
      <c r="V83" s="4002"/>
      <c r="W83" s="4002"/>
      <c r="X83" s="4002"/>
      <c r="Y83" s="4002"/>
      <c r="Z83" s="1812"/>
      <c r="AA83" s="1813"/>
      <c r="AB83" s="1813"/>
      <c r="AC83" s="1814"/>
      <c r="AD83" s="1814"/>
      <c r="AE83" s="1815"/>
      <c r="AF83" s="4009"/>
      <c r="AG83" s="4004"/>
      <c r="AH83" s="4004"/>
      <c r="AI83" s="4009"/>
      <c r="AJ83" s="4004"/>
      <c r="AK83" s="4004"/>
      <c r="AL83" s="1763"/>
      <c r="AM83" s="1609"/>
      <c r="AN83" s="1609"/>
      <c r="AO83" s="1609"/>
      <c r="AP83" s="1609"/>
      <c r="AQ83" s="1609"/>
      <c r="AR83" s="1609"/>
      <c r="AS83" s="1609"/>
      <c r="AT83" s="1609"/>
      <c r="AU83" s="1609"/>
      <c r="AV83" s="1609"/>
      <c r="AW83" s="1609"/>
      <c r="AX83" s="1609"/>
      <c r="AY83" s="1609"/>
      <c r="AZ83" s="1609"/>
      <c r="BA83" s="1609"/>
      <c r="BB83" s="1609"/>
      <c r="BC83" s="1609"/>
      <c r="BD83" s="1609"/>
      <c r="BE83" s="1609"/>
      <c r="BF83" s="1609"/>
    </row>
    <row r="84" spans="1:58" s="1459" customFormat="1" ht="0.75" customHeight="1">
      <c r="A84" s="990"/>
      <c r="B84" s="990"/>
      <c r="C84" s="990"/>
      <c r="D84" s="984"/>
      <c r="E84" s="994"/>
      <c r="F84" s="4006"/>
      <c r="G84" s="4003"/>
      <c r="H84" s="4010"/>
      <c r="I84" s="4011"/>
      <c r="J84" s="4002"/>
      <c r="K84" s="4002"/>
      <c r="L84" s="4004"/>
      <c r="M84" s="3857"/>
      <c r="N84" s="4012"/>
      <c r="O84" s="4013"/>
      <c r="P84" s="4000"/>
      <c r="Q84" s="4002"/>
      <c r="R84" s="4002"/>
      <c r="S84" s="4002"/>
      <c r="T84" s="4002"/>
      <c r="U84" s="4002"/>
      <c r="V84" s="4002"/>
      <c r="W84" s="4002"/>
      <c r="X84" s="4002"/>
      <c r="Y84" s="4002"/>
      <c r="Z84" s="1816"/>
      <c r="AA84" s="1817"/>
      <c r="AB84" s="1818"/>
      <c r="AC84" s="1819"/>
      <c r="AD84" s="1818"/>
      <c r="AE84" s="1819"/>
      <c r="AF84" s="4009"/>
      <c r="AG84" s="4004"/>
      <c r="AH84" s="4004"/>
      <c r="AI84" s="4009"/>
      <c r="AJ84" s="4004"/>
      <c r="AK84" s="4004"/>
      <c r="AL84" s="1763"/>
      <c r="AM84" s="1609"/>
      <c r="AN84" s="1609"/>
      <c r="AO84" s="1609"/>
      <c r="AP84" s="1609"/>
      <c r="AQ84" s="1609"/>
      <c r="AR84" s="1609"/>
      <c r="AS84" s="1609"/>
      <c r="AT84" s="1609"/>
      <c r="AU84" s="1609"/>
      <c r="AV84" s="1609"/>
      <c r="AW84" s="1609"/>
      <c r="AX84" s="1609"/>
      <c r="AY84" s="1609"/>
      <c r="AZ84" s="1609"/>
      <c r="BA84" s="1609"/>
      <c r="BB84" s="1609"/>
      <c r="BC84" s="1609"/>
      <c r="BD84" s="1609"/>
      <c r="BE84" s="1609"/>
      <c r="BF84" s="1609"/>
    </row>
    <row r="85" spans="1:58" s="1459" customFormat="1" ht="0.75" customHeight="1">
      <c r="A85" s="990"/>
      <c r="B85" s="990"/>
      <c r="C85" s="990"/>
      <c r="D85" s="984"/>
      <c r="E85" s="994"/>
      <c r="F85" s="4006"/>
      <c r="G85" s="4003"/>
      <c r="H85" s="4010"/>
      <c r="I85" s="4011"/>
      <c r="J85" s="4002"/>
      <c r="K85" s="4002"/>
      <c r="L85" s="4004"/>
      <c r="M85" s="3857"/>
      <c r="N85" s="4012"/>
      <c r="O85" s="4013"/>
      <c r="P85" s="4001"/>
      <c r="Q85" s="4002"/>
      <c r="R85" s="4002"/>
      <c r="S85" s="4002"/>
      <c r="T85" s="4002"/>
      <c r="U85" s="4002"/>
      <c r="V85" s="4002"/>
      <c r="W85" s="4002"/>
      <c r="X85" s="4002"/>
      <c r="Y85" s="4002"/>
      <c r="Z85" s="1812"/>
      <c r="AA85" s="1813"/>
      <c r="AB85" s="1820"/>
      <c r="AC85" s="1814"/>
      <c r="AD85" s="1814"/>
      <c r="AE85" s="1821"/>
      <c r="AF85" s="4009"/>
      <c r="AG85" s="4004"/>
      <c r="AH85" s="4004"/>
      <c r="AI85" s="4009"/>
      <c r="AJ85" s="4004"/>
      <c r="AK85" s="4004"/>
      <c r="AL85" s="1763"/>
      <c r="AM85" s="1609"/>
      <c r="AN85" s="1609"/>
      <c r="AO85" s="1609"/>
      <c r="AP85" s="1609"/>
      <c r="AQ85" s="1609"/>
      <c r="AR85" s="1609"/>
      <c r="AS85" s="1609"/>
      <c r="AT85" s="1609"/>
      <c r="AU85" s="1609"/>
      <c r="AV85" s="1609"/>
      <c r="AW85" s="1609"/>
      <c r="AX85" s="1609"/>
      <c r="AY85" s="1609"/>
      <c r="AZ85" s="1609"/>
      <c r="BA85" s="1609"/>
      <c r="BB85" s="1609"/>
      <c r="BC85" s="1609"/>
      <c r="BD85" s="1609"/>
      <c r="BE85" s="1609"/>
      <c r="BF85" s="1609"/>
    </row>
    <row r="86" spans="1:58" s="1459" customFormat="1" ht="0.75" customHeight="1">
      <c r="A86" s="990"/>
      <c r="B86" s="990"/>
      <c r="C86" s="990"/>
      <c r="D86" s="984"/>
      <c r="E86" s="994"/>
      <c r="F86" s="4006"/>
      <c r="G86" s="4003"/>
      <c r="H86" s="4010"/>
      <c r="I86" s="4011"/>
      <c r="J86" s="4002"/>
      <c r="K86" s="4002"/>
      <c r="L86" s="4004"/>
      <c r="M86" s="3857"/>
      <c r="N86" s="1813"/>
      <c r="O86" s="1813"/>
      <c r="P86" s="1820"/>
      <c r="Q86" s="1813"/>
      <c r="R86" s="1813"/>
      <c r="S86" s="1813"/>
      <c r="T86" s="1813"/>
      <c r="U86" s="1813"/>
      <c r="V86" s="1813"/>
      <c r="W86" s="1813"/>
      <c r="X86" s="1813"/>
      <c r="Y86" s="1813"/>
      <c r="Z86" s="1813"/>
      <c r="AA86" s="1813"/>
      <c r="AB86" s="1813"/>
      <c r="AC86" s="1813"/>
      <c r="AD86" s="1813"/>
      <c r="AE86" s="1822"/>
      <c r="AF86" s="4009"/>
      <c r="AG86" s="4004"/>
      <c r="AH86" s="4004"/>
      <c r="AI86" s="4009"/>
      <c r="AJ86" s="4004"/>
      <c r="AK86" s="4004"/>
      <c r="AL86" s="1763"/>
      <c r="AM86" s="1609"/>
      <c r="AN86" s="1609"/>
      <c r="AO86" s="1609"/>
      <c r="AP86" s="1609"/>
      <c r="AQ86" s="1609"/>
      <c r="AR86" s="1609"/>
      <c r="AS86" s="1609"/>
      <c r="AT86" s="1609"/>
      <c r="AU86" s="1609"/>
      <c r="AV86" s="1609"/>
      <c r="AW86" s="1609"/>
      <c r="AX86" s="1609"/>
      <c r="AY86" s="1609"/>
      <c r="AZ86" s="1609"/>
      <c r="BA86" s="1609"/>
      <c r="BB86" s="1609"/>
      <c r="BC86" s="1609"/>
      <c r="BD86" s="1609"/>
      <c r="BE86" s="1609"/>
      <c r="BF86" s="1609"/>
    </row>
    <row r="87" spans="1:58" s="1459" customFormat="1" ht="12" customHeight="1">
      <c r="A87" s="990"/>
      <c r="B87" s="990"/>
      <c r="C87" s="990"/>
      <c r="D87" s="984"/>
      <c r="E87" s="994"/>
      <c r="F87" s="4008"/>
      <c r="G87" s="1014"/>
      <c r="H87" s="1014"/>
      <c r="I87" s="4005" t="s">
        <v>1100</v>
      </c>
      <c r="J87" s="4005"/>
      <c r="K87" s="4005"/>
      <c r="L87" s="997"/>
      <c r="M87" s="997"/>
      <c r="N87" s="998"/>
      <c r="O87" s="998"/>
      <c r="P87" s="998"/>
      <c r="Q87" s="998"/>
      <c r="R87" s="998"/>
      <c r="S87" s="998"/>
      <c r="T87" s="998"/>
      <c r="U87" s="998"/>
      <c r="V87" s="998"/>
      <c r="W87" s="998"/>
      <c r="X87" s="998"/>
      <c r="Y87" s="998"/>
      <c r="Z87" s="998"/>
      <c r="AA87" s="998"/>
      <c r="AB87" s="998"/>
      <c r="AC87" s="998"/>
      <c r="AD87" s="998"/>
      <c r="AE87" s="998"/>
      <c r="AF87" s="998"/>
      <c r="AG87" s="997"/>
      <c r="AH87" s="997"/>
      <c r="AI87" s="998"/>
      <c r="AJ87" s="997"/>
      <c r="AK87" s="998"/>
      <c r="AL87" s="1763"/>
      <c r="AM87" s="1609"/>
      <c r="AN87" s="1609"/>
      <c r="AO87" s="1609"/>
      <c r="AP87" s="1609"/>
      <c r="AQ87" s="1609"/>
      <c r="AR87" s="1609"/>
      <c r="AS87" s="1609"/>
      <c r="AT87" s="1609"/>
      <c r="AU87" s="1609"/>
      <c r="AV87" s="1609"/>
      <c r="AW87" s="1609"/>
      <c r="AX87" s="1609"/>
      <c r="AY87" s="1609"/>
      <c r="AZ87" s="1609"/>
      <c r="BA87" s="1609"/>
      <c r="BB87" s="1609"/>
      <c r="BC87" s="1609"/>
      <c r="BD87" s="1609"/>
      <c r="BE87" s="1609"/>
      <c r="BF87" s="1609"/>
    </row>
    <row r="89" spans="1:58" s="1602" customFormat="1" ht="11.25" customHeight="1">
      <c r="A89" s="1602" t="s">
        <v>2098</v>
      </c>
    </row>
    <row r="91" spans="1:58" s="1459" customFormat="1" ht="11.25" customHeight="1">
      <c r="A91" s="990"/>
      <c r="B91" s="990"/>
      <c r="C91" s="990"/>
      <c r="D91" s="984"/>
      <c r="E91" s="994"/>
      <c r="F91" s="1615"/>
      <c r="G91" s="1616"/>
      <c r="H91" s="1616"/>
      <c r="I91" s="1551"/>
      <c r="J91" s="1551"/>
      <c r="K91" s="1617"/>
      <c r="L91" s="1551"/>
      <c r="M91" s="1616"/>
      <c r="N91" s="4020"/>
      <c r="O91" s="4096">
        <v>1</v>
      </c>
      <c r="P91" s="4022" t="s">
        <v>6</v>
      </c>
      <c r="Q91" s="3975" t="s">
        <v>9</v>
      </c>
      <c r="R91" s="3975" t="s">
        <v>9</v>
      </c>
      <c r="S91" s="3975" t="s">
        <v>9</v>
      </c>
      <c r="T91" s="3975" t="s">
        <v>9</v>
      </c>
      <c r="U91" s="3975" t="s">
        <v>9</v>
      </c>
      <c r="V91" s="3975" t="s">
        <v>9</v>
      </c>
      <c r="W91" s="3975" t="s">
        <v>9</v>
      </c>
      <c r="X91" s="3975" t="s">
        <v>9</v>
      </c>
      <c r="Y91" s="3975"/>
      <c r="Z91" s="999"/>
      <c r="AA91" s="1000"/>
      <c r="AB91" s="1000"/>
      <c r="AC91" s="1004"/>
      <c r="AD91" s="1004"/>
      <c r="AE91" s="1004"/>
      <c r="AF91" s="1859"/>
      <c r="AG91" s="1546"/>
      <c r="AH91" s="1546"/>
      <c r="AI91" s="1859"/>
      <c r="AJ91" s="1546"/>
      <c r="AK91" s="1762"/>
      <c r="AL91" s="1763"/>
      <c r="AM91" s="1609"/>
      <c r="AN91" s="1609"/>
      <c r="AO91" s="1609"/>
      <c r="AP91" s="1609"/>
      <c r="AQ91" s="1609"/>
      <c r="AR91" s="1609"/>
      <c r="AS91" s="1609"/>
      <c r="AT91" s="1609"/>
      <c r="AU91" s="1609"/>
      <c r="AV91" s="1609"/>
      <c r="AW91" s="1609"/>
      <c r="AX91" s="1609"/>
      <c r="AY91" s="1609"/>
      <c r="AZ91" s="1609"/>
      <c r="BA91" s="1609"/>
      <c r="BB91" s="1609"/>
      <c r="BC91" s="1609"/>
      <c r="BD91" s="1609"/>
      <c r="BE91" s="1609"/>
      <c r="BF91" s="1609"/>
    </row>
    <row r="92" spans="1:58" s="1459" customFormat="1" ht="11.25" customHeight="1">
      <c r="A92" s="990"/>
      <c r="B92" s="990"/>
      <c r="C92" s="990"/>
      <c r="D92" s="984"/>
      <c r="E92" s="994"/>
      <c r="F92" s="1615"/>
      <c r="G92" s="1616"/>
      <c r="H92" s="1616"/>
      <c r="I92" s="1552"/>
      <c r="J92" s="1552"/>
      <c r="K92" s="1617"/>
      <c r="L92" s="1552"/>
      <c r="M92" s="1616"/>
      <c r="N92" s="4020"/>
      <c r="O92" s="4096"/>
      <c r="P92" s="4023"/>
      <c r="Q92" s="3975"/>
      <c r="R92" s="3975"/>
      <c r="S92" s="4025"/>
      <c r="T92" s="3975"/>
      <c r="U92" s="3975"/>
      <c r="V92" s="3975"/>
      <c r="W92" s="3975"/>
      <c r="X92" s="3975"/>
      <c r="Y92" s="3975"/>
      <c r="Z92" s="1614"/>
      <c r="AA92" s="1581">
        <v>1</v>
      </c>
      <c r="AB92" s="1003"/>
      <c r="AC92" s="993"/>
      <c r="AD92" s="1003">
        <f>AB92</f>
        <v>0</v>
      </c>
      <c r="AE92" s="621"/>
      <c r="AF92" s="1860"/>
      <c r="AG92" s="1546"/>
      <c r="AH92" s="1546"/>
      <c r="AI92" s="1860"/>
      <c r="AJ92" s="1546"/>
      <c r="AK92" s="1762"/>
      <c r="AL92" s="1763"/>
      <c r="AM92" s="1609"/>
      <c r="AN92" s="1609"/>
      <c r="AO92" s="1609"/>
      <c r="AP92" s="1609"/>
      <c r="AQ92" s="1609"/>
      <c r="AR92" s="1609"/>
      <c r="AS92" s="1609"/>
      <c r="AT92" s="1609"/>
      <c r="AU92" s="1609"/>
      <c r="AV92" s="1609"/>
      <c r="AW92" s="1609"/>
      <c r="AX92" s="1609"/>
      <c r="AY92" s="1609"/>
      <c r="AZ92" s="1609"/>
      <c r="BA92" s="1609"/>
      <c r="BB92" s="1609"/>
      <c r="BC92" s="1609"/>
      <c r="BD92" s="1609"/>
      <c r="BE92" s="1609"/>
      <c r="BF92" s="1609"/>
    </row>
    <row r="93" spans="1:58" s="1459" customFormat="1" ht="11.25" customHeight="1">
      <c r="A93" s="990"/>
      <c r="B93" s="990"/>
      <c r="C93" s="990"/>
      <c r="D93" s="984"/>
      <c r="E93" s="994"/>
      <c r="F93" s="1615"/>
      <c r="G93" s="1616"/>
      <c r="H93" s="1616"/>
      <c r="I93" s="1553"/>
      <c r="J93" s="1553"/>
      <c r="K93" s="1617"/>
      <c r="L93" s="1553"/>
      <c r="M93" s="1616"/>
      <c r="N93" s="4020"/>
      <c r="O93" s="4096"/>
      <c r="P93" s="4024"/>
      <c r="Q93" s="3975"/>
      <c r="R93" s="3975"/>
      <c r="S93" s="4025"/>
      <c r="T93" s="3975"/>
      <c r="U93" s="3975"/>
      <c r="V93" s="3975"/>
      <c r="W93" s="3975"/>
      <c r="X93" s="3975"/>
      <c r="Y93" s="3975"/>
      <c r="Z93" s="999"/>
      <c r="AA93" s="1000"/>
      <c r="AB93" s="1065" t="s">
        <v>1093</v>
      </c>
      <c r="AC93" s="1004"/>
      <c r="AD93" s="1004"/>
      <c r="AE93" s="1004"/>
      <c r="AF93" s="1861"/>
      <c r="AG93" s="1546"/>
      <c r="AH93" s="1546"/>
      <c r="AI93" s="1861"/>
      <c r="AJ93" s="1546"/>
      <c r="AK93" s="1762"/>
      <c r="AL93" s="1763"/>
      <c r="AM93" s="1609"/>
      <c r="AN93" s="1609"/>
      <c r="AO93" s="1609"/>
      <c r="AP93" s="1609"/>
      <c r="AQ93" s="1609"/>
      <c r="AR93" s="1609"/>
      <c r="AS93" s="1609"/>
      <c r="AT93" s="1609"/>
      <c r="AU93" s="1609"/>
      <c r="AV93" s="1609"/>
      <c r="AW93" s="1609"/>
      <c r="AX93" s="1609"/>
      <c r="AY93" s="1609"/>
      <c r="AZ93" s="1609"/>
      <c r="BA93" s="1609"/>
      <c r="BB93" s="1609"/>
      <c r="BC93" s="1609"/>
      <c r="BD93" s="1609"/>
      <c r="BE93" s="1609"/>
      <c r="BF93" s="1609"/>
    </row>
    <row r="95" spans="1:58" s="1602" customFormat="1" ht="11.25" customHeight="1">
      <c r="A95" s="1602" t="s">
        <v>2099</v>
      </c>
    </row>
    <row r="97" spans="1:184" s="1459" customFormat="1" ht="11.25" customHeight="1">
      <c r="A97" s="990"/>
      <c r="B97" s="990"/>
      <c r="C97" s="990"/>
      <c r="D97" s="984"/>
      <c r="E97" s="994"/>
      <c r="F97" s="1616"/>
      <c r="G97" s="1616"/>
      <c r="H97" s="1616"/>
      <c r="I97" s="1616"/>
      <c r="J97" s="1616"/>
      <c r="K97" s="1616"/>
      <c r="L97" s="1616"/>
      <c r="M97" s="1616"/>
      <c r="N97" s="1616"/>
      <c r="O97" s="1616"/>
      <c r="P97" s="1616"/>
      <c r="Q97" s="1616"/>
      <c r="R97" s="1616"/>
      <c r="S97" s="1616"/>
      <c r="T97" s="1616"/>
      <c r="U97" s="1616"/>
      <c r="V97" s="1616"/>
      <c r="W97" s="1616"/>
      <c r="X97" s="1616"/>
      <c r="Y97" s="1616"/>
      <c r="Z97" s="1618"/>
      <c r="AA97" s="1601">
        <v>1</v>
      </c>
      <c r="AB97" s="1003"/>
      <c r="AC97" s="993"/>
      <c r="AD97" s="1003">
        <f>AB97</f>
        <v>0</v>
      </c>
      <c r="AE97" s="993"/>
      <c r="AF97" s="1858"/>
      <c r="AG97" s="1546"/>
      <c r="AH97" s="1546"/>
      <c r="AI97" s="1858"/>
      <c r="AJ97" s="1546"/>
      <c r="AK97" s="1762"/>
      <c r="AL97" s="1763"/>
      <c r="AM97" s="1609"/>
      <c r="AN97" s="1609"/>
      <c r="AO97" s="1609"/>
      <c r="AP97" s="1609"/>
      <c r="AQ97" s="1609"/>
      <c r="AR97" s="1609"/>
      <c r="AS97" s="1609"/>
      <c r="AT97" s="1609"/>
      <c r="AU97" s="1609"/>
      <c r="AV97" s="1609"/>
      <c r="AW97" s="1609"/>
      <c r="AX97" s="1609"/>
      <c r="AY97" s="1609"/>
      <c r="AZ97" s="1609"/>
      <c r="BA97" s="1609"/>
      <c r="BB97" s="1609"/>
      <c r="BC97" s="1609"/>
      <c r="BD97" s="1609"/>
      <c r="BE97" s="1609"/>
      <c r="BF97" s="1609"/>
    </row>
    <row r="99" spans="1:184" s="1602" customFormat="1" ht="11.25" customHeight="1">
      <c r="A99" s="1602" t="s">
        <v>2100</v>
      </c>
    </row>
    <row r="101" spans="1:184" s="1459" customFormat="1" ht="11.25" customHeight="1">
      <c r="A101" s="990"/>
      <c r="B101" s="990"/>
      <c r="C101" s="990"/>
      <c r="D101" s="984"/>
      <c r="E101" s="994"/>
      <c r="F101" s="1615"/>
      <c r="G101" s="1616"/>
      <c r="H101" s="4003" t="s">
        <v>161</v>
      </c>
      <c r="I101" s="4015"/>
      <c r="J101" s="4016"/>
      <c r="K101" s="4017"/>
      <c r="L101" s="3741" t="s">
        <v>6</v>
      </c>
      <c r="M101" s="3742"/>
      <c r="N101" s="1761"/>
      <c r="O101" s="1001" t="s">
        <v>460</v>
      </c>
      <c r="P101" s="1002"/>
      <c r="Q101" s="1002"/>
      <c r="R101" s="1002"/>
      <c r="S101" s="1002"/>
      <c r="T101" s="1002"/>
      <c r="U101" s="1002"/>
      <c r="V101" s="1002"/>
      <c r="W101" s="1002"/>
      <c r="X101" s="1002"/>
      <c r="Y101" s="1002"/>
      <c r="Z101" s="1002"/>
      <c r="AA101" s="1002"/>
      <c r="AB101" s="1002"/>
      <c r="AC101" s="1002"/>
      <c r="AD101" s="1002"/>
      <c r="AE101" s="1002"/>
      <c r="AF101" s="4018"/>
      <c r="AG101" s="4019"/>
      <c r="AH101" s="4019"/>
      <c r="AI101" s="4018"/>
      <c r="AJ101" s="4019"/>
      <c r="AK101" s="4019"/>
      <c r="AL101" s="1763"/>
      <c r="AM101" s="1609"/>
      <c r="AN101" s="1609"/>
      <c r="AO101" s="1609"/>
      <c r="AP101" s="1609"/>
      <c r="AQ101" s="1609"/>
      <c r="AR101" s="1609"/>
      <c r="AS101" s="1609"/>
      <c r="AT101" s="1609"/>
      <c r="AU101" s="1609"/>
      <c r="AV101" s="1609"/>
      <c r="AW101" s="1609"/>
      <c r="AX101" s="1609"/>
      <c r="AY101" s="1609"/>
      <c r="AZ101" s="1609"/>
      <c r="BA101" s="1609"/>
      <c r="BB101" s="1609"/>
      <c r="BC101" s="1609"/>
      <c r="BD101" s="1609"/>
      <c r="BE101" s="1609"/>
      <c r="BF101" s="1609"/>
    </row>
    <row r="102" spans="1:184" s="1459" customFormat="1" ht="11.25" customHeight="1">
      <c r="A102" s="990"/>
      <c r="B102" s="990"/>
      <c r="C102" s="990"/>
      <c r="D102" s="984"/>
      <c r="E102" s="994"/>
      <c r="F102" s="1615"/>
      <c r="G102" s="1616"/>
      <c r="H102" s="4003"/>
      <c r="I102" s="4015"/>
      <c r="J102" s="4016"/>
      <c r="K102" s="4017"/>
      <c r="L102" s="3741"/>
      <c r="M102" s="3742"/>
      <c r="N102" s="4020"/>
      <c r="O102" s="4021">
        <v>1</v>
      </c>
      <c r="P102" s="4022" t="s">
        <v>6</v>
      </c>
      <c r="Q102" s="3975" t="s">
        <v>9</v>
      </c>
      <c r="R102" s="3975" t="s">
        <v>9</v>
      </c>
      <c r="S102" s="3975" t="s">
        <v>9</v>
      </c>
      <c r="T102" s="3975" t="s">
        <v>9</v>
      </c>
      <c r="U102" s="3975" t="s">
        <v>9</v>
      </c>
      <c r="V102" s="3975" t="s">
        <v>9</v>
      </c>
      <c r="W102" s="3975" t="s">
        <v>9</v>
      </c>
      <c r="X102" s="3975" t="s">
        <v>9</v>
      </c>
      <c r="Y102" s="3975"/>
      <c r="Z102" s="999"/>
      <c r="AA102" s="1000"/>
      <c r="AB102" s="1000"/>
      <c r="AC102" s="1004"/>
      <c r="AD102" s="1004"/>
      <c r="AE102" s="1005"/>
      <c r="AF102" s="4018"/>
      <c r="AG102" s="4019"/>
      <c r="AH102" s="4019"/>
      <c r="AI102" s="4018"/>
      <c r="AJ102" s="4019"/>
      <c r="AK102" s="4019"/>
      <c r="AL102" s="1763"/>
      <c r="AM102" s="1609"/>
      <c r="AN102" s="1609"/>
      <c r="AO102" s="1609"/>
      <c r="AP102" s="1609"/>
      <c r="AQ102" s="1609"/>
      <c r="AR102" s="1609"/>
      <c r="AS102" s="1609"/>
      <c r="AT102" s="1609"/>
      <c r="AU102" s="1609"/>
      <c r="AV102" s="1609"/>
      <c r="AW102" s="1609"/>
      <c r="AX102" s="1609"/>
      <c r="AY102" s="1609"/>
      <c r="AZ102" s="1609"/>
      <c r="BA102" s="1609"/>
      <c r="BB102" s="1609"/>
      <c r="BC102" s="1609"/>
      <c r="BD102" s="1609"/>
      <c r="BE102" s="1609"/>
      <c r="BF102" s="1609"/>
    </row>
    <row r="103" spans="1:184" s="1459" customFormat="1" ht="11.25" customHeight="1">
      <c r="A103" s="990"/>
      <c r="B103" s="990"/>
      <c r="C103" s="990"/>
      <c r="D103" s="984"/>
      <c r="E103" s="994"/>
      <c r="F103" s="1615"/>
      <c r="G103" s="1616"/>
      <c r="H103" s="4003"/>
      <c r="I103" s="4015"/>
      <c r="J103" s="4016"/>
      <c r="K103" s="4017"/>
      <c r="L103" s="3741"/>
      <c r="M103" s="3742"/>
      <c r="N103" s="4020"/>
      <c r="O103" s="4021"/>
      <c r="P103" s="4023"/>
      <c r="Q103" s="3975"/>
      <c r="R103" s="3975"/>
      <c r="S103" s="4025"/>
      <c r="T103" s="3975"/>
      <c r="U103" s="3975"/>
      <c r="V103" s="3975"/>
      <c r="W103" s="3975"/>
      <c r="X103" s="3975"/>
      <c r="Y103" s="3975"/>
      <c r="Z103" s="1614"/>
      <c r="AA103" s="1581">
        <v>1</v>
      </c>
      <c r="AB103" s="1003"/>
      <c r="AC103" s="993"/>
      <c r="AD103" s="1003">
        <f>AB103</f>
        <v>0</v>
      </c>
      <c r="AE103" s="993"/>
      <c r="AF103" s="4018"/>
      <c r="AG103" s="4019"/>
      <c r="AH103" s="4019"/>
      <c r="AI103" s="4018"/>
      <c r="AJ103" s="4019"/>
      <c r="AK103" s="4019"/>
      <c r="AL103" s="1763"/>
      <c r="AM103" s="1609"/>
      <c r="AN103" s="1609"/>
      <c r="AO103" s="1609"/>
      <c r="AP103" s="1609"/>
      <c r="AQ103" s="1609"/>
      <c r="AR103" s="1609"/>
      <c r="AS103" s="1609"/>
      <c r="AT103" s="1609"/>
      <c r="AU103" s="1609"/>
      <c r="AV103" s="1609"/>
      <c r="AW103" s="1609"/>
      <c r="AX103" s="1609"/>
      <c r="AY103" s="1609"/>
      <c r="AZ103" s="1609"/>
      <c r="BA103" s="1609"/>
      <c r="BB103" s="1609"/>
      <c r="BC103" s="1609"/>
      <c r="BD103" s="1609"/>
      <c r="BE103" s="1609"/>
      <c r="BF103" s="1609"/>
    </row>
    <row r="104" spans="1:184" s="1459" customFormat="1" ht="11.25" customHeight="1">
      <c r="A104" s="990"/>
      <c r="B104" s="990"/>
      <c r="C104" s="990"/>
      <c r="D104" s="984"/>
      <c r="E104" s="994"/>
      <c r="F104" s="1615"/>
      <c r="G104" s="1616"/>
      <c r="H104" s="4003"/>
      <c r="I104" s="4015"/>
      <c r="J104" s="4016"/>
      <c r="K104" s="4017"/>
      <c r="L104" s="3741"/>
      <c r="M104" s="3742"/>
      <c r="N104" s="4020"/>
      <c r="O104" s="4021"/>
      <c r="P104" s="4024"/>
      <c r="Q104" s="3975"/>
      <c r="R104" s="3975"/>
      <c r="S104" s="4025"/>
      <c r="T104" s="3975"/>
      <c r="U104" s="3975"/>
      <c r="V104" s="3975"/>
      <c r="W104" s="3975"/>
      <c r="X104" s="3975"/>
      <c r="Y104" s="3975"/>
      <c r="Z104" s="999"/>
      <c r="AA104" s="1000"/>
      <c r="AB104" s="1065" t="s">
        <v>1093</v>
      </c>
      <c r="AC104" s="1004"/>
      <c r="AD104" s="1004"/>
      <c r="AE104" s="1006"/>
      <c r="AF104" s="4018"/>
      <c r="AG104" s="4019"/>
      <c r="AH104" s="4019"/>
      <c r="AI104" s="4018"/>
      <c r="AJ104" s="4019"/>
      <c r="AK104" s="4019"/>
      <c r="AL104" s="1763"/>
      <c r="AM104" s="1609"/>
      <c r="AN104" s="1609"/>
      <c r="AO104" s="1609"/>
      <c r="AP104" s="1609"/>
      <c r="AQ104" s="1609"/>
      <c r="AR104" s="1609"/>
      <c r="AS104" s="1609"/>
      <c r="AT104" s="1609"/>
      <c r="AU104" s="1609"/>
      <c r="AV104" s="1609"/>
      <c r="AW104" s="1609"/>
      <c r="AX104" s="1609"/>
      <c r="AY104" s="1609"/>
      <c r="AZ104" s="1609"/>
      <c r="BA104" s="1609"/>
      <c r="BB104" s="1609"/>
      <c r="BC104" s="1609"/>
      <c r="BD104" s="1609"/>
      <c r="BE104" s="1609"/>
      <c r="BF104" s="1609"/>
    </row>
    <row r="105" spans="1:184" s="1459" customFormat="1" ht="11.25" customHeight="1">
      <c r="A105" s="990"/>
      <c r="B105" s="990"/>
      <c r="C105" s="990"/>
      <c r="D105" s="984"/>
      <c r="E105" s="994"/>
      <c r="F105" s="1615"/>
      <c r="G105" s="1616"/>
      <c r="H105" s="4003"/>
      <c r="I105" s="4015"/>
      <c r="J105" s="4016"/>
      <c r="K105" s="4017"/>
      <c r="L105" s="3741"/>
      <c r="M105" s="3742"/>
      <c r="N105" s="999"/>
      <c r="O105" s="1000"/>
      <c r="P105" s="992" t="s">
        <v>1094</v>
      </c>
      <c r="Q105" s="1000"/>
      <c r="R105" s="1000"/>
      <c r="S105" s="1000"/>
      <c r="T105" s="1000"/>
      <c r="U105" s="1000"/>
      <c r="V105" s="1000"/>
      <c r="W105" s="1000"/>
      <c r="X105" s="1000"/>
      <c r="Y105" s="1000"/>
      <c r="Z105" s="1000"/>
      <c r="AA105" s="1000"/>
      <c r="AB105" s="1000"/>
      <c r="AC105" s="1000"/>
      <c r="AD105" s="1000"/>
      <c r="AE105" s="1007"/>
      <c r="AF105" s="4018"/>
      <c r="AG105" s="4019"/>
      <c r="AH105" s="4019"/>
      <c r="AI105" s="4018"/>
      <c r="AJ105" s="4019"/>
      <c r="AK105" s="4019"/>
      <c r="AL105" s="1763"/>
      <c r="AM105" s="1609"/>
      <c r="AN105" s="1609"/>
      <c r="AO105" s="1609"/>
      <c r="AP105" s="1609"/>
      <c r="AQ105" s="1609"/>
      <c r="AR105" s="1609"/>
      <c r="AS105" s="1609"/>
      <c r="AT105" s="1609"/>
      <c r="AU105" s="1609"/>
      <c r="AV105" s="1609"/>
      <c r="AW105" s="1609"/>
      <c r="AX105" s="1609"/>
      <c r="AY105" s="1609"/>
      <c r="AZ105" s="1609"/>
      <c r="BA105" s="1609"/>
      <c r="BB105" s="1609"/>
      <c r="BC105" s="1609"/>
      <c r="BD105" s="1609"/>
      <c r="BE105" s="1609"/>
      <c r="BF105" s="1609"/>
    </row>
    <row r="107" spans="1:184" s="1602" customFormat="1" ht="11.25" customHeight="1">
      <c r="A107" s="1602" t="s">
        <v>2101</v>
      </c>
    </row>
    <row r="108" spans="1:184" ht="17.25" customHeight="1"/>
    <row r="109" spans="1:184" s="794" customFormat="1" ht="21" customHeight="1">
      <c r="A109" s="991"/>
      <c r="B109" s="809"/>
      <c r="D109" s="793"/>
      <c r="E109" s="808" t="s">
        <v>9</v>
      </c>
      <c r="F109" s="946" t="e">
        <f>INDEX(IP_MAIN_LIST_NAME_IP,MATCH(A109,IP_MAIN_LIST_IP_ID,0))&amp;" ("&amp;INDEX(IP_MAIN_START_DATE,MATCH(A109,IP_MAIN_LIST_IP_ID,0))&amp;"-"&amp;INDEX(IP_MAIN_END_DATE,MATCH(A109,IP_MAIN_LIST_IP_ID,0))&amp;")"</f>
        <v>#N/A</v>
      </c>
      <c r="G109" s="1027"/>
      <c r="H109" s="1028"/>
      <c r="I109" s="1028"/>
      <c r="J109" s="1028"/>
      <c r="K109" s="1028"/>
      <c r="L109" s="1028"/>
      <c r="M109" s="1028"/>
      <c r="N109" s="1028"/>
      <c r="O109" s="1027"/>
      <c r="P109" s="1027"/>
      <c r="Q109" s="1027"/>
      <c r="R109" s="1027"/>
      <c r="S109" s="1027"/>
      <c r="T109" s="1027"/>
      <c r="U109" s="1029"/>
      <c r="V109" s="1029"/>
      <c r="W109" s="1029"/>
      <c r="X109" s="1029"/>
      <c r="Y109" s="1029"/>
      <c r="Z109" s="1029"/>
      <c r="AA109" s="1029"/>
      <c r="AB109" s="1027"/>
      <c r="AC109" s="1028"/>
      <c r="AD109" s="1028"/>
      <c r="AE109" s="1028"/>
      <c r="AF109" s="1028"/>
      <c r="AG109" s="1028"/>
      <c r="AH109" s="1028"/>
      <c r="AI109" s="1028"/>
      <c r="AJ109" s="1028"/>
      <c r="AK109" s="1028"/>
      <c r="AL109" s="1028"/>
      <c r="AM109" s="1028"/>
      <c r="AN109" s="1028"/>
      <c r="AO109" s="1028"/>
      <c r="AP109" s="1028"/>
      <c r="AQ109" s="1028"/>
      <c r="AR109" s="1028"/>
      <c r="AS109" s="1028"/>
      <c r="AT109" s="1028"/>
      <c r="AU109" s="1028"/>
      <c r="AV109" s="1028"/>
      <c r="AW109" s="1028"/>
      <c r="AX109" s="1028"/>
      <c r="AY109" s="1028"/>
      <c r="AZ109" s="1028"/>
      <c r="BA109" s="1028"/>
      <c r="BB109" s="1028"/>
      <c r="BC109" s="1028"/>
      <c r="BD109" s="1028"/>
      <c r="BE109" s="1028"/>
      <c r="BF109" s="1028"/>
      <c r="BG109" s="1028"/>
      <c r="BH109" s="1028"/>
      <c r="BI109" s="1028"/>
      <c r="BJ109" s="1028"/>
      <c r="BK109" s="1028"/>
      <c r="BL109" s="1028"/>
      <c r="BM109" s="1028"/>
      <c r="BN109" s="1028"/>
      <c r="BO109" s="1028"/>
      <c r="BP109" s="1028"/>
      <c r="BQ109" s="1028"/>
      <c r="BR109" s="1028"/>
      <c r="BS109" s="1028"/>
      <c r="BT109" s="1028"/>
      <c r="BU109" s="1028"/>
      <c r="BV109" s="1028"/>
      <c r="BW109" s="1028"/>
      <c r="BX109" s="1028"/>
      <c r="BY109" s="1028"/>
      <c r="BZ109" s="1028"/>
      <c r="CA109" s="1028"/>
      <c r="CB109" s="1028"/>
      <c r="CC109" s="1028"/>
      <c r="CD109" s="1028"/>
      <c r="CE109" s="1028"/>
      <c r="CF109" s="1028"/>
      <c r="CG109" s="1028"/>
      <c r="CH109" s="1028"/>
      <c r="CI109" s="1028"/>
      <c r="CJ109" s="1028"/>
      <c r="CK109" s="1028"/>
      <c r="CL109" s="1030"/>
      <c r="CM109" s="1030"/>
      <c r="CN109" s="1030"/>
      <c r="CO109" s="1030"/>
      <c r="CP109" s="1030"/>
      <c r="CQ109" s="1030"/>
      <c r="CR109" s="1030"/>
      <c r="CS109" s="1030"/>
      <c r="CT109" s="1030"/>
      <c r="CU109" s="1030"/>
      <c r="CV109" s="1030"/>
      <c r="CW109" s="1030"/>
      <c r="CX109" s="1030"/>
      <c r="CY109" s="1030"/>
      <c r="CZ109" s="1030"/>
      <c r="DA109" s="1030"/>
      <c r="DB109" s="1030"/>
      <c r="DC109" s="1030"/>
      <c r="DD109" s="1030"/>
      <c r="DE109" s="1030"/>
      <c r="DF109" s="1030"/>
      <c r="DG109" s="1030"/>
      <c r="DH109" s="1030"/>
      <c r="DI109" s="1030"/>
      <c r="DJ109" s="1030"/>
      <c r="DK109" s="1030"/>
      <c r="DL109" s="1030"/>
      <c r="DM109" s="1030"/>
      <c r="DN109" s="1030"/>
      <c r="DO109" s="1030"/>
      <c r="DP109" s="1030"/>
      <c r="DQ109" s="1030"/>
      <c r="DR109" s="1030"/>
      <c r="DS109" s="1030"/>
      <c r="DT109" s="1030"/>
      <c r="DU109" s="1030"/>
      <c r="DV109" s="1030"/>
      <c r="DW109" s="1030"/>
      <c r="DX109" s="1030"/>
      <c r="DY109" s="1030"/>
      <c r="DZ109" s="1030"/>
      <c r="EA109" s="1030"/>
      <c r="EB109" s="1030"/>
      <c r="EC109" s="1030"/>
      <c r="ED109" s="1030"/>
      <c r="EE109" s="1030"/>
      <c r="EF109" s="1030"/>
      <c r="EG109" s="1030"/>
      <c r="EH109" s="1030"/>
      <c r="EI109" s="1030"/>
      <c r="EJ109" s="1030"/>
      <c r="EK109" s="1030"/>
      <c r="EL109" s="1030"/>
      <c r="EM109" s="1030"/>
      <c r="EN109" s="1030"/>
      <c r="EO109" s="1030"/>
      <c r="EP109" s="1030"/>
      <c r="EQ109" s="1030"/>
      <c r="ER109" s="1030"/>
      <c r="ES109" s="1030"/>
      <c r="ET109" s="1030"/>
      <c r="EU109" s="1030"/>
      <c r="EV109" s="1030"/>
      <c r="EW109" s="1030"/>
      <c r="EX109" s="1030"/>
      <c r="EY109" s="1030"/>
      <c r="EZ109" s="1030"/>
      <c r="FA109" s="1030"/>
      <c r="FB109" s="1030"/>
      <c r="FC109" s="1030"/>
      <c r="FD109" s="1030"/>
      <c r="FE109" s="1030"/>
      <c r="FF109" s="1030"/>
      <c r="FG109" s="1030"/>
      <c r="FH109" s="1030"/>
      <c r="FI109" s="1030"/>
      <c r="FJ109" s="1030"/>
      <c r="FK109" s="1030"/>
      <c r="FL109" s="1030"/>
      <c r="FM109" s="1030"/>
      <c r="FN109" s="1030"/>
      <c r="FO109" s="1030"/>
      <c r="FP109" s="1030"/>
      <c r="FQ109" s="1030"/>
      <c r="FR109" s="1030"/>
      <c r="FS109" s="1030"/>
      <c r="FT109" s="1030"/>
      <c r="FU109" s="1030"/>
      <c r="FV109" s="1031"/>
      <c r="FW109" s="1025"/>
      <c r="FX109" s="1026"/>
    </row>
    <row r="110" spans="1:184" s="794" customFormat="1" ht="24.75" customHeight="1">
      <c r="B110" s="792"/>
      <c r="C110" s="793"/>
      <c r="D110" s="793"/>
      <c r="E110" s="1619"/>
      <c r="F110" s="1032">
        <v>1</v>
      </c>
      <c r="G110" s="1033"/>
      <c r="H110" s="1034"/>
      <c r="I110" s="1757"/>
      <c r="J110" s="1035"/>
      <c r="K110" s="1035"/>
      <c r="L110" s="1035"/>
      <c r="M110" s="1035"/>
      <c r="N110" s="1035"/>
      <c r="O110" s="1036"/>
      <c r="P110" s="1036"/>
      <c r="Q110" s="1036"/>
      <c r="R110" s="1036"/>
      <c r="S110" s="1036"/>
      <c r="T110" s="1036"/>
      <c r="U110" s="1036"/>
      <c r="V110" s="1036"/>
      <c r="W110" s="1036"/>
      <c r="X110" s="1036"/>
      <c r="Y110" s="1036"/>
      <c r="Z110" s="1036"/>
      <c r="AA110" s="1036"/>
      <c r="AB110" s="1036"/>
      <c r="AC110" s="1035"/>
      <c r="AD110" s="1035"/>
      <c r="AE110" s="1035"/>
      <c r="AF110" s="1035"/>
      <c r="AG110" s="1035"/>
      <c r="AH110" s="1035"/>
      <c r="AI110" s="1035"/>
      <c r="AJ110" s="1035"/>
      <c r="AK110" s="1035"/>
      <c r="AL110" s="1035"/>
      <c r="AM110" s="1035"/>
      <c r="AN110" s="1035"/>
      <c r="AO110" s="1035"/>
      <c r="AP110" s="1035"/>
      <c r="AQ110" s="1035"/>
      <c r="AR110" s="1035"/>
      <c r="AS110" s="1035"/>
      <c r="AT110" s="1035"/>
      <c r="AU110" s="1035"/>
      <c r="AV110" s="1035"/>
      <c r="AW110" s="1035"/>
      <c r="AX110" s="1035"/>
      <c r="AY110" s="1035"/>
      <c r="AZ110" s="1035"/>
      <c r="BA110" s="1035"/>
      <c r="BB110" s="1035"/>
      <c r="BC110" s="1035"/>
      <c r="BD110" s="1035"/>
      <c r="BE110" s="1035"/>
      <c r="BF110" s="1035"/>
      <c r="BG110" s="1035"/>
      <c r="BH110" s="1035"/>
      <c r="BI110" s="1035"/>
      <c r="BJ110" s="1035"/>
      <c r="BK110" s="1035"/>
      <c r="BL110" s="1035"/>
      <c r="BM110" s="1035"/>
      <c r="BN110" s="1035"/>
      <c r="BO110" s="1035"/>
      <c r="BP110" s="1035"/>
      <c r="BQ110" s="1035"/>
      <c r="BR110" s="1035"/>
      <c r="BS110" s="1035"/>
      <c r="BT110" s="1036"/>
      <c r="BU110" s="1036"/>
      <c r="BV110" s="1036"/>
      <c r="BW110" s="1036"/>
      <c r="BX110" s="1036"/>
      <c r="BY110" s="1036"/>
      <c r="BZ110" s="1036"/>
      <c r="CA110" s="1036"/>
      <c r="CB110" s="1036"/>
      <c r="CC110" s="1036"/>
      <c r="CD110" s="1036"/>
      <c r="CE110" s="1036"/>
      <c r="CF110" s="1036"/>
      <c r="CG110" s="1036"/>
      <c r="CH110" s="1036"/>
      <c r="CI110" s="1036"/>
      <c r="CJ110" s="1036"/>
      <c r="CK110" s="1036"/>
      <c r="CL110" s="1035"/>
      <c r="CM110" s="1035"/>
      <c r="CN110" s="1035"/>
      <c r="CO110" s="1035"/>
      <c r="CP110" s="1035"/>
      <c r="CQ110" s="1035"/>
      <c r="CR110" s="1035"/>
      <c r="CS110" s="1035"/>
      <c r="CT110" s="1035"/>
      <c r="CU110" s="1035"/>
      <c r="CV110" s="1035"/>
      <c r="CW110" s="1035"/>
      <c r="CX110" s="1035"/>
      <c r="CY110" s="1036"/>
      <c r="CZ110" s="1036"/>
      <c r="DA110" s="1036"/>
      <c r="DB110" s="1036"/>
      <c r="DC110" s="1036"/>
      <c r="DD110" s="1036"/>
      <c r="DE110" s="1036"/>
      <c r="DF110" s="1036"/>
      <c r="DG110" s="1036"/>
      <c r="DH110" s="1036"/>
      <c r="DI110" s="1036"/>
      <c r="DJ110" s="1036"/>
      <c r="DK110" s="1035"/>
      <c r="DL110" s="1035"/>
      <c r="DM110" s="1035"/>
      <c r="DN110" s="1035"/>
      <c r="DO110" s="1035"/>
      <c r="DP110" s="1035"/>
      <c r="DQ110" s="1035"/>
      <c r="DR110" s="1035"/>
      <c r="DS110" s="1035"/>
      <c r="DT110" s="1035"/>
      <c r="DU110" s="1035"/>
      <c r="DV110" s="1035"/>
      <c r="DW110" s="1035"/>
      <c r="DX110" s="1035"/>
      <c r="DY110" s="1035"/>
      <c r="DZ110" s="1035"/>
      <c r="EA110" s="1035"/>
      <c r="EB110" s="1035"/>
      <c r="EC110" s="1035"/>
      <c r="ED110" s="1035"/>
      <c r="EE110" s="1035"/>
      <c r="EF110" s="1035"/>
      <c r="EG110" s="1035"/>
      <c r="EH110" s="1035"/>
      <c r="EI110" s="1035"/>
      <c r="EJ110" s="1035"/>
      <c r="EK110" s="1035"/>
      <c r="EL110" s="1035"/>
      <c r="EM110" s="1035"/>
      <c r="EN110" s="1035"/>
      <c r="EO110" s="1035"/>
      <c r="EP110" s="1035"/>
      <c r="EQ110" s="1035"/>
      <c r="ER110" s="1035"/>
      <c r="ES110" s="1035"/>
      <c r="ET110" s="1035"/>
      <c r="EU110" s="1035"/>
      <c r="EV110" s="1035"/>
      <c r="EW110" s="1035"/>
      <c r="EX110" s="1035"/>
      <c r="EY110" s="1035"/>
      <c r="EZ110" s="1035"/>
      <c r="FA110" s="1035"/>
      <c r="FB110" s="1035"/>
      <c r="FC110" s="1035"/>
      <c r="FD110" s="1035"/>
      <c r="FE110" s="1035"/>
      <c r="FF110" s="1035"/>
      <c r="FG110" s="1035"/>
      <c r="FH110" s="1035"/>
      <c r="FI110" s="1035"/>
      <c r="FJ110" s="1035"/>
      <c r="FK110" s="1035"/>
      <c r="FL110" s="1035"/>
      <c r="FM110" s="1035"/>
      <c r="FN110" s="1035"/>
      <c r="FO110" s="1035"/>
      <c r="FP110" s="1035"/>
      <c r="FQ110" s="1035"/>
      <c r="FR110" s="1035"/>
      <c r="FS110" s="1035"/>
      <c r="FT110" s="1035"/>
      <c r="FU110" s="1035"/>
      <c r="FV110" s="1035"/>
      <c r="FW110" s="1035"/>
      <c r="FX110" s="1026"/>
    </row>
    <row r="111" spans="1:184" s="794" customFormat="1" ht="12" customHeight="1">
      <c r="A111" s="793"/>
      <c r="B111" s="792"/>
      <c r="C111" s="793"/>
      <c r="D111" s="793"/>
      <c r="E111" s="793"/>
      <c r="F111" s="1037"/>
      <c r="G111" s="1587" t="s">
        <v>1310</v>
      </c>
      <c r="H111" s="1038"/>
      <c r="I111" s="1038"/>
      <c r="J111" s="1038"/>
      <c r="K111" s="1038"/>
      <c r="L111" s="1038"/>
      <c r="M111" s="1038"/>
      <c r="N111" s="1038"/>
      <c r="O111" s="1038"/>
      <c r="P111" s="1038"/>
      <c r="Q111" s="1038"/>
      <c r="R111" s="1038"/>
      <c r="S111" s="1038"/>
      <c r="T111" s="1038"/>
      <c r="U111" s="1038"/>
      <c r="V111" s="1038"/>
      <c r="W111" s="1038"/>
      <c r="X111" s="1038"/>
      <c r="Y111" s="1038"/>
      <c r="Z111" s="1038"/>
      <c r="AA111" s="1038"/>
      <c r="AB111" s="1038"/>
      <c r="AC111" s="1038"/>
      <c r="AD111" s="1038"/>
      <c r="AE111" s="1038"/>
      <c r="AF111" s="1038"/>
      <c r="AG111" s="1038"/>
      <c r="AH111" s="1038"/>
      <c r="AI111" s="1038"/>
      <c r="AJ111" s="1038"/>
      <c r="AK111" s="1038"/>
      <c r="AL111" s="1038"/>
      <c r="AM111" s="1038"/>
      <c r="AN111" s="1038"/>
      <c r="AO111" s="1038"/>
      <c r="AP111" s="1038"/>
      <c r="AQ111" s="1038"/>
      <c r="AR111" s="1038"/>
      <c r="AS111" s="1038"/>
      <c r="AT111" s="1038"/>
      <c r="AU111" s="1038"/>
      <c r="AV111" s="1038"/>
      <c r="AW111" s="1038"/>
      <c r="AX111" s="1038"/>
      <c r="AY111" s="1038"/>
      <c r="AZ111" s="1038"/>
      <c r="BA111" s="1038"/>
      <c r="BB111" s="1038"/>
      <c r="BC111" s="1038"/>
      <c r="BD111" s="1038"/>
      <c r="BE111" s="1038"/>
      <c r="BF111" s="1038"/>
      <c r="BG111" s="1038"/>
      <c r="BH111" s="1038"/>
      <c r="BI111" s="1038"/>
      <c r="BJ111" s="1038"/>
      <c r="BK111" s="1038"/>
      <c r="BL111" s="1038"/>
      <c r="BM111" s="1038"/>
      <c r="BN111" s="1038"/>
      <c r="BO111" s="1038"/>
      <c r="BP111" s="1038"/>
      <c r="BQ111" s="1038"/>
      <c r="BR111" s="1038"/>
      <c r="BS111" s="1038"/>
      <c r="BT111" s="1038"/>
      <c r="BU111" s="1038"/>
      <c r="BV111" s="1038"/>
      <c r="BW111" s="1038"/>
      <c r="BX111" s="1038"/>
      <c r="BY111" s="1038"/>
      <c r="BZ111" s="1038"/>
      <c r="CA111" s="1038"/>
      <c r="CB111" s="1038"/>
      <c r="CC111" s="1038"/>
      <c r="CD111" s="1038"/>
      <c r="CE111" s="1038"/>
      <c r="CF111" s="1038"/>
      <c r="CG111" s="1038"/>
      <c r="CH111" s="1038"/>
      <c r="CI111" s="1038"/>
      <c r="CJ111" s="1038"/>
      <c r="CK111" s="1038"/>
      <c r="CL111" s="1038"/>
      <c r="CM111" s="1038"/>
      <c r="CN111" s="1038"/>
      <c r="CO111" s="1038"/>
      <c r="CP111" s="1038"/>
      <c r="CQ111" s="1038"/>
      <c r="CR111" s="1038"/>
      <c r="CS111" s="1038"/>
      <c r="CT111" s="1038"/>
      <c r="CU111" s="1038"/>
      <c r="CV111" s="1038"/>
      <c r="CW111" s="1038"/>
      <c r="CX111" s="1038"/>
      <c r="CY111" s="1038"/>
      <c r="CZ111" s="1038"/>
      <c r="DA111" s="1038"/>
      <c r="DB111" s="1038"/>
      <c r="DC111" s="1038"/>
      <c r="DD111" s="1038"/>
      <c r="DE111" s="1038"/>
      <c r="DF111" s="1038"/>
      <c r="DG111" s="1038"/>
      <c r="DH111" s="1038"/>
      <c r="DI111" s="1038"/>
      <c r="DJ111" s="1038"/>
      <c r="DK111" s="1038"/>
      <c r="DL111" s="1038"/>
      <c r="DM111" s="1038"/>
      <c r="DN111" s="1038"/>
      <c r="DO111" s="1038"/>
      <c r="DP111" s="1038"/>
      <c r="DQ111" s="1038"/>
      <c r="DR111" s="1038"/>
      <c r="DS111" s="1038"/>
      <c r="DT111" s="1038"/>
      <c r="DU111" s="1038"/>
      <c r="DV111" s="1038"/>
      <c r="DW111" s="1038"/>
      <c r="DX111" s="1038"/>
      <c r="DY111" s="1038"/>
      <c r="DZ111" s="1038"/>
      <c r="EA111" s="1038"/>
      <c r="EB111" s="1038"/>
      <c r="EC111" s="1038"/>
      <c r="ED111" s="1038"/>
      <c r="EE111" s="1038"/>
      <c r="EF111" s="1038"/>
      <c r="EG111" s="1038"/>
      <c r="EH111" s="1038"/>
      <c r="EI111" s="1038"/>
      <c r="EJ111" s="1038"/>
      <c r="EK111" s="1038"/>
      <c r="EL111" s="1038"/>
      <c r="EM111" s="1038"/>
      <c r="EN111" s="1038"/>
      <c r="EO111" s="1038"/>
      <c r="EP111" s="1038"/>
      <c r="EQ111" s="1038"/>
      <c r="ER111" s="1038"/>
      <c r="ES111" s="1038"/>
      <c r="ET111" s="1038"/>
      <c r="EU111" s="1038"/>
      <c r="EV111" s="1038"/>
      <c r="EW111" s="1038"/>
      <c r="EX111" s="1038"/>
      <c r="EY111" s="1038"/>
      <c r="EZ111" s="1038"/>
      <c r="FA111" s="1038"/>
      <c r="FB111" s="1038"/>
      <c r="FC111" s="1038"/>
      <c r="FD111" s="1038"/>
      <c r="FE111" s="1038"/>
      <c r="FF111" s="1038"/>
      <c r="FG111" s="1038"/>
      <c r="FH111" s="1038"/>
      <c r="FI111" s="1038"/>
      <c r="FJ111" s="1038"/>
      <c r="FK111" s="1038"/>
      <c r="FL111" s="1038"/>
      <c r="FM111" s="1038"/>
      <c r="FN111" s="1038"/>
      <c r="FO111" s="1038"/>
      <c r="FP111" s="1038"/>
      <c r="FQ111" s="1038"/>
      <c r="FR111" s="1038"/>
      <c r="FS111" s="1038"/>
      <c r="FT111" s="1038"/>
      <c r="FU111" s="1038"/>
      <c r="FV111" s="1038"/>
      <c r="FW111" s="1039"/>
      <c r="FX111" s="1040"/>
      <c r="FY111" s="810"/>
      <c r="FZ111" s="810"/>
      <c r="GA111" s="810"/>
      <c r="GB111" s="810"/>
    </row>
    <row r="113" spans="1:83" s="1602" customFormat="1" ht="11.25" customHeight="1">
      <c r="A113" s="1602" t="s">
        <v>2102</v>
      </c>
    </row>
    <row r="115" spans="1:83" s="1634" customFormat="1" ht="15" customHeight="1">
      <c r="A115" s="537"/>
      <c r="B115" s="538"/>
      <c r="C115" s="538"/>
      <c r="D115" s="3959" t="s">
        <v>161</v>
      </c>
      <c r="E115" s="3956" t="s">
        <v>157</v>
      </c>
      <c r="F115" s="3957"/>
      <c r="G115" s="3958"/>
      <c r="H115" s="3952" t="str">
        <f>IF(A115="","",INDEX(DIFFERENTIATION_UNMERGE_VD,MATCH(A115,DIFFERENTIATION_ID_DIFF,0)))</f>
        <v/>
      </c>
      <c r="I115" s="3952"/>
      <c r="J115" s="3952"/>
      <c r="K115" s="3952"/>
      <c r="L115" s="3952"/>
      <c r="M115" s="3952"/>
      <c r="N115" s="3952"/>
      <c r="O115" s="3952"/>
      <c r="P115" s="3952"/>
      <c r="Q115" s="3952"/>
      <c r="R115" s="3952"/>
      <c r="S115" s="620"/>
      <c r="T115" s="617"/>
      <c r="U115" s="539"/>
      <c r="V115" s="539"/>
      <c r="W115" s="540"/>
      <c r="X115" s="540"/>
      <c r="Y115" s="540"/>
      <c r="Z115" s="540"/>
      <c r="AA115" s="541"/>
      <c r="AB115" s="542"/>
      <c r="AC115" s="3955"/>
      <c r="AD115" s="543"/>
      <c r="AE115" s="544" t="s">
        <v>9</v>
      </c>
      <c r="AF115" s="544"/>
      <c r="AG115" s="545" t="s">
        <v>662</v>
      </c>
      <c r="AH115" s="546">
        <v>3</v>
      </c>
      <c r="AI115" s="539"/>
      <c r="AJ115" s="539"/>
      <c r="AK115" s="539"/>
      <c r="AL115" s="539"/>
      <c r="AM115" s="539"/>
      <c r="AN115" s="539"/>
      <c r="AO115" s="539"/>
      <c r="AP115" s="539"/>
      <c r="AQ115" s="539"/>
      <c r="AR115" s="539"/>
      <c r="AS115" s="539"/>
      <c r="AT115" s="539"/>
      <c r="AU115" s="539"/>
      <c r="AV115" s="539"/>
      <c r="AW115" s="539"/>
      <c r="AX115" s="539"/>
      <c r="AY115" s="539"/>
      <c r="AZ115" s="539"/>
      <c r="BA115" s="539"/>
      <c r="BB115" s="539"/>
      <c r="BC115" s="539"/>
      <c r="BD115" s="539"/>
      <c r="BE115" s="539"/>
      <c r="BF115" s="539"/>
      <c r="BG115" s="539"/>
      <c r="BH115" s="539"/>
      <c r="BI115" s="539"/>
      <c r="BJ115" s="539"/>
      <c r="BK115" s="539"/>
      <c r="BL115" s="539"/>
      <c r="BM115" s="539"/>
      <c r="BN115" s="539"/>
      <c r="BO115" s="539"/>
      <c r="BP115" s="539"/>
      <c r="BQ115" s="539"/>
      <c r="BR115" s="539"/>
      <c r="BS115" s="539"/>
      <c r="BT115" s="539"/>
      <c r="BU115" s="539"/>
      <c r="BV115" s="540"/>
      <c r="BW115" s="540"/>
      <c r="BX115" s="540"/>
      <c r="BY115" s="540"/>
      <c r="BZ115" s="540"/>
      <c r="CA115" s="540"/>
      <c r="CB115" s="540"/>
      <c r="CC115" s="540"/>
      <c r="CD115" s="540"/>
      <c r="CE115" s="540"/>
    </row>
    <row r="116" spans="1:83" s="1634" customFormat="1" ht="15" customHeight="1">
      <c r="A116" s="537"/>
      <c r="B116" s="538"/>
      <c r="C116" s="538"/>
      <c r="D116" s="3960"/>
      <c r="E116" s="3956" t="s">
        <v>636</v>
      </c>
      <c r="F116" s="3957"/>
      <c r="G116" s="3958"/>
      <c r="H116" s="3952" t="str">
        <f>IF(A115="","",INDEX(DIFFERENTIATION_UNMERGE_AREA,MATCH(A115,DIFFERENTIATION_ID_DIFF,0)))</f>
        <v/>
      </c>
      <c r="I116" s="3952"/>
      <c r="J116" s="3952"/>
      <c r="K116" s="3952"/>
      <c r="L116" s="3952"/>
      <c r="M116" s="3952"/>
      <c r="N116" s="3952"/>
      <c r="O116" s="3952"/>
      <c r="P116" s="3952"/>
      <c r="Q116" s="3952"/>
      <c r="R116" s="3952"/>
      <c r="S116" s="620"/>
      <c r="T116" s="617"/>
      <c r="U116" s="539"/>
      <c r="V116" s="539"/>
      <c r="W116" s="540"/>
      <c r="X116" s="540"/>
      <c r="Y116" s="540"/>
      <c r="Z116" s="540"/>
      <c r="AA116" s="541"/>
      <c r="AB116" s="542"/>
      <c r="AC116" s="3955"/>
      <c r="AD116" s="543"/>
      <c r="AE116" s="544"/>
      <c r="AF116" s="544"/>
      <c r="AG116" s="545"/>
      <c r="AH116" s="546"/>
      <c r="AI116" s="539"/>
      <c r="AJ116" s="539"/>
      <c r="AK116" s="539"/>
      <c r="AL116" s="539"/>
      <c r="AM116" s="539"/>
      <c r="AN116" s="539"/>
      <c r="AO116" s="539"/>
      <c r="AP116" s="539"/>
      <c r="AQ116" s="539"/>
      <c r="AR116" s="539"/>
      <c r="AS116" s="539"/>
      <c r="AT116" s="539"/>
      <c r="AU116" s="539"/>
      <c r="AV116" s="539"/>
      <c r="AW116" s="539"/>
      <c r="AX116" s="539"/>
      <c r="AY116" s="539"/>
      <c r="AZ116" s="539"/>
      <c r="BA116" s="539"/>
      <c r="BB116" s="539"/>
      <c r="BC116" s="539"/>
      <c r="BD116" s="539"/>
      <c r="BE116" s="539"/>
      <c r="BF116" s="539"/>
      <c r="BG116" s="539"/>
      <c r="BH116" s="539"/>
      <c r="BI116" s="539"/>
      <c r="BJ116" s="539"/>
      <c r="BK116" s="539"/>
      <c r="BL116" s="539"/>
      <c r="BM116" s="539"/>
      <c r="BN116" s="539"/>
      <c r="BO116" s="539"/>
      <c r="BP116" s="539"/>
      <c r="BQ116" s="539"/>
      <c r="BR116" s="539"/>
      <c r="BS116" s="539"/>
      <c r="BT116" s="539"/>
      <c r="BU116" s="539"/>
      <c r="BV116" s="540"/>
      <c r="BW116" s="540"/>
      <c r="BX116" s="540"/>
      <c r="BY116" s="540"/>
      <c r="BZ116" s="540"/>
      <c r="CA116" s="540"/>
      <c r="CB116" s="540"/>
      <c r="CC116" s="540"/>
      <c r="CD116" s="540"/>
      <c r="CE116" s="540"/>
    </row>
    <row r="117" spans="1:83" s="1634" customFormat="1" ht="15" customHeight="1">
      <c r="A117" s="537"/>
      <c r="B117" s="538"/>
      <c r="C117" s="538"/>
      <c r="D117" s="3960"/>
      <c r="E117" s="3956" t="s">
        <v>637</v>
      </c>
      <c r="F117" s="3957"/>
      <c r="G117" s="3958"/>
      <c r="H117" s="3952" t="str">
        <f>IF(A115="","",INDEX(DIFFERENTIATION_UNMERGE_SYSTEM,MATCH(A115,DIFFERENTIATION_ID_DIFF,0)))</f>
        <v/>
      </c>
      <c r="I117" s="3952"/>
      <c r="J117" s="3952"/>
      <c r="K117" s="3952"/>
      <c r="L117" s="3952"/>
      <c r="M117" s="3952"/>
      <c r="N117" s="3952"/>
      <c r="O117" s="3952"/>
      <c r="P117" s="3952"/>
      <c r="Q117" s="3952"/>
      <c r="R117" s="3952"/>
      <c r="S117" s="620"/>
      <c r="T117" s="617"/>
      <c r="U117" s="539"/>
      <c r="V117" s="539"/>
      <c r="W117" s="540"/>
      <c r="X117" s="540"/>
      <c r="Y117" s="540"/>
      <c r="Z117" s="540"/>
      <c r="AA117" s="541"/>
      <c r="AB117" s="542"/>
      <c r="AC117" s="3955"/>
      <c r="AD117" s="543"/>
      <c r="AE117" s="544"/>
      <c r="AF117" s="544"/>
      <c r="AG117" s="545"/>
      <c r="AH117" s="546"/>
      <c r="AI117" s="539"/>
      <c r="AJ117" s="539"/>
      <c r="AK117" s="539"/>
      <c r="AL117" s="539"/>
      <c r="AM117" s="539"/>
      <c r="AN117" s="539"/>
      <c r="AO117" s="539"/>
      <c r="AP117" s="539"/>
      <c r="AQ117" s="539"/>
      <c r="AR117" s="539"/>
      <c r="AS117" s="539"/>
      <c r="AT117" s="539"/>
      <c r="AU117" s="539"/>
      <c r="AV117" s="539"/>
      <c r="AW117" s="539"/>
      <c r="AX117" s="539"/>
      <c r="AY117" s="539"/>
      <c r="AZ117" s="539"/>
      <c r="BA117" s="539"/>
      <c r="BB117" s="539"/>
      <c r="BC117" s="539"/>
      <c r="BD117" s="539"/>
      <c r="BE117" s="539"/>
      <c r="BF117" s="539"/>
      <c r="BG117" s="539"/>
      <c r="BH117" s="539"/>
      <c r="BI117" s="539"/>
      <c r="BJ117" s="539"/>
      <c r="BK117" s="539"/>
      <c r="BL117" s="539"/>
      <c r="BM117" s="539"/>
      <c r="BN117" s="539"/>
      <c r="BO117" s="539"/>
      <c r="BP117" s="539"/>
      <c r="BQ117" s="539"/>
      <c r="BR117" s="539"/>
      <c r="BS117" s="539"/>
      <c r="BT117" s="539"/>
      <c r="BU117" s="539"/>
      <c r="BV117" s="540"/>
      <c r="BW117" s="540"/>
      <c r="BX117" s="540"/>
      <c r="BY117" s="540"/>
      <c r="BZ117" s="540"/>
      <c r="CA117" s="540"/>
      <c r="CB117" s="540"/>
      <c r="CC117" s="540"/>
      <c r="CD117" s="540"/>
      <c r="CE117" s="540"/>
    </row>
    <row r="118" spans="1:83" s="1634" customFormat="1" ht="24.75" customHeight="1">
      <c r="A118" s="1593"/>
      <c r="B118" s="984"/>
      <c r="C118" s="345"/>
      <c r="D118" s="3960"/>
      <c r="E118" s="3954" t="s">
        <v>663</v>
      </c>
      <c r="F118" s="3954"/>
      <c r="G118" s="3954"/>
      <c r="H118" s="3954"/>
      <c r="I118" s="3954"/>
      <c r="J118" s="3954"/>
      <c r="K118" s="3954"/>
      <c r="L118" s="3954"/>
      <c r="M118" s="3954"/>
      <c r="N118" s="3954"/>
      <c r="O118" s="3954"/>
      <c r="P118" s="3954"/>
      <c r="Q118" s="482">
        <f>SUMIF(T119:T120,"i",Q119:Q120)</f>
        <v>0</v>
      </c>
      <c r="R118" s="859"/>
      <c r="S118" s="1585" t="s">
        <v>664</v>
      </c>
      <c r="T118" s="618" t="s">
        <v>665</v>
      </c>
      <c r="U118" s="3864">
        <v>1</v>
      </c>
      <c r="V118" s="3864" t="e">
        <f>INDEX(B_FHD_FLAG_INDEX_1,1,MATCH(A115,B_FHD_FLAG_DIFFERENTIATION,0))</f>
        <v>#REF!</v>
      </c>
      <c r="W118" s="984"/>
      <c r="X118" s="984"/>
      <c r="Y118" s="984"/>
      <c r="Z118" s="984"/>
      <c r="AA118" s="1460"/>
      <c r="AB118" s="984"/>
      <c r="AC118" s="3955"/>
      <c r="AD118" s="543"/>
      <c r="AE118" s="984"/>
      <c r="AF118" s="984"/>
      <c r="AG118" s="1460"/>
      <c r="AH118" s="1460"/>
      <c r="AI118" s="1460"/>
      <c r="AJ118" s="1460"/>
      <c r="AK118" s="1460"/>
      <c r="AL118" s="1460"/>
      <c r="AM118" s="1460"/>
      <c r="AN118" s="1460"/>
      <c r="AO118" s="1460"/>
      <c r="AP118" s="1460"/>
      <c r="AQ118" s="1460"/>
      <c r="AR118" s="1460"/>
      <c r="AS118" s="1460"/>
      <c r="AT118" s="1460"/>
      <c r="AU118" s="1460"/>
      <c r="AV118" s="1460"/>
      <c r="AW118" s="1460"/>
      <c r="AX118" s="1460"/>
      <c r="AY118" s="1460"/>
      <c r="AZ118" s="1460"/>
      <c r="BA118" s="1460"/>
      <c r="BB118" s="1460"/>
      <c r="BC118" s="1460"/>
      <c r="BD118" s="1460"/>
      <c r="BE118" s="1460"/>
      <c r="BF118" s="1460"/>
      <c r="BG118" s="1460"/>
      <c r="BH118" s="1460"/>
      <c r="BI118" s="1460"/>
      <c r="BJ118" s="1460"/>
      <c r="BK118" s="1460"/>
      <c r="BL118" s="1460"/>
      <c r="BM118" s="1460"/>
      <c r="BN118" s="1460"/>
      <c r="BO118" s="1460"/>
      <c r="BP118" s="1460"/>
      <c r="BQ118" s="1460"/>
      <c r="BR118" s="1460"/>
      <c r="BS118" s="1460"/>
      <c r="BT118" s="1460"/>
      <c r="BU118" s="1460"/>
      <c r="BV118" s="984"/>
      <c r="BW118" s="984"/>
      <c r="BX118" s="984"/>
      <c r="BY118" s="984"/>
      <c r="BZ118" s="984"/>
      <c r="CA118" s="984"/>
      <c r="CB118" s="984"/>
      <c r="CC118" s="984"/>
      <c r="CD118" s="984"/>
      <c r="CE118" s="984"/>
    </row>
    <row r="119" spans="1:83" s="1634" customFormat="1" ht="11.25" hidden="1" customHeight="1">
      <c r="A119" s="1580"/>
      <c r="B119" s="1460"/>
      <c r="C119" s="1460"/>
      <c r="D119" s="3960"/>
      <c r="E119" s="549"/>
      <c r="F119" s="549">
        <v>0</v>
      </c>
      <c r="G119" s="549"/>
      <c r="H119" s="549"/>
      <c r="I119" s="549"/>
      <c r="J119" s="549"/>
      <c r="K119" s="549"/>
      <c r="L119" s="549"/>
      <c r="M119" s="549"/>
      <c r="N119" s="549"/>
      <c r="O119" s="549"/>
      <c r="P119" s="549"/>
      <c r="Q119" s="549"/>
      <c r="R119" s="549"/>
      <c r="S119" s="550"/>
      <c r="T119" s="619"/>
      <c r="U119" s="3864"/>
      <c r="V119" s="3864"/>
      <c r="W119" s="1460"/>
      <c r="X119" s="1460"/>
      <c r="Y119" s="1460"/>
      <c r="Z119" s="1460"/>
      <c r="AA119" s="1460"/>
      <c r="AB119" s="984"/>
      <c r="AC119" s="3955"/>
      <c r="AD119" s="543"/>
      <c r="AE119" s="984"/>
      <c r="AF119" s="984"/>
      <c r="AG119" s="1460"/>
      <c r="AH119" s="1460"/>
      <c r="AI119" s="1460"/>
      <c r="AJ119" s="1460"/>
      <c r="AK119" s="1460"/>
      <c r="AL119" s="1460"/>
      <c r="AM119" s="1460"/>
      <c r="AN119" s="1460"/>
      <c r="AO119" s="1460"/>
      <c r="AP119" s="1460"/>
      <c r="AQ119" s="1460"/>
      <c r="AR119" s="1460"/>
      <c r="AS119" s="1460"/>
      <c r="AT119" s="1460"/>
      <c r="AU119" s="1460"/>
      <c r="AV119" s="1460"/>
      <c r="AW119" s="1460"/>
      <c r="AX119" s="1460"/>
      <c r="AY119" s="1460"/>
      <c r="AZ119" s="1460"/>
      <c r="BA119" s="1460"/>
      <c r="BB119" s="1460"/>
      <c r="BC119" s="1460"/>
      <c r="BD119" s="1460"/>
      <c r="BE119" s="1460"/>
      <c r="BF119" s="1460"/>
      <c r="BG119" s="1460"/>
      <c r="BH119" s="1460"/>
      <c r="BI119" s="1460"/>
      <c r="BJ119" s="1460"/>
      <c r="BK119" s="1460"/>
      <c r="BL119" s="1460"/>
      <c r="BM119" s="1460"/>
      <c r="BN119" s="1460"/>
      <c r="BO119" s="1460"/>
      <c r="BP119" s="1460"/>
      <c r="BQ119" s="1460"/>
      <c r="BR119" s="1460"/>
      <c r="BS119" s="1460"/>
      <c r="BT119" s="1460"/>
      <c r="BU119" s="1460"/>
      <c r="BV119" s="1460"/>
      <c r="BW119" s="1460"/>
      <c r="BX119" s="1460"/>
      <c r="BY119" s="1460"/>
      <c r="BZ119" s="1460"/>
      <c r="CA119" s="1460"/>
      <c r="CB119" s="1460"/>
      <c r="CC119" s="1460"/>
      <c r="CD119" s="1460"/>
      <c r="CE119" s="1460"/>
    </row>
    <row r="120" spans="1:83" s="1634" customFormat="1" ht="11.25" customHeight="1">
      <c r="A120" s="1593"/>
      <c r="B120" s="984"/>
      <c r="C120" s="345"/>
      <c r="D120" s="3960"/>
      <c r="E120" s="563" t="s">
        <v>9</v>
      </c>
      <c r="F120" s="992" t="s">
        <v>9</v>
      </c>
      <c r="G120" s="992" t="s">
        <v>668</v>
      </c>
      <c r="H120" s="565" t="s">
        <v>9</v>
      </c>
      <c r="I120" s="565"/>
      <c r="J120" s="565"/>
      <c r="K120" s="565"/>
      <c r="L120" s="565"/>
      <c r="M120" s="565"/>
      <c r="N120" s="565"/>
      <c r="O120" s="565"/>
      <c r="P120" s="565"/>
      <c r="Q120" s="565"/>
      <c r="R120" s="566"/>
      <c r="S120" s="567"/>
      <c r="T120" s="619"/>
      <c r="U120" s="3864"/>
      <c r="V120" s="3864"/>
      <c r="W120" s="984"/>
      <c r="X120" s="984"/>
      <c r="Y120" s="984"/>
      <c r="Z120" s="984"/>
      <c r="AA120" s="1460"/>
      <c r="AB120" s="984"/>
      <c r="AC120" s="3955"/>
      <c r="AD120" s="543"/>
      <c r="AE120" s="984"/>
      <c r="AF120" s="984"/>
      <c r="AG120" s="1460"/>
      <c r="AH120" s="1460"/>
      <c r="AI120" s="1460"/>
      <c r="AJ120" s="1460"/>
      <c r="AK120" s="1460"/>
      <c r="AL120" s="1460"/>
      <c r="AM120" s="1460"/>
      <c r="AN120" s="1460"/>
      <c r="AO120" s="1460"/>
      <c r="AP120" s="1460"/>
      <c r="AQ120" s="1460"/>
      <c r="AR120" s="1460"/>
      <c r="AS120" s="1460"/>
      <c r="AT120" s="1460"/>
      <c r="AU120" s="1460"/>
      <c r="AV120" s="1460"/>
      <c r="AW120" s="1460"/>
      <c r="AX120" s="1460"/>
      <c r="AY120" s="1460"/>
      <c r="AZ120" s="1460"/>
      <c r="BA120" s="1460"/>
      <c r="BB120" s="1460"/>
      <c r="BC120" s="1460"/>
      <c r="BD120" s="1460"/>
      <c r="BE120" s="1460"/>
      <c r="BF120" s="1460"/>
      <c r="BG120" s="1460"/>
      <c r="BH120" s="1460"/>
      <c r="BI120" s="1460"/>
      <c r="BJ120" s="1460"/>
      <c r="BK120" s="1460"/>
      <c r="BL120" s="1460"/>
      <c r="BM120" s="1460"/>
      <c r="BN120" s="1460"/>
      <c r="BO120" s="1460"/>
      <c r="BP120" s="1460"/>
      <c r="BQ120" s="1460"/>
      <c r="BR120" s="1460"/>
      <c r="BS120" s="1460"/>
      <c r="BT120" s="1460"/>
      <c r="BU120" s="1460"/>
      <c r="BV120" s="984"/>
      <c r="BW120" s="984"/>
      <c r="BX120" s="984"/>
      <c r="BY120" s="984"/>
      <c r="BZ120" s="984"/>
      <c r="CA120" s="984"/>
      <c r="CB120" s="984"/>
      <c r="CC120" s="984"/>
      <c r="CD120" s="984"/>
      <c r="CE120" s="984"/>
    </row>
    <row r="121" spans="1:83" s="1634" customFormat="1" ht="24.75" customHeight="1">
      <c r="A121" s="1593"/>
      <c r="B121" s="984"/>
      <c r="C121" s="345"/>
      <c r="D121" s="3960"/>
      <c r="E121" s="3954" t="s">
        <v>666</v>
      </c>
      <c r="F121" s="3954"/>
      <c r="G121" s="3954"/>
      <c r="H121" s="3954"/>
      <c r="I121" s="3954"/>
      <c r="J121" s="3954"/>
      <c r="K121" s="3954"/>
      <c r="L121" s="3954"/>
      <c r="M121" s="3954"/>
      <c r="N121" s="3954"/>
      <c r="O121" s="3954"/>
      <c r="P121" s="3954"/>
      <c r="Q121" s="482">
        <f>SUMIF(T122:T123,"i",Q122:Q123)</f>
        <v>0</v>
      </c>
      <c r="R121" s="859"/>
      <c r="S121" s="1585" t="s">
        <v>667</v>
      </c>
      <c r="T121" s="618" t="s">
        <v>665</v>
      </c>
      <c r="U121" s="3864">
        <v>1</v>
      </c>
      <c r="V121" s="3864" t="e">
        <f>INDEX(B_FHD_FLAG_INDEX_2,1,MATCH(A115,B_FHD_FLAG_DIFFERENTIATION,0))</f>
        <v>#REF!</v>
      </c>
      <c r="W121" s="984"/>
      <c r="X121" s="984"/>
      <c r="Y121" s="984"/>
      <c r="Z121" s="984"/>
      <c r="AA121" s="1460"/>
      <c r="AB121" s="984"/>
      <c r="AC121" s="1583"/>
      <c r="AD121" s="543"/>
      <c r="AE121" s="984"/>
      <c r="AF121" s="984"/>
      <c r="AG121" s="1460"/>
      <c r="AH121" s="1460"/>
      <c r="AI121" s="1460"/>
      <c r="AJ121" s="1460"/>
      <c r="AK121" s="1460"/>
      <c r="AL121" s="1460"/>
      <c r="AM121" s="1460"/>
      <c r="AN121" s="1460"/>
      <c r="AO121" s="1460"/>
      <c r="AP121" s="1460"/>
      <c r="AQ121" s="1460"/>
      <c r="AR121" s="1460"/>
      <c r="AS121" s="1460"/>
      <c r="AT121" s="1460"/>
      <c r="AU121" s="1460"/>
      <c r="AV121" s="1460"/>
      <c r="AW121" s="1460"/>
      <c r="AX121" s="1460"/>
      <c r="AY121" s="1460"/>
      <c r="AZ121" s="1460"/>
      <c r="BA121" s="1460"/>
      <c r="BB121" s="1460"/>
      <c r="BC121" s="1460"/>
      <c r="BD121" s="1460"/>
      <c r="BE121" s="1460"/>
      <c r="BF121" s="1460"/>
      <c r="BG121" s="1460"/>
      <c r="BH121" s="1460"/>
      <c r="BI121" s="1460"/>
      <c r="BJ121" s="1460"/>
      <c r="BK121" s="1460"/>
      <c r="BL121" s="1460"/>
      <c r="BM121" s="1460"/>
      <c r="BN121" s="1460"/>
      <c r="BO121" s="1460"/>
      <c r="BP121" s="1460"/>
      <c r="BQ121" s="1460"/>
      <c r="BR121" s="1460"/>
      <c r="BS121" s="1460"/>
      <c r="BT121" s="1460"/>
      <c r="BU121" s="1460"/>
      <c r="BV121" s="984"/>
      <c r="BW121" s="984"/>
      <c r="BX121" s="984"/>
      <c r="BY121" s="984"/>
      <c r="BZ121" s="984"/>
      <c r="CA121" s="984"/>
      <c r="CB121" s="984"/>
      <c r="CC121" s="984"/>
      <c r="CD121" s="984"/>
      <c r="CE121" s="984"/>
    </row>
    <row r="122" spans="1:83" s="1634" customFormat="1" ht="11.25" hidden="1" customHeight="1">
      <c r="A122" s="1580"/>
      <c r="B122" s="1460"/>
      <c r="C122" s="1460"/>
      <c r="D122" s="3960"/>
      <c r="E122" s="549"/>
      <c r="F122" s="549">
        <v>0</v>
      </c>
      <c r="G122" s="549"/>
      <c r="H122" s="549"/>
      <c r="I122" s="549"/>
      <c r="J122" s="549"/>
      <c r="K122" s="549"/>
      <c r="L122" s="549"/>
      <c r="M122" s="549"/>
      <c r="N122" s="549"/>
      <c r="O122" s="549"/>
      <c r="P122" s="549"/>
      <c r="Q122" s="549"/>
      <c r="R122" s="549"/>
      <c r="S122" s="550"/>
      <c r="T122" s="619"/>
      <c r="U122" s="3864"/>
      <c r="V122" s="3864"/>
      <c r="W122" s="1460"/>
      <c r="X122" s="1460"/>
      <c r="Y122" s="1460"/>
      <c r="Z122" s="1460"/>
      <c r="AA122" s="1460"/>
      <c r="AB122" s="984"/>
      <c r="AC122" s="1583"/>
      <c r="AD122" s="543"/>
      <c r="AE122" s="984"/>
      <c r="AF122" s="984"/>
      <c r="AG122" s="1460"/>
      <c r="AH122" s="1460"/>
      <c r="AI122" s="1460"/>
      <c r="AJ122" s="1460"/>
      <c r="AK122" s="1460"/>
      <c r="AL122" s="1460"/>
      <c r="AM122" s="1460"/>
      <c r="AN122" s="1460"/>
      <c r="AO122" s="1460"/>
      <c r="AP122" s="1460"/>
      <c r="AQ122" s="1460"/>
      <c r="AR122" s="1460"/>
      <c r="AS122" s="1460"/>
      <c r="AT122" s="1460"/>
      <c r="AU122" s="1460"/>
      <c r="AV122" s="1460"/>
      <c r="AW122" s="1460"/>
      <c r="AX122" s="1460"/>
      <c r="AY122" s="1460"/>
      <c r="AZ122" s="1460"/>
      <c r="BA122" s="1460"/>
      <c r="BB122" s="1460"/>
      <c r="BC122" s="1460"/>
      <c r="BD122" s="1460"/>
      <c r="BE122" s="1460"/>
      <c r="BF122" s="1460"/>
      <c r="BG122" s="1460"/>
      <c r="BH122" s="1460"/>
      <c r="BI122" s="1460"/>
      <c r="BJ122" s="1460"/>
      <c r="BK122" s="1460"/>
      <c r="BL122" s="1460"/>
      <c r="BM122" s="1460"/>
      <c r="BN122" s="1460"/>
      <c r="BO122" s="1460"/>
      <c r="BP122" s="1460"/>
      <c r="BQ122" s="1460"/>
      <c r="BR122" s="1460"/>
      <c r="BS122" s="1460"/>
      <c r="BT122" s="1460"/>
      <c r="BU122" s="1460"/>
      <c r="BV122" s="1460"/>
      <c r="BW122" s="1460"/>
      <c r="BX122" s="1460"/>
      <c r="BY122" s="1460"/>
      <c r="BZ122" s="1460"/>
      <c r="CA122" s="1460"/>
      <c r="CB122" s="1460"/>
      <c r="CC122" s="1460"/>
      <c r="CD122" s="1460"/>
      <c r="CE122" s="1460"/>
    </row>
    <row r="123" spans="1:83" s="1634" customFormat="1" ht="11.25" customHeight="1">
      <c r="A123" s="1593"/>
      <c r="B123" s="984"/>
      <c r="C123" s="345"/>
      <c r="D123" s="3961"/>
      <c r="E123" s="563" t="s">
        <v>9</v>
      </c>
      <c r="F123" s="992" t="s">
        <v>9</v>
      </c>
      <c r="G123" s="992" t="s">
        <v>668</v>
      </c>
      <c r="H123" s="565" t="s">
        <v>9</v>
      </c>
      <c r="I123" s="565"/>
      <c r="J123" s="565"/>
      <c r="K123" s="565"/>
      <c r="L123" s="565"/>
      <c r="M123" s="565"/>
      <c r="N123" s="565"/>
      <c r="O123" s="565"/>
      <c r="P123" s="565"/>
      <c r="Q123" s="565"/>
      <c r="R123" s="566"/>
      <c r="S123" s="567"/>
      <c r="T123" s="619"/>
      <c r="U123" s="3864"/>
      <c r="V123" s="3864"/>
      <c r="W123" s="984"/>
      <c r="X123" s="984"/>
      <c r="Y123" s="984"/>
      <c r="Z123" s="984"/>
      <c r="AA123" s="1460"/>
      <c r="AB123" s="984"/>
      <c r="AC123" s="1583"/>
      <c r="AD123" s="543"/>
      <c r="AE123" s="984"/>
      <c r="AF123" s="984"/>
      <c r="AG123" s="1460"/>
      <c r="AH123" s="1460"/>
      <c r="AI123" s="1460"/>
      <c r="AJ123" s="1460"/>
      <c r="AK123" s="1460"/>
      <c r="AL123" s="1460"/>
      <c r="AM123" s="1460"/>
      <c r="AN123" s="1460"/>
      <c r="AO123" s="1460"/>
      <c r="AP123" s="1460"/>
      <c r="AQ123" s="1460"/>
      <c r="AR123" s="1460"/>
      <c r="AS123" s="1460"/>
      <c r="AT123" s="1460"/>
      <c r="AU123" s="1460"/>
      <c r="AV123" s="1460"/>
      <c r="AW123" s="1460"/>
      <c r="AX123" s="1460"/>
      <c r="AY123" s="1460"/>
      <c r="AZ123" s="1460"/>
      <c r="BA123" s="1460"/>
      <c r="BB123" s="1460"/>
      <c r="BC123" s="1460"/>
      <c r="BD123" s="1460"/>
      <c r="BE123" s="1460"/>
      <c r="BF123" s="1460"/>
      <c r="BG123" s="1460"/>
      <c r="BH123" s="1460"/>
      <c r="BI123" s="1460"/>
      <c r="BJ123" s="1460"/>
      <c r="BK123" s="1460"/>
      <c r="BL123" s="1460"/>
      <c r="BM123" s="1460"/>
      <c r="BN123" s="1460"/>
      <c r="BO123" s="1460"/>
      <c r="BP123" s="1460"/>
      <c r="BQ123" s="1460"/>
      <c r="BR123" s="1460"/>
      <c r="BS123" s="1460"/>
      <c r="BT123" s="1460"/>
      <c r="BU123" s="1460"/>
      <c r="BV123" s="984"/>
      <c r="BW123" s="984"/>
      <c r="BX123" s="984"/>
      <c r="BY123" s="984"/>
      <c r="BZ123" s="984"/>
      <c r="CA123" s="984"/>
      <c r="CB123" s="984"/>
      <c r="CC123" s="984"/>
      <c r="CD123" s="984"/>
      <c r="CE123" s="984"/>
    </row>
    <row r="125" spans="1:83" s="1602" customFormat="1" ht="11.25" customHeight="1">
      <c r="A125" s="1602" t="s">
        <v>2103</v>
      </c>
    </row>
    <row r="127" spans="1:83" s="1634" customFormat="1" ht="15" hidden="1" customHeight="1">
      <c r="A127" s="537"/>
      <c r="B127" s="538"/>
      <c r="C127" s="538"/>
      <c r="D127" s="3959" t="s">
        <v>161</v>
      </c>
      <c r="E127" s="3956" t="s">
        <v>157</v>
      </c>
      <c r="F127" s="3957"/>
      <c r="G127" s="3958"/>
      <c r="H127" s="3952" t="str">
        <f>IF(A127="","",INDEX(DIFFERENTIATION_UNMERGE_VD,MATCH(A127,DIFFERENTIATION_ID_DIFF,0)))</f>
        <v/>
      </c>
      <c r="I127" s="3952"/>
      <c r="J127" s="3952"/>
      <c r="K127" s="3952"/>
      <c r="L127" s="3952"/>
      <c r="M127" s="3952"/>
      <c r="N127" s="3952"/>
      <c r="O127" s="3952"/>
      <c r="P127" s="3952"/>
      <c r="Q127" s="3952"/>
      <c r="R127" s="3952"/>
      <c r="S127" s="620"/>
      <c r="T127" s="617"/>
      <c r="U127" s="539"/>
      <c r="V127" s="539"/>
      <c r="W127" s="540"/>
      <c r="X127" s="540"/>
      <c r="Y127" s="540"/>
      <c r="Z127" s="540"/>
      <c r="AA127" s="541"/>
      <c r="AB127" s="542"/>
      <c r="AC127" s="3955"/>
      <c r="AD127" s="543"/>
      <c r="AE127" s="544" t="s">
        <v>9</v>
      </c>
      <c r="AF127" s="544"/>
      <c r="AG127" s="545" t="s">
        <v>662</v>
      </c>
      <c r="AH127" s="546">
        <v>3</v>
      </c>
      <c r="AI127" s="539"/>
      <c r="AJ127" s="539"/>
      <c r="AK127" s="539"/>
      <c r="AL127" s="539"/>
      <c r="AM127" s="539"/>
      <c r="AN127" s="539"/>
      <c r="AO127" s="539"/>
      <c r="AP127" s="539"/>
      <c r="AQ127" s="539"/>
      <c r="AR127" s="539"/>
      <c r="AS127" s="539"/>
      <c r="AT127" s="539"/>
      <c r="AU127" s="539"/>
      <c r="AV127" s="539"/>
      <c r="AW127" s="539"/>
      <c r="AX127" s="539"/>
      <c r="AY127" s="539"/>
      <c r="AZ127" s="539"/>
      <c r="BA127" s="539"/>
      <c r="BB127" s="539"/>
      <c r="BC127" s="539"/>
      <c r="BD127" s="539"/>
      <c r="BE127" s="539"/>
      <c r="BF127" s="539"/>
      <c r="BG127" s="539"/>
      <c r="BH127" s="539"/>
      <c r="BI127" s="539"/>
      <c r="BJ127" s="539"/>
      <c r="BK127" s="539"/>
      <c r="BL127" s="539"/>
      <c r="BM127" s="539"/>
      <c r="BN127" s="539"/>
      <c r="BO127" s="539"/>
      <c r="BP127" s="539"/>
      <c r="BQ127" s="539"/>
      <c r="BR127" s="539"/>
      <c r="BS127" s="539"/>
      <c r="BT127" s="539"/>
      <c r="BU127" s="539"/>
      <c r="BV127" s="540"/>
      <c r="BW127" s="540"/>
      <c r="BX127" s="540"/>
      <c r="BY127" s="540"/>
      <c r="BZ127" s="540"/>
      <c r="CA127" s="540"/>
      <c r="CB127" s="540"/>
      <c r="CC127" s="540"/>
      <c r="CD127" s="540"/>
      <c r="CE127" s="540"/>
    </row>
    <row r="128" spans="1:83" s="1634" customFormat="1" ht="15" hidden="1" customHeight="1">
      <c r="A128" s="537"/>
      <c r="B128" s="538"/>
      <c r="C128" s="538"/>
      <c r="D128" s="3960"/>
      <c r="E128" s="3956" t="s">
        <v>636</v>
      </c>
      <c r="F128" s="3957"/>
      <c r="G128" s="3958"/>
      <c r="H128" s="3952" t="str">
        <f>IF(A127="","",INDEX(DIFFERENTIATION_UNMERGE_AREA,MATCH(A127,DIFFERENTIATION_ID_DIFF,0)))</f>
        <v/>
      </c>
      <c r="I128" s="3952"/>
      <c r="J128" s="3952"/>
      <c r="K128" s="3952"/>
      <c r="L128" s="3952"/>
      <c r="M128" s="3952"/>
      <c r="N128" s="3952"/>
      <c r="O128" s="3952"/>
      <c r="P128" s="3952"/>
      <c r="Q128" s="3952"/>
      <c r="R128" s="3952"/>
      <c r="S128" s="620"/>
      <c r="T128" s="617"/>
      <c r="U128" s="539"/>
      <c r="V128" s="539"/>
      <c r="W128" s="540"/>
      <c r="X128" s="540"/>
      <c r="Y128" s="540"/>
      <c r="Z128" s="540"/>
      <c r="AA128" s="541"/>
      <c r="AB128" s="542"/>
      <c r="AC128" s="3955"/>
      <c r="AD128" s="543"/>
      <c r="AE128" s="544"/>
      <c r="AF128" s="544"/>
      <c r="AG128" s="545"/>
      <c r="AH128" s="546"/>
      <c r="AI128" s="539"/>
      <c r="AJ128" s="539"/>
      <c r="AK128" s="539"/>
      <c r="AL128" s="539"/>
      <c r="AM128" s="539"/>
      <c r="AN128" s="539"/>
      <c r="AO128" s="539"/>
      <c r="AP128" s="539"/>
      <c r="AQ128" s="539"/>
      <c r="AR128" s="539"/>
      <c r="AS128" s="539"/>
      <c r="AT128" s="539"/>
      <c r="AU128" s="539"/>
      <c r="AV128" s="539"/>
      <c r="AW128" s="539"/>
      <c r="AX128" s="539"/>
      <c r="AY128" s="539"/>
      <c r="AZ128" s="539"/>
      <c r="BA128" s="539"/>
      <c r="BB128" s="539"/>
      <c r="BC128" s="539"/>
      <c r="BD128" s="539"/>
      <c r="BE128" s="539"/>
      <c r="BF128" s="539"/>
      <c r="BG128" s="539"/>
      <c r="BH128" s="539"/>
      <c r="BI128" s="539"/>
      <c r="BJ128" s="539"/>
      <c r="BK128" s="539"/>
      <c r="BL128" s="539"/>
      <c r="BM128" s="539"/>
      <c r="BN128" s="539"/>
      <c r="BO128" s="539"/>
      <c r="BP128" s="539"/>
      <c r="BQ128" s="539"/>
      <c r="BR128" s="539"/>
      <c r="BS128" s="539"/>
      <c r="BT128" s="539"/>
      <c r="BU128" s="539"/>
      <c r="BV128" s="540"/>
      <c r="BW128" s="540"/>
      <c r="BX128" s="540"/>
      <c r="BY128" s="540"/>
      <c r="BZ128" s="540"/>
      <c r="CA128" s="540"/>
      <c r="CB128" s="540"/>
      <c r="CC128" s="540"/>
      <c r="CD128" s="540"/>
      <c r="CE128" s="540"/>
    </row>
    <row r="129" spans="1:83" s="1634" customFormat="1" ht="15" hidden="1" customHeight="1">
      <c r="A129" s="537"/>
      <c r="B129" s="538"/>
      <c r="C129" s="538"/>
      <c r="D129" s="3960"/>
      <c r="E129" s="3956" t="s">
        <v>637</v>
      </c>
      <c r="F129" s="3957"/>
      <c r="G129" s="3958"/>
      <c r="H129" s="3952" t="str">
        <f>IF(A127="","",INDEX(DIFFERENTIATION_UNMERGE_SYSTEM,MATCH(A127,DIFFERENTIATION_ID_DIFF,0)))</f>
        <v/>
      </c>
      <c r="I129" s="3952"/>
      <c r="J129" s="3952"/>
      <c r="K129" s="3952"/>
      <c r="L129" s="3952"/>
      <c r="M129" s="3952"/>
      <c r="N129" s="3952"/>
      <c r="O129" s="3952"/>
      <c r="P129" s="3952"/>
      <c r="Q129" s="3952"/>
      <c r="R129" s="3952"/>
      <c r="S129" s="620"/>
      <c r="T129" s="617"/>
      <c r="U129" s="539"/>
      <c r="V129" s="539"/>
      <c r="W129" s="540"/>
      <c r="X129" s="540"/>
      <c r="Y129" s="540"/>
      <c r="Z129" s="540"/>
      <c r="AA129" s="541"/>
      <c r="AB129" s="542"/>
      <c r="AC129" s="3955"/>
      <c r="AD129" s="543"/>
      <c r="AE129" s="544"/>
      <c r="AF129" s="544"/>
      <c r="AG129" s="545"/>
      <c r="AH129" s="546"/>
      <c r="AI129" s="539"/>
      <c r="AJ129" s="539"/>
      <c r="AK129" s="539"/>
      <c r="AL129" s="539"/>
      <c r="AM129" s="539"/>
      <c r="AN129" s="539"/>
      <c r="AO129" s="539"/>
      <c r="AP129" s="539"/>
      <c r="AQ129" s="539"/>
      <c r="AR129" s="539"/>
      <c r="AS129" s="539"/>
      <c r="AT129" s="539"/>
      <c r="AU129" s="539"/>
      <c r="AV129" s="539"/>
      <c r="AW129" s="539"/>
      <c r="AX129" s="539"/>
      <c r="AY129" s="539"/>
      <c r="AZ129" s="539"/>
      <c r="BA129" s="539"/>
      <c r="BB129" s="539"/>
      <c r="BC129" s="539"/>
      <c r="BD129" s="539"/>
      <c r="BE129" s="539"/>
      <c r="BF129" s="539"/>
      <c r="BG129" s="539"/>
      <c r="BH129" s="539"/>
      <c r="BI129" s="539"/>
      <c r="BJ129" s="539"/>
      <c r="BK129" s="539"/>
      <c r="BL129" s="539"/>
      <c r="BM129" s="539"/>
      <c r="BN129" s="539"/>
      <c r="BO129" s="539"/>
      <c r="BP129" s="539"/>
      <c r="BQ129" s="539"/>
      <c r="BR129" s="539"/>
      <c r="BS129" s="539"/>
      <c r="BT129" s="539"/>
      <c r="BU129" s="539"/>
      <c r="BV129" s="540"/>
      <c r="BW129" s="540"/>
      <c r="BX129" s="540"/>
      <c r="BY129" s="540"/>
      <c r="BZ129" s="540"/>
      <c r="CA129" s="540"/>
      <c r="CB129" s="540"/>
      <c r="CC129" s="540"/>
      <c r="CD129" s="540"/>
      <c r="CE129" s="540"/>
    </row>
    <row r="130" spans="1:83" s="1634" customFormat="1" ht="24.75" hidden="1" customHeight="1">
      <c r="A130" s="1593"/>
      <c r="B130" s="984"/>
      <c r="C130" s="345"/>
      <c r="D130" s="3960"/>
      <c r="E130" s="3954" t="s">
        <v>663</v>
      </c>
      <c r="F130" s="3954"/>
      <c r="G130" s="3954"/>
      <c r="H130" s="3954"/>
      <c r="I130" s="3954"/>
      <c r="J130" s="3954"/>
      <c r="K130" s="3954"/>
      <c r="L130" s="3954"/>
      <c r="M130" s="3954"/>
      <c r="N130" s="3954"/>
      <c r="O130" s="3954"/>
      <c r="P130" s="3954"/>
      <c r="Q130" s="482">
        <f>SUMIF(T131:T132,"i",Q131:Q132)</f>
        <v>0</v>
      </c>
      <c r="R130" s="859"/>
      <c r="S130" s="1585" t="s">
        <v>664</v>
      </c>
      <c r="T130" s="618" t="s">
        <v>665</v>
      </c>
      <c r="U130" s="3864">
        <v>1</v>
      </c>
      <c r="V130" s="3864" t="e">
        <f>INDEX(B_FHD_FLAG_INDEX_1,1,MATCH(A127,B_FHD_FLAG_DIFFERENTIATION,0))</f>
        <v>#REF!</v>
      </c>
      <c r="W130" s="984"/>
      <c r="X130" s="984"/>
      <c r="Y130" s="984"/>
      <c r="Z130" s="984"/>
      <c r="AA130" s="1460"/>
      <c r="AB130" s="984"/>
      <c r="AC130" s="3955"/>
      <c r="AD130" s="543"/>
      <c r="AE130" s="984"/>
      <c r="AF130" s="984"/>
      <c r="AG130" s="1460"/>
      <c r="AH130" s="1460"/>
      <c r="AI130" s="1460"/>
      <c r="AJ130" s="1460"/>
      <c r="AK130" s="1460"/>
      <c r="AL130" s="1460"/>
      <c r="AM130" s="1460"/>
      <c r="AN130" s="1460"/>
      <c r="AO130" s="1460"/>
      <c r="AP130" s="1460"/>
      <c r="AQ130" s="1460"/>
      <c r="AR130" s="1460"/>
      <c r="AS130" s="1460"/>
      <c r="AT130" s="1460"/>
      <c r="AU130" s="1460"/>
      <c r="AV130" s="1460"/>
      <c r="AW130" s="1460"/>
      <c r="AX130" s="1460"/>
      <c r="AY130" s="1460"/>
      <c r="AZ130" s="1460"/>
      <c r="BA130" s="1460"/>
      <c r="BB130" s="1460"/>
      <c r="BC130" s="1460"/>
      <c r="BD130" s="1460"/>
      <c r="BE130" s="1460"/>
      <c r="BF130" s="1460"/>
      <c r="BG130" s="1460"/>
      <c r="BH130" s="1460"/>
      <c r="BI130" s="1460"/>
      <c r="BJ130" s="1460"/>
      <c r="BK130" s="1460"/>
      <c r="BL130" s="1460"/>
      <c r="BM130" s="1460"/>
      <c r="BN130" s="1460"/>
      <c r="BO130" s="1460"/>
      <c r="BP130" s="1460"/>
      <c r="BQ130" s="1460"/>
      <c r="BR130" s="1460"/>
      <c r="BS130" s="1460"/>
      <c r="BT130" s="1460"/>
      <c r="BU130" s="1460"/>
      <c r="BV130" s="984"/>
      <c r="BW130" s="984"/>
      <c r="BX130" s="984"/>
      <c r="BY130" s="984"/>
      <c r="BZ130" s="984"/>
      <c r="CA130" s="984"/>
      <c r="CB130" s="984"/>
      <c r="CC130" s="984"/>
      <c r="CD130" s="984"/>
      <c r="CE130" s="984"/>
    </row>
    <row r="131" spans="1:83" s="1634" customFormat="1" ht="11.25" hidden="1" customHeight="1">
      <c r="A131" s="1580"/>
      <c r="B131" s="1460"/>
      <c r="C131" s="1460"/>
      <c r="D131" s="3960"/>
      <c r="E131" s="549"/>
      <c r="F131" s="549">
        <v>0</v>
      </c>
      <c r="G131" s="549"/>
      <c r="H131" s="549"/>
      <c r="I131" s="549"/>
      <c r="J131" s="549"/>
      <c r="K131" s="549"/>
      <c r="L131" s="549"/>
      <c r="M131" s="549"/>
      <c r="N131" s="549"/>
      <c r="O131" s="549"/>
      <c r="P131" s="549"/>
      <c r="Q131" s="549"/>
      <c r="R131" s="549"/>
      <c r="S131" s="550"/>
      <c r="T131" s="619"/>
      <c r="U131" s="3864"/>
      <c r="V131" s="3864"/>
      <c r="W131" s="1460"/>
      <c r="X131" s="1460"/>
      <c r="Y131" s="1460"/>
      <c r="Z131" s="1460"/>
      <c r="AA131" s="1460"/>
      <c r="AB131" s="984"/>
      <c r="AC131" s="3955"/>
      <c r="AD131" s="543"/>
      <c r="AE131" s="984"/>
      <c r="AF131" s="984"/>
      <c r="AG131" s="1460"/>
      <c r="AH131" s="1460"/>
      <c r="AI131" s="1460"/>
      <c r="AJ131" s="1460"/>
      <c r="AK131" s="1460"/>
      <c r="AL131" s="1460"/>
      <c r="AM131" s="1460"/>
      <c r="AN131" s="1460"/>
      <c r="AO131" s="1460"/>
      <c r="AP131" s="1460"/>
      <c r="AQ131" s="1460"/>
      <c r="AR131" s="1460"/>
      <c r="AS131" s="1460"/>
      <c r="AT131" s="1460"/>
      <c r="AU131" s="1460"/>
      <c r="AV131" s="1460"/>
      <c r="AW131" s="1460"/>
      <c r="AX131" s="1460"/>
      <c r="AY131" s="1460"/>
      <c r="AZ131" s="1460"/>
      <c r="BA131" s="1460"/>
      <c r="BB131" s="1460"/>
      <c r="BC131" s="1460"/>
      <c r="BD131" s="1460"/>
      <c r="BE131" s="1460"/>
      <c r="BF131" s="1460"/>
      <c r="BG131" s="1460"/>
      <c r="BH131" s="1460"/>
      <c r="BI131" s="1460"/>
      <c r="BJ131" s="1460"/>
      <c r="BK131" s="1460"/>
      <c r="BL131" s="1460"/>
      <c r="BM131" s="1460"/>
      <c r="BN131" s="1460"/>
      <c r="BO131" s="1460"/>
      <c r="BP131" s="1460"/>
      <c r="BQ131" s="1460"/>
      <c r="BR131" s="1460"/>
      <c r="BS131" s="1460"/>
      <c r="BT131" s="1460"/>
      <c r="BU131" s="1460"/>
      <c r="BV131" s="1460"/>
      <c r="BW131" s="1460"/>
      <c r="BX131" s="1460"/>
      <c r="BY131" s="1460"/>
      <c r="BZ131" s="1460"/>
      <c r="CA131" s="1460"/>
      <c r="CB131" s="1460"/>
      <c r="CC131" s="1460"/>
      <c r="CD131" s="1460"/>
      <c r="CE131" s="1460"/>
    </row>
    <row r="132" spans="1:83" s="1634" customFormat="1" ht="11.25" hidden="1" customHeight="1">
      <c r="A132" s="1593"/>
      <c r="B132" s="984"/>
      <c r="C132" s="345"/>
      <c r="D132" s="3960"/>
      <c r="E132" s="563" t="s">
        <v>9</v>
      </c>
      <c r="F132" s="992" t="s">
        <v>9</v>
      </c>
      <c r="G132" s="992" t="s">
        <v>668</v>
      </c>
      <c r="H132" s="565" t="s">
        <v>9</v>
      </c>
      <c r="I132" s="565"/>
      <c r="J132" s="565"/>
      <c r="K132" s="565"/>
      <c r="L132" s="565"/>
      <c r="M132" s="565"/>
      <c r="N132" s="565"/>
      <c r="O132" s="565"/>
      <c r="P132" s="565"/>
      <c r="Q132" s="565"/>
      <c r="R132" s="566"/>
      <c r="S132" s="567"/>
      <c r="T132" s="619"/>
      <c r="U132" s="3864"/>
      <c r="V132" s="3864"/>
      <c r="W132" s="984"/>
      <c r="X132" s="984"/>
      <c r="Y132" s="984"/>
      <c r="Z132" s="984"/>
      <c r="AA132" s="1460"/>
      <c r="AB132" s="984"/>
      <c r="AC132" s="3955"/>
      <c r="AD132" s="543"/>
      <c r="AE132" s="984"/>
      <c r="AF132" s="984"/>
      <c r="AG132" s="1460"/>
      <c r="AH132" s="1460"/>
      <c r="AI132" s="1460"/>
      <c r="AJ132" s="1460"/>
      <c r="AK132" s="1460"/>
      <c r="AL132" s="1460"/>
      <c r="AM132" s="1460"/>
      <c r="AN132" s="1460"/>
      <c r="AO132" s="1460"/>
      <c r="AP132" s="1460"/>
      <c r="AQ132" s="1460"/>
      <c r="AR132" s="1460"/>
      <c r="AS132" s="1460"/>
      <c r="AT132" s="1460"/>
      <c r="AU132" s="1460"/>
      <c r="AV132" s="1460"/>
      <c r="AW132" s="1460"/>
      <c r="AX132" s="1460"/>
      <c r="AY132" s="1460"/>
      <c r="AZ132" s="1460"/>
      <c r="BA132" s="1460"/>
      <c r="BB132" s="1460"/>
      <c r="BC132" s="1460"/>
      <c r="BD132" s="1460"/>
      <c r="BE132" s="1460"/>
      <c r="BF132" s="1460"/>
      <c r="BG132" s="1460"/>
      <c r="BH132" s="1460"/>
      <c r="BI132" s="1460"/>
      <c r="BJ132" s="1460"/>
      <c r="BK132" s="1460"/>
      <c r="BL132" s="1460"/>
      <c r="BM132" s="1460"/>
      <c r="BN132" s="1460"/>
      <c r="BO132" s="1460"/>
      <c r="BP132" s="1460"/>
      <c r="BQ132" s="1460"/>
      <c r="BR132" s="1460"/>
      <c r="BS132" s="1460"/>
      <c r="BT132" s="1460"/>
      <c r="BU132" s="1460"/>
      <c r="BV132" s="984"/>
      <c r="BW132" s="984"/>
      <c r="BX132" s="984"/>
      <c r="BY132" s="984"/>
      <c r="BZ132" s="984"/>
      <c r="CA132" s="984"/>
      <c r="CB132" s="984"/>
      <c r="CC132" s="984"/>
      <c r="CD132" s="984"/>
      <c r="CE132" s="984"/>
    </row>
    <row r="133" spans="1:83" s="1140" customFormat="1" ht="5.25" hidden="1" customHeight="1">
      <c r="A133" s="1580"/>
      <c r="B133" s="1460"/>
      <c r="C133" s="1460"/>
      <c r="D133" s="3960"/>
      <c r="E133" s="868"/>
      <c r="F133" s="868"/>
      <c r="G133" s="868"/>
      <c r="H133" s="868"/>
      <c r="I133" s="868"/>
      <c r="J133" s="868"/>
      <c r="K133" s="868"/>
      <c r="L133" s="868"/>
      <c r="M133" s="868"/>
      <c r="N133" s="868"/>
      <c r="O133" s="868"/>
      <c r="P133" s="868"/>
      <c r="Q133" s="869"/>
      <c r="R133" s="870"/>
      <c r="S133" s="871"/>
      <c r="T133" s="618" t="s">
        <v>665</v>
      </c>
      <c r="U133" s="3864">
        <v>1</v>
      </c>
      <c r="V133" s="3864" t="s">
        <v>645</v>
      </c>
      <c r="W133" s="1460"/>
      <c r="X133" s="1460"/>
      <c r="Y133" s="1460"/>
      <c r="Z133" s="1460"/>
      <c r="AA133" s="1460"/>
      <c r="AB133" s="1460"/>
      <c r="AC133" s="866"/>
      <c r="AD133" s="867"/>
      <c r="AE133" s="1460"/>
      <c r="AF133" s="1460"/>
      <c r="AG133" s="1460"/>
      <c r="AH133" s="1460"/>
      <c r="AI133" s="1460"/>
      <c r="AJ133" s="1460"/>
      <c r="AK133" s="1460"/>
      <c r="AL133" s="1460"/>
      <c r="AM133" s="1460"/>
      <c r="AN133" s="1460"/>
      <c r="AO133" s="1460"/>
      <c r="AP133" s="1460"/>
      <c r="AQ133" s="1460"/>
      <c r="AR133" s="1460"/>
      <c r="AS133" s="1460"/>
      <c r="AT133" s="1460"/>
      <c r="AU133" s="1460"/>
      <c r="AV133" s="1460"/>
      <c r="AW133" s="1460"/>
      <c r="AX133" s="1460"/>
      <c r="AY133" s="1460"/>
      <c r="AZ133" s="1460"/>
      <c r="BA133" s="1460"/>
      <c r="BB133" s="1460"/>
      <c r="BC133" s="1460"/>
      <c r="BD133" s="1460"/>
      <c r="BE133" s="1460"/>
      <c r="BF133" s="1460"/>
      <c r="BG133" s="1460"/>
      <c r="BH133" s="1460"/>
      <c r="BI133" s="1460"/>
      <c r="BJ133" s="1460"/>
      <c r="BK133" s="1460"/>
      <c r="BL133" s="1460"/>
      <c r="BM133" s="1460"/>
      <c r="BN133" s="1460"/>
      <c r="BO133" s="1460"/>
      <c r="BP133" s="1460"/>
      <c r="BQ133" s="1460"/>
      <c r="BR133" s="1460"/>
      <c r="BS133" s="1460"/>
      <c r="BT133" s="1460"/>
      <c r="BU133" s="1460"/>
      <c r="BV133" s="1460"/>
      <c r="BW133" s="1460"/>
      <c r="BX133" s="1460"/>
      <c r="BY133" s="1460"/>
      <c r="BZ133" s="1460"/>
      <c r="CA133" s="1460"/>
      <c r="CB133" s="1460"/>
      <c r="CC133" s="1460"/>
      <c r="CD133" s="1460"/>
      <c r="CE133" s="1460"/>
    </row>
    <row r="134" spans="1:83" s="1140" customFormat="1" ht="5.25" hidden="1" customHeight="1">
      <c r="A134" s="1580"/>
      <c r="B134" s="1460"/>
      <c r="C134" s="1460"/>
      <c r="D134" s="3960"/>
      <c r="E134" s="549"/>
      <c r="F134" s="549"/>
      <c r="G134" s="549"/>
      <c r="H134" s="549"/>
      <c r="I134" s="549"/>
      <c r="J134" s="549"/>
      <c r="K134" s="549"/>
      <c r="L134" s="549"/>
      <c r="M134" s="549"/>
      <c r="N134" s="549"/>
      <c r="O134" s="549"/>
      <c r="P134" s="549"/>
      <c r="Q134" s="549"/>
      <c r="R134" s="549"/>
      <c r="S134" s="550"/>
      <c r="T134" s="619"/>
      <c r="U134" s="3864"/>
      <c r="V134" s="3864"/>
      <c r="W134" s="1460"/>
      <c r="X134" s="1460"/>
      <c r="Y134" s="1460"/>
      <c r="Z134" s="1460"/>
      <c r="AA134" s="1460"/>
      <c r="AB134" s="1460"/>
      <c r="AC134" s="866"/>
      <c r="AD134" s="867"/>
      <c r="AE134" s="1460"/>
      <c r="AF134" s="1460"/>
      <c r="AG134" s="1460"/>
      <c r="AH134" s="1460"/>
      <c r="AI134" s="1460"/>
      <c r="AJ134" s="1460"/>
      <c r="AK134" s="1460"/>
      <c r="AL134" s="1460"/>
      <c r="AM134" s="1460"/>
      <c r="AN134" s="1460"/>
      <c r="AO134" s="1460"/>
      <c r="AP134" s="1460"/>
      <c r="AQ134" s="1460"/>
      <c r="AR134" s="1460"/>
      <c r="AS134" s="1460"/>
      <c r="AT134" s="1460"/>
      <c r="AU134" s="1460"/>
      <c r="AV134" s="1460"/>
      <c r="AW134" s="1460"/>
      <c r="AX134" s="1460"/>
      <c r="AY134" s="1460"/>
      <c r="AZ134" s="1460"/>
      <c r="BA134" s="1460"/>
      <c r="BB134" s="1460"/>
      <c r="BC134" s="1460"/>
      <c r="BD134" s="1460"/>
      <c r="BE134" s="1460"/>
      <c r="BF134" s="1460"/>
      <c r="BG134" s="1460"/>
      <c r="BH134" s="1460"/>
      <c r="BI134" s="1460"/>
      <c r="BJ134" s="1460"/>
      <c r="BK134" s="1460"/>
      <c r="BL134" s="1460"/>
      <c r="BM134" s="1460"/>
      <c r="BN134" s="1460"/>
      <c r="BO134" s="1460"/>
      <c r="BP134" s="1460"/>
      <c r="BQ134" s="1460"/>
      <c r="BR134" s="1460"/>
      <c r="BS134" s="1460"/>
      <c r="BT134" s="1460"/>
      <c r="BU134" s="1460"/>
      <c r="BV134" s="1460"/>
      <c r="BW134" s="1460"/>
      <c r="BX134" s="1460"/>
      <c r="BY134" s="1460"/>
      <c r="BZ134" s="1460"/>
      <c r="CA134" s="1460"/>
      <c r="CB134" s="1460"/>
      <c r="CC134" s="1460"/>
      <c r="CD134" s="1460"/>
      <c r="CE134" s="1460"/>
    </row>
    <row r="135" spans="1:83" s="1140" customFormat="1" ht="5.25" hidden="1" customHeight="1">
      <c r="A135" s="1580"/>
      <c r="B135" s="1460"/>
      <c r="C135" s="1460"/>
      <c r="D135" s="3961"/>
      <c r="E135" s="872"/>
      <c r="F135" s="873"/>
      <c r="G135" s="873"/>
      <c r="H135" s="874"/>
      <c r="I135" s="874"/>
      <c r="J135" s="874"/>
      <c r="K135" s="874"/>
      <c r="L135" s="874"/>
      <c r="M135" s="874"/>
      <c r="N135" s="874"/>
      <c r="O135" s="874"/>
      <c r="P135" s="874"/>
      <c r="Q135" s="874"/>
      <c r="R135" s="815"/>
      <c r="S135" s="875"/>
      <c r="T135" s="619"/>
      <c r="U135" s="3864"/>
      <c r="V135" s="3864"/>
      <c r="W135" s="1460"/>
      <c r="X135" s="1460"/>
      <c r="Y135" s="1460"/>
      <c r="Z135" s="1460"/>
      <c r="AA135" s="1460"/>
      <c r="AB135" s="1460"/>
      <c r="AC135" s="866"/>
      <c r="AD135" s="867"/>
      <c r="AE135" s="1460"/>
      <c r="AF135" s="1460"/>
      <c r="AG135" s="1460"/>
      <c r="AH135" s="1460"/>
      <c r="AI135" s="1460"/>
      <c r="AJ135" s="1460"/>
      <c r="AK135" s="1460"/>
      <c r="AL135" s="1460"/>
      <c r="AM135" s="1460"/>
      <c r="AN135" s="1460"/>
      <c r="AO135" s="1460"/>
      <c r="AP135" s="1460"/>
      <c r="AQ135" s="1460"/>
      <c r="AR135" s="1460"/>
      <c r="AS135" s="1460"/>
      <c r="AT135" s="1460"/>
      <c r="AU135" s="1460"/>
      <c r="AV135" s="1460"/>
      <c r="AW135" s="1460"/>
      <c r="AX135" s="1460"/>
      <c r="AY135" s="1460"/>
      <c r="AZ135" s="1460"/>
      <c r="BA135" s="1460"/>
      <c r="BB135" s="1460"/>
      <c r="BC135" s="1460"/>
      <c r="BD135" s="1460"/>
      <c r="BE135" s="1460"/>
      <c r="BF135" s="1460"/>
      <c r="BG135" s="1460"/>
      <c r="BH135" s="1460"/>
      <c r="BI135" s="1460"/>
      <c r="BJ135" s="1460"/>
      <c r="BK135" s="1460"/>
      <c r="BL135" s="1460"/>
      <c r="BM135" s="1460"/>
      <c r="BN135" s="1460"/>
      <c r="BO135" s="1460"/>
      <c r="BP135" s="1460"/>
      <c r="BQ135" s="1460"/>
      <c r="BR135" s="1460"/>
      <c r="BS135" s="1460"/>
      <c r="BT135" s="1460"/>
      <c r="BU135" s="1460"/>
      <c r="BV135" s="1460"/>
      <c r="BW135" s="1460"/>
      <c r="BX135" s="1460"/>
      <c r="BY135" s="1460"/>
      <c r="BZ135" s="1460"/>
      <c r="CA135" s="1460"/>
      <c r="CB135" s="1460"/>
      <c r="CC135" s="1460"/>
      <c r="CD135" s="1460"/>
      <c r="CE135" s="1460"/>
    </row>
    <row r="136" spans="1:83" ht="17.25" customHeight="1">
      <c r="D136" s="1620"/>
    </row>
    <row r="137" spans="1:83" s="1602" customFormat="1" ht="11.25" customHeight="1">
      <c r="A137" s="1602" t="s">
        <v>2104</v>
      </c>
    </row>
    <row r="139" spans="1:83" s="1634" customFormat="1" ht="45" customHeight="1">
      <c r="A139" s="1593"/>
      <c r="B139" s="984"/>
      <c r="C139" s="345"/>
      <c r="D139" s="27"/>
      <c r="E139" s="4103"/>
      <c r="F139" s="3742" t="s">
        <v>161</v>
      </c>
      <c r="G139" s="4106" t="s">
        <v>9</v>
      </c>
      <c r="H139" s="223"/>
      <c r="I139" s="551" t="s">
        <v>161</v>
      </c>
      <c r="J139" s="1594" t="s">
        <v>2105</v>
      </c>
      <c r="K139" s="552" t="s">
        <v>629</v>
      </c>
      <c r="L139" s="3828" t="s">
        <v>629</v>
      </c>
      <c r="M139" s="3790"/>
      <c r="N139" s="552" t="s">
        <v>629</v>
      </c>
      <c r="O139" s="552" t="s">
        <v>629</v>
      </c>
      <c r="P139" s="552" t="s">
        <v>629</v>
      </c>
      <c r="Q139" s="553">
        <f>SUM(Q140:Q142)</f>
        <v>0</v>
      </c>
      <c r="R139" s="553">
        <f>IF(R136=0,0,(Q136/R136)*100)</f>
        <v>0</v>
      </c>
      <c r="S139" s="3802"/>
      <c r="T139" s="618" t="s">
        <v>665</v>
      </c>
      <c r="U139" s="27"/>
      <c r="V139" s="27"/>
      <c r="AC139" s="27"/>
    </row>
    <row r="140" spans="1:83" s="1634" customFormat="1" ht="11.25" customHeight="1">
      <c r="A140" s="1593"/>
      <c r="B140" s="984"/>
      <c r="C140" s="345"/>
      <c r="D140" s="27"/>
      <c r="E140" s="4104"/>
      <c r="F140" s="3742"/>
      <c r="G140" s="4106"/>
      <c r="H140" s="3731"/>
      <c r="I140" s="4003" t="s">
        <v>1216</v>
      </c>
      <c r="J140" s="4101"/>
      <c r="K140" s="4102"/>
      <c r="L140" s="554"/>
      <c r="M140" s="555" t="s">
        <v>161</v>
      </c>
      <c r="N140" s="1582"/>
      <c r="O140" s="556"/>
      <c r="P140" s="557"/>
      <c r="Q140" s="556"/>
      <c r="R140" s="558">
        <v>0</v>
      </c>
      <c r="S140" s="3802"/>
      <c r="T140" s="618"/>
      <c r="U140" s="27"/>
      <c r="V140" s="27"/>
      <c r="AC140" s="27"/>
    </row>
    <row r="141" spans="1:83" s="1634" customFormat="1" ht="11.25" customHeight="1">
      <c r="A141" s="1593"/>
      <c r="B141" s="984"/>
      <c r="C141" s="345"/>
      <c r="D141" s="27"/>
      <c r="E141" s="4104"/>
      <c r="F141" s="3742"/>
      <c r="G141" s="4106"/>
      <c r="H141" s="3731"/>
      <c r="I141" s="4003"/>
      <c r="J141" s="4101"/>
      <c r="K141" s="4098"/>
      <c r="L141" s="559"/>
      <c r="M141" s="560"/>
      <c r="N141" s="561" t="s">
        <v>2106</v>
      </c>
      <c r="O141" s="561"/>
      <c r="P141" s="561"/>
      <c r="Q141" s="561"/>
      <c r="R141" s="562"/>
      <c r="S141" s="3802"/>
      <c r="T141" s="618"/>
      <c r="U141" s="27"/>
      <c r="V141" s="27"/>
      <c r="AC141" s="27"/>
    </row>
    <row r="142" spans="1:83" s="1634" customFormat="1" ht="11.25" customHeight="1">
      <c r="A142" s="1593"/>
      <c r="B142" s="984"/>
      <c r="C142" s="345"/>
      <c r="D142" s="27"/>
      <c r="E142" s="4105"/>
      <c r="F142" s="3742"/>
      <c r="G142" s="4107"/>
      <c r="H142" s="559" t="s">
        <v>9</v>
      </c>
      <c r="I142" s="560"/>
      <c r="J142" s="561" t="s">
        <v>2107</v>
      </c>
      <c r="K142" s="561"/>
      <c r="L142" s="561"/>
      <c r="M142" s="561"/>
      <c r="N142" s="561"/>
      <c r="O142" s="561"/>
      <c r="P142" s="561"/>
      <c r="Q142" s="561"/>
      <c r="R142" s="562"/>
      <c r="S142" s="3802"/>
      <c r="T142" s="618"/>
      <c r="U142" s="27"/>
      <c r="V142" s="27"/>
      <c r="AC142" s="27"/>
    </row>
    <row r="147" spans="1:43" s="1634" customFormat="1" ht="11.25" customHeight="1">
      <c r="A147" s="1593"/>
      <c r="B147" s="984"/>
      <c r="C147" s="345"/>
      <c r="D147" s="27"/>
      <c r="E147" s="1616"/>
      <c r="F147" s="1616"/>
      <c r="G147" s="1616"/>
      <c r="H147" s="3731"/>
      <c r="I147" s="4003" t="s">
        <v>1216</v>
      </c>
      <c r="J147" s="4101"/>
      <c r="K147" s="4102"/>
      <c r="L147" s="554"/>
      <c r="M147" s="555" t="s">
        <v>161</v>
      </c>
      <c r="N147" s="1582"/>
      <c r="O147" s="556"/>
      <c r="P147" s="557"/>
      <c r="Q147" s="556"/>
      <c r="R147" s="558">
        <v>0</v>
      </c>
      <c r="S147" s="27"/>
      <c r="T147" s="618"/>
      <c r="U147" s="27"/>
      <c r="V147" s="27"/>
      <c r="AC147" s="27"/>
    </row>
    <row r="148" spans="1:43" s="1634" customFormat="1" ht="11.25" customHeight="1">
      <c r="A148" s="1593"/>
      <c r="B148" s="984"/>
      <c r="C148" s="345"/>
      <c r="D148" s="27"/>
      <c r="E148" s="1616"/>
      <c r="F148" s="1616"/>
      <c r="G148" s="1616"/>
      <c r="H148" s="3731"/>
      <c r="I148" s="4003"/>
      <c r="J148" s="4101"/>
      <c r="K148" s="4098"/>
      <c r="L148" s="559"/>
      <c r="M148" s="560"/>
      <c r="N148" s="561" t="s">
        <v>2106</v>
      </c>
      <c r="O148" s="561"/>
      <c r="P148" s="561"/>
      <c r="Q148" s="561"/>
      <c r="R148" s="562"/>
      <c r="S148" s="27"/>
      <c r="T148" s="618"/>
      <c r="U148" s="27"/>
      <c r="V148" s="27"/>
      <c r="AC148" s="27"/>
    </row>
    <row r="150" spans="1:43" s="1634" customFormat="1" ht="11.25" customHeight="1">
      <c r="A150" s="1593"/>
      <c r="B150" s="984"/>
      <c r="C150" s="345"/>
      <c r="D150" s="27"/>
      <c r="E150" s="1621"/>
      <c r="F150" s="1619"/>
      <c r="G150" s="1619"/>
      <c r="H150" s="1622"/>
      <c r="I150" s="1616"/>
      <c r="J150" s="1617"/>
      <c r="K150" s="1617"/>
      <c r="L150" s="554"/>
      <c r="M150" s="555" t="s">
        <v>161</v>
      </c>
      <c r="N150" s="1582"/>
      <c r="O150" s="556"/>
      <c r="P150" s="557"/>
      <c r="Q150" s="556"/>
      <c r="R150" s="558">
        <v>0</v>
      </c>
      <c r="S150" s="27"/>
      <c r="T150" s="618"/>
      <c r="U150" s="27"/>
      <c r="V150" s="27"/>
      <c r="AC150" s="27"/>
    </row>
    <row r="152" spans="1:43" s="1602" customFormat="1" ht="17.25" customHeight="1">
      <c r="A152" s="1602" t="s">
        <v>2108</v>
      </c>
    </row>
    <row r="153" spans="1:43" ht="17.25" customHeight="1">
      <c r="G153" s="1623"/>
      <c r="H153" s="1623"/>
      <c r="I153" s="1623"/>
      <c r="M153" s="1619"/>
    </row>
    <row r="154" spans="1:43" s="1637" customFormat="1" ht="17.25" customHeight="1">
      <c r="A154" s="1624"/>
      <c r="C154" s="1626"/>
      <c r="D154" s="4097"/>
      <c r="E154" s="3756"/>
      <c r="F154" s="3768"/>
      <c r="G154" s="4099"/>
      <c r="H154" s="4097"/>
      <c r="I154" s="4097">
        <v>1</v>
      </c>
      <c r="J154" s="4110"/>
      <c r="K154" s="3805" t="s">
        <v>52</v>
      </c>
      <c r="L154" s="3742"/>
      <c r="M154" s="3742" t="s">
        <v>161</v>
      </c>
      <c r="N154" s="4108" t="str">
        <f>IF(Z154="","",INDEX(TERRITORY_MR_LIST,MATCH(Z154,TERRITORY_LIST_ID,0)))</f>
        <v/>
      </c>
      <c r="O154" s="3805" t="s">
        <v>52</v>
      </c>
      <c r="P154" s="3742"/>
      <c r="Q154" s="3742" t="s">
        <v>161</v>
      </c>
      <c r="R154" s="4098" t="s">
        <v>9</v>
      </c>
      <c r="S154" s="3741" t="s">
        <v>52</v>
      </c>
      <c r="T154" s="1598"/>
      <c r="U154" s="1598" t="s">
        <v>161</v>
      </c>
      <c r="V154" s="1627" t="s">
        <v>9</v>
      </c>
      <c r="W154" s="1588"/>
      <c r="Y154" s="1091"/>
      <c r="Z154" s="1091"/>
      <c r="AA154" s="1091"/>
      <c r="AB154" s="1091"/>
      <c r="AC154" s="1091"/>
      <c r="AD154" s="1091"/>
      <c r="AE154" s="1091"/>
      <c r="AF154" s="1091"/>
      <c r="AG154" s="1091"/>
      <c r="AH154" s="1091"/>
      <c r="AI154" s="1091"/>
      <c r="AJ154" s="1091"/>
      <c r="AK154" s="1091"/>
      <c r="AL154" s="1628"/>
      <c r="AM154" s="1628"/>
      <c r="AN154" s="1091"/>
      <c r="AO154" s="1091"/>
      <c r="AP154" s="1091"/>
      <c r="AQ154" s="1091"/>
    </row>
    <row r="155" spans="1:43" s="1637" customFormat="1" ht="17.25" customHeight="1">
      <c r="A155" s="1624"/>
      <c r="C155" s="1629"/>
      <c r="D155" s="4097"/>
      <c r="E155" s="3756"/>
      <c r="F155" s="3769"/>
      <c r="G155" s="4099"/>
      <c r="H155" s="4097"/>
      <c r="I155" s="4097"/>
      <c r="J155" s="4110"/>
      <c r="K155" s="3806"/>
      <c r="L155" s="3742"/>
      <c r="M155" s="3742"/>
      <c r="N155" s="4108"/>
      <c r="O155" s="3806"/>
      <c r="P155" s="3742"/>
      <c r="Q155" s="3742"/>
      <c r="R155" s="4098"/>
      <c r="S155" s="3741"/>
      <c r="T155" s="251"/>
      <c r="U155" s="252"/>
      <c r="V155" s="252" t="s">
        <v>498</v>
      </c>
      <c r="W155" s="253"/>
      <c r="Y155" s="1083"/>
      <c r="Z155" s="1083"/>
      <c r="AA155" s="1083"/>
      <c r="AB155" s="1083"/>
      <c r="AC155" s="1083"/>
      <c r="AD155" s="1083"/>
      <c r="AE155" s="1083"/>
      <c r="AF155" s="1083"/>
      <c r="AG155" s="1083"/>
      <c r="AH155" s="1083"/>
      <c r="AI155" s="1083"/>
      <c r="AJ155" s="1083"/>
      <c r="AK155" s="1083"/>
    </row>
    <row r="156" spans="1:43" s="1637" customFormat="1" ht="17.25" customHeight="1">
      <c r="A156" s="1624"/>
      <c r="C156" s="1629"/>
      <c r="D156" s="3743"/>
      <c r="E156" s="3757"/>
      <c r="F156" s="3769"/>
      <c r="G156" s="4100"/>
      <c r="H156" s="3743"/>
      <c r="I156" s="3743"/>
      <c r="J156" s="4111"/>
      <c r="K156" s="3806"/>
      <c r="L156" s="3743"/>
      <c r="M156" s="3743"/>
      <c r="N156" s="4109"/>
      <c r="O156" s="3747"/>
      <c r="P156" s="251"/>
      <c r="Q156" s="252"/>
      <c r="R156" s="252" t="s">
        <v>499</v>
      </c>
      <c r="S156" s="1630"/>
      <c r="T156" s="1630"/>
      <c r="U156" s="1630"/>
      <c r="V156" s="1630"/>
      <c r="W156" s="253"/>
      <c r="Y156" s="1083"/>
      <c r="Z156" s="1083"/>
      <c r="AA156" s="1083"/>
      <c r="AB156" s="1083"/>
      <c r="AC156" s="1083"/>
      <c r="AD156" s="1083"/>
      <c r="AE156" s="1083"/>
      <c r="AF156" s="1083"/>
      <c r="AG156" s="1083"/>
      <c r="AH156" s="1083"/>
      <c r="AI156" s="1083"/>
      <c r="AJ156" s="1083"/>
      <c r="AK156" s="1083"/>
    </row>
    <row r="157" spans="1:43" s="1637" customFormat="1" ht="17.25" customHeight="1">
      <c r="A157" s="1624"/>
      <c r="C157" s="1629"/>
      <c r="D157" s="3743"/>
      <c r="E157" s="3757"/>
      <c r="F157" s="3769"/>
      <c r="G157" s="4100"/>
      <c r="H157" s="3743"/>
      <c r="I157" s="3743"/>
      <c r="J157" s="4111"/>
      <c r="K157" s="3747"/>
      <c r="L157" s="251"/>
      <c r="M157" s="252"/>
      <c r="N157" s="252" t="s">
        <v>500</v>
      </c>
      <c r="O157" s="252"/>
      <c r="P157" s="252"/>
      <c r="Q157" s="252"/>
      <c r="R157" s="252"/>
      <c r="S157" s="1630"/>
      <c r="T157" s="1630"/>
      <c r="U157" s="1630"/>
      <c r="V157" s="1630"/>
      <c r="W157" s="253"/>
      <c r="Y157" s="1083"/>
      <c r="Z157" s="1083"/>
      <c r="AA157" s="1083"/>
      <c r="AB157" s="1083"/>
      <c r="AC157" s="1083"/>
      <c r="AD157" s="1083"/>
      <c r="AE157" s="1083"/>
      <c r="AF157" s="1083"/>
      <c r="AG157" s="1083"/>
      <c r="AH157" s="1083"/>
      <c r="AI157" s="1083"/>
      <c r="AJ157" s="1083"/>
      <c r="AK157" s="1083"/>
    </row>
    <row r="158" spans="1:43" s="1637" customFormat="1" ht="17.25" customHeight="1">
      <c r="A158" s="1624"/>
      <c r="C158" s="1629"/>
      <c r="D158" s="3743"/>
      <c r="E158" s="3757"/>
      <c r="F158" s="3770"/>
      <c r="G158" s="4100"/>
      <c r="H158" s="251"/>
      <c r="I158" s="252"/>
      <c r="J158" s="252" t="s">
        <v>532</v>
      </c>
      <c r="K158" s="252"/>
      <c r="L158" s="252"/>
      <c r="M158" s="252"/>
      <c r="N158" s="252"/>
      <c r="O158" s="252"/>
      <c r="P158" s="252"/>
      <c r="Q158" s="252"/>
      <c r="R158" s="252"/>
      <c r="S158" s="1630"/>
      <c r="T158" s="1630"/>
      <c r="U158" s="1630"/>
      <c r="V158" s="1630"/>
      <c r="W158" s="253"/>
      <c r="Y158" s="1083"/>
      <c r="Z158" s="1083"/>
      <c r="AA158" s="1083"/>
      <c r="AB158" s="1083"/>
      <c r="AC158" s="1083"/>
      <c r="AD158" s="1083"/>
      <c r="AE158" s="1083"/>
      <c r="AF158" s="1083"/>
      <c r="AG158" s="1083"/>
      <c r="AH158" s="1083"/>
      <c r="AI158" s="1083"/>
      <c r="AJ158" s="1083"/>
      <c r="AK158" s="1083"/>
    </row>
    <row r="159" spans="1:43" ht="17.25" customHeight="1">
      <c r="G159" s="1623"/>
      <c r="H159" s="1623"/>
      <c r="I159" s="1623"/>
      <c r="M159" s="1619"/>
    </row>
    <row r="160" spans="1:43" s="1637" customFormat="1" ht="17.25" customHeight="1">
      <c r="A160" s="1624"/>
      <c r="C160" s="1626"/>
      <c r="D160" s="1616"/>
      <c r="E160" s="1631"/>
      <c r="F160" s="1571"/>
      <c r="G160" s="1632"/>
      <c r="H160" s="4097"/>
      <c r="I160" s="4097">
        <v>1</v>
      </c>
      <c r="J160" s="4110"/>
      <c r="K160" s="3805" t="s">
        <v>52</v>
      </c>
      <c r="L160" s="3742"/>
      <c r="M160" s="3742" t="s">
        <v>161</v>
      </c>
      <c r="N160" s="4108" t="str">
        <f>IF(Z160="","",INDEX(TERRITORY_MR_LIST,MATCH(Z160,TERRITORY_LIST_ID,0)))</f>
        <v/>
      </c>
      <c r="O160" s="3805" t="s">
        <v>52</v>
      </c>
      <c r="P160" s="3742"/>
      <c r="Q160" s="3742" t="s">
        <v>161</v>
      </c>
      <c r="R160" s="4098" t="s">
        <v>9</v>
      </c>
      <c r="S160" s="3741" t="s">
        <v>52</v>
      </c>
      <c r="T160" s="1598"/>
      <c r="U160" s="1598" t="s">
        <v>161</v>
      </c>
      <c r="V160" s="1627" t="s">
        <v>9</v>
      </c>
      <c r="W160" s="1588"/>
      <c r="Y160" s="1091"/>
      <c r="Z160" s="1091"/>
      <c r="AA160" s="1091"/>
      <c r="AB160" s="1091"/>
      <c r="AC160" s="1091"/>
      <c r="AD160" s="1091"/>
      <c r="AE160" s="1091"/>
      <c r="AF160" s="1091"/>
      <c r="AG160" s="1091"/>
      <c r="AH160" s="1091"/>
      <c r="AI160" s="1091"/>
      <c r="AJ160" s="1091"/>
      <c r="AK160" s="1091"/>
      <c r="AL160" s="1628"/>
      <c r="AM160" s="1628"/>
      <c r="AN160" s="1091"/>
      <c r="AO160" s="1091"/>
      <c r="AP160" s="1091"/>
      <c r="AQ160" s="1091"/>
    </row>
    <row r="161" spans="1:43" s="1637" customFormat="1" ht="17.25" customHeight="1">
      <c r="A161" s="1624"/>
      <c r="C161" s="1629"/>
      <c r="D161" s="1616"/>
      <c r="E161" s="1631"/>
      <c r="F161" s="1571"/>
      <c r="G161" s="1632"/>
      <c r="H161" s="4097"/>
      <c r="I161" s="4097"/>
      <c r="J161" s="4110"/>
      <c r="K161" s="3806"/>
      <c r="L161" s="3742"/>
      <c r="M161" s="3742"/>
      <c r="N161" s="4108"/>
      <c r="O161" s="3806"/>
      <c r="P161" s="3742"/>
      <c r="Q161" s="3742"/>
      <c r="R161" s="4098"/>
      <c r="S161" s="3741"/>
      <c r="T161" s="251"/>
      <c r="U161" s="252"/>
      <c r="V161" s="252" t="s">
        <v>498</v>
      </c>
      <c r="W161" s="253"/>
      <c r="Y161" s="1083"/>
      <c r="Z161" s="1083"/>
      <c r="AA161" s="1083"/>
      <c r="AB161" s="1083"/>
      <c r="AC161" s="1083"/>
      <c r="AD161" s="1083"/>
      <c r="AE161" s="1083"/>
      <c r="AF161" s="1083"/>
      <c r="AG161" s="1083"/>
      <c r="AH161" s="1083"/>
      <c r="AI161" s="1083"/>
      <c r="AJ161" s="1083"/>
      <c r="AK161" s="1083"/>
    </row>
    <row r="162" spans="1:43" s="1637" customFormat="1" ht="17.25" customHeight="1">
      <c r="A162" s="1624"/>
      <c r="C162" s="1629"/>
      <c r="D162" s="1616"/>
      <c r="E162" s="1631"/>
      <c r="F162" s="1571"/>
      <c r="G162" s="1632"/>
      <c r="H162" s="3743"/>
      <c r="I162" s="3743"/>
      <c r="J162" s="4111"/>
      <c r="K162" s="3806"/>
      <c r="L162" s="3743"/>
      <c r="M162" s="3743"/>
      <c r="N162" s="4109"/>
      <c r="O162" s="3747"/>
      <c r="P162" s="251"/>
      <c r="Q162" s="252"/>
      <c r="R162" s="252" t="s">
        <v>499</v>
      </c>
      <c r="S162" s="1630"/>
      <c r="T162" s="1630"/>
      <c r="U162" s="1630"/>
      <c r="V162" s="1630"/>
      <c r="W162" s="253"/>
      <c r="Y162" s="1083"/>
      <c r="Z162" s="1083"/>
      <c r="AA162" s="1083"/>
      <c r="AB162" s="1083"/>
      <c r="AC162" s="1083"/>
      <c r="AD162" s="1083"/>
      <c r="AE162" s="1083"/>
      <c r="AF162" s="1083"/>
      <c r="AG162" s="1083"/>
      <c r="AH162" s="1083"/>
      <c r="AI162" s="1083"/>
      <c r="AJ162" s="1083"/>
      <c r="AK162" s="1083"/>
    </row>
    <row r="163" spans="1:43" s="1637" customFormat="1" ht="17.25" customHeight="1">
      <c r="A163" s="1624"/>
      <c r="C163" s="1629"/>
      <c r="D163" s="1616"/>
      <c r="E163" s="1631"/>
      <c r="F163" s="1571"/>
      <c r="G163" s="1632"/>
      <c r="H163" s="3743"/>
      <c r="I163" s="3743"/>
      <c r="J163" s="4111"/>
      <c r="K163" s="3747"/>
      <c r="L163" s="251"/>
      <c r="M163" s="252"/>
      <c r="N163" s="252" t="s">
        <v>500</v>
      </c>
      <c r="O163" s="252"/>
      <c r="P163" s="252"/>
      <c r="Q163" s="252"/>
      <c r="R163" s="252"/>
      <c r="S163" s="1630"/>
      <c r="T163" s="1630"/>
      <c r="U163" s="1630"/>
      <c r="V163" s="1630"/>
      <c r="W163" s="253"/>
      <c r="Y163" s="1083"/>
      <c r="Z163" s="1083"/>
      <c r="AA163" s="1083"/>
      <c r="AB163" s="1083"/>
      <c r="AC163" s="1083"/>
      <c r="AD163" s="1083"/>
      <c r="AE163" s="1083"/>
      <c r="AF163" s="1083"/>
      <c r="AG163" s="1083"/>
      <c r="AH163" s="1083"/>
      <c r="AI163" s="1083"/>
      <c r="AJ163" s="1083"/>
      <c r="AK163" s="1083"/>
    </row>
    <row r="164" spans="1:43" ht="17.25" customHeight="1">
      <c r="G164" s="1623"/>
      <c r="H164" s="1623"/>
      <c r="I164" s="1623"/>
      <c r="M164" s="1619"/>
    </row>
    <row r="165" spans="1:43" s="1637" customFormat="1" ht="17.25" customHeight="1">
      <c r="A165" s="1624"/>
      <c r="C165" s="1626"/>
      <c r="D165" s="1616"/>
      <c r="E165" s="1631"/>
      <c r="F165" s="1571"/>
      <c r="G165" s="1632"/>
      <c r="H165" s="1616"/>
      <c r="I165" s="1616"/>
      <c r="J165" s="1633"/>
      <c r="K165" s="1547"/>
      <c r="L165" s="3742"/>
      <c r="M165" s="3742" t="s">
        <v>161</v>
      </c>
      <c r="N165" s="4108" t="str">
        <f>IF(Z165="","",INDEX(TERRITORY_MR_LIST,MATCH(Z165,TERRITORY_LIST_ID,0)))</f>
        <v/>
      </c>
      <c r="O165" s="3805" t="s">
        <v>52</v>
      </c>
      <c r="P165" s="3742"/>
      <c r="Q165" s="3742" t="s">
        <v>161</v>
      </c>
      <c r="R165" s="4098" t="s">
        <v>9</v>
      </c>
      <c r="S165" s="3741" t="s">
        <v>52</v>
      </c>
      <c r="T165" s="1598"/>
      <c r="U165" s="1598" t="s">
        <v>161</v>
      </c>
      <c r="V165" s="1627" t="s">
        <v>9</v>
      </c>
      <c r="W165" s="1588"/>
      <c r="Y165" s="1091"/>
      <c r="Z165" s="1091"/>
      <c r="AA165" s="1091"/>
      <c r="AB165" s="1091"/>
      <c r="AC165" s="1091"/>
      <c r="AD165" s="1091"/>
      <c r="AE165" s="1091"/>
      <c r="AF165" s="1091"/>
      <c r="AG165" s="1091"/>
      <c r="AH165" s="1091"/>
      <c r="AI165" s="1091"/>
      <c r="AJ165" s="1091"/>
      <c r="AK165" s="1091"/>
      <c r="AL165" s="1628"/>
      <c r="AM165" s="1628"/>
      <c r="AN165" s="1091"/>
      <c r="AO165" s="1091"/>
      <c r="AP165" s="1091"/>
      <c r="AQ165" s="1091"/>
    </row>
    <row r="166" spans="1:43" s="1637" customFormat="1" ht="17.25" customHeight="1">
      <c r="A166" s="1624"/>
      <c r="C166" s="1629"/>
      <c r="D166" s="1616"/>
      <c r="E166" s="1631"/>
      <c r="F166" s="1571"/>
      <c r="G166" s="1632"/>
      <c r="H166" s="1616"/>
      <c r="I166" s="1616"/>
      <c r="J166" s="1633"/>
      <c r="K166" s="1547"/>
      <c r="L166" s="3742"/>
      <c r="M166" s="3742"/>
      <c r="N166" s="4108"/>
      <c r="O166" s="3806"/>
      <c r="P166" s="3742"/>
      <c r="Q166" s="3742"/>
      <c r="R166" s="4098"/>
      <c r="S166" s="3741"/>
      <c r="T166" s="251"/>
      <c r="U166" s="252"/>
      <c r="V166" s="252" t="s">
        <v>498</v>
      </c>
      <c r="W166" s="253"/>
      <c r="Y166" s="1083"/>
      <c r="Z166" s="1083"/>
      <c r="AA166" s="1083"/>
      <c r="AB166" s="1083"/>
      <c r="AC166" s="1083"/>
      <c r="AD166" s="1083"/>
      <c r="AE166" s="1083"/>
      <c r="AF166" s="1083"/>
      <c r="AG166" s="1083"/>
      <c r="AH166" s="1083"/>
      <c r="AI166" s="1083"/>
      <c r="AJ166" s="1083"/>
      <c r="AK166" s="1083"/>
    </row>
    <row r="167" spans="1:43" s="1637" customFormat="1" ht="17.25" customHeight="1">
      <c r="A167" s="1624"/>
      <c r="C167" s="1629"/>
      <c r="D167" s="1616"/>
      <c r="E167" s="1631"/>
      <c r="F167" s="1571"/>
      <c r="G167" s="1632"/>
      <c r="H167" s="1616"/>
      <c r="I167" s="1616"/>
      <c r="J167" s="1633"/>
      <c r="K167" s="1547"/>
      <c r="L167" s="3743"/>
      <c r="M167" s="3743"/>
      <c r="N167" s="4109"/>
      <c r="O167" s="3747"/>
      <c r="P167" s="251"/>
      <c r="Q167" s="252"/>
      <c r="R167" s="252" t="s">
        <v>499</v>
      </c>
      <c r="S167" s="1630"/>
      <c r="T167" s="1630"/>
      <c r="U167" s="1630"/>
      <c r="V167" s="1630"/>
      <c r="W167" s="253"/>
      <c r="Y167" s="1083"/>
      <c r="Z167" s="1083"/>
      <c r="AA167" s="1083"/>
      <c r="AB167" s="1083"/>
      <c r="AC167" s="1083"/>
      <c r="AD167" s="1083"/>
      <c r="AE167" s="1083"/>
      <c r="AF167" s="1083"/>
      <c r="AG167" s="1083"/>
      <c r="AH167" s="1083"/>
      <c r="AI167" s="1083"/>
      <c r="AJ167" s="1083"/>
      <c r="AK167" s="1083"/>
    </row>
    <row r="168" spans="1:43" ht="17.25" customHeight="1">
      <c r="G168" s="1623"/>
      <c r="H168" s="1623"/>
      <c r="I168" s="1623"/>
      <c r="M168" s="1619"/>
    </row>
    <row r="169" spans="1:43" s="1637" customFormat="1" ht="17.25" customHeight="1">
      <c r="A169" s="1624"/>
      <c r="C169" s="1626"/>
      <c r="D169" s="1616"/>
      <c r="E169" s="1631"/>
      <c r="F169" s="1571"/>
      <c r="G169" s="1632"/>
      <c r="H169" s="1616"/>
      <c r="I169" s="1616"/>
      <c r="J169" s="1633"/>
      <c r="K169" s="1547"/>
      <c r="L169" s="1543"/>
      <c r="M169" s="1543"/>
      <c r="N169" s="1823"/>
      <c r="O169" s="1574"/>
      <c r="P169" s="3742"/>
      <c r="Q169" s="3742" t="s">
        <v>161</v>
      </c>
      <c r="R169" s="4098" t="s">
        <v>9</v>
      </c>
      <c r="S169" s="3741" t="s">
        <v>52</v>
      </c>
      <c r="T169" s="1598"/>
      <c r="U169" s="1598" t="s">
        <v>161</v>
      </c>
      <c r="V169" s="1627" t="s">
        <v>9</v>
      </c>
      <c r="W169" s="1588"/>
      <c r="Y169" s="1091"/>
      <c r="Z169" s="1091"/>
      <c r="AA169" s="1091"/>
      <c r="AB169" s="1091"/>
      <c r="AC169" s="1091"/>
      <c r="AD169" s="1091"/>
      <c r="AE169" s="1091"/>
      <c r="AF169" s="1091"/>
      <c r="AG169" s="1091"/>
      <c r="AH169" s="1091"/>
      <c r="AI169" s="1091"/>
      <c r="AJ169" s="1091"/>
      <c r="AK169" s="1091"/>
      <c r="AL169" s="1628"/>
      <c r="AM169" s="1628"/>
      <c r="AN169" s="1091"/>
      <c r="AO169" s="1091"/>
      <c r="AP169" s="1091"/>
      <c r="AQ169" s="1091"/>
    </row>
    <row r="170" spans="1:43" s="1637" customFormat="1" ht="17.25" customHeight="1">
      <c r="A170" s="1624"/>
      <c r="C170" s="1629"/>
      <c r="D170" s="1616"/>
      <c r="E170" s="1631"/>
      <c r="F170" s="1571"/>
      <c r="G170" s="1632"/>
      <c r="H170" s="1616"/>
      <c r="I170" s="1616"/>
      <c r="J170" s="1633"/>
      <c r="K170" s="1547"/>
      <c r="L170" s="1543"/>
      <c r="M170" s="1543"/>
      <c r="N170" s="1823"/>
      <c r="O170" s="1574"/>
      <c r="P170" s="3742"/>
      <c r="Q170" s="3742"/>
      <c r="R170" s="4098"/>
      <c r="S170" s="3741"/>
      <c r="T170" s="251"/>
      <c r="U170" s="252"/>
      <c r="V170" s="252" t="s">
        <v>498</v>
      </c>
      <c r="W170" s="253"/>
      <c r="Y170" s="1083"/>
      <c r="Z170" s="1083"/>
      <c r="AA170" s="1083"/>
      <c r="AB170" s="1083"/>
      <c r="AC170" s="1083"/>
      <c r="AD170" s="1083"/>
      <c r="AE170" s="1083"/>
      <c r="AF170" s="1083"/>
      <c r="AG170" s="1083"/>
      <c r="AH170" s="1083"/>
      <c r="AI170" s="1083"/>
      <c r="AJ170" s="1083"/>
      <c r="AK170" s="1083"/>
    </row>
    <row r="171" spans="1:43" ht="17.25" customHeight="1">
      <c r="G171" s="1623"/>
      <c r="H171" s="1623"/>
      <c r="I171" s="1623"/>
      <c r="M171" s="1619"/>
    </row>
    <row r="172" spans="1:43" s="1637" customFormat="1" ht="17.25" customHeight="1">
      <c r="A172" s="1624"/>
      <c r="C172" s="1626"/>
      <c r="D172" s="1616"/>
      <c r="E172" s="1631"/>
      <c r="F172" s="1571"/>
      <c r="G172" s="1632"/>
      <c r="H172" s="1543"/>
      <c r="I172" s="1543"/>
      <c r="J172" s="1544"/>
      <c r="K172" s="1632"/>
      <c r="L172" s="1543"/>
      <c r="M172" s="1543"/>
      <c r="N172" s="1632"/>
      <c r="O172" s="1632"/>
      <c r="P172" s="1543"/>
      <c r="Q172" s="1543"/>
      <c r="R172" s="1545"/>
      <c r="S172" s="1632"/>
      <c r="T172" s="1598"/>
      <c r="U172" s="1598" t="s">
        <v>161</v>
      </c>
      <c r="V172" s="1627" t="s">
        <v>9</v>
      </c>
      <c r="W172" s="1588"/>
      <c r="Y172" s="1091"/>
      <c r="Z172" s="1091"/>
      <c r="AA172" s="1091"/>
      <c r="AB172" s="1091"/>
      <c r="AC172" s="1091"/>
      <c r="AD172" s="1091"/>
      <c r="AE172" s="1091"/>
      <c r="AF172" s="1091"/>
      <c r="AG172" s="1091"/>
      <c r="AH172" s="1091"/>
      <c r="AI172" s="1091"/>
      <c r="AJ172" s="1091"/>
      <c r="AK172" s="1091"/>
      <c r="AL172" s="1628"/>
      <c r="AM172" s="1628"/>
      <c r="AN172" s="1091"/>
      <c r="AO172" s="1091"/>
      <c r="AP172" s="1091"/>
      <c r="AQ172" s="1091"/>
    </row>
    <row r="174" spans="1:43" s="1602" customFormat="1" ht="17.25" customHeight="1">
      <c r="A174" s="1602" t="s">
        <v>2109</v>
      </c>
    </row>
    <row r="175" spans="1:43" ht="17.25" customHeight="1">
      <c r="G175" s="1623"/>
      <c r="H175" s="1623"/>
      <c r="I175" s="1623"/>
      <c r="M175" s="1619"/>
    </row>
    <row r="176" spans="1:43" s="1637" customFormat="1" ht="17.25" customHeight="1">
      <c r="A176" s="1624"/>
      <c r="C176" s="1626"/>
      <c r="D176" s="4097"/>
      <c r="E176" s="3756"/>
      <c r="F176" s="3768"/>
      <c r="G176" s="4099"/>
      <c r="H176" s="4097"/>
      <c r="I176" s="4097">
        <v>1</v>
      </c>
      <c r="J176" s="4110"/>
      <c r="K176" s="3805" t="s">
        <v>52</v>
      </c>
      <c r="L176" s="3742"/>
      <c r="M176" s="3742" t="s">
        <v>161</v>
      </c>
      <c r="N176" s="4108" t="str">
        <f>IF(Z176="","",INDEX(TERRITORY_MR_LIST,MATCH(Z176,TERRITORY_LIST_ID,0)))</f>
        <v/>
      </c>
      <c r="O176" s="3805" t="s">
        <v>52</v>
      </c>
      <c r="P176" s="3742"/>
      <c r="Q176" s="3742" t="s">
        <v>161</v>
      </c>
      <c r="R176" s="4098" t="s">
        <v>9</v>
      </c>
      <c r="S176" s="3974" t="s">
        <v>6</v>
      </c>
      <c r="T176" s="1589"/>
      <c r="U176" s="1589" t="s">
        <v>161</v>
      </c>
      <c r="V176" s="1258"/>
      <c r="W176" s="4110"/>
      <c r="Y176" s="1091"/>
      <c r="Z176" s="1091"/>
      <c r="AA176" s="1091"/>
      <c r="AB176" s="1091"/>
      <c r="AC176" s="1091"/>
      <c r="AD176" s="1091"/>
      <c r="AE176" s="1091"/>
      <c r="AF176" s="1091"/>
      <c r="AG176" s="1091"/>
      <c r="AH176" s="1091"/>
      <c r="AI176" s="1091"/>
      <c r="AJ176" s="1091"/>
      <c r="AK176" s="1091"/>
      <c r="AL176" s="1628"/>
      <c r="AM176" s="1628"/>
      <c r="AN176" s="1091"/>
      <c r="AO176" s="1091"/>
      <c r="AP176" s="1091"/>
      <c r="AQ176" s="1091"/>
    </row>
    <row r="177" spans="1:43" s="1637" customFormat="1" ht="17.25" customHeight="1">
      <c r="A177" s="1624"/>
      <c r="C177" s="1629"/>
      <c r="D177" s="4097"/>
      <c r="E177" s="3756"/>
      <c r="F177" s="3769"/>
      <c r="G177" s="4099"/>
      <c r="H177" s="4097"/>
      <c r="I177" s="4097"/>
      <c r="J177" s="4110"/>
      <c r="K177" s="3806"/>
      <c r="L177" s="3742"/>
      <c r="M177" s="3742"/>
      <c r="N177" s="4108"/>
      <c r="O177" s="3806"/>
      <c r="P177" s="3742"/>
      <c r="Q177" s="3742"/>
      <c r="R177" s="4098"/>
      <c r="S177" s="3974"/>
      <c r="T177" s="1259"/>
      <c r="U177" s="1260"/>
      <c r="V177" s="1260"/>
      <c r="W177" s="4110"/>
      <c r="Y177" s="1083"/>
      <c r="Z177" s="1083"/>
      <c r="AA177" s="1083"/>
      <c r="AB177" s="1083"/>
      <c r="AC177" s="1083"/>
      <c r="AD177" s="1083"/>
      <c r="AE177" s="1083"/>
      <c r="AF177" s="1083"/>
      <c r="AG177" s="1083"/>
      <c r="AH177" s="1083"/>
      <c r="AI177" s="1083"/>
      <c r="AJ177" s="1083"/>
      <c r="AK177" s="1083"/>
    </row>
    <row r="178" spans="1:43" s="1637" customFormat="1" ht="17.25" customHeight="1">
      <c r="A178" s="1624"/>
      <c r="C178" s="1629"/>
      <c r="D178" s="3743"/>
      <c r="E178" s="3757"/>
      <c r="F178" s="3769"/>
      <c r="G178" s="4100"/>
      <c r="H178" s="3743"/>
      <c r="I178" s="3743"/>
      <c r="J178" s="4111"/>
      <c r="K178" s="3806"/>
      <c r="L178" s="3743"/>
      <c r="M178" s="3743"/>
      <c r="N178" s="4109"/>
      <c r="O178" s="3747"/>
      <c r="P178" s="251"/>
      <c r="Q178" s="252"/>
      <c r="R178" s="252" t="s">
        <v>499</v>
      </c>
      <c r="S178" s="1630"/>
      <c r="T178" s="1630"/>
      <c r="U178" s="1630"/>
      <c r="V178" s="1630"/>
      <c r="W178" s="1257"/>
      <c r="Y178" s="1083"/>
      <c r="Z178" s="1083"/>
      <c r="AA178" s="1083"/>
      <c r="AB178" s="1083"/>
      <c r="AC178" s="1083"/>
      <c r="AD178" s="1083"/>
      <c r="AE178" s="1083"/>
      <c r="AF178" s="1083"/>
      <c r="AG178" s="1083"/>
      <c r="AH178" s="1083"/>
      <c r="AI178" s="1083"/>
      <c r="AJ178" s="1083"/>
      <c r="AK178" s="1083"/>
    </row>
    <row r="179" spans="1:43" s="1637" customFormat="1" ht="17.25" customHeight="1">
      <c r="A179" s="1624"/>
      <c r="C179" s="1629"/>
      <c r="D179" s="3743"/>
      <c r="E179" s="3757"/>
      <c r="F179" s="3769"/>
      <c r="G179" s="4100"/>
      <c r="H179" s="3743"/>
      <c r="I179" s="3743"/>
      <c r="J179" s="4111"/>
      <c r="K179" s="3747"/>
      <c r="L179" s="251"/>
      <c r="M179" s="252"/>
      <c r="N179" s="252" t="s">
        <v>500</v>
      </c>
      <c r="O179" s="252"/>
      <c r="P179" s="252"/>
      <c r="Q179" s="252"/>
      <c r="R179" s="252"/>
      <c r="S179" s="1630"/>
      <c r="T179" s="1630"/>
      <c r="U179" s="1630"/>
      <c r="V179" s="1630"/>
      <c r="W179" s="253"/>
      <c r="Y179" s="1083"/>
      <c r="Z179" s="1083"/>
      <c r="AA179" s="1083"/>
      <c r="AB179" s="1083"/>
      <c r="AC179" s="1083"/>
      <c r="AD179" s="1083"/>
      <c r="AE179" s="1083"/>
      <c r="AF179" s="1083"/>
      <c r="AG179" s="1083"/>
      <c r="AH179" s="1083"/>
      <c r="AI179" s="1083"/>
      <c r="AJ179" s="1083"/>
      <c r="AK179" s="1083"/>
    </row>
    <row r="180" spans="1:43" s="1637" customFormat="1" ht="17.25" customHeight="1">
      <c r="A180" s="1624"/>
      <c r="C180" s="1629"/>
      <c r="D180" s="3743"/>
      <c r="E180" s="3757"/>
      <c r="F180" s="3770"/>
      <c r="G180" s="4100"/>
      <c r="H180" s="251"/>
      <c r="I180" s="252"/>
      <c r="J180" s="252" t="s">
        <v>532</v>
      </c>
      <c r="K180" s="252"/>
      <c r="L180" s="252"/>
      <c r="M180" s="252"/>
      <c r="N180" s="252"/>
      <c r="O180" s="252"/>
      <c r="P180" s="252"/>
      <c r="Q180" s="252"/>
      <c r="R180" s="252"/>
      <c r="S180" s="1630"/>
      <c r="T180" s="1630"/>
      <c r="U180" s="1630"/>
      <c r="V180" s="1630"/>
      <c r="W180" s="253"/>
      <c r="Y180" s="1083"/>
      <c r="Z180" s="1083"/>
      <c r="AA180" s="1083"/>
      <c r="AB180" s="1083"/>
      <c r="AC180" s="1083"/>
      <c r="AD180" s="1083"/>
      <c r="AE180" s="1083"/>
      <c r="AF180" s="1083"/>
      <c r="AG180" s="1083"/>
      <c r="AH180" s="1083"/>
      <c r="AI180" s="1083"/>
      <c r="AJ180" s="1083"/>
      <c r="AK180" s="1083"/>
    </row>
    <row r="181" spans="1:43" ht="17.25" customHeight="1"/>
    <row r="182" spans="1:43" s="1637" customFormat="1" ht="17.25" customHeight="1">
      <c r="A182" s="1624"/>
      <c r="C182" s="1626"/>
      <c r="D182" s="1616"/>
      <c r="E182" s="1631"/>
      <c r="F182" s="1571"/>
      <c r="G182" s="1632"/>
      <c r="H182" s="4097"/>
      <c r="I182" s="4097">
        <v>1</v>
      </c>
      <c r="J182" s="4110"/>
      <c r="K182" s="3805" t="s">
        <v>52</v>
      </c>
      <c r="L182" s="3742"/>
      <c r="M182" s="3742" t="s">
        <v>161</v>
      </c>
      <c r="N182" s="4108" t="str">
        <f>IF(Z182="","",INDEX(TERRITORY_MR_LIST,MATCH(Z182,TERRITORY_LIST_ID,0)))</f>
        <v/>
      </c>
      <c r="O182" s="3805" t="s">
        <v>52</v>
      </c>
      <c r="P182" s="3742"/>
      <c r="Q182" s="3742" t="s">
        <v>161</v>
      </c>
      <c r="R182" s="4098" t="s">
        <v>9</v>
      </c>
      <c r="S182" s="3974" t="s">
        <v>6</v>
      </c>
      <c r="T182" s="1589"/>
      <c r="U182" s="1589" t="s">
        <v>161</v>
      </c>
      <c r="V182" s="1258"/>
      <c r="W182" s="4110"/>
      <c r="Y182" s="1091"/>
      <c r="Z182" s="1091"/>
      <c r="AA182" s="1091"/>
      <c r="AB182" s="1091"/>
      <c r="AC182" s="1091"/>
      <c r="AD182" s="1091"/>
      <c r="AE182" s="1091"/>
      <c r="AF182" s="1091"/>
      <c r="AG182" s="1091"/>
      <c r="AH182" s="1091"/>
      <c r="AI182" s="1091"/>
      <c r="AJ182" s="1091"/>
      <c r="AK182" s="1091"/>
      <c r="AL182" s="1628"/>
      <c r="AM182" s="1628"/>
      <c r="AN182" s="1091"/>
      <c r="AO182" s="1091"/>
      <c r="AP182" s="1091"/>
      <c r="AQ182" s="1091"/>
    </row>
    <row r="183" spans="1:43" s="1637" customFormat="1" ht="17.25" customHeight="1">
      <c r="A183" s="1624"/>
      <c r="C183" s="1629"/>
      <c r="D183" s="1616"/>
      <c r="E183" s="1631"/>
      <c r="F183" s="1571"/>
      <c r="G183" s="1632"/>
      <c r="H183" s="4097"/>
      <c r="I183" s="4097"/>
      <c r="J183" s="4110"/>
      <c r="K183" s="3806"/>
      <c r="L183" s="3742"/>
      <c r="M183" s="3742"/>
      <c r="N183" s="4108"/>
      <c r="O183" s="3806"/>
      <c r="P183" s="3742"/>
      <c r="Q183" s="3742"/>
      <c r="R183" s="4098"/>
      <c r="S183" s="3974"/>
      <c r="T183" s="1259"/>
      <c r="U183" s="1260"/>
      <c r="V183" s="1260"/>
      <c r="W183" s="4110"/>
      <c r="Y183" s="1083"/>
      <c r="Z183" s="1083"/>
      <c r="AA183" s="1083"/>
      <c r="AB183" s="1083"/>
      <c r="AC183" s="1083"/>
      <c r="AD183" s="1083"/>
      <c r="AE183" s="1083"/>
      <c r="AF183" s="1083"/>
      <c r="AG183" s="1083"/>
      <c r="AH183" s="1083"/>
      <c r="AI183" s="1083"/>
      <c r="AJ183" s="1083"/>
      <c r="AK183" s="1083"/>
    </row>
    <row r="184" spans="1:43" s="1637" customFormat="1" ht="17.25" customHeight="1">
      <c r="A184" s="1624"/>
      <c r="C184" s="1629"/>
      <c r="D184" s="1616"/>
      <c r="E184" s="1631"/>
      <c r="F184" s="1571"/>
      <c r="G184" s="1632"/>
      <c r="H184" s="3743"/>
      <c r="I184" s="3743"/>
      <c r="J184" s="4111"/>
      <c r="K184" s="3806"/>
      <c r="L184" s="3743"/>
      <c r="M184" s="3743"/>
      <c r="N184" s="4109"/>
      <c r="O184" s="3747"/>
      <c r="P184" s="251"/>
      <c r="Q184" s="252"/>
      <c r="R184" s="252" t="s">
        <v>499</v>
      </c>
      <c r="S184" s="1630"/>
      <c r="T184" s="1630"/>
      <c r="U184" s="1630"/>
      <c r="V184" s="1630"/>
      <c r="W184" s="1257"/>
      <c r="Y184" s="1083"/>
      <c r="Z184" s="1083"/>
      <c r="AA184" s="1083"/>
      <c r="AB184" s="1083"/>
      <c r="AC184" s="1083"/>
      <c r="AD184" s="1083"/>
      <c r="AE184" s="1083"/>
      <c r="AF184" s="1083"/>
      <c r="AG184" s="1083"/>
      <c r="AH184" s="1083"/>
      <c r="AI184" s="1083"/>
      <c r="AJ184" s="1083"/>
      <c r="AK184" s="1083"/>
    </row>
    <row r="185" spans="1:43" s="1637" customFormat="1" ht="17.25" customHeight="1">
      <c r="A185" s="1624"/>
      <c r="C185" s="1629"/>
      <c r="D185" s="1616"/>
      <c r="E185" s="1631"/>
      <c r="F185" s="1571"/>
      <c r="G185" s="1632"/>
      <c r="H185" s="3743"/>
      <c r="I185" s="3743"/>
      <c r="J185" s="4111"/>
      <c r="K185" s="3747"/>
      <c r="L185" s="251"/>
      <c r="M185" s="252"/>
      <c r="N185" s="252" t="s">
        <v>500</v>
      </c>
      <c r="O185" s="252"/>
      <c r="P185" s="252"/>
      <c r="Q185" s="252"/>
      <c r="R185" s="252"/>
      <c r="S185" s="1630"/>
      <c r="T185" s="1630"/>
      <c r="U185" s="1630"/>
      <c r="V185" s="1630"/>
      <c r="W185" s="253"/>
      <c r="Y185" s="1083"/>
      <c r="Z185" s="1083"/>
      <c r="AA185" s="1083"/>
      <c r="AB185" s="1083"/>
      <c r="AC185" s="1083"/>
      <c r="AD185" s="1083"/>
      <c r="AE185" s="1083"/>
      <c r="AF185" s="1083"/>
      <c r="AG185" s="1083"/>
      <c r="AH185" s="1083"/>
      <c r="AI185" s="1083"/>
      <c r="AJ185" s="1083"/>
      <c r="AK185" s="1083"/>
    </row>
    <row r="186" spans="1:43" ht="17.25" customHeight="1"/>
    <row r="187" spans="1:43" s="1637" customFormat="1" ht="17.25" customHeight="1">
      <c r="A187" s="1624"/>
      <c r="C187" s="1626"/>
      <c r="D187" s="1616"/>
      <c r="E187" s="1631"/>
      <c r="F187" s="1571"/>
      <c r="G187" s="1632"/>
      <c r="H187" s="1616"/>
      <c r="I187" s="1616"/>
      <c r="J187" s="1635"/>
      <c r="K187" s="1632"/>
      <c r="L187" s="3742"/>
      <c r="M187" s="3742" t="s">
        <v>161</v>
      </c>
      <c r="N187" s="4108" t="str">
        <f>IF(Z187="","",INDEX(TERRITORY_MR_LIST,MATCH(Z187,TERRITORY_LIST_ID,0)))</f>
        <v/>
      </c>
      <c r="O187" s="3805" t="s">
        <v>52</v>
      </c>
      <c r="P187" s="3742"/>
      <c r="Q187" s="3742" t="s">
        <v>161</v>
      </c>
      <c r="R187" s="4098" t="s">
        <v>9</v>
      </c>
      <c r="S187" s="3974" t="s">
        <v>6</v>
      </c>
      <c r="T187" s="1589"/>
      <c r="U187" s="1589" t="s">
        <v>161</v>
      </c>
      <c r="V187" s="1258"/>
      <c r="W187" s="4110"/>
      <c r="Y187" s="1091"/>
      <c r="Z187" s="1091"/>
      <c r="AA187" s="1091"/>
      <c r="AB187" s="1091"/>
      <c r="AC187" s="1091"/>
      <c r="AD187" s="1091"/>
      <c r="AE187" s="1091"/>
      <c r="AF187" s="1091"/>
      <c r="AG187" s="1091"/>
      <c r="AH187" s="1091"/>
      <c r="AI187" s="1091"/>
      <c r="AJ187" s="1091"/>
      <c r="AK187" s="1091"/>
      <c r="AL187" s="1628"/>
      <c r="AM187" s="1628"/>
      <c r="AN187" s="1091"/>
      <c r="AO187" s="1091"/>
      <c r="AP187" s="1091"/>
      <c r="AQ187" s="1091"/>
    </row>
    <row r="188" spans="1:43" s="1637" customFormat="1" ht="17.25" customHeight="1">
      <c r="A188" s="1624"/>
      <c r="C188" s="1629"/>
      <c r="D188" s="1616"/>
      <c r="E188" s="1631"/>
      <c r="F188" s="1571"/>
      <c r="G188" s="1632"/>
      <c r="H188" s="1616"/>
      <c r="I188" s="1616"/>
      <c r="J188" s="1635"/>
      <c r="K188" s="1632"/>
      <c r="L188" s="3742"/>
      <c r="M188" s="3742"/>
      <c r="N188" s="4108"/>
      <c r="O188" s="3806"/>
      <c r="P188" s="3742"/>
      <c r="Q188" s="3742"/>
      <c r="R188" s="4098"/>
      <c r="S188" s="3974"/>
      <c r="T188" s="1259"/>
      <c r="U188" s="1260"/>
      <c r="V188" s="1260"/>
      <c r="W188" s="4110"/>
      <c r="Y188" s="1083"/>
      <c r="Z188" s="1083"/>
      <c r="AA188" s="1083"/>
      <c r="AB188" s="1083"/>
      <c r="AC188" s="1083"/>
      <c r="AD188" s="1083"/>
      <c r="AE188" s="1083"/>
      <c r="AF188" s="1083"/>
      <c r="AG188" s="1083"/>
      <c r="AH188" s="1083"/>
      <c r="AI188" s="1083"/>
      <c r="AJ188" s="1083"/>
      <c r="AK188" s="1083"/>
    </row>
    <row r="189" spans="1:43" s="1637" customFormat="1" ht="17.25" customHeight="1">
      <c r="A189" s="1624"/>
      <c r="C189" s="1629"/>
      <c r="D189" s="1616"/>
      <c r="E189" s="1631"/>
      <c r="F189" s="1571"/>
      <c r="G189" s="1632"/>
      <c r="H189" s="1616"/>
      <c r="I189" s="1616"/>
      <c r="J189" s="1635"/>
      <c r="K189" s="1632"/>
      <c r="L189" s="3743"/>
      <c r="M189" s="3743"/>
      <c r="N189" s="4109"/>
      <c r="O189" s="3747"/>
      <c r="P189" s="251"/>
      <c r="Q189" s="252"/>
      <c r="R189" s="252" t="s">
        <v>499</v>
      </c>
      <c r="S189" s="1630"/>
      <c r="T189" s="1630"/>
      <c r="U189" s="1630"/>
      <c r="V189" s="1630"/>
      <c r="W189" s="1257"/>
      <c r="Y189" s="1083"/>
      <c r="Z189" s="1083"/>
      <c r="AA189" s="1083"/>
      <c r="AB189" s="1083"/>
      <c r="AC189" s="1083"/>
      <c r="AD189" s="1083"/>
      <c r="AE189" s="1083"/>
      <c r="AF189" s="1083"/>
      <c r="AG189" s="1083"/>
      <c r="AH189" s="1083"/>
      <c r="AI189" s="1083"/>
      <c r="AJ189" s="1083"/>
      <c r="AK189" s="1083"/>
    </row>
    <row r="190" spans="1:43" ht="17.25" customHeight="1"/>
    <row r="191" spans="1:43" s="1637" customFormat="1" ht="17.25" customHeight="1">
      <c r="A191" s="1624"/>
      <c r="C191" s="1626"/>
      <c r="D191" s="1616"/>
      <c r="E191" s="1631"/>
      <c r="F191" s="1571"/>
      <c r="G191" s="1632"/>
      <c r="H191" s="1616"/>
      <c r="I191" s="1616"/>
      <c r="J191" s="1635"/>
      <c r="K191" s="1632"/>
      <c r="L191" s="1616"/>
      <c r="M191" s="1616"/>
      <c r="N191" s="1823"/>
      <c r="O191" s="1574"/>
      <c r="P191" s="3742"/>
      <c r="Q191" s="3742" t="s">
        <v>161</v>
      </c>
      <c r="R191" s="4098" t="s">
        <v>9</v>
      </c>
      <c r="S191" s="3974" t="s">
        <v>6</v>
      </c>
      <c r="T191" s="1589"/>
      <c r="U191" s="1589" t="s">
        <v>161</v>
      </c>
      <c r="V191" s="1258"/>
      <c r="W191" s="4110"/>
      <c r="Y191" s="1091"/>
      <c r="Z191" s="1091"/>
      <c r="AA191" s="1091"/>
      <c r="AB191" s="1091"/>
      <c r="AC191" s="1091"/>
      <c r="AD191" s="1091"/>
      <c r="AE191" s="1091"/>
      <c r="AF191" s="1091"/>
      <c r="AG191" s="1091"/>
      <c r="AH191" s="1091"/>
      <c r="AI191" s="1091"/>
      <c r="AJ191" s="1091"/>
      <c r="AK191" s="1091"/>
      <c r="AL191" s="1628"/>
      <c r="AM191" s="1628"/>
      <c r="AN191" s="1091"/>
      <c r="AO191" s="1091"/>
      <c r="AP191" s="1091"/>
      <c r="AQ191" s="1091"/>
    </row>
    <row r="192" spans="1:43" s="1637" customFormat="1" ht="17.25" customHeight="1">
      <c r="A192" s="1624"/>
      <c r="C192" s="1629"/>
      <c r="D192" s="1616"/>
      <c r="E192" s="1631"/>
      <c r="F192" s="1571"/>
      <c r="G192" s="1632"/>
      <c r="H192" s="1616"/>
      <c r="I192" s="1616"/>
      <c r="J192" s="1635"/>
      <c r="K192" s="1632"/>
      <c r="L192" s="1616"/>
      <c r="M192" s="1616"/>
      <c r="N192" s="1823"/>
      <c r="O192" s="1574"/>
      <c r="P192" s="3742"/>
      <c r="Q192" s="3742"/>
      <c r="R192" s="4098"/>
      <c r="S192" s="3974"/>
      <c r="T192" s="1259"/>
      <c r="U192" s="1260"/>
      <c r="V192" s="1260"/>
      <c r="W192" s="4110"/>
      <c r="Y192" s="1083"/>
      <c r="Z192" s="1083"/>
      <c r="AA192" s="1083"/>
      <c r="AB192" s="1083"/>
      <c r="AC192" s="1083"/>
      <c r="AD192" s="1083"/>
      <c r="AE192" s="1083"/>
      <c r="AF192" s="1083"/>
      <c r="AG192" s="1083"/>
      <c r="AH192" s="1083"/>
      <c r="AI192" s="1083"/>
      <c r="AJ192" s="1083"/>
      <c r="AK192" s="1083"/>
    </row>
    <row r="193" spans="1:63" ht="17.25" customHeight="1"/>
    <row r="194" spans="1:63" ht="16.5" customHeight="1">
      <c r="A194" s="1624"/>
      <c r="B194" s="1625"/>
      <c r="C194" s="1629"/>
      <c r="D194" s="4097"/>
      <c r="E194" s="3802"/>
      <c r="F194" s="3802"/>
      <c r="G194" s="3731"/>
      <c r="H194" s="3758"/>
      <c r="I194" s="3760"/>
      <c r="J194" s="3762"/>
      <c r="K194" s="3754"/>
      <c r="L194" s="3754"/>
      <c r="M194" s="3754"/>
      <c r="N194" s="3765"/>
      <c r="O194" s="3754"/>
      <c r="P194" s="3754"/>
      <c r="Q194" s="3754"/>
      <c r="R194" s="3752"/>
      <c r="S194" s="3754"/>
      <c r="T194" s="1570"/>
      <c r="U194" s="1570"/>
      <c r="V194" s="1636"/>
      <c r="W194" s="1120"/>
    </row>
    <row r="195" spans="1:63" ht="16.5" customHeight="1">
      <c r="A195" s="1624"/>
      <c r="B195" s="1625"/>
      <c r="C195" s="1629"/>
      <c r="D195" s="4097"/>
      <c r="E195" s="3802"/>
      <c r="F195" s="3802"/>
      <c r="G195" s="3731"/>
      <c r="H195" s="3759"/>
      <c r="I195" s="3761"/>
      <c r="J195" s="3763"/>
      <c r="K195" s="3755"/>
      <c r="L195" s="3755"/>
      <c r="M195" s="3755"/>
      <c r="N195" s="3766"/>
      <c r="O195" s="3755"/>
      <c r="P195" s="3755"/>
      <c r="Q195" s="3755"/>
      <c r="R195" s="3753"/>
      <c r="S195" s="3755"/>
      <c r="T195" s="1121"/>
      <c r="U195" s="1121"/>
      <c r="V195" s="1121"/>
      <c r="W195" s="1122"/>
    </row>
    <row r="196" spans="1:63" ht="17.25" customHeight="1">
      <c r="A196" s="1624"/>
      <c r="B196" s="1625"/>
      <c r="C196" s="1629"/>
      <c r="D196" s="4097"/>
      <c r="E196" s="3802"/>
      <c r="F196" s="3802"/>
      <c r="G196" s="3731"/>
      <c r="H196" s="3759"/>
      <c r="I196" s="3761"/>
      <c r="J196" s="3764"/>
      <c r="K196" s="3755"/>
      <c r="L196" s="3755"/>
      <c r="M196" s="3755"/>
      <c r="N196" s="3753"/>
      <c r="O196" s="3755"/>
      <c r="P196" s="1573"/>
      <c r="Q196" s="1121"/>
      <c r="R196" s="1121"/>
      <c r="S196" s="1637"/>
      <c r="T196" s="1637"/>
      <c r="U196" s="1637"/>
      <c r="V196" s="1637"/>
      <c r="W196" s="1122"/>
    </row>
    <row r="197" spans="1:63" ht="17.25" customHeight="1">
      <c r="A197" s="1624"/>
      <c r="B197" s="1625"/>
      <c r="C197" s="1629"/>
      <c r="D197" s="4097"/>
      <c r="E197" s="3802"/>
      <c r="F197" s="3802"/>
      <c r="G197" s="3731"/>
      <c r="H197" s="3759"/>
      <c r="I197" s="3761"/>
      <c r="J197" s="3764"/>
      <c r="K197" s="3755"/>
      <c r="L197" s="1121"/>
      <c r="M197" s="1121"/>
      <c r="N197" s="1121"/>
      <c r="O197" s="1121"/>
      <c r="P197" s="1121"/>
      <c r="Q197" s="1121"/>
      <c r="R197" s="1121"/>
      <c r="S197" s="1637"/>
      <c r="T197" s="1637"/>
      <c r="U197" s="1637"/>
      <c r="V197" s="1637"/>
      <c r="W197" s="1122"/>
    </row>
    <row r="198" spans="1:63" ht="17.25" customHeight="1">
      <c r="A198" s="1624"/>
      <c r="B198" s="1625"/>
      <c r="C198" s="1629"/>
      <c r="D198" s="4097"/>
      <c r="E198" s="3802"/>
      <c r="F198" s="3802"/>
      <c r="G198" s="3731"/>
      <c r="H198" s="1123"/>
      <c r="I198" s="1124"/>
      <c r="J198" s="1124"/>
      <c r="K198" s="1124"/>
      <c r="L198" s="1124"/>
      <c r="M198" s="1124"/>
      <c r="N198" s="1124"/>
      <c r="O198" s="1124"/>
      <c r="P198" s="1124"/>
      <c r="Q198" s="1124"/>
      <c r="R198" s="1124"/>
      <c r="S198" s="1638"/>
      <c r="T198" s="1638"/>
      <c r="U198" s="1638"/>
      <c r="V198" s="1638"/>
      <c r="W198" s="1126"/>
    </row>
    <row r="200" spans="1:63" s="1602" customFormat="1" ht="17.25" customHeight="1">
      <c r="A200" s="1602" t="s">
        <v>2110</v>
      </c>
    </row>
    <row r="201" spans="1:63" ht="17.25" customHeight="1">
      <c r="G201" s="1623"/>
      <c r="H201" s="1623"/>
      <c r="I201" s="1623"/>
      <c r="M201" s="1619"/>
    </row>
    <row r="202" spans="1:63" s="1634" customFormat="1" ht="15" customHeight="1">
      <c r="D202" s="4119"/>
      <c r="E202" s="3797"/>
      <c r="F202" s="3797"/>
      <c r="G202" s="3805"/>
      <c r="H202" s="1388"/>
      <c r="I202" s="4120">
        <v>1</v>
      </c>
      <c r="J202" s="4110"/>
      <c r="K202" s="1403"/>
      <c r="L202" s="3805" t="s">
        <v>52</v>
      </c>
      <c r="M202" s="3805" t="s">
        <v>52</v>
      </c>
      <c r="N202" s="1388"/>
      <c r="O202" s="3742" t="s">
        <v>161</v>
      </c>
      <c r="P202" s="4017"/>
      <c r="Q202" s="1404"/>
      <c r="R202" s="3805" t="s">
        <v>52</v>
      </c>
      <c r="S202" s="3805" t="s">
        <v>52</v>
      </c>
      <c r="T202" s="1639"/>
      <c r="U202" s="3742" t="s">
        <v>161</v>
      </c>
      <c r="V202" s="4116" t="str">
        <f>IF(AK202="","",INDEX(TERRITORY_MR_LIST,MATCH(AK202,TERRITORY_LIST_ID,0)))</f>
        <v/>
      </c>
      <c r="W202" s="1405"/>
      <c r="X202" s="3805" t="s">
        <v>52</v>
      </c>
      <c r="Y202" s="3805" t="s">
        <v>6</v>
      </c>
      <c r="Z202" s="1388"/>
      <c r="AA202" s="3742" t="s">
        <v>161</v>
      </c>
      <c r="AB202" s="4118"/>
      <c r="AC202" s="1406"/>
      <c r="AD202" s="3805" t="s">
        <v>52</v>
      </c>
      <c r="AE202" s="3805" t="s">
        <v>6</v>
      </c>
      <c r="AF202" s="1386"/>
      <c r="AG202" s="1598" t="s">
        <v>161</v>
      </c>
      <c r="AH202" s="1396"/>
      <c r="AI202" s="1588"/>
    </row>
    <row r="203" spans="1:63" s="1634" customFormat="1" ht="15" customHeight="1">
      <c r="D203" s="4119"/>
      <c r="E203" s="3797"/>
      <c r="F203" s="3797"/>
      <c r="G203" s="3806"/>
      <c r="H203" s="1388"/>
      <c r="I203" s="4120"/>
      <c r="J203" s="4110"/>
      <c r="K203" s="1387"/>
      <c r="L203" s="3806"/>
      <c r="M203" s="3806"/>
      <c r="N203" s="1388"/>
      <c r="O203" s="3742"/>
      <c r="P203" s="4017"/>
      <c r="Q203" s="1384"/>
      <c r="R203" s="3806"/>
      <c r="S203" s="3806"/>
      <c r="T203" s="1639"/>
      <c r="U203" s="3742"/>
      <c r="V203" s="4117"/>
      <c r="W203" s="1385"/>
      <c r="X203" s="3806"/>
      <c r="Y203" s="3806"/>
      <c r="Z203" s="1388"/>
      <c r="AA203" s="3742"/>
      <c r="AB203" s="4087"/>
      <c r="AC203" s="1389"/>
      <c r="AD203" s="3747"/>
      <c r="AE203" s="3747"/>
      <c r="AF203" s="1390"/>
      <c r="AG203" s="1391"/>
      <c r="AH203" s="4122" t="s">
        <v>2111</v>
      </c>
      <c r="AI203" s="4123"/>
    </row>
    <row r="204" spans="1:63" s="1634" customFormat="1" ht="15" customHeight="1">
      <c r="D204" s="4119"/>
      <c r="E204" s="3797"/>
      <c r="F204" s="3797"/>
      <c r="G204" s="3806"/>
      <c r="H204" s="1388"/>
      <c r="I204" s="4120"/>
      <c r="J204" s="4110"/>
      <c r="K204" s="1387"/>
      <c r="L204" s="3806"/>
      <c r="M204" s="3806"/>
      <c r="N204" s="1388"/>
      <c r="O204" s="3742"/>
      <c r="P204" s="4017"/>
      <c r="Q204" s="1384"/>
      <c r="R204" s="3806"/>
      <c r="S204" s="3806"/>
      <c r="T204" s="1639"/>
      <c r="U204" s="3742"/>
      <c r="V204" s="4117"/>
      <c r="W204" s="1385"/>
      <c r="X204" s="3806"/>
      <c r="Y204" s="3806"/>
      <c r="Z204" s="1427"/>
      <c r="AA204" s="1393"/>
      <c r="AB204" s="4124" t="s">
        <v>2112</v>
      </c>
      <c r="AC204" s="4124"/>
      <c r="AD204" s="4124"/>
      <c r="AE204" s="4124"/>
      <c r="AF204" s="4124"/>
      <c r="AG204" s="4124"/>
      <c r="AH204" s="4124"/>
      <c r="AI204" s="4125"/>
    </row>
    <row r="205" spans="1:63" s="1634" customFormat="1" ht="15" customHeight="1">
      <c r="D205" s="4119"/>
      <c r="E205" s="3797"/>
      <c r="F205" s="3797"/>
      <c r="G205" s="3806"/>
      <c r="H205" s="1388"/>
      <c r="I205" s="4120"/>
      <c r="J205" s="4110"/>
      <c r="K205" s="1387"/>
      <c r="L205" s="3806"/>
      <c r="M205" s="3806"/>
      <c r="N205" s="1388"/>
      <c r="O205" s="3742"/>
      <c r="P205" s="4126"/>
      <c r="Q205" s="1384"/>
      <c r="R205" s="3806"/>
      <c r="S205" s="3806"/>
      <c r="T205" s="1640"/>
      <c r="U205" s="1428"/>
      <c r="V205" s="4122" t="s">
        <v>155</v>
      </c>
      <c r="W205" s="4122"/>
      <c r="X205" s="4122"/>
      <c r="Y205" s="4122"/>
      <c r="Z205" s="4122"/>
      <c r="AA205" s="4122"/>
      <c r="AB205" s="4122"/>
      <c r="AC205" s="4122"/>
      <c r="AD205" s="4122"/>
      <c r="AE205" s="4122"/>
      <c r="AF205" s="4122"/>
      <c r="AG205" s="4122"/>
      <c r="AH205" s="4122"/>
      <c r="AI205" s="4123"/>
    </row>
    <row r="206" spans="1:63" s="1634" customFormat="1" ht="11.25" customHeight="1">
      <c r="D206" s="4119"/>
      <c r="E206" s="3797"/>
      <c r="F206" s="3797"/>
      <c r="G206" s="3806"/>
      <c r="H206" s="1392"/>
      <c r="I206" s="4120"/>
      <c r="J206" s="4121"/>
      <c r="K206" s="1387"/>
      <c r="L206" s="3806"/>
      <c r="M206" s="3806"/>
      <c r="N206" s="1392"/>
      <c r="O206" s="1393"/>
      <c r="P206" s="4122" t="s">
        <v>2113</v>
      </c>
      <c r="Q206" s="4122"/>
      <c r="R206" s="4122"/>
      <c r="S206" s="4122"/>
      <c r="T206" s="4122"/>
      <c r="U206" s="4122"/>
      <c r="V206" s="4122"/>
      <c r="W206" s="4122"/>
      <c r="X206" s="4122"/>
      <c r="Y206" s="4122"/>
      <c r="Z206" s="4122"/>
      <c r="AA206" s="4122"/>
      <c r="AB206" s="4122"/>
      <c r="AC206" s="4122"/>
      <c r="AD206" s="4122"/>
      <c r="AE206" s="4122"/>
      <c r="AF206" s="4122"/>
      <c r="AG206" s="4122"/>
      <c r="AH206" s="4122"/>
      <c r="AI206" s="4123"/>
    </row>
    <row r="207" spans="1:63" s="1378" customFormat="1" ht="11.25" customHeight="1">
      <c r="D207" s="4119"/>
      <c r="E207" s="3797"/>
      <c r="F207" s="3797"/>
      <c r="G207" s="3747"/>
      <c r="H207" s="1394"/>
      <c r="I207" s="1395"/>
      <c r="J207" s="4122" t="s">
        <v>532</v>
      </c>
      <c r="K207" s="4122"/>
      <c r="L207" s="4122"/>
      <c r="M207" s="4122"/>
      <c r="N207" s="4122"/>
      <c r="O207" s="4122"/>
      <c r="P207" s="4122"/>
      <c r="Q207" s="4122"/>
      <c r="R207" s="4122"/>
      <c r="S207" s="4122"/>
      <c r="T207" s="4122"/>
      <c r="U207" s="4122"/>
      <c r="V207" s="4122"/>
      <c r="W207" s="4122"/>
      <c r="X207" s="4122"/>
      <c r="Y207" s="4122"/>
      <c r="Z207" s="4122"/>
      <c r="AA207" s="4122"/>
      <c r="AB207" s="4122"/>
      <c r="AC207" s="4122"/>
      <c r="AD207" s="4122"/>
      <c r="AE207" s="4122"/>
      <c r="AF207" s="4122"/>
      <c r="AG207" s="4122"/>
      <c r="AH207" s="4122"/>
      <c r="AI207" s="4123"/>
      <c r="BK207" s="1398"/>
    </row>
    <row r="208" spans="1:63" ht="17.25" customHeight="1">
      <c r="G208" s="1623"/>
      <c r="I208" s="1623"/>
      <c r="J208" s="1623"/>
      <c r="N208" s="1619"/>
    </row>
    <row r="209" spans="4:63" s="1634" customFormat="1" ht="15" customHeight="1">
      <c r="D209" s="4119"/>
      <c r="E209" s="3797"/>
      <c r="F209" s="3797"/>
      <c r="G209" s="3802"/>
      <c r="H209" s="1423"/>
      <c r="I209" s="3807"/>
      <c r="J209" s="3762"/>
      <c r="K209" s="1572"/>
      <c r="L209" s="3754"/>
      <c r="M209" s="3754"/>
      <c r="N209" s="1408"/>
      <c r="O209" s="3754"/>
      <c r="P209" s="3762"/>
      <c r="Q209" s="1576"/>
      <c r="R209" s="3754"/>
      <c r="S209" s="3754"/>
      <c r="T209" s="1641"/>
      <c r="U209" s="3754"/>
      <c r="V209" s="3762"/>
      <c r="W209" s="1411"/>
      <c r="X209" s="3754"/>
      <c r="Y209" s="3754"/>
      <c r="Z209" s="1408"/>
      <c r="AA209" s="3754"/>
      <c r="AB209" s="3762"/>
      <c r="AC209" s="1412"/>
      <c r="AD209" s="3754"/>
      <c r="AE209" s="3754"/>
      <c r="AF209" s="1570"/>
      <c r="AG209" s="1570"/>
      <c r="AH209" s="1413"/>
      <c r="AI209" s="1120"/>
    </row>
    <row r="210" spans="4:63" s="1634" customFormat="1" ht="15" customHeight="1">
      <c r="D210" s="4119"/>
      <c r="E210" s="3797"/>
      <c r="F210" s="3797"/>
      <c r="G210" s="3802"/>
      <c r="H210" s="1424"/>
      <c r="I210" s="3808"/>
      <c r="J210" s="3763"/>
      <c r="K210" s="1434"/>
      <c r="L210" s="3755"/>
      <c r="M210" s="3755"/>
      <c r="N210" s="1414"/>
      <c r="O210" s="3755"/>
      <c r="P210" s="3763"/>
      <c r="Q210" s="1577"/>
      <c r="R210" s="3755"/>
      <c r="S210" s="3755"/>
      <c r="T210" s="1642"/>
      <c r="U210" s="3755"/>
      <c r="V210" s="3763"/>
      <c r="W210" s="1417"/>
      <c r="X210" s="3755"/>
      <c r="Y210" s="3755"/>
      <c r="Z210" s="1414"/>
      <c r="AA210" s="3755"/>
      <c r="AB210" s="3763"/>
      <c r="AC210" s="1418"/>
      <c r="AD210" s="3755"/>
      <c r="AE210" s="3755"/>
      <c r="AF210" s="1575"/>
      <c r="AG210" s="1575"/>
      <c r="AH210" s="3811"/>
      <c r="AI210" s="3812"/>
    </row>
    <row r="211" spans="4:63" s="1634" customFormat="1" ht="15" customHeight="1">
      <c r="D211" s="4119"/>
      <c r="E211" s="3797"/>
      <c r="F211" s="3797"/>
      <c r="G211" s="3802"/>
      <c r="H211" s="1424"/>
      <c r="I211" s="3808"/>
      <c r="J211" s="3763"/>
      <c r="K211" s="1434"/>
      <c r="L211" s="3755"/>
      <c r="M211" s="3755"/>
      <c r="N211" s="1414"/>
      <c r="O211" s="3755"/>
      <c r="P211" s="3763"/>
      <c r="Q211" s="1577"/>
      <c r="R211" s="3755"/>
      <c r="S211" s="3755"/>
      <c r="T211" s="1642"/>
      <c r="U211" s="3755"/>
      <c r="V211" s="3763"/>
      <c r="W211" s="1417"/>
      <c r="X211" s="3755"/>
      <c r="Y211" s="3755"/>
      <c r="Z211" s="1573"/>
      <c r="AA211" s="1575"/>
      <c r="AB211" s="3811"/>
      <c r="AC211" s="3811"/>
      <c r="AD211" s="3811"/>
      <c r="AE211" s="3811"/>
      <c r="AF211" s="3811"/>
      <c r="AG211" s="3811"/>
      <c r="AH211" s="3811"/>
      <c r="AI211" s="3812"/>
    </row>
    <row r="212" spans="4:63" s="1634" customFormat="1" ht="15" customHeight="1">
      <c r="D212" s="4119"/>
      <c r="E212" s="3797"/>
      <c r="F212" s="3797"/>
      <c r="G212" s="3802"/>
      <c r="H212" s="1424"/>
      <c r="I212" s="3808"/>
      <c r="J212" s="3763"/>
      <c r="K212" s="1434"/>
      <c r="L212" s="3755"/>
      <c r="M212" s="3755"/>
      <c r="N212" s="1414"/>
      <c r="O212" s="3755"/>
      <c r="P212" s="3763"/>
      <c r="Q212" s="1577"/>
      <c r="R212" s="3755"/>
      <c r="S212" s="3755"/>
      <c r="T212" s="1643"/>
      <c r="U212" s="1421"/>
      <c r="V212" s="3811"/>
      <c r="W212" s="3811"/>
      <c r="X212" s="3811"/>
      <c r="Y212" s="3811"/>
      <c r="Z212" s="3811"/>
      <c r="AA212" s="3811"/>
      <c r="AB212" s="3811"/>
      <c r="AC212" s="3811"/>
      <c r="AD212" s="3811"/>
      <c r="AE212" s="3811"/>
      <c r="AF212" s="3811"/>
      <c r="AG212" s="3811"/>
      <c r="AH212" s="3811"/>
      <c r="AI212" s="3812"/>
    </row>
    <row r="213" spans="4:63" s="1634" customFormat="1" ht="11.25" customHeight="1">
      <c r="D213" s="4119"/>
      <c r="E213" s="3797"/>
      <c r="F213" s="3797"/>
      <c r="G213" s="3802"/>
      <c r="H213" s="1425"/>
      <c r="I213" s="3808"/>
      <c r="J213" s="3763"/>
      <c r="K213" s="1434"/>
      <c r="L213" s="3755"/>
      <c r="M213" s="3755"/>
      <c r="N213" s="1575"/>
      <c r="O213" s="1575"/>
      <c r="P213" s="3811"/>
      <c r="Q213" s="3811"/>
      <c r="R213" s="3811"/>
      <c r="S213" s="3811"/>
      <c r="T213" s="3811"/>
      <c r="U213" s="3811"/>
      <c r="V213" s="3811"/>
      <c r="W213" s="3811"/>
      <c r="X213" s="3811"/>
      <c r="Y213" s="3811"/>
      <c r="Z213" s="3811"/>
      <c r="AA213" s="3811"/>
      <c r="AB213" s="3811"/>
      <c r="AC213" s="3811"/>
      <c r="AD213" s="3811"/>
      <c r="AE213" s="3811"/>
      <c r="AF213" s="3811"/>
      <c r="AG213" s="3811"/>
      <c r="AH213" s="3811"/>
      <c r="AI213" s="3812"/>
    </row>
    <row r="214" spans="4:63" s="1378" customFormat="1" ht="11.25" customHeight="1">
      <c r="D214" s="4119"/>
      <c r="E214" s="3797"/>
      <c r="F214" s="3797"/>
      <c r="G214" s="3813"/>
      <c r="H214" s="1422"/>
      <c r="I214" s="1426"/>
      <c r="J214" s="3809"/>
      <c r="K214" s="3809"/>
      <c r="L214" s="3809"/>
      <c r="M214" s="3809"/>
      <c r="N214" s="3809"/>
      <c r="O214" s="3809"/>
      <c r="P214" s="3809"/>
      <c r="Q214" s="3809"/>
      <c r="R214" s="3809"/>
      <c r="S214" s="3809"/>
      <c r="T214" s="3809"/>
      <c r="U214" s="3809"/>
      <c r="V214" s="3809"/>
      <c r="W214" s="3809"/>
      <c r="X214" s="3809"/>
      <c r="Y214" s="3809"/>
      <c r="Z214" s="3809"/>
      <c r="AA214" s="3809"/>
      <c r="AB214" s="3809"/>
      <c r="AC214" s="3809"/>
      <c r="AD214" s="3809"/>
      <c r="AE214" s="3809"/>
      <c r="AF214" s="3809"/>
      <c r="AG214" s="3809"/>
      <c r="AH214" s="3809"/>
      <c r="AI214" s="3810"/>
      <c r="BK214" s="1398"/>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10"/>
    <col min="2" max="2" width="43.140625" style="710" hidden="1"/>
    <col min="3" max="3" width="43.140625" style="710"/>
    <col min="4" max="5" width="36.42578125" style="710" customWidth="1"/>
    <col min="6" max="8" width="36.42578125" style="831" customWidth="1"/>
  </cols>
  <sheetData>
    <row r="1" spans="1:8" ht="9" customHeight="1">
      <c r="A1" s="716" t="s">
        <v>2114</v>
      </c>
      <c r="B1" s="716"/>
      <c r="C1" s="832" t="s">
        <v>2115</v>
      </c>
      <c r="D1" s="830" t="s">
        <v>897</v>
      </c>
      <c r="E1" s="830" t="s">
        <v>920</v>
      </c>
      <c r="F1" s="830" t="s">
        <v>928</v>
      </c>
      <c r="G1" s="830" t="s">
        <v>927</v>
      </c>
      <c r="H1" s="830" t="s">
        <v>1798</v>
      </c>
    </row>
    <row r="2" spans="1:8" ht="9" customHeight="1">
      <c r="A2" s="833" t="s">
        <v>2116</v>
      </c>
      <c r="B2" s="833"/>
      <c r="C2" s="834" t="str">
        <f>INDEX(TEMPLATE_NUMBER_FORM_LIST,MATCH(TEMPLATE_SPHERE,TEMPLATE_SPHERE_LIST,0))</f>
        <v>16</v>
      </c>
      <c r="D2" s="833" t="s">
        <v>1651</v>
      </c>
      <c r="E2" s="833" t="s">
        <v>138</v>
      </c>
      <c r="F2" s="835" t="s">
        <v>138</v>
      </c>
      <c r="G2" s="833" t="s">
        <v>138</v>
      </c>
      <c r="H2" s="836"/>
    </row>
    <row r="3" spans="1:8" ht="63" customHeight="1">
      <c r="A3" s="716"/>
      <c r="B3" s="716" t="s">
        <v>161</v>
      </c>
      <c r="C3" s="83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34" t="s">
        <v>2117</v>
      </c>
      <c r="E3" s="83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35"/>
      <c r="G3" s="836"/>
      <c r="H3" s="716"/>
    </row>
    <row r="4" spans="1:8" ht="243" customHeight="1">
      <c r="A4" s="716" t="s">
        <v>2118</v>
      </c>
      <c r="B4" s="716" t="s">
        <v>89</v>
      </c>
      <c r="C4" s="83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33" t="s">
        <v>2119</v>
      </c>
      <c r="E4" s="83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33"/>
      <c r="G4" s="833"/>
      <c r="H4" s="716" t="s">
        <v>2120</v>
      </c>
    </row>
    <row r="5" spans="1:8" ht="117" customHeight="1">
      <c r="A5" s="716" t="s">
        <v>2121</v>
      </c>
      <c r="B5" s="716" t="s">
        <v>77</v>
      </c>
      <c r="C5" s="83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16" t="s">
        <v>2122</v>
      </c>
      <c r="E5" s="7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36"/>
      <c r="G5" s="836"/>
      <c r="H5" s="716" t="s">
        <v>2123</v>
      </c>
    </row>
    <row r="6" spans="1:8" ht="90" customHeight="1">
      <c r="A6" s="716" t="s">
        <v>2124</v>
      </c>
      <c r="B6" s="716" t="s">
        <v>78</v>
      </c>
      <c r="C6" s="83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16"/>
      <c r="G6" s="716"/>
      <c r="H6" s="836"/>
    </row>
    <row r="7" spans="1:8" ht="45" customHeight="1">
      <c r="A7" s="716" t="s">
        <v>2125</v>
      </c>
      <c r="B7" s="716" t="s">
        <v>115</v>
      </c>
      <c r="C7" s="834" t="str">
        <f>IF(TEMPLATE_SPHERE="HEAT",D7,E7)</f>
        <v>Форма 11. Информация о расходах на капитальный и текущий ремонт основных средств</v>
      </c>
      <c r="D7" s="716" t="s">
        <v>2126</v>
      </c>
      <c r="E7" s="716" t="s">
        <v>2127</v>
      </c>
      <c r="F7" s="836"/>
      <c r="G7" s="836"/>
      <c r="H7" s="836"/>
    </row>
    <row r="8" spans="1:8" ht="108" customHeight="1">
      <c r="A8" s="716" t="s">
        <v>2128</v>
      </c>
      <c r="B8" s="716" t="s">
        <v>79</v>
      </c>
      <c r="C8" s="83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16" t="s">
        <v>1354</v>
      </c>
      <c r="E8" s="716" t="s">
        <v>2129</v>
      </c>
      <c r="F8" s="836"/>
      <c r="G8" s="836"/>
      <c r="H8" s="836"/>
    </row>
    <row r="9" spans="1:8" ht="99" customHeight="1">
      <c r="A9" s="716" t="s">
        <v>2130</v>
      </c>
      <c r="B9" s="716"/>
      <c r="C9" s="716" t="s">
        <v>2131</v>
      </c>
      <c r="D9" s="716"/>
      <c r="E9" s="716"/>
      <c r="F9" s="836"/>
      <c r="G9" s="836"/>
      <c r="H9" s="836"/>
    </row>
    <row r="10" spans="1:8" ht="126" customHeight="1">
      <c r="A10" s="716" t="s">
        <v>2132</v>
      </c>
      <c r="B10" s="716"/>
      <c r="C10" s="716" t="s">
        <v>2133</v>
      </c>
      <c r="D10" s="716"/>
      <c r="E10" s="716"/>
      <c r="F10" s="836"/>
      <c r="G10" s="836"/>
      <c r="H10" s="836"/>
    </row>
    <row r="11" spans="1:8" ht="108" customHeight="1">
      <c r="A11" s="716" t="s">
        <v>2134</v>
      </c>
      <c r="B11" s="716"/>
      <c r="C11" s="716" t="s">
        <v>2135</v>
      </c>
      <c r="D11" s="716"/>
      <c r="E11" s="716"/>
      <c r="F11" s="836"/>
      <c r="G11" s="836"/>
      <c r="H11" s="836"/>
    </row>
    <row r="12" spans="1:8" ht="54" customHeight="1">
      <c r="A12" s="716" t="s">
        <v>2136</v>
      </c>
      <c r="B12" s="716"/>
      <c r="C12" s="716" t="s">
        <v>2137</v>
      </c>
      <c r="D12" s="716"/>
      <c r="E12" s="716"/>
      <c r="F12" s="836"/>
      <c r="G12" s="836"/>
      <c r="H12" s="836"/>
    </row>
    <row r="13" spans="1:8" ht="45" customHeight="1">
      <c r="A13" s="716" t="s">
        <v>2138</v>
      </c>
      <c r="B13" s="716"/>
      <c r="C13" s="716" t="s">
        <v>2139</v>
      </c>
      <c r="D13" s="716"/>
      <c r="E13" s="716"/>
      <c r="F13" s="836"/>
      <c r="G13" s="836"/>
      <c r="H13" s="836"/>
    </row>
    <row r="14" spans="1:8" ht="117" customHeight="1">
      <c r="A14" s="716" t="s">
        <v>2140</v>
      </c>
      <c r="B14" s="716"/>
      <c r="C14" s="716" t="s">
        <v>2141</v>
      </c>
      <c r="D14" s="716"/>
      <c r="E14" s="716"/>
      <c r="F14" s="836"/>
      <c r="G14" s="836"/>
      <c r="H14" s="836"/>
    </row>
    <row r="15" spans="1:8" ht="117" customHeight="1">
      <c r="A15" s="716" t="s">
        <v>2142</v>
      </c>
      <c r="B15" s="716"/>
      <c r="C15" s="716" t="s">
        <v>2143</v>
      </c>
      <c r="D15" s="716"/>
      <c r="E15" s="716"/>
      <c r="F15" s="836"/>
      <c r="G15" s="836"/>
      <c r="H15" s="836"/>
    </row>
    <row r="16" spans="1:8" ht="63" customHeight="1">
      <c r="A16" s="716" t="s">
        <v>2144</v>
      </c>
      <c r="B16" s="716"/>
      <c r="C16" s="716" t="s">
        <v>2145</v>
      </c>
      <c r="D16" s="716"/>
      <c r="E16" s="716"/>
      <c r="F16" s="836"/>
      <c r="G16" s="836"/>
      <c r="H16" s="836"/>
    </row>
    <row r="17" spans="1:8" ht="54" customHeight="1">
      <c r="A17" s="716" t="s">
        <v>2146</v>
      </c>
      <c r="B17" s="716"/>
      <c r="C17" s="834" t="s">
        <v>2147</v>
      </c>
      <c r="D17" s="716"/>
      <c r="E17" s="716"/>
      <c r="F17" s="836"/>
      <c r="G17" s="836"/>
      <c r="H17" s="836"/>
    </row>
    <row r="18" spans="1:8" ht="27" customHeight="1">
      <c r="A18" s="716" t="s">
        <v>2148</v>
      </c>
      <c r="B18" s="716"/>
      <c r="C18" s="834" t="s">
        <v>2149</v>
      </c>
      <c r="D18" s="716"/>
      <c r="E18" s="716"/>
      <c r="F18" s="836"/>
      <c r="G18" s="836"/>
      <c r="H18" s="836"/>
    </row>
    <row r="19" spans="1:8" ht="54" customHeight="1">
      <c r="A19" s="716" t="s">
        <v>2150</v>
      </c>
      <c r="B19" s="716"/>
      <c r="C19" s="834" t="s">
        <v>2151</v>
      </c>
      <c r="D19" s="716"/>
      <c r="E19" s="716"/>
      <c r="F19" s="836"/>
      <c r="G19" s="836"/>
      <c r="H19" s="836"/>
    </row>
    <row r="20" spans="1:8" ht="36" customHeight="1">
      <c r="A20" s="716" t="s">
        <v>2152</v>
      </c>
      <c r="B20" s="716"/>
      <c r="C20" s="834" t="s">
        <v>2153</v>
      </c>
      <c r="D20" s="716"/>
      <c r="E20" s="716"/>
      <c r="F20" s="836"/>
      <c r="G20" s="836"/>
      <c r="H20" s="836"/>
    </row>
    <row r="21" spans="1:8" ht="36" customHeight="1">
      <c r="A21" s="716" t="s">
        <v>2154</v>
      </c>
      <c r="B21" s="716"/>
      <c r="C21" s="834" t="s">
        <v>2155</v>
      </c>
      <c r="D21" s="716"/>
      <c r="E21" s="716"/>
      <c r="F21" s="836"/>
      <c r="G21" s="836"/>
      <c r="H21" s="836"/>
    </row>
    <row r="22" spans="1:8" ht="27" customHeight="1">
      <c r="A22" s="716" t="s">
        <v>2156</v>
      </c>
      <c r="B22" s="716"/>
      <c r="C22" s="834" t="s">
        <v>2157</v>
      </c>
      <c r="D22" s="716"/>
      <c r="E22" s="716"/>
      <c r="F22" s="836"/>
      <c r="G22" s="836"/>
      <c r="H22" s="836"/>
    </row>
    <row r="23" spans="1:8" ht="36" customHeight="1">
      <c r="A23" s="716" t="s">
        <v>2158</v>
      </c>
      <c r="B23" s="716"/>
      <c r="C23" s="834" t="s">
        <v>2159</v>
      </c>
      <c r="D23" s="716"/>
      <c r="E23" s="716"/>
      <c r="F23" s="836"/>
      <c r="G23" s="836"/>
      <c r="H23" s="836"/>
    </row>
    <row r="24" spans="1:8" ht="28.5" customHeight="1">
      <c r="A24" s="716" t="s">
        <v>2160</v>
      </c>
      <c r="B24" s="716"/>
      <c r="C24" s="834" t="s">
        <v>2161</v>
      </c>
      <c r="D24" s="716"/>
      <c r="E24" s="716"/>
      <c r="F24" s="836"/>
      <c r="G24" s="836"/>
      <c r="H24" s="836"/>
    </row>
    <row r="25" spans="1:8" ht="36" customHeight="1">
      <c r="A25" s="716" t="s">
        <v>2162</v>
      </c>
      <c r="B25" s="716"/>
      <c r="C25" s="834" t="s">
        <v>2163</v>
      </c>
      <c r="D25" s="716"/>
      <c r="E25" s="716"/>
      <c r="F25" s="836"/>
      <c r="G25" s="836"/>
      <c r="H25" s="836"/>
    </row>
    <row r="26" spans="1:8" ht="27" customHeight="1">
      <c r="A26" s="716" t="s">
        <v>2164</v>
      </c>
      <c r="B26" s="716"/>
      <c r="C26" s="834" t="s">
        <v>2165</v>
      </c>
      <c r="D26" s="716"/>
      <c r="E26" s="716"/>
      <c r="F26" s="836"/>
      <c r="G26" s="836"/>
      <c r="H26" s="836"/>
    </row>
    <row r="27" spans="1:8" ht="36" customHeight="1">
      <c r="A27" s="716" t="s">
        <v>2166</v>
      </c>
      <c r="B27" s="716"/>
      <c r="C27" s="834" t="s">
        <v>2167</v>
      </c>
      <c r="D27" s="716"/>
      <c r="E27" s="716"/>
      <c r="F27" s="836"/>
      <c r="G27" s="836"/>
      <c r="H27" s="836"/>
    </row>
    <row r="28" spans="1:8" ht="28.5" customHeight="1">
      <c r="A28" s="716" t="s">
        <v>2168</v>
      </c>
      <c r="B28" s="716"/>
      <c r="C28" s="834" t="s">
        <v>2169</v>
      </c>
      <c r="D28" s="716"/>
      <c r="E28" s="716"/>
      <c r="F28" s="836"/>
      <c r="G28" s="836"/>
      <c r="H28" s="836"/>
    </row>
    <row r="29" spans="1:8" ht="126" customHeight="1">
      <c r="A29" s="716" t="s">
        <v>2170</v>
      </c>
      <c r="B29" s="716" t="s">
        <v>1033</v>
      </c>
      <c r="C29" s="83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16" t="s">
        <v>2171</v>
      </c>
      <c r="E29" s="7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36"/>
      <c r="G29" s="836"/>
      <c r="H29" s="716" t="s">
        <v>2172</v>
      </c>
    </row>
    <row r="30" spans="1:8" ht="36" customHeight="1">
      <c r="A30" s="716" t="s">
        <v>2173</v>
      </c>
      <c r="B30" s="716"/>
      <c r="C30" s="83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16" t="s">
        <v>2174</v>
      </c>
      <c r="E30" s="7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36"/>
      <c r="G30" s="836"/>
      <c r="H30" s="836"/>
    </row>
    <row r="31" spans="1:8" ht="54" customHeight="1">
      <c r="A31" s="716" t="s">
        <v>2175</v>
      </c>
      <c r="B31" s="716"/>
      <c r="C31" s="83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16" t="s">
        <v>2176</v>
      </c>
      <c r="E31" s="7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36"/>
      <c r="G31" s="836"/>
      <c r="H31" s="836"/>
    </row>
    <row r="32" spans="1:8" ht="198" customHeight="1">
      <c r="A32" s="716" t="s">
        <v>2177</v>
      </c>
      <c r="B32" s="716"/>
      <c r="C32" s="83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16" t="s">
        <v>2178</v>
      </c>
      <c r="E32" s="7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36"/>
      <c r="G32" s="836"/>
      <c r="H32" s="716" t="s">
        <v>2179</v>
      </c>
    </row>
    <row r="33" spans="1:8" ht="9" customHeight="1">
      <c r="A33" s="716"/>
      <c r="B33" s="716"/>
      <c r="C33" s="834"/>
      <c r="D33" s="716"/>
      <c r="E33" s="716"/>
      <c r="F33" s="836"/>
      <c r="G33" s="836"/>
      <c r="H33" s="836"/>
    </row>
    <row r="34" spans="1:8" ht="9" customHeight="1">
      <c r="A34" s="716"/>
      <c r="B34" s="716" t="s">
        <v>1688</v>
      </c>
      <c r="C34" s="834">
        <f>INDEX(TEMPLATE_NAME_FORM_LIST,B34,MATCH(TEMPLATE_SPHERE,TEMPLATE_SPHERE_LIST,0))</f>
        <v>0</v>
      </c>
      <c r="D34" s="716"/>
      <c r="E34" s="716"/>
      <c r="F34" s="836"/>
      <c r="G34" s="836"/>
      <c r="H34" s="83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10"/>
    <col min="3" max="7" width="8" style="712" customWidth="1"/>
    <col min="8" max="12" width="8.5703125" style="712" customWidth="1"/>
    <col min="13" max="14" width="27.7109375" style="712" customWidth="1"/>
    <col min="15" max="19" width="5.140625" style="712" customWidth="1"/>
    <col min="20" max="24" width="27.7109375" style="712" customWidth="1"/>
    <col min="25" max="25" width="1.85546875" style="845" customWidth="1"/>
    <col min="26" max="26" width="27.7109375" style="710" customWidth="1"/>
    <col min="27" max="27" width="27.7109375" style="721" customWidth="1"/>
    <col min="28" max="29" width="27.7109375" style="710" customWidth="1"/>
    <col min="30" max="30" width="3.85546875" style="710" customWidth="1"/>
    <col min="31" max="34" width="9.140625" style="710"/>
  </cols>
  <sheetData>
    <row r="1" spans="1:34" s="709" customFormat="1" ht="18" customHeight="1">
      <c r="A1" s="767"/>
      <c r="B1" s="767"/>
      <c r="C1" s="767" t="s">
        <v>2180</v>
      </c>
      <c r="D1" s="767"/>
      <c r="E1" s="767"/>
      <c r="F1" s="767"/>
      <c r="G1" s="767"/>
      <c r="H1" s="767" t="s">
        <v>2181</v>
      </c>
      <c r="I1" s="767"/>
      <c r="J1" s="767"/>
      <c r="K1" s="767"/>
      <c r="L1" s="767"/>
      <c r="M1" s="767" t="s">
        <v>2182</v>
      </c>
      <c r="N1" s="767" t="s">
        <v>2183</v>
      </c>
      <c r="O1" s="4127" t="s">
        <v>2184</v>
      </c>
      <c r="P1" s="4127"/>
      <c r="Q1" s="4127"/>
      <c r="R1" s="4127"/>
      <c r="S1" s="4127"/>
      <c r="T1" s="4127" t="s">
        <v>2182</v>
      </c>
      <c r="U1" s="4127"/>
      <c r="V1" s="4127"/>
      <c r="W1" s="4127"/>
      <c r="X1" s="4127"/>
      <c r="Y1" s="843"/>
      <c r="Z1" s="4127" t="s">
        <v>2185</v>
      </c>
      <c r="AA1" s="4127"/>
      <c r="AB1" s="4127"/>
      <c r="AC1" s="4127"/>
      <c r="AD1" s="4127"/>
    </row>
    <row r="2" spans="1:34" ht="18" customHeight="1">
      <c r="A2" s="716"/>
      <c r="B2" s="716"/>
      <c r="C2" s="711" t="s">
        <v>897</v>
      </c>
      <c r="D2" s="711" t="s">
        <v>920</v>
      </c>
      <c r="E2" s="711" t="s">
        <v>928</v>
      </c>
      <c r="F2" s="711" t="s">
        <v>927</v>
      </c>
      <c r="G2" s="711" t="s">
        <v>1798</v>
      </c>
      <c r="H2" s="713"/>
      <c r="I2" s="713"/>
      <c r="J2" s="713"/>
      <c r="K2" s="713"/>
      <c r="L2" s="713"/>
      <c r="M2" s="713"/>
      <c r="N2" s="713"/>
      <c r="O2" s="711" t="s">
        <v>897</v>
      </c>
      <c r="P2" s="711" t="s">
        <v>920</v>
      </c>
      <c r="Q2" s="711" t="s">
        <v>927</v>
      </c>
      <c r="R2" s="711" t="s">
        <v>928</v>
      </c>
      <c r="S2" s="711" t="s">
        <v>1798</v>
      </c>
      <c r="T2" s="711" t="s">
        <v>897</v>
      </c>
      <c r="U2" s="711" t="s">
        <v>920</v>
      </c>
      <c r="V2" s="711" t="s">
        <v>927</v>
      </c>
      <c r="W2" s="711" t="s">
        <v>928</v>
      </c>
      <c r="X2" s="711" t="s">
        <v>1798</v>
      </c>
      <c r="Y2" s="711"/>
      <c r="Z2" s="711" t="s">
        <v>897</v>
      </c>
      <c r="AA2" s="720" t="s">
        <v>920</v>
      </c>
      <c r="AB2" s="711" t="s">
        <v>927</v>
      </c>
      <c r="AC2" s="711" t="s">
        <v>928</v>
      </c>
      <c r="AD2" s="711" t="s">
        <v>1798</v>
      </c>
    </row>
    <row r="3" spans="1:34" ht="162" customHeight="1">
      <c r="A3" s="715" t="s">
        <v>14</v>
      </c>
      <c r="B3" s="715"/>
      <c r="C3" s="4131" t="s">
        <v>2186</v>
      </c>
      <c r="D3" s="4132"/>
      <c r="E3" s="4132"/>
      <c r="F3" s="4133"/>
      <c r="G3" s="713"/>
      <c r="H3" s="713"/>
      <c r="I3" s="713"/>
      <c r="J3" s="713"/>
      <c r="K3" s="713"/>
      <c r="L3" s="713"/>
      <c r="M3" s="713"/>
      <c r="N3" s="7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13"/>
      <c r="P3" s="713"/>
      <c r="Q3" s="713"/>
      <c r="R3" s="713"/>
      <c r="S3" s="713"/>
      <c r="T3" s="713"/>
      <c r="U3" s="713"/>
      <c r="V3" s="713"/>
      <c r="W3" s="713"/>
      <c r="X3" s="713"/>
      <c r="Y3" s="844"/>
      <c r="Z3" s="716" t="s">
        <v>2187</v>
      </c>
      <c r="AA3" s="713" t="s">
        <v>2188</v>
      </c>
      <c r="AB3" s="716" t="s">
        <v>2189</v>
      </c>
      <c r="AC3" s="716" t="s">
        <v>2190</v>
      </c>
      <c r="AD3" s="716"/>
      <c r="AG3" s="716"/>
      <c r="AH3" s="716"/>
    </row>
    <row r="4" spans="1:34" ht="9" customHeight="1">
      <c r="A4" s="715"/>
      <c r="B4" s="715"/>
      <c r="C4" s="713"/>
      <c r="D4" s="713"/>
      <c r="E4" s="713"/>
      <c r="F4" s="713"/>
      <c r="G4" s="713"/>
      <c r="H4" s="713"/>
      <c r="I4" s="713"/>
      <c r="J4" s="713"/>
      <c r="K4" s="713"/>
      <c r="L4" s="713"/>
      <c r="M4" s="713"/>
      <c r="N4" s="713"/>
      <c r="O4" s="713"/>
      <c r="P4" s="713"/>
      <c r="Q4" s="713"/>
      <c r="R4" s="713"/>
      <c r="S4" s="713"/>
      <c r="T4" s="713"/>
      <c r="U4" s="713"/>
      <c r="V4" s="713"/>
      <c r="W4" s="713"/>
      <c r="X4" s="713"/>
      <c r="Y4" s="844"/>
      <c r="Z4" s="716"/>
      <c r="AA4" s="719"/>
      <c r="AB4" s="716"/>
      <c r="AC4" s="716"/>
      <c r="AD4" s="716"/>
    </row>
    <row r="5" spans="1:34" ht="9" customHeight="1">
      <c r="A5" s="715"/>
      <c r="B5" s="715"/>
      <c r="C5" s="713"/>
      <c r="D5" s="713"/>
      <c r="E5" s="713"/>
      <c r="F5" s="713"/>
      <c r="G5" s="713"/>
      <c r="H5" s="713"/>
      <c r="I5" s="713"/>
      <c r="J5" s="713"/>
      <c r="K5" s="713"/>
      <c r="L5" s="713"/>
      <c r="M5" s="713"/>
      <c r="N5" s="713"/>
      <c r="O5" s="713"/>
      <c r="P5" s="713"/>
      <c r="Q5" s="713"/>
      <c r="R5" s="713"/>
      <c r="S5" s="713"/>
      <c r="T5" s="713"/>
      <c r="U5" s="713"/>
      <c r="V5" s="713"/>
      <c r="W5" s="713"/>
      <c r="X5" s="713"/>
      <c r="Y5" s="844"/>
      <c r="Z5" s="716"/>
      <c r="AA5" s="719"/>
      <c r="AB5" s="716"/>
      <c r="AC5" s="716"/>
      <c r="AD5" s="716"/>
    </row>
    <row r="6" spans="1:34" ht="9" customHeight="1">
      <c r="A6" s="715"/>
      <c r="B6" s="715"/>
      <c r="C6" s="713"/>
      <c r="D6" s="713"/>
      <c r="E6" s="713"/>
      <c r="F6" s="713"/>
      <c r="G6" s="713"/>
      <c r="H6" s="713"/>
      <c r="I6" s="713"/>
      <c r="J6" s="713"/>
      <c r="K6" s="713"/>
      <c r="L6" s="713"/>
      <c r="M6" s="713"/>
      <c r="N6" s="713"/>
      <c r="O6" s="713"/>
      <c r="P6" s="713"/>
      <c r="Q6" s="713"/>
      <c r="R6" s="713"/>
      <c r="S6" s="713"/>
      <c r="T6" s="713"/>
      <c r="U6" s="713"/>
      <c r="V6" s="713"/>
      <c r="W6" s="713"/>
      <c r="X6" s="713"/>
      <c r="Y6" s="844"/>
      <c r="Z6" s="716"/>
      <c r="AA6" s="719"/>
      <c r="AB6" s="716"/>
      <c r="AC6" s="716"/>
      <c r="AD6" s="716"/>
    </row>
    <row r="7" spans="1:34" ht="9" customHeight="1">
      <c r="A7" s="715"/>
      <c r="B7" s="715"/>
      <c r="C7" s="713"/>
      <c r="D7" s="713"/>
      <c r="E7" s="713"/>
      <c r="F7" s="713"/>
      <c r="G7" s="713"/>
      <c r="H7" s="713"/>
      <c r="I7" s="713"/>
      <c r="J7" s="713"/>
      <c r="K7" s="713"/>
      <c r="L7" s="713"/>
      <c r="M7" s="713"/>
      <c r="N7" s="713"/>
      <c r="O7" s="713"/>
      <c r="P7" s="713"/>
      <c r="Q7" s="713"/>
      <c r="R7" s="713"/>
      <c r="S7" s="713"/>
      <c r="T7" s="713"/>
      <c r="U7" s="713"/>
      <c r="V7" s="713"/>
      <c r="W7" s="713"/>
      <c r="X7" s="713"/>
      <c r="Y7" s="844"/>
      <c r="Z7" s="716"/>
      <c r="AA7" s="719"/>
      <c r="AB7" s="716"/>
      <c r="AC7" s="716"/>
      <c r="AD7" s="716"/>
    </row>
    <row r="8" spans="1:34" ht="9" customHeight="1">
      <c r="A8" s="715"/>
      <c r="B8" s="715"/>
      <c r="C8" s="713"/>
      <c r="D8" s="713"/>
      <c r="E8" s="713"/>
      <c r="F8" s="713"/>
      <c r="G8" s="713"/>
      <c r="H8" s="713"/>
      <c r="I8" s="713"/>
      <c r="J8" s="713"/>
      <c r="K8" s="713"/>
      <c r="L8" s="713"/>
      <c r="M8" s="713"/>
      <c r="N8" s="713"/>
      <c r="O8" s="713"/>
      <c r="P8" s="713"/>
      <c r="Q8" s="713"/>
      <c r="R8" s="713"/>
      <c r="S8" s="713"/>
      <c r="T8" s="713"/>
      <c r="U8" s="713"/>
      <c r="V8" s="713"/>
      <c r="W8" s="713"/>
      <c r="X8" s="713"/>
      <c r="Y8" s="844"/>
      <c r="Z8" s="716"/>
      <c r="AA8" s="719"/>
      <c r="AB8" s="716"/>
      <c r="AC8" s="716"/>
      <c r="AD8" s="716"/>
    </row>
    <row r="9" spans="1:34" ht="9" customHeight="1">
      <c r="A9" s="715"/>
      <c r="B9" s="715"/>
      <c r="C9" s="713"/>
      <c r="D9" s="713"/>
      <c r="E9" s="713"/>
      <c r="F9" s="713"/>
      <c r="G9" s="713"/>
      <c r="H9" s="713"/>
      <c r="I9" s="713"/>
      <c r="J9" s="713"/>
      <c r="K9" s="713"/>
      <c r="L9" s="713"/>
      <c r="M9" s="713"/>
      <c r="N9" s="713"/>
      <c r="O9" s="713"/>
      <c r="P9" s="713"/>
      <c r="Q9" s="713"/>
      <c r="R9" s="713"/>
      <c r="S9" s="713"/>
      <c r="T9" s="713"/>
      <c r="U9" s="713"/>
      <c r="V9" s="713"/>
      <c r="W9" s="713"/>
      <c r="X9" s="713"/>
      <c r="Y9" s="844"/>
      <c r="Z9" s="716"/>
      <c r="AA9" s="719"/>
      <c r="AB9" s="716"/>
      <c r="AC9" s="716"/>
      <c r="AD9" s="716"/>
    </row>
    <row r="10" spans="1:34" ht="9" customHeight="1">
      <c r="A10" s="768"/>
      <c r="B10" s="768"/>
      <c r="C10" s="768"/>
      <c r="D10" s="768"/>
      <c r="E10" s="768"/>
      <c r="F10" s="768"/>
      <c r="G10" s="768"/>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row>
    <row r="11" spans="1:34" ht="45" customHeight="1">
      <c r="A11" s="4128" t="s">
        <v>20</v>
      </c>
      <c r="B11" s="768">
        <v>1</v>
      </c>
      <c r="C11" s="4134" t="s">
        <v>1738</v>
      </c>
      <c r="D11" s="4134" t="s">
        <v>1734</v>
      </c>
      <c r="E11" s="4134" t="s">
        <v>122</v>
      </c>
      <c r="F11" s="4134" t="s">
        <v>2191</v>
      </c>
      <c r="G11" s="4134"/>
      <c r="H11" s="767" t="s">
        <v>2192</v>
      </c>
      <c r="I11" s="767"/>
      <c r="J11" s="767"/>
      <c r="K11" s="767"/>
      <c r="L11" s="767"/>
      <c r="M11" s="714" t="str">
        <f>IF(TEMPLATE_SPHERE="HEAT",T11,U11)</f>
        <v>Количество поданных заявок</v>
      </c>
      <c r="N11" s="71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13"/>
      <c r="P11" s="713"/>
      <c r="Q11" s="713"/>
      <c r="R11" s="713"/>
      <c r="S11" s="713"/>
      <c r="T11" s="713" t="s">
        <v>2193</v>
      </c>
      <c r="U11" s="713" t="s">
        <v>2194</v>
      </c>
      <c r="V11" s="713"/>
      <c r="W11" s="713"/>
      <c r="X11" s="713"/>
      <c r="Y11" s="844"/>
      <c r="Z11" s="716" t="s">
        <v>2195</v>
      </c>
      <c r="AA11" s="7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16"/>
      <c r="AC11" s="716"/>
      <c r="AD11" s="716"/>
    </row>
    <row r="12" spans="1:34" ht="45" customHeight="1">
      <c r="A12" s="4128"/>
      <c r="B12" s="768">
        <v>2</v>
      </c>
      <c r="C12" s="4135"/>
      <c r="D12" s="4135"/>
      <c r="E12" s="4135"/>
      <c r="F12" s="4135"/>
      <c r="G12" s="4135"/>
      <c r="H12" s="767" t="s">
        <v>2196</v>
      </c>
      <c r="I12" s="767"/>
      <c r="J12" s="767"/>
      <c r="K12" s="767"/>
      <c r="L12" s="767"/>
      <c r="M12" s="714" t="str">
        <f>IF(TEMPLATE_SPHERE="HEAT",T12,U12)</f>
        <v>Количество рассмотренных заявок</v>
      </c>
      <c r="N12" s="71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13"/>
      <c r="P12" s="713"/>
      <c r="Q12" s="713"/>
      <c r="R12" s="713"/>
      <c r="S12" s="713"/>
      <c r="T12" s="713" t="s">
        <v>2197</v>
      </c>
      <c r="U12" s="713" t="s">
        <v>2198</v>
      </c>
      <c r="V12" s="713"/>
      <c r="W12" s="713"/>
      <c r="X12" s="713"/>
      <c r="Y12" s="844"/>
      <c r="Z12" s="716" t="s">
        <v>2199</v>
      </c>
      <c r="AA12" s="7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16"/>
      <c r="AC12" s="716"/>
      <c r="AD12" s="716"/>
    </row>
    <row r="13" spans="1:34" ht="72" customHeight="1">
      <c r="A13" s="4128"/>
      <c r="B13" s="768">
        <v>3</v>
      </c>
      <c r="C13" s="4135"/>
      <c r="D13" s="4135"/>
      <c r="E13" s="4135"/>
      <c r="F13" s="4135"/>
      <c r="G13" s="4135"/>
      <c r="H13" s="4127" t="s">
        <v>2200</v>
      </c>
      <c r="I13" s="767"/>
      <c r="J13" s="767"/>
      <c r="K13" s="767"/>
      <c r="L13" s="767"/>
      <c r="M13" s="7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14" t="str">
        <f t="shared" si="0"/>
        <v>Указывается количество заявок с решением об отказе в течение отчетного квартала.</v>
      </c>
      <c r="O13" s="713"/>
      <c r="P13" s="714"/>
      <c r="Q13" s="714"/>
      <c r="R13" s="714"/>
      <c r="S13" s="713"/>
      <c r="T13" s="713" t="s">
        <v>2201</v>
      </c>
      <c r="U13" s="714" t="s">
        <v>2202</v>
      </c>
      <c r="V13" s="714"/>
      <c r="W13" s="714"/>
      <c r="X13" s="713"/>
      <c r="Y13" s="844"/>
      <c r="Z13" s="716" t="s">
        <v>2203</v>
      </c>
      <c r="AA13" s="7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16"/>
      <c r="AC13" s="716"/>
      <c r="AD13" s="716"/>
    </row>
    <row r="14" spans="1:34" ht="45" customHeight="1">
      <c r="A14" s="4128"/>
      <c r="B14" s="768">
        <v>4</v>
      </c>
      <c r="C14" s="4135"/>
      <c r="D14" s="4135"/>
      <c r="E14" s="4135"/>
      <c r="F14" s="4135"/>
      <c r="G14" s="4135"/>
      <c r="H14" s="4127"/>
      <c r="I14" s="770"/>
      <c r="J14" s="770"/>
      <c r="K14" s="770"/>
      <c r="L14" s="770"/>
      <c r="M14" s="717" t="str">
        <f>IF(TEMPLATE_SPHERE="HEAT",T14,U14)</f>
        <v>Причины отказа в заключении договора о подключении (технологическом присоединении) к системе теплоснабжения</v>
      </c>
      <c r="N14" s="71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13"/>
      <c r="P14" s="714"/>
      <c r="Q14" s="714"/>
      <c r="R14" s="714"/>
      <c r="S14" s="713"/>
      <c r="T14" s="713" t="s">
        <v>2204</v>
      </c>
      <c r="U14" s="7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14"/>
      <c r="W14" s="714"/>
      <c r="X14" s="713"/>
      <c r="Y14" s="844"/>
      <c r="Z14" s="716" t="s">
        <v>2205</v>
      </c>
      <c r="AA14" s="719" t="s">
        <v>2205</v>
      </c>
      <c r="AB14" s="716"/>
      <c r="AC14" s="716"/>
      <c r="AD14" s="716"/>
    </row>
    <row r="15" spans="1:34" ht="108" customHeight="1">
      <c r="A15" s="4128"/>
      <c r="B15" s="768">
        <v>5</v>
      </c>
      <c r="C15" s="4135"/>
      <c r="D15" s="4135"/>
      <c r="E15" s="4135"/>
      <c r="F15" s="4135"/>
      <c r="G15" s="4135"/>
      <c r="H15" s="4129" t="s">
        <v>2206</v>
      </c>
      <c r="I15" s="769"/>
      <c r="J15" s="769"/>
      <c r="K15" s="769"/>
      <c r="L15" s="769"/>
      <c r="M15" s="719" t="str">
        <f>IF(TEMPLATE_SPHERE="HEAT",T15,U15)</f>
        <v>Резерв мощности источников тепловой энергии, входящих в систему теплоснабжения, в течение одного квартала, в том числе:</v>
      </c>
      <c r="N15" s="71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13"/>
      <c r="P15" s="714"/>
      <c r="Q15" s="714"/>
      <c r="R15" s="714"/>
      <c r="S15" s="713"/>
      <c r="T15" s="713" t="s">
        <v>2207</v>
      </c>
      <c r="U15" s="7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14"/>
      <c r="W15" s="714"/>
      <c r="X15" s="713"/>
      <c r="Y15" s="844"/>
      <c r="Z15" s="716" t="s">
        <v>2208</v>
      </c>
      <c r="AA15" s="7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16"/>
      <c r="AC15" s="716"/>
      <c r="AD15" s="716"/>
    </row>
    <row r="16" spans="1:34" ht="108" customHeight="1">
      <c r="A16" s="768"/>
      <c r="B16" s="768">
        <v>6</v>
      </c>
      <c r="C16" s="4136"/>
      <c r="D16" s="4136"/>
      <c r="E16" s="4136"/>
      <c r="F16" s="4136"/>
      <c r="G16" s="4136"/>
      <c r="H16" s="4130"/>
      <c r="I16" s="823"/>
      <c r="J16" s="823"/>
      <c r="K16" s="823"/>
      <c r="L16" s="823"/>
      <c r="M16" s="761"/>
      <c r="N16" s="71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13"/>
      <c r="P16" s="714"/>
      <c r="Q16" s="714"/>
      <c r="R16" s="714"/>
      <c r="S16" s="713"/>
      <c r="T16" s="713"/>
      <c r="U16" s="714"/>
      <c r="V16" s="714"/>
      <c r="W16" s="714"/>
      <c r="X16" s="713"/>
      <c r="Y16" s="844"/>
      <c r="Z16" s="716" t="s">
        <v>2208</v>
      </c>
      <c r="AA16" s="7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16"/>
      <c r="AC16" s="716"/>
      <c r="AD16" s="716"/>
    </row>
    <row r="17" spans="1:30" ht="9" customHeight="1">
      <c r="A17" s="768"/>
      <c r="B17" s="768"/>
      <c r="C17" s="768">
        <v>22</v>
      </c>
      <c r="D17" s="768">
        <v>21</v>
      </c>
      <c r="E17" s="768">
        <v>42</v>
      </c>
      <c r="F17" s="768">
        <v>63</v>
      </c>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row>
    <row r="18" spans="1:30" ht="27" customHeight="1">
      <c r="A18" s="715" t="s">
        <v>1833</v>
      </c>
      <c r="B18" s="768">
        <v>1</v>
      </c>
      <c r="C18" s="713" t="s">
        <v>2192</v>
      </c>
      <c r="D18" s="828" t="s">
        <v>2192</v>
      </c>
      <c r="E18" s="713" t="s">
        <v>2192</v>
      </c>
      <c r="F18" s="713" t="s">
        <v>2192</v>
      </c>
      <c r="G18" s="713"/>
      <c r="H18" s="846"/>
      <c r="I18" s="847">
        <f t="shared" ref="I18:I49" si="1">INDEX(TEMPLATE_NUMBER_POINT_FHD,B18,MATCH(TEMPLATE_SPHERE,TEMPLATE_SPHERE_LIST_FOR_NOTE,0))</f>
        <v>1</v>
      </c>
      <c r="J18" s="847" t="str">
        <f t="shared" ref="J18:J49" si="2">INDEX(TEMPLATE_DATA_POINT_FHD,B18,MATCH(TEMPLATE_SPHERE,TEMPLATE_SPHERE_LIST_FOR_NOTE,0))</f>
        <v>Выручка от регулируемого вида деятельности с распределением по видам деятельности</v>
      </c>
      <c r="K18" s="84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14">
        <f t="shared" ref="L18:L49" si="4">IF(I18=0,"",I18)</f>
        <v>1</v>
      </c>
      <c r="M18" s="714" t="str">
        <f t="shared" ref="M18:M49" si="5">IF(J18=0,"",J18)</f>
        <v>Выручка от регулируемого вида деятельности с распределением по видам деятельности</v>
      </c>
      <c r="N18" s="714" t="str">
        <f t="shared" ref="N18:N49" si="6">IF(K18=0,"",K18)</f>
        <v>Указывается выручка от регулируемого вида деятельности с распределением по видам деятельности.</v>
      </c>
      <c r="O18" s="818">
        <v>1</v>
      </c>
      <c r="P18" s="818">
        <v>1</v>
      </c>
      <c r="Q18" s="818">
        <v>1</v>
      </c>
      <c r="R18" s="818">
        <v>1</v>
      </c>
      <c r="S18" s="818"/>
      <c r="T18" s="825" t="s">
        <v>2209</v>
      </c>
      <c r="U18" s="716" t="s">
        <v>2210</v>
      </c>
      <c r="V18" s="716" t="s">
        <v>2211</v>
      </c>
      <c r="W18" s="716" t="s">
        <v>2212</v>
      </c>
      <c r="X18" s="713"/>
      <c r="Y18" s="844"/>
      <c r="Z18" s="716" t="s">
        <v>2213</v>
      </c>
      <c r="AA18" s="719" t="s">
        <v>2214</v>
      </c>
      <c r="AB18" s="719" t="s">
        <v>2214</v>
      </c>
      <c r="AC18" s="719" t="s">
        <v>2214</v>
      </c>
      <c r="AD18" s="716"/>
    </row>
    <row r="19" spans="1:30" ht="36" customHeight="1">
      <c r="A19" s="715"/>
      <c r="B19" s="768">
        <v>2</v>
      </c>
      <c r="C19" s="713" t="s">
        <v>2196</v>
      </c>
      <c r="D19" s="828" t="s">
        <v>2196</v>
      </c>
      <c r="E19" s="713" t="s">
        <v>2196</v>
      </c>
      <c r="F19" s="713" t="s">
        <v>2196</v>
      </c>
      <c r="G19" s="713"/>
      <c r="H19" s="846"/>
      <c r="I19" s="847">
        <f t="shared" si="1"/>
        <v>2</v>
      </c>
      <c r="J19" s="847" t="str">
        <f t="shared" si="2"/>
        <v>Себестоимость производимых товаров (оказываемых услуг) по регулируемому виду деятельности, включая:</v>
      </c>
      <c r="K19" s="847" t="str">
        <f t="shared" si="3"/>
        <v>Указывается суммарная себестоимость производимых товаров.</v>
      </c>
      <c r="L19" s="714">
        <f t="shared" si="4"/>
        <v>2</v>
      </c>
      <c r="M19" s="714" t="str">
        <f t="shared" si="5"/>
        <v>Себестоимость производимых товаров (оказываемых услуг) по регулируемому виду деятельности, включая:</v>
      </c>
      <c r="N19" s="714" t="str">
        <f t="shared" si="6"/>
        <v>Указывается суммарная себестоимость производимых товаров.</v>
      </c>
      <c r="O19" s="818">
        <v>2</v>
      </c>
      <c r="P19" s="818">
        <v>2</v>
      </c>
      <c r="Q19" s="818">
        <v>2</v>
      </c>
      <c r="R19" s="818">
        <v>2</v>
      </c>
      <c r="S19" s="818"/>
      <c r="T19" s="825" t="s">
        <v>2215</v>
      </c>
      <c r="U19" s="716" t="s">
        <v>2216</v>
      </c>
      <c r="V19" s="716" t="s">
        <v>2217</v>
      </c>
      <c r="W19" s="716" t="s">
        <v>2218</v>
      </c>
      <c r="X19" s="713"/>
      <c r="Y19" s="844"/>
      <c r="Z19" s="716" t="s">
        <v>2219</v>
      </c>
      <c r="AA19" s="719" t="s">
        <v>2219</v>
      </c>
      <c r="AB19" s="719" t="s">
        <v>2219</v>
      </c>
      <c r="AC19" s="719" t="s">
        <v>2219</v>
      </c>
      <c r="AD19" s="716"/>
    </row>
    <row r="20" spans="1:30" ht="27" customHeight="1">
      <c r="A20" s="715"/>
      <c r="B20" s="768">
        <v>3</v>
      </c>
      <c r="C20" s="713">
        <v>1</v>
      </c>
      <c r="D20" s="828"/>
      <c r="E20" s="713"/>
      <c r="F20" s="713"/>
      <c r="G20" s="713"/>
      <c r="H20" s="846"/>
      <c r="I20" s="847" t="str">
        <f t="shared" si="1"/>
        <v>2.1</v>
      </c>
      <c r="J20" s="847" t="str">
        <f t="shared" si="2"/>
        <v>Расходы на приобретаемую тепловую энергию (мощность), теплоноситель</v>
      </c>
      <c r="K20" s="847">
        <f t="shared" si="3"/>
        <v>0</v>
      </c>
      <c r="L20" s="714" t="str">
        <f t="shared" si="4"/>
        <v>2.1</v>
      </c>
      <c r="M20" s="714" t="str">
        <f t="shared" si="5"/>
        <v>Расходы на приобретаемую тепловую энергию (мощность), теплоноситель</v>
      </c>
      <c r="N20" s="714" t="str">
        <f t="shared" si="6"/>
        <v/>
      </c>
      <c r="O20" s="818" t="s">
        <v>781</v>
      </c>
      <c r="P20" s="818" t="s">
        <v>781</v>
      </c>
      <c r="Q20" s="818" t="s">
        <v>781</v>
      </c>
      <c r="R20" s="818" t="s">
        <v>781</v>
      </c>
      <c r="S20" s="818"/>
      <c r="T20" s="825" t="s">
        <v>2220</v>
      </c>
      <c r="U20" s="716" t="s">
        <v>2221</v>
      </c>
      <c r="V20" s="716" t="s">
        <v>2222</v>
      </c>
      <c r="W20" s="716" t="s">
        <v>2223</v>
      </c>
      <c r="X20" s="713"/>
      <c r="Y20" s="844"/>
      <c r="Z20" s="716"/>
      <c r="AA20" s="719"/>
      <c r="AB20" s="716"/>
      <c r="AC20" s="716"/>
      <c r="AD20" s="716"/>
    </row>
    <row r="21" spans="1:30" ht="36" customHeight="1">
      <c r="A21" s="715"/>
      <c r="B21" s="768">
        <v>4</v>
      </c>
      <c r="C21" s="713">
        <v>2</v>
      </c>
      <c r="D21" s="828"/>
      <c r="E21" s="713"/>
      <c r="F21" s="713"/>
      <c r="G21" s="713"/>
      <c r="H21" s="846"/>
      <c r="I21" s="847" t="str">
        <f t="shared" si="1"/>
        <v>2.2</v>
      </c>
      <c r="J21" s="84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847" t="str">
        <f t="shared" si="3"/>
        <v>Указываются суммарные расходы на приобретение топлива всех видов.</v>
      </c>
      <c r="L21" s="714" t="str">
        <f t="shared" si="4"/>
        <v>2.2</v>
      </c>
      <c r="M21" s="71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14" t="str">
        <f t="shared" si="6"/>
        <v>Указываются суммарные расходы на приобретение топлива всех видов.</v>
      </c>
      <c r="O21" s="818" t="s">
        <v>391</v>
      </c>
      <c r="P21" s="818"/>
      <c r="Q21" s="818"/>
      <c r="R21" s="818"/>
      <c r="S21" s="818"/>
      <c r="T21" s="825" t="s">
        <v>2224</v>
      </c>
      <c r="U21" s="716"/>
      <c r="V21" s="716"/>
      <c r="W21" s="716"/>
      <c r="X21" s="713"/>
      <c r="Y21" s="844"/>
      <c r="Z21" s="716" t="s">
        <v>2225</v>
      </c>
      <c r="AA21" s="719"/>
      <c r="AB21" s="716"/>
      <c r="AC21" s="716"/>
      <c r="AD21" s="716"/>
    </row>
    <row r="22" spans="1:30" ht="36" customHeight="1">
      <c r="A22" s="715"/>
      <c r="B22" s="768">
        <v>5</v>
      </c>
      <c r="C22" s="713">
        <v>3</v>
      </c>
      <c r="D22" s="828"/>
      <c r="E22" s="713"/>
      <c r="F22" s="713"/>
      <c r="G22" s="760"/>
      <c r="H22" s="819"/>
      <c r="I22" s="847">
        <f t="shared" si="1"/>
        <v>0</v>
      </c>
      <c r="J22" s="847">
        <f t="shared" si="2"/>
        <v>0</v>
      </c>
      <c r="K22" s="847">
        <f t="shared" si="3"/>
        <v>0</v>
      </c>
      <c r="L22" s="714" t="str">
        <f t="shared" si="4"/>
        <v/>
      </c>
      <c r="M22" s="714" t="str">
        <f t="shared" si="5"/>
        <v/>
      </c>
      <c r="N22" s="714" t="str">
        <f t="shared" si="6"/>
        <v/>
      </c>
      <c r="O22" s="818"/>
      <c r="P22" s="818"/>
      <c r="Q22" s="818" t="s">
        <v>391</v>
      </c>
      <c r="R22" s="818"/>
      <c r="S22" s="818"/>
      <c r="T22" s="825"/>
      <c r="U22" s="716"/>
      <c r="V22" s="716" t="s">
        <v>2226</v>
      </c>
      <c r="W22" s="716"/>
      <c r="X22" s="713"/>
      <c r="Y22" s="844"/>
      <c r="Z22" s="716"/>
      <c r="AA22" s="719"/>
      <c r="AB22" s="716"/>
      <c r="AC22" s="716"/>
      <c r="AD22" s="716"/>
    </row>
    <row r="23" spans="1:30" ht="27" customHeight="1">
      <c r="A23" s="715"/>
      <c r="B23" s="768">
        <v>6</v>
      </c>
      <c r="C23" s="713">
        <v>4</v>
      </c>
      <c r="D23" s="828"/>
      <c r="E23" s="713"/>
      <c r="F23" s="713"/>
      <c r="G23" s="760"/>
      <c r="H23" s="819"/>
      <c r="I23" s="847">
        <f t="shared" si="1"/>
        <v>0</v>
      </c>
      <c r="J23" s="847">
        <f t="shared" si="2"/>
        <v>0</v>
      </c>
      <c r="K23" s="847">
        <f t="shared" si="3"/>
        <v>0</v>
      </c>
      <c r="L23" s="714" t="str">
        <f t="shared" si="4"/>
        <v/>
      </c>
      <c r="M23" s="714" t="str">
        <f t="shared" si="5"/>
        <v/>
      </c>
      <c r="N23" s="714" t="str">
        <f t="shared" si="6"/>
        <v/>
      </c>
      <c r="O23" s="818"/>
      <c r="P23" s="818"/>
      <c r="Q23" s="818" t="s">
        <v>394</v>
      </c>
      <c r="R23" s="818"/>
      <c r="S23" s="818"/>
      <c r="T23" s="825"/>
      <c r="U23" s="716"/>
      <c r="V23" s="716" t="s">
        <v>2227</v>
      </c>
      <c r="W23" s="716"/>
      <c r="X23" s="713"/>
      <c r="Y23" s="844"/>
      <c r="Z23" s="716"/>
      <c r="AA23" s="719"/>
      <c r="AB23" s="716"/>
      <c r="AC23" s="716"/>
      <c r="AD23" s="716"/>
    </row>
    <row r="24" spans="1:30" ht="36" customHeight="1">
      <c r="A24" s="715"/>
      <c r="B24" s="768">
        <v>7</v>
      </c>
      <c r="C24" s="713">
        <v>5</v>
      </c>
      <c r="D24" s="828"/>
      <c r="E24" s="713"/>
      <c r="F24" s="713"/>
      <c r="G24" s="760"/>
      <c r="H24" s="819"/>
      <c r="I24" s="847">
        <f t="shared" si="1"/>
        <v>0</v>
      </c>
      <c r="J24" s="847">
        <f t="shared" si="2"/>
        <v>0</v>
      </c>
      <c r="K24" s="847">
        <f t="shared" si="3"/>
        <v>0</v>
      </c>
      <c r="L24" s="714" t="str">
        <f t="shared" si="4"/>
        <v/>
      </c>
      <c r="M24" s="714" t="str">
        <f t="shared" si="5"/>
        <v/>
      </c>
      <c r="N24" s="714" t="str">
        <f t="shared" si="6"/>
        <v/>
      </c>
      <c r="O24" s="818"/>
      <c r="P24" s="818"/>
      <c r="Q24" s="818" t="s">
        <v>801</v>
      </c>
      <c r="R24" s="818"/>
      <c r="S24" s="818"/>
      <c r="T24" s="825"/>
      <c r="U24" s="716"/>
      <c r="V24" s="716" t="s">
        <v>2228</v>
      </c>
      <c r="W24" s="716"/>
      <c r="X24" s="713"/>
      <c r="Y24" s="844"/>
      <c r="Z24" s="716"/>
      <c r="AA24" s="719"/>
      <c r="AB24" s="716"/>
      <c r="AC24" s="716"/>
      <c r="AD24" s="716"/>
    </row>
    <row r="25" spans="1:30" ht="36" customHeight="1">
      <c r="A25" s="715"/>
      <c r="B25" s="768">
        <v>8</v>
      </c>
      <c r="C25" s="713">
        <v>6</v>
      </c>
      <c r="D25" s="828"/>
      <c r="E25" s="713"/>
      <c r="F25" s="713"/>
      <c r="G25" s="760"/>
      <c r="H25" s="819"/>
      <c r="I25" s="847" t="str">
        <f t="shared" si="1"/>
        <v>2.3</v>
      </c>
      <c r="J25" s="847" t="str">
        <f t="shared" si="2"/>
        <v>Расходы на приобретаемую электрическую энергию (мощность), используемую в технологическом процессе</v>
      </c>
      <c r="K25" s="847">
        <f t="shared" si="3"/>
        <v>0</v>
      </c>
      <c r="L25" s="714" t="str">
        <f t="shared" si="4"/>
        <v>2.3</v>
      </c>
      <c r="M25" s="714" t="str">
        <f t="shared" si="5"/>
        <v>Расходы на приобретаемую электрическую энергию (мощность), используемую в технологическом процессе</v>
      </c>
      <c r="N25" s="714" t="str">
        <f t="shared" si="6"/>
        <v/>
      </c>
      <c r="O25" s="818" t="s">
        <v>394</v>
      </c>
      <c r="P25" s="818" t="s">
        <v>391</v>
      </c>
      <c r="Q25" s="818" t="s">
        <v>808</v>
      </c>
      <c r="R25" s="818" t="s">
        <v>391</v>
      </c>
      <c r="S25" s="818"/>
      <c r="T25" s="825" t="s">
        <v>2229</v>
      </c>
      <c r="U25" s="716" t="s">
        <v>2229</v>
      </c>
      <c r="V25" s="716" t="s">
        <v>2229</v>
      </c>
      <c r="W25" s="716" t="s">
        <v>2229</v>
      </c>
      <c r="X25" s="713"/>
      <c r="Y25" s="844"/>
      <c r="Z25" s="716"/>
      <c r="AA25" s="719"/>
      <c r="AB25" s="716"/>
      <c r="AC25" s="716"/>
      <c r="AD25" s="716"/>
    </row>
    <row r="26" spans="1:30" ht="18" customHeight="1">
      <c r="A26" s="715"/>
      <c r="B26" s="768">
        <v>9</v>
      </c>
      <c r="C26" s="713" t="s">
        <v>725</v>
      </c>
      <c r="D26" s="828"/>
      <c r="E26" s="713"/>
      <c r="F26" s="713"/>
      <c r="G26" s="760"/>
      <c r="H26" s="819"/>
      <c r="I26" s="847" t="str">
        <f t="shared" si="1"/>
        <v>2.3.1</v>
      </c>
      <c r="J26" s="847" t="str">
        <f t="shared" si="2"/>
        <v>Средневзвешенная стоимость 1 кВт.ч (с учетом мощности)</v>
      </c>
      <c r="K26" s="847">
        <f t="shared" si="3"/>
        <v>0</v>
      </c>
      <c r="L26" s="714" t="str">
        <f t="shared" si="4"/>
        <v>2.3.1</v>
      </c>
      <c r="M26" s="714" t="str">
        <f t="shared" si="5"/>
        <v>Средневзвешенная стоимость 1 кВт.ч (с учетом мощности)</v>
      </c>
      <c r="N26" s="714" t="str">
        <f t="shared" si="6"/>
        <v/>
      </c>
      <c r="O26" s="818" t="s">
        <v>797</v>
      </c>
      <c r="P26" s="818" t="s">
        <v>791</v>
      </c>
      <c r="Q26" s="818" t="s">
        <v>2230</v>
      </c>
      <c r="R26" s="818" t="s">
        <v>791</v>
      </c>
      <c r="S26" s="818"/>
      <c r="T26" s="825" t="str">
        <f>"Средневзвешенная стоимость 1 кВт.ч"&amp;IF(TITLE_TYPE_ORG="Регулируемая организация"," (с учетом мощности)","")</f>
        <v>Средневзвешенная стоимость 1 кВт.ч (с учетом мощности)</v>
      </c>
      <c r="U26" s="825" t="s">
        <v>2231</v>
      </c>
      <c r="V26" s="825" t="s">
        <v>2231</v>
      </c>
      <c r="W26" s="825" t="s">
        <v>2231</v>
      </c>
      <c r="X26" s="713"/>
      <c r="Y26" s="844"/>
      <c r="Z26" s="716"/>
      <c r="AA26" s="719"/>
      <c r="AB26" s="716"/>
      <c r="AC26" s="716"/>
      <c r="AD26" s="716"/>
    </row>
    <row r="27" spans="1:30" ht="18" customHeight="1">
      <c r="A27" s="715"/>
      <c r="B27" s="768">
        <v>10</v>
      </c>
      <c r="C27" s="713" t="s">
        <v>729</v>
      </c>
      <c r="D27" s="828"/>
      <c r="E27" s="713"/>
      <c r="F27" s="713"/>
      <c r="G27" s="760"/>
      <c r="H27" s="819"/>
      <c r="I27" s="847" t="str">
        <f t="shared" si="1"/>
        <v>2.3.2</v>
      </c>
      <c r="J27" s="847" t="str">
        <f t="shared" si="2"/>
        <v>Объём приобретения электрической энергии</v>
      </c>
      <c r="K27" s="847">
        <f t="shared" si="3"/>
        <v>0</v>
      </c>
      <c r="L27" s="714" t="str">
        <f t="shared" si="4"/>
        <v>2.3.2</v>
      </c>
      <c r="M27" s="714" t="str">
        <f t="shared" si="5"/>
        <v>Объём приобретения электрической энергии</v>
      </c>
      <c r="N27" s="714" t="str">
        <f t="shared" si="6"/>
        <v/>
      </c>
      <c r="O27" s="818" t="s">
        <v>799</v>
      </c>
      <c r="P27" s="818" t="s">
        <v>793</v>
      </c>
      <c r="Q27" s="818" t="s">
        <v>2232</v>
      </c>
      <c r="R27" s="818" t="s">
        <v>793</v>
      </c>
      <c r="S27" s="818"/>
      <c r="T27" s="825" t="s">
        <v>2233</v>
      </c>
      <c r="U27" s="825" t="s">
        <v>2233</v>
      </c>
      <c r="V27" s="825" t="s">
        <v>2233</v>
      </c>
      <c r="W27" s="825" t="s">
        <v>2233</v>
      </c>
      <c r="X27" s="713"/>
      <c r="Y27" s="844"/>
      <c r="Z27" s="716"/>
      <c r="AA27" s="719"/>
      <c r="AB27" s="716"/>
      <c r="AC27" s="716"/>
      <c r="AD27" s="716"/>
    </row>
    <row r="28" spans="1:30" ht="27" customHeight="1">
      <c r="A28" s="715"/>
      <c r="B28" s="768">
        <v>11</v>
      </c>
      <c r="C28" s="713">
        <v>7</v>
      </c>
      <c r="D28" s="828"/>
      <c r="E28" s="713"/>
      <c r="F28" s="713"/>
      <c r="G28" s="760"/>
      <c r="H28" s="819"/>
      <c r="I28" s="847" t="str">
        <f t="shared" si="1"/>
        <v>2.4</v>
      </c>
      <c r="J28" s="847" t="str">
        <f t="shared" si="2"/>
        <v>Расходы на приобретение холодной воды, используемой в технологическом процессе</v>
      </c>
      <c r="K28" s="847">
        <f t="shared" si="3"/>
        <v>0</v>
      </c>
      <c r="L28" s="714" t="str">
        <f t="shared" si="4"/>
        <v>2.4</v>
      </c>
      <c r="M28" s="714" t="str">
        <f t="shared" si="5"/>
        <v>Расходы на приобретение холодной воды, используемой в технологическом процессе</v>
      </c>
      <c r="N28" s="714" t="str">
        <f t="shared" si="6"/>
        <v/>
      </c>
      <c r="O28" s="818" t="s">
        <v>801</v>
      </c>
      <c r="P28" s="818"/>
      <c r="Q28" s="818"/>
      <c r="R28" s="818"/>
      <c r="S28" s="818"/>
      <c r="T28" s="825" t="s">
        <v>2234</v>
      </c>
      <c r="U28" s="716"/>
      <c r="V28" s="716"/>
      <c r="W28" s="716"/>
      <c r="X28" s="713"/>
      <c r="Y28" s="844"/>
      <c r="Z28" s="716"/>
      <c r="AA28" s="719"/>
      <c r="AB28" s="716"/>
      <c r="AC28" s="716"/>
      <c r="AD28" s="716"/>
    </row>
    <row r="29" spans="1:30" ht="27" customHeight="1">
      <c r="A29" s="715"/>
      <c r="B29" s="768">
        <v>12</v>
      </c>
      <c r="C29" s="713">
        <v>8</v>
      </c>
      <c r="D29" s="828"/>
      <c r="E29" s="713"/>
      <c r="F29" s="713"/>
      <c r="G29" s="760"/>
      <c r="H29" s="819"/>
      <c r="I29" s="847" t="str">
        <f t="shared" si="1"/>
        <v>2.5</v>
      </c>
      <c r="J29" s="847" t="str">
        <f t="shared" si="2"/>
        <v>Расходы на  химические реагенты, используемые в технологическом процессе</v>
      </c>
      <c r="K29" s="847">
        <f t="shared" si="3"/>
        <v>0</v>
      </c>
      <c r="L29" s="714" t="str">
        <f t="shared" si="4"/>
        <v>2.5</v>
      </c>
      <c r="M29" s="714" t="str">
        <f t="shared" si="5"/>
        <v>Расходы на  химические реагенты, используемые в технологическом процессе</v>
      </c>
      <c r="N29" s="714" t="str">
        <f t="shared" si="6"/>
        <v/>
      </c>
      <c r="O29" s="818" t="s">
        <v>808</v>
      </c>
      <c r="P29" s="818" t="s">
        <v>394</v>
      </c>
      <c r="Q29" s="818"/>
      <c r="R29" s="818" t="s">
        <v>394</v>
      </c>
      <c r="S29" s="818"/>
      <c r="T29" s="82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16" t="s">
        <v>2235</v>
      </c>
      <c r="V29" s="716"/>
      <c r="W29" s="716" t="s">
        <v>2235</v>
      </c>
      <c r="X29" s="713"/>
      <c r="Y29" s="844"/>
      <c r="Z29" s="716"/>
      <c r="AA29" s="719"/>
      <c r="AB29" s="716"/>
      <c r="AC29" s="716"/>
      <c r="AD29" s="716"/>
    </row>
    <row r="30" spans="1:30" ht="54" customHeight="1">
      <c r="A30" s="715"/>
      <c r="B30" s="768">
        <v>13</v>
      </c>
      <c r="C30" s="713">
        <v>9</v>
      </c>
      <c r="D30" s="828"/>
      <c r="E30" s="713"/>
      <c r="F30" s="713"/>
      <c r="G30" s="760"/>
      <c r="H30" s="819"/>
      <c r="I30" s="847" t="str">
        <f t="shared" si="1"/>
        <v>2.6</v>
      </c>
      <c r="J30" s="84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47">
        <f t="shared" si="3"/>
        <v>0</v>
      </c>
      <c r="L30" s="714" t="str">
        <f t="shared" si="4"/>
        <v>2.6</v>
      </c>
      <c r="M30" s="71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14" t="str">
        <f t="shared" si="6"/>
        <v/>
      </c>
      <c r="O30" s="818" t="s">
        <v>810</v>
      </c>
      <c r="P30" s="818" t="s">
        <v>801</v>
      </c>
      <c r="Q30" s="818" t="s">
        <v>810</v>
      </c>
      <c r="R30" s="818" t="s">
        <v>801</v>
      </c>
      <c r="S30" s="818"/>
      <c r="T30" s="825" t="s">
        <v>2236</v>
      </c>
      <c r="U30" s="716" t="s">
        <v>2236</v>
      </c>
      <c r="V30" s="716" t="s">
        <v>2236</v>
      </c>
      <c r="W30" s="716" t="s">
        <v>2236</v>
      </c>
      <c r="X30" s="713"/>
      <c r="Y30" s="844"/>
      <c r="Z30" s="716"/>
      <c r="AA30" s="719" t="s">
        <v>2237</v>
      </c>
      <c r="AB30" s="719" t="s">
        <v>2237</v>
      </c>
      <c r="AC30" s="719" t="s">
        <v>2237</v>
      </c>
      <c r="AD30" s="716"/>
    </row>
    <row r="31" spans="1:30" ht="18" customHeight="1">
      <c r="A31" s="715"/>
      <c r="B31" s="768">
        <v>14</v>
      </c>
      <c r="C31" s="713" t="s">
        <v>2238</v>
      </c>
      <c r="D31" s="828"/>
      <c r="E31" s="713"/>
      <c r="F31" s="713"/>
      <c r="G31" s="760"/>
      <c r="H31" s="819"/>
      <c r="I31" s="847" t="str">
        <f t="shared" si="1"/>
        <v>2.6.1</v>
      </c>
      <c r="J31" s="847" t="str">
        <f t="shared" si="2"/>
        <v>Расходы на оплату труда основного производственного персонала</v>
      </c>
      <c r="K31" s="847">
        <f t="shared" si="3"/>
        <v>0</v>
      </c>
      <c r="L31" s="714" t="str">
        <f t="shared" si="4"/>
        <v>2.6.1</v>
      </c>
      <c r="M31" s="714" t="str">
        <f t="shared" si="5"/>
        <v>Расходы на оплату труда основного производственного персонала</v>
      </c>
      <c r="N31" s="714" t="str">
        <f t="shared" si="6"/>
        <v/>
      </c>
      <c r="O31" s="818" t="s">
        <v>2239</v>
      </c>
      <c r="P31" s="818" t="s">
        <v>804</v>
      </c>
      <c r="Q31" s="818" t="s">
        <v>2239</v>
      </c>
      <c r="R31" s="818" t="s">
        <v>804</v>
      </c>
      <c r="S31" s="818"/>
      <c r="T31" s="826" t="s">
        <v>2240</v>
      </c>
      <c r="U31" s="716" t="s">
        <v>2240</v>
      </c>
      <c r="V31" s="716" t="s">
        <v>2240</v>
      </c>
      <c r="W31" s="716" t="s">
        <v>2240</v>
      </c>
      <c r="X31" s="713"/>
      <c r="Y31" s="844"/>
      <c r="Z31" s="716"/>
      <c r="AA31" s="719"/>
      <c r="AB31" s="719"/>
      <c r="AC31" s="719"/>
      <c r="AD31" s="716"/>
    </row>
    <row r="32" spans="1:30" ht="36" customHeight="1">
      <c r="A32" s="715"/>
      <c r="B32" s="768">
        <v>15</v>
      </c>
      <c r="C32" s="713" t="s">
        <v>2241</v>
      </c>
      <c r="D32" s="828"/>
      <c r="E32" s="713"/>
      <c r="F32" s="713"/>
      <c r="G32" s="760"/>
      <c r="H32" s="819"/>
      <c r="I32" s="847" t="str">
        <f t="shared" si="1"/>
        <v>2.6.2</v>
      </c>
      <c r="J32" s="847" t="str">
        <f t="shared" si="2"/>
        <v>Страховые взносы на обязательное социальное страхование, выплачиваемые из фонда оплаты труда основного производственного персонала</v>
      </c>
      <c r="K32" s="847">
        <f t="shared" si="3"/>
        <v>0</v>
      </c>
      <c r="L32" s="714" t="str">
        <f t="shared" si="4"/>
        <v>2.6.2</v>
      </c>
      <c r="M32" s="71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14" t="str">
        <f t="shared" si="6"/>
        <v/>
      </c>
      <c r="O32" s="818" t="s">
        <v>2242</v>
      </c>
      <c r="P32" s="818" t="s">
        <v>806</v>
      </c>
      <c r="Q32" s="818" t="s">
        <v>2242</v>
      </c>
      <c r="R32" s="818" t="s">
        <v>806</v>
      </c>
      <c r="S32" s="818"/>
      <c r="T32" s="82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16" t="s">
        <v>2243</v>
      </c>
      <c r="V32" s="716" t="s">
        <v>2243</v>
      </c>
      <c r="W32" s="716" t="s">
        <v>2243</v>
      </c>
      <c r="X32" s="713"/>
      <c r="Y32" s="844"/>
      <c r="Z32" s="716"/>
      <c r="AA32" s="719"/>
      <c r="AB32" s="719"/>
      <c r="AC32" s="719"/>
      <c r="AD32" s="716"/>
    </row>
    <row r="33" spans="1:30" ht="45" customHeight="1">
      <c r="A33" s="715"/>
      <c r="B33" s="768">
        <v>16</v>
      </c>
      <c r="C33" s="713">
        <v>10</v>
      </c>
      <c r="D33" s="828"/>
      <c r="E33" s="713"/>
      <c r="F33" s="713"/>
      <c r="G33" s="760"/>
      <c r="H33" s="819"/>
      <c r="I33" s="847" t="str">
        <f t="shared" si="1"/>
        <v>2.7</v>
      </c>
      <c r="J33" s="84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47">
        <f t="shared" si="3"/>
        <v>0</v>
      </c>
      <c r="L33" s="714" t="str">
        <f t="shared" si="4"/>
        <v>2.7</v>
      </c>
      <c r="M33" s="71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14" t="str">
        <f t="shared" si="6"/>
        <v/>
      </c>
      <c r="O33" s="818" t="s">
        <v>812</v>
      </c>
      <c r="P33" s="818" t="s">
        <v>808</v>
      </c>
      <c r="Q33" s="818" t="s">
        <v>812</v>
      </c>
      <c r="R33" s="818" t="s">
        <v>808</v>
      </c>
      <c r="S33" s="818"/>
      <c r="T33" s="82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16" t="s">
        <v>2244</v>
      </c>
      <c r="V33" s="716" t="s">
        <v>2244</v>
      </c>
      <c r="W33" s="716" t="s">
        <v>2245</v>
      </c>
      <c r="X33" s="713"/>
      <c r="Y33" s="844"/>
      <c r="Z33" s="716"/>
      <c r="AA33" s="719" t="s">
        <v>2246</v>
      </c>
      <c r="AB33" s="719" t="s">
        <v>2246</v>
      </c>
      <c r="AC33" s="719" t="s">
        <v>2246</v>
      </c>
      <c r="AD33" s="716"/>
    </row>
    <row r="34" spans="1:30" ht="27" customHeight="1">
      <c r="A34" s="715"/>
      <c r="B34" s="768">
        <v>17</v>
      </c>
      <c r="C34" s="713" t="s">
        <v>2247</v>
      </c>
      <c r="D34" s="828"/>
      <c r="E34" s="713"/>
      <c r="F34" s="713"/>
      <c r="G34" s="760"/>
      <c r="H34" s="819"/>
      <c r="I34" s="847" t="str">
        <f t="shared" si="1"/>
        <v>2.7.1</v>
      </c>
      <c r="J34" s="847" t="str">
        <f t="shared" si="2"/>
        <v>Расходы на оплату труда административно-управленческого персонала</v>
      </c>
      <c r="K34" s="847">
        <f t="shared" si="3"/>
        <v>0</v>
      </c>
      <c r="L34" s="714" t="str">
        <f t="shared" si="4"/>
        <v>2.7.1</v>
      </c>
      <c r="M34" s="714" t="str">
        <f t="shared" si="5"/>
        <v>Расходы на оплату труда административно-управленческого персонала</v>
      </c>
      <c r="N34" s="714" t="str">
        <f t="shared" si="6"/>
        <v/>
      </c>
      <c r="O34" s="818" t="s">
        <v>2248</v>
      </c>
      <c r="P34" s="818" t="s">
        <v>2230</v>
      </c>
      <c r="Q34" s="818" t="s">
        <v>2248</v>
      </c>
      <c r="R34" s="818" t="s">
        <v>2230</v>
      </c>
      <c r="S34" s="818"/>
      <c r="T34" s="827" t="s">
        <v>2249</v>
      </c>
      <c r="U34" s="716" t="s">
        <v>2249</v>
      </c>
      <c r="V34" s="716" t="s">
        <v>2249</v>
      </c>
      <c r="W34" s="716" t="s">
        <v>2250</v>
      </c>
      <c r="X34" s="713"/>
      <c r="Y34" s="844"/>
      <c r="Z34" s="716"/>
      <c r="AA34" s="719"/>
      <c r="AB34" s="716"/>
      <c r="AC34" s="716"/>
      <c r="AD34" s="716"/>
    </row>
    <row r="35" spans="1:30" ht="45" customHeight="1">
      <c r="A35" s="715"/>
      <c r="B35" s="768">
        <v>18</v>
      </c>
      <c r="C35" s="713" t="s">
        <v>2251</v>
      </c>
      <c r="D35" s="828"/>
      <c r="E35" s="713"/>
      <c r="F35" s="713"/>
      <c r="G35" s="760"/>
      <c r="H35" s="819"/>
      <c r="I35" s="847" t="str">
        <f t="shared" si="1"/>
        <v>2.7.2</v>
      </c>
      <c r="J35" s="84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47">
        <f t="shared" si="3"/>
        <v>0</v>
      </c>
      <c r="L35" s="714" t="str">
        <f t="shared" si="4"/>
        <v>2.7.2</v>
      </c>
      <c r="M35" s="71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14" t="str">
        <f t="shared" si="6"/>
        <v/>
      </c>
      <c r="O35" s="818" t="s">
        <v>2252</v>
      </c>
      <c r="P35" s="818" t="s">
        <v>2232</v>
      </c>
      <c r="Q35" s="818" t="s">
        <v>2252</v>
      </c>
      <c r="R35" s="818" t="s">
        <v>2232</v>
      </c>
      <c r="S35" s="818"/>
      <c r="T35" s="82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16" t="s">
        <v>2253</v>
      </c>
      <c r="V35" s="716" t="s">
        <v>2253</v>
      </c>
      <c r="W35" s="716" t="s">
        <v>2253</v>
      </c>
      <c r="X35" s="713"/>
      <c r="Y35" s="844"/>
      <c r="Z35" s="716"/>
      <c r="AA35" s="719"/>
      <c r="AB35" s="716"/>
      <c r="AC35" s="716"/>
      <c r="AD35" s="716"/>
    </row>
    <row r="36" spans="1:30" ht="18" customHeight="1">
      <c r="A36" s="715"/>
      <c r="B36" s="768">
        <v>19</v>
      </c>
      <c r="C36" s="713">
        <v>11</v>
      </c>
      <c r="D36" s="828"/>
      <c r="E36" s="713"/>
      <c r="F36" s="713"/>
      <c r="G36" s="760"/>
      <c r="H36" s="819"/>
      <c r="I36" s="847" t="str">
        <f t="shared" si="1"/>
        <v>2.8</v>
      </c>
      <c r="J36" s="847" t="str">
        <f t="shared" si="2"/>
        <v>Расходы на амортизацию основных средств и нематериальных активов</v>
      </c>
      <c r="K36" s="847">
        <f t="shared" si="3"/>
        <v>0</v>
      </c>
      <c r="L36" s="714" t="str">
        <f t="shared" si="4"/>
        <v>2.8</v>
      </c>
      <c r="M36" s="714" t="str">
        <f t="shared" si="5"/>
        <v>Расходы на амортизацию основных средств и нематериальных активов</v>
      </c>
      <c r="N36" s="714" t="str">
        <f t="shared" si="6"/>
        <v/>
      </c>
      <c r="O36" s="818" t="s">
        <v>814</v>
      </c>
      <c r="P36" s="818" t="s">
        <v>810</v>
      </c>
      <c r="Q36" s="818" t="s">
        <v>814</v>
      </c>
      <c r="R36" s="818" t="s">
        <v>810</v>
      </c>
      <c r="S36" s="818"/>
      <c r="T36" s="825" t="s">
        <v>2254</v>
      </c>
      <c r="U36" s="716" t="s">
        <v>2254</v>
      </c>
      <c r="V36" s="716" t="s">
        <v>2254</v>
      </c>
      <c r="W36" s="716" t="s">
        <v>2254</v>
      </c>
      <c r="X36" s="713"/>
      <c r="Y36" s="844"/>
      <c r="Z36" s="716"/>
      <c r="AA36" s="719"/>
      <c r="AB36" s="716"/>
      <c r="AC36" s="716"/>
      <c r="AD36" s="716"/>
    </row>
    <row r="37" spans="1:30" ht="18" customHeight="1">
      <c r="A37" s="715"/>
      <c r="B37" s="768">
        <v>20</v>
      </c>
      <c r="C37" s="713" t="s">
        <v>2255</v>
      </c>
      <c r="D37" s="828"/>
      <c r="E37" s="713"/>
      <c r="F37" s="713"/>
      <c r="G37" s="760"/>
      <c r="H37" s="819"/>
      <c r="I37" s="847" t="str">
        <f t="shared" si="1"/>
        <v>2.8.1</v>
      </c>
      <c r="J37" s="847" t="str">
        <f t="shared" si="2"/>
        <v>Расходы на амортизацию основных средств</v>
      </c>
      <c r="K37" s="847">
        <f t="shared" si="3"/>
        <v>0</v>
      </c>
      <c r="L37" s="714" t="str">
        <f t="shared" si="4"/>
        <v>2.8.1</v>
      </c>
      <c r="M37" s="714" t="str">
        <f t="shared" si="5"/>
        <v>Расходы на амортизацию основных средств</v>
      </c>
      <c r="N37" s="714" t="str">
        <f t="shared" si="6"/>
        <v/>
      </c>
      <c r="O37" s="818" t="s">
        <v>2256</v>
      </c>
      <c r="P37" s="818" t="s">
        <v>2239</v>
      </c>
      <c r="Q37" s="818" t="s">
        <v>2256</v>
      </c>
      <c r="R37" s="818" t="s">
        <v>2239</v>
      </c>
      <c r="S37" s="818"/>
      <c r="T37" s="825" t="s">
        <v>2257</v>
      </c>
      <c r="U37" s="716" t="s">
        <v>2257</v>
      </c>
      <c r="V37" s="716" t="s">
        <v>2257</v>
      </c>
      <c r="W37" s="716" t="s">
        <v>2257</v>
      </c>
      <c r="X37" s="713"/>
      <c r="Y37" s="844"/>
      <c r="Z37" s="716"/>
      <c r="AA37" s="719"/>
      <c r="AB37" s="716"/>
      <c r="AC37" s="716"/>
      <c r="AD37" s="716"/>
    </row>
    <row r="38" spans="1:30" ht="18" customHeight="1">
      <c r="A38" s="715"/>
      <c r="B38" s="768">
        <v>21</v>
      </c>
      <c r="C38" s="713" t="s">
        <v>2258</v>
      </c>
      <c r="D38" s="828"/>
      <c r="E38" s="713"/>
      <c r="F38" s="713"/>
      <c r="G38" s="760"/>
      <c r="H38" s="819"/>
      <c r="I38" s="847" t="str">
        <f t="shared" si="1"/>
        <v>2.8.2</v>
      </c>
      <c r="J38" s="847" t="str">
        <f t="shared" si="2"/>
        <v>Расходы на амортизацию нематериальных активов</v>
      </c>
      <c r="K38" s="847">
        <f t="shared" si="3"/>
        <v>0</v>
      </c>
      <c r="L38" s="714" t="str">
        <f t="shared" si="4"/>
        <v>2.8.2</v>
      </c>
      <c r="M38" s="714" t="str">
        <f t="shared" si="5"/>
        <v>Расходы на амортизацию нематериальных активов</v>
      </c>
      <c r="N38" s="714" t="str">
        <f t="shared" si="6"/>
        <v/>
      </c>
      <c r="O38" s="818" t="s">
        <v>2259</v>
      </c>
      <c r="P38" s="818" t="s">
        <v>2242</v>
      </c>
      <c r="Q38" s="818" t="s">
        <v>2259</v>
      </c>
      <c r="R38" s="818" t="s">
        <v>2242</v>
      </c>
      <c r="S38" s="818"/>
      <c r="T38" s="825" t="s">
        <v>2260</v>
      </c>
      <c r="U38" s="716" t="s">
        <v>2260</v>
      </c>
      <c r="V38" s="716" t="s">
        <v>2260</v>
      </c>
      <c r="W38" s="716" t="s">
        <v>2260</v>
      </c>
      <c r="X38" s="713"/>
      <c r="Y38" s="844"/>
      <c r="Z38" s="716"/>
      <c r="AA38" s="719"/>
      <c r="AB38" s="716"/>
      <c r="AC38" s="716"/>
      <c r="AD38" s="716"/>
    </row>
    <row r="39" spans="1:30" ht="36" customHeight="1">
      <c r="A39" s="715"/>
      <c r="B39" s="768">
        <v>22</v>
      </c>
      <c r="C39" s="713">
        <v>12</v>
      </c>
      <c r="D39" s="828"/>
      <c r="E39" s="713"/>
      <c r="F39" s="713"/>
      <c r="G39" s="760"/>
      <c r="H39" s="819"/>
      <c r="I39" s="847" t="str">
        <f t="shared" si="1"/>
        <v>2.9</v>
      </c>
      <c r="J39" s="847" t="str">
        <f t="shared" si="2"/>
        <v>Расходы на аренду имущества, используемого для осуществления регулируемого вида деятельности</v>
      </c>
      <c r="K39" s="847">
        <f t="shared" si="3"/>
        <v>0</v>
      </c>
      <c r="L39" s="714" t="str">
        <f t="shared" si="4"/>
        <v>2.9</v>
      </c>
      <c r="M39" s="714" t="str">
        <f t="shared" si="5"/>
        <v>Расходы на аренду имущества, используемого для осуществления регулируемого вида деятельности</v>
      </c>
      <c r="N39" s="714" t="str">
        <f t="shared" si="6"/>
        <v/>
      </c>
      <c r="O39" s="818" t="s">
        <v>818</v>
      </c>
      <c r="P39" s="818" t="s">
        <v>812</v>
      </c>
      <c r="Q39" s="818" t="s">
        <v>818</v>
      </c>
      <c r="R39" s="818" t="s">
        <v>812</v>
      </c>
      <c r="S39" s="818"/>
      <c r="T39" s="825" t="s">
        <v>2261</v>
      </c>
      <c r="U39" s="716" t="s">
        <v>2262</v>
      </c>
      <c r="V39" s="716" t="s">
        <v>2263</v>
      </c>
      <c r="W39" s="716" t="s">
        <v>2264</v>
      </c>
      <c r="X39" s="713"/>
      <c r="Y39" s="844"/>
      <c r="Z39" s="716"/>
      <c r="AA39" s="719"/>
      <c r="AB39" s="716"/>
      <c r="AC39" s="716"/>
      <c r="AD39" s="716"/>
    </row>
    <row r="40" spans="1:30" ht="18" customHeight="1">
      <c r="A40" s="715"/>
      <c r="B40" s="768">
        <v>23</v>
      </c>
      <c r="C40" s="713">
        <v>13</v>
      </c>
      <c r="D40" s="828"/>
      <c r="E40" s="713"/>
      <c r="F40" s="713"/>
      <c r="G40" s="713"/>
      <c r="H40" s="763"/>
      <c r="I40" s="847" t="str">
        <f t="shared" si="1"/>
        <v>2.10</v>
      </c>
      <c r="J40" s="847" t="str">
        <f t="shared" si="2"/>
        <v>Общепроизводственные расходы, в том числе:</v>
      </c>
      <c r="K40" s="847" t="str">
        <f t="shared" si="3"/>
        <v>Указывается общая сумма общепроизводственных расходов.</v>
      </c>
      <c r="L40" s="714" t="str">
        <f t="shared" si="4"/>
        <v>2.10</v>
      </c>
      <c r="M40" s="714" t="str">
        <f t="shared" si="5"/>
        <v>Общепроизводственные расходы, в том числе:</v>
      </c>
      <c r="N40" s="714" t="str">
        <f t="shared" si="6"/>
        <v>Указывается общая сумма общепроизводственных расходов.</v>
      </c>
      <c r="O40" s="818" t="s">
        <v>870</v>
      </c>
      <c r="P40" s="818" t="s">
        <v>814</v>
      </c>
      <c r="Q40" s="818" t="s">
        <v>870</v>
      </c>
      <c r="R40" s="818" t="s">
        <v>814</v>
      </c>
      <c r="S40" s="818"/>
      <c r="T40" s="713" t="s">
        <v>2265</v>
      </c>
      <c r="U40" s="713" t="s">
        <v>2265</v>
      </c>
      <c r="V40" s="713" t="s">
        <v>2265</v>
      </c>
      <c r="W40" s="713" t="s">
        <v>2265</v>
      </c>
      <c r="X40" s="713"/>
      <c r="Y40" s="844"/>
      <c r="Z40" s="716" t="s">
        <v>2266</v>
      </c>
      <c r="AA40" s="719" t="s">
        <v>2266</v>
      </c>
      <c r="AB40" s="719" t="s">
        <v>2266</v>
      </c>
      <c r="AC40" s="719" t="s">
        <v>2266</v>
      </c>
      <c r="AD40" s="716"/>
    </row>
    <row r="41" spans="1:30" ht="27" customHeight="1">
      <c r="A41" s="715"/>
      <c r="B41" s="768">
        <v>24</v>
      </c>
      <c r="C41" s="713" t="s">
        <v>2267</v>
      </c>
      <c r="D41" s="828"/>
      <c r="E41" s="713"/>
      <c r="F41" s="713"/>
      <c r="G41" s="713"/>
      <c r="H41" s="760"/>
      <c r="I41" s="847" t="str">
        <f t="shared" si="1"/>
        <v>2.10.1</v>
      </c>
      <c r="J41" s="847" t="str">
        <f t="shared" si="2"/>
        <v>Расходы на текущий ремонт</v>
      </c>
      <c r="K41" s="847" t="str">
        <f t="shared" si="3"/>
        <v>Указываются расходы на текущий ремонт, отнесенные к общепроизводственным расходам.</v>
      </c>
      <c r="L41" s="714" t="str">
        <f t="shared" si="4"/>
        <v>2.10.1</v>
      </c>
      <c r="M41" s="714" t="str">
        <f t="shared" si="5"/>
        <v>Расходы на текущий ремонт</v>
      </c>
      <c r="N41" s="714" t="str">
        <f t="shared" si="6"/>
        <v>Указываются расходы на текущий ремонт, отнесенные к общепроизводственным расходам.</v>
      </c>
      <c r="O41" s="818" t="s">
        <v>2268</v>
      </c>
      <c r="P41" s="818" t="s">
        <v>2256</v>
      </c>
      <c r="Q41" s="818" t="s">
        <v>2268</v>
      </c>
      <c r="R41" s="818" t="s">
        <v>2256</v>
      </c>
      <c r="S41" s="818"/>
      <c r="T41" s="713" t="s">
        <v>2269</v>
      </c>
      <c r="U41" s="713" t="s">
        <v>2269</v>
      </c>
      <c r="V41" s="713" t="s">
        <v>2269</v>
      </c>
      <c r="W41" s="713" t="s">
        <v>2269</v>
      </c>
      <c r="X41" s="713"/>
      <c r="Y41" s="844"/>
      <c r="Z41" s="716" t="s">
        <v>2270</v>
      </c>
      <c r="AA41" s="716" t="s">
        <v>2270</v>
      </c>
      <c r="AB41" s="716" t="s">
        <v>2270</v>
      </c>
      <c r="AC41" s="716" t="s">
        <v>2270</v>
      </c>
      <c r="AD41" s="716"/>
    </row>
    <row r="42" spans="1:30" ht="27" customHeight="1">
      <c r="A42" s="715"/>
      <c r="B42" s="768">
        <v>25</v>
      </c>
      <c r="C42" s="713" t="s">
        <v>2271</v>
      </c>
      <c r="D42" s="828"/>
      <c r="E42" s="713"/>
      <c r="F42" s="713"/>
      <c r="G42" s="713"/>
      <c r="H42" s="760"/>
      <c r="I42" s="847" t="str">
        <f t="shared" si="1"/>
        <v>2.10.2</v>
      </c>
      <c r="J42" s="847" t="str">
        <f t="shared" si="2"/>
        <v>Расходы на капитальный ремонт</v>
      </c>
      <c r="K42" s="847" t="str">
        <f t="shared" si="3"/>
        <v>Указываются расходы на капитальный ремонт, отнесенные к общепроизводственным расходам.</v>
      </c>
      <c r="L42" s="714" t="str">
        <f t="shared" si="4"/>
        <v>2.10.2</v>
      </c>
      <c r="M42" s="714" t="str">
        <f t="shared" si="5"/>
        <v>Расходы на капитальный ремонт</v>
      </c>
      <c r="N42" s="714" t="str">
        <f t="shared" si="6"/>
        <v>Указываются расходы на капитальный ремонт, отнесенные к общепроизводственным расходам.</v>
      </c>
      <c r="O42" s="818" t="s">
        <v>2272</v>
      </c>
      <c r="P42" s="818" t="s">
        <v>2259</v>
      </c>
      <c r="Q42" s="818" t="s">
        <v>2272</v>
      </c>
      <c r="R42" s="818" t="s">
        <v>2259</v>
      </c>
      <c r="S42" s="818"/>
      <c r="T42" s="713" t="s">
        <v>2273</v>
      </c>
      <c r="U42" s="713" t="s">
        <v>2273</v>
      </c>
      <c r="V42" s="713" t="s">
        <v>2273</v>
      </c>
      <c r="W42" s="713" t="s">
        <v>2273</v>
      </c>
      <c r="X42" s="713"/>
      <c r="Y42" s="844"/>
      <c r="Z42" s="716" t="s">
        <v>2274</v>
      </c>
      <c r="AA42" s="716" t="s">
        <v>2274</v>
      </c>
      <c r="AB42" s="716" t="s">
        <v>2274</v>
      </c>
      <c r="AC42" s="716" t="s">
        <v>2274</v>
      </c>
      <c r="AD42" s="716"/>
    </row>
    <row r="43" spans="1:30" ht="18" customHeight="1">
      <c r="A43" s="715"/>
      <c r="B43" s="768">
        <v>26</v>
      </c>
      <c r="C43" s="713">
        <v>14</v>
      </c>
      <c r="D43" s="828"/>
      <c r="E43" s="713"/>
      <c r="F43" s="713"/>
      <c r="G43" s="713"/>
      <c r="H43" s="760"/>
      <c r="I43" s="847" t="str">
        <f t="shared" si="1"/>
        <v>2.11</v>
      </c>
      <c r="J43" s="847" t="str">
        <f t="shared" si="2"/>
        <v>Общехозяйственные расходы, в том числе:</v>
      </c>
      <c r="K43" s="847" t="str">
        <f t="shared" si="3"/>
        <v>Указывается общая сумма общехозяйственных расходов.</v>
      </c>
      <c r="L43" s="714" t="str">
        <f t="shared" si="4"/>
        <v>2.11</v>
      </c>
      <c r="M43" s="714" t="str">
        <f t="shared" si="5"/>
        <v>Общехозяйственные расходы, в том числе:</v>
      </c>
      <c r="N43" s="714" t="str">
        <f t="shared" si="6"/>
        <v>Указывается общая сумма общехозяйственных расходов.</v>
      </c>
      <c r="O43" s="818" t="s">
        <v>2275</v>
      </c>
      <c r="P43" s="818" t="s">
        <v>818</v>
      </c>
      <c r="Q43" s="818" t="s">
        <v>2275</v>
      </c>
      <c r="R43" s="818" t="s">
        <v>818</v>
      </c>
      <c r="S43" s="818"/>
      <c r="T43" s="713" t="s">
        <v>2276</v>
      </c>
      <c r="U43" s="713" t="s">
        <v>2276</v>
      </c>
      <c r="V43" s="713" t="s">
        <v>2276</v>
      </c>
      <c r="W43" s="713" t="s">
        <v>2276</v>
      </c>
      <c r="X43" s="713"/>
      <c r="Y43" s="844"/>
      <c r="Z43" s="716" t="s">
        <v>2277</v>
      </c>
      <c r="AA43" s="716" t="s">
        <v>2277</v>
      </c>
      <c r="AB43" s="716" t="s">
        <v>2277</v>
      </c>
      <c r="AC43" s="716" t="s">
        <v>2277</v>
      </c>
      <c r="AD43" s="716"/>
    </row>
    <row r="44" spans="1:30" ht="27" customHeight="1">
      <c r="A44" s="715"/>
      <c r="B44" s="768">
        <v>27</v>
      </c>
      <c r="C44" s="713" t="s">
        <v>2278</v>
      </c>
      <c r="D44" s="828"/>
      <c r="E44" s="713"/>
      <c r="F44" s="713"/>
      <c r="G44" s="713"/>
      <c r="H44" s="760"/>
      <c r="I44" s="847" t="str">
        <f t="shared" si="1"/>
        <v>2.11.1</v>
      </c>
      <c r="J44" s="847" t="str">
        <f t="shared" si="2"/>
        <v>Расходы на текущий ремонт</v>
      </c>
      <c r="K44" s="847" t="str">
        <f t="shared" si="3"/>
        <v>Указываются расходы на текущий ремонт, отнесенные к общехозяйственным расходам.</v>
      </c>
      <c r="L44" s="714" t="str">
        <f t="shared" si="4"/>
        <v>2.11.1</v>
      </c>
      <c r="M44" s="714" t="str">
        <f t="shared" si="5"/>
        <v>Расходы на текущий ремонт</v>
      </c>
      <c r="N44" s="714" t="str">
        <f t="shared" si="6"/>
        <v>Указываются расходы на текущий ремонт, отнесенные к общехозяйственным расходам.</v>
      </c>
      <c r="O44" s="818" t="s">
        <v>2279</v>
      </c>
      <c r="P44" s="818" t="s">
        <v>821</v>
      </c>
      <c r="Q44" s="818" t="s">
        <v>2279</v>
      </c>
      <c r="R44" s="818" t="s">
        <v>821</v>
      </c>
      <c r="S44" s="818"/>
      <c r="T44" s="713" t="s">
        <v>2269</v>
      </c>
      <c r="U44" s="713" t="s">
        <v>2269</v>
      </c>
      <c r="V44" s="713" t="s">
        <v>2269</v>
      </c>
      <c r="W44" s="713" t="s">
        <v>2269</v>
      </c>
      <c r="X44" s="713"/>
      <c r="Y44" s="844"/>
      <c r="Z44" s="716" t="s">
        <v>2280</v>
      </c>
      <c r="AA44" s="716" t="s">
        <v>2280</v>
      </c>
      <c r="AB44" s="716" t="s">
        <v>2280</v>
      </c>
      <c r="AC44" s="716" t="s">
        <v>2280</v>
      </c>
      <c r="AD44" s="716"/>
    </row>
    <row r="45" spans="1:30" ht="27" customHeight="1">
      <c r="A45" s="715"/>
      <c r="B45" s="768">
        <v>28</v>
      </c>
      <c r="C45" s="713" t="s">
        <v>2281</v>
      </c>
      <c r="D45" s="828"/>
      <c r="E45" s="713"/>
      <c r="F45" s="713"/>
      <c r="G45" s="713"/>
      <c r="H45" s="760"/>
      <c r="I45" s="847" t="str">
        <f t="shared" si="1"/>
        <v>2.11.2</v>
      </c>
      <c r="J45" s="847" t="str">
        <f t="shared" si="2"/>
        <v>Расходы на капитальный ремонт</v>
      </c>
      <c r="K45" s="847" t="str">
        <f t="shared" si="3"/>
        <v>Указываются расходы на капитальный ремонт, отнесенные к общехозяйственным расходам.</v>
      </c>
      <c r="L45" s="714" t="str">
        <f t="shared" si="4"/>
        <v>2.11.2</v>
      </c>
      <c r="M45" s="714" t="str">
        <f t="shared" si="5"/>
        <v>Расходы на капитальный ремонт</v>
      </c>
      <c r="N45" s="714" t="str">
        <f t="shared" si="6"/>
        <v>Указываются расходы на капитальный ремонт, отнесенные к общехозяйственным расходам.</v>
      </c>
      <c r="O45" s="818" t="s">
        <v>2282</v>
      </c>
      <c r="P45" s="818" t="s">
        <v>824</v>
      </c>
      <c r="Q45" s="818" t="s">
        <v>2282</v>
      </c>
      <c r="R45" s="818" t="s">
        <v>824</v>
      </c>
      <c r="S45" s="818"/>
      <c r="T45" s="713" t="s">
        <v>2273</v>
      </c>
      <c r="U45" s="713" t="s">
        <v>2273</v>
      </c>
      <c r="V45" s="713" t="s">
        <v>2273</v>
      </c>
      <c r="W45" s="713" t="s">
        <v>2273</v>
      </c>
      <c r="X45" s="713"/>
      <c r="Y45" s="844"/>
      <c r="Z45" s="716" t="s">
        <v>2283</v>
      </c>
      <c r="AA45" s="716" t="s">
        <v>2283</v>
      </c>
      <c r="AB45" s="716" t="s">
        <v>2283</v>
      </c>
      <c r="AC45" s="716" t="s">
        <v>2283</v>
      </c>
      <c r="AD45" s="716"/>
    </row>
    <row r="46" spans="1:30" ht="54" customHeight="1">
      <c r="A46" s="715"/>
      <c r="B46" s="768">
        <v>29</v>
      </c>
      <c r="C46" s="713">
        <v>15</v>
      </c>
      <c r="D46" s="828"/>
      <c r="E46" s="713"/>
      <c r="F46" s="713"/>
      <c r="G46" s="713"/>
      <c r="H46" s="760"/>
      <c r="I46" s="847" t="str">
        <f t="shared" si="1"/>
        <v>2.12</v>
      </c>
      <c r="J46" s="847" t="str">
        <f t="shared" si="2"/>
        <v>Расходы на капитальный и текущий ремонт основных средств</v>
      </c>
      <c r="K46" s="84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14" t="str">
        <f t="shared" si="4"/>
        <v>2.12</v>
      </c>
      <c r="M46" s="714" t="str">
        <f t="shared" si="5"/>
        <v>Расходы на капитальный и текущий ремонт основных средств</v>
      </c>
      <c r="N46" s="71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18" t="s">
        <v>2284</v>
      </c>
      <c r="P46" s="818" t="s">
        <v>870</v>
      </c>
      <c r="Q46" s="818" t="s">
        <v>2284</v>
      </c>
      <c r="R46" s="818" t="s">
        <v>870</v>
      </c>
      <c r="S46" s="818"/>
      <c r="T46" s="7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13" t="s">
        <v>2285</v>
      </c>
      <c r="V46" s="713" t="s">
        <v>2285</v>
      </c>
      <c r="W46" s="713" t="s">
        <v>2285</v>
      </c>
      <c r="X46" s="713"/>
      <c r="Y46" s="844"/>
      <c r="Z46" s="716" t="s">
        <v>2286</v>
      </c>
      <c r="AA46" s="716" t="s">
        <v>2287</v>
      </c>
      <c r="AB46" s="716" t="s">
        <v>2287</v>
      </c>
      <c r="AC46" s="716" t="s">
        <v>2287</v>
      </c>
      <c r="AD46" s="716"/>
    </row>
    <row r="47" spans="1:30" ht="54" customHeight="1">
      <c r="A47" s="715"/>
      <c r="B47" s="768">
        <v>30</v>
      </c>
      <c r="C47" s="713" t="s">
        <v>2288</v>
      </c>
      <c r="D47" s="828"/>
      <c r="E47" s="713"/>
      <c r="F47" s="713"/>
      <c r="G47" s="713"/>
      <c r="H47" s="760"/>
      <c r="I47" s="847" t="str">
        <f t="shared" si="1"/>
        <v>2.12.1</v>
      </c>
      <c r="J47" s="84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47">
        <f t="shared" si="3"/>
        <v>0</v>
      </c>
      <c r="L47" s="714" t="str">
        <f t="shared" si="4"/>
        <v>2.12.1</v>
      </c>
      <c r="M47" s="71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14" t="str">
        <f t="shared" si="6"/>
        <v/>
      </c>
      <c r="O47" s="818" t="s">
        <v>2289</v>
      </c>
      <c r="P47" s="818" t="s">
        <v>2268</v>
      </c>
      <c r="Q47" s="818" t="s">
        <v>2289</v>
      </c>
      <c r="R47" s="818" t="s">
        <v>2268</v>
      </c>
      <c r="S47" s="818"/>
      <c r="T47" s="713" t="s">
        <v>2290</v>
      </c>
      <c r="U47" s="713" t="s">
        <v>2290</v>
      </c>
      <c r="V47" s="713" t="s">
        <v>2290</v>
      </c>
      <c r="W47" s="713" t="s">
        <v>2290</v>
      </c>
      <c r="X47" s="713"/>
      <c r="Y47" s="844"/>
      <c r="Z47" s="716"/>
      <c r="AA47" s="719"/>
      <c r="AB47" s="719"/>
      <c r="AC47" s="719"/>
      <c r="AD47" s="716"/>
    </row>
    <row r="48" spans="1:30" ht="54" customHeight="1">
      <c r="A48" s="715"/>
      <c r="B48" s="768">
        <v>31</v>
      </c>
      <c r="C48" s="713">
        <v>16</v>
      </c>
      <c r="D48" s="828"/>
      <c r="E48" s="713"/>
      <c r="F48" s="713"/>
      <c r="G48" s="713"/>
      <c r="H48" s="760"/>
      <c r="I48" s="847">
        <f t="shared" si="1"/>
        <v>0</v>
      </c>
      <c r="J48" s="847">
        <f t="shared" si="2"/>
        <v>0</v>
      </c>
      <c r="K48" s="847">
        <f t="shared" si="3"/>
        <v>0</v>
      </c>
      <c r="L48" s="714" t="str">
        <f t="shared" si="4"/>
        <v/>
      </c>
      <c r="M48" s="714" t="str">
        <f t="shared" si="5"/>
        <v/>
      </c>
      <c r="N48" s="714" t="str">
        <f t="shared" si="6"/>
        <v/>
      </c>
      <c r="O48" s="818"/>
      <c r="P48" s="818" t="s">
        <v>2275</v>
      </c>
      <c r="Q48" s="818" t="s">
        <v>2291</v>
      </c>
      <c r="R48" s="818" t="s">
        <v>2275</v>
      </c>
      <c r="S48" s="818"/>
      <c r="T48" s="713"/>
      <c r="U48" s="713" t="s">
        <v>2292</v>
      </c>
      <c r="V48" s="713" t="s">
        <v>2293</v>
      </c>
      <c r="W48" s="713" t="s">
        <v>2293</v>
      </c>
      <c r="X48" s="713"/>
      <c r="Y48" s="844"/>
      <c r="Z48" s="716"/>
      <c r="AA48" s="719" t="s">
        <v>2287</v>
      </c>
      <c r="AB48" s="719" t="s">
        <v>2287</v>
      </c>
      <c r="AC48" s="719" t="s">
        <v>2287</v>
      </c>
      <c r="AD48" s="716"/>
    </row>
    <row r="49" spans="1:30" ht="54" customHeight="1">
      <c r="A49" s="715"/>
      <c r="B49" s="768">
        <v>32</v>
      </c>
      <c r="C49" s="713" t="s">
        <v>2294</v>
      </c>
      <c r="D49" s="828"/>
      <c r="E49" s="713"/>
      <c r="F49" s="713"/>
      <c r="G49" s="713"/>
      <c r="H49" s="760"/>
      <c r="I49" s="847">
        <f t="shared" si="1"/>
        <v>0</v>
      </c>
      <c r="J49" s="847">
        <f t="shared" si="2"/>
        <v>0</v>
      </c>
      <c r="K49" s="847">
        <f t="shared" si="3"/>
        <v>0</v>
      </c>
      <c r="L49" s="714" t="str">
        <f t="shared" si="4"/>
        <v/>
      </c>
      <c r="M49" s="714" t="str">
        <f t="shared" si="5"/>
        <v/>
      </c>
      <c r="N49" s="714" t="str">
        <f t="shared" si="6"/>
        <v/>
      </c>
      <c r="O49" s="818"/>
      <c r="P49" s="818" t="s">
        <v>2279</v>
      </c>
      <c r="Q49" s="818" t="s">
        <v>2295</v>
      </c>
      <c r="R49" s="818" t="s">
        <v>2279</v>
      </c>
      <c r="S49" s="818"/>
      <c r="T49" s="713"/>
      <c r="U49" s="713" t="s">
        <v>2290</v>
      </c>
      <c r="V49" s="713" t="s">
        <v>2290</v>
      </c>
      <c r="W49" s="713" t="s">
        <v>2290</v>
      </c>
      <c r="X49" s="713"/>
      <c r="Y49" s="844"/>
      <c r="Z49" s="716"/>
      <c r="AA49" s="719"/>
      <c r="AB49" s="719"/>
      <c r="AC49" s="719"/>
      <c r="AD49" s="716"/>
    </row>
    <row r="50" spans="1:30" ht="126" customHeight="1">
      <c r="A50" s="715"/>
      <c r="B50" s="768">
        <v>33</v>
      </c>
      <c r="C50" s="713">
        <v>17</v>
      </c>
      <c r="D50" s="828"/>
      <c r="E50" s="713"/>
      <c r="F50" s="713"/>
      <c r="G50" s="713"/>
      <c r="H50" s="760"/>
      <c r="I50" s="847" t="str">
        <f t="shared" ref="I50:I81" si="7">INDEX(TEMPLATE_NUMBER_POINT_FHD,B50,MATCH(TEMPLATE_SPHERE,TEMPLATE_SPHERE_LIST_FOR_NOTE,0))</f>
        <v>2.13</v>
      </c>
      <c r="J50" s="84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84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14" t="str">
        <f t="shared" ref="L50:L81" si="10">IF(I50=0,"",I50)</f>
        <v>2.13</v>
      </c>
      <c r="M50" s="71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1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18" t="s">
        <v>2291</v>
      </c>
      <c r="P50" s="818" t="s">
        <v>2284</v>
      </c>
      <c r="Q50" s="818" t="s">
        <v>2296</v>
      </c>
      <c r="R50" s="818" t="s">
        <v>2284</v>
      </c>
      <c r="S50" s="818"/>
      <c r="T50" s="713" t="s">
        <v>2297</v>
      </c>
      <c r="U50" s="713" t="s">
        <v>2298</v>
      </c>
      <c r="V50" s="713" t="s">
        <v>2299</v>
      </c>
      <c r="W50" s="713" t="s">
        <v>2300</v>
      </c>
      <c r="X50" s="713"/>
      <c r="Y50" s="844"/>
      <c r="Z50" s="716" t="s">
        <v>2301</v>
      </c>
      <c r="AA50" s="719" t="s">
        <v>2302</v>
      </c>
      <c r="AB50" s="719" t="s">
        <v>2302</v>
      </c>
      <c r="AC50" s="719" t="s">
        <v>2302</v>
      </c>
      <c r="AD50" s="716"/>
    </row>
    <row r="51" spans="1:30" ht="27" customHeight="1">
      <c r="A51" s="715"/>
      <c r="B51" s="768">
        <v>34</v>
      </c>
      <c r="C51" s="713" t="s">
        <v>2303</v>
      </c>
      <c r="D51" s="828"/>
      <c r="E51" s="713"/>
      <c r="F51" s="713"/>
      <c r="G51" s="713"/>
      <c r="H51" s="760"/>
      <c r="I51" s="847" t="str">
        <f t="shared" si="7"/>
        <v>3</v>
      </c>
      <c r="J51" s="847" t="str">
        <f t="shared" si="8"/>
        <v>Валовая прибыль (убытки) от реализации товаров и оказания услуг по регулируемому виду деятельности</v>
      </c>
      <c r="K51" s="847">
        <f t="shared" si="9"/>
        <v>0</v>
      </c>
      <c r="L51" s="714" t="str">
        <f t="shared" si="10"/>
        <v>3</v>
      </c>
      <c r="M51" s="714" t="str">
        <f t="shared" si="11"/>
        <v>Валовая прибыль (убытки) от реализации товаров и оказания услуг по регулируемому виду деятельности</v>
      </c>
      <c r="N51" s="714" t="str">
        <f t="shared" si="12"/>
        <v/>
      </c>
      <c r="O51" s="818" t="s">
        <v>77</v>
      </c>
      <c r="P51" s="818"/>
      <c r="Q51" s="818"/>
      <c r="R51" s="818"/>
      <c r="S51" s="818"/>
      <c r="T51" s="713" t="s">
        <v>2304</v>
      </c>
      <c r="U51" s="713"/>
      <c r="V51" s="713"/>
      <c r="W51" s="713"/>
      <c r="X51" s="713"/>
      <c r="Y51" s="844"/>
      <c r="Z51" s="716"/>
      <c r="AA51" s="719"/>
      <c r="AB51" s="719"/>
      <c r="AC51" s="719"/>
      <c r="AD51" s="716"/>
    </row>
    <row r="52" spans="1:30" ht="36" customHeight="1">
      <c r="A52" s="715"/>
      <c r="B52" s="768">
        <v>35</v>
      </c>
      <c r="C52" s="713" t="s">
        <v>2200</v>
      </c>
      <c r="D52" s="828" t="s">
        <v>2200</v>
      </c>
      <c r="E52" s="713" t="s">
        <v>2200</v>
      </c>
      <c r="F52" s="713" t="s">
        <v>2200</v>
      </c>
      <c r="G52" s="713"/>
      <c r="H52" s="760"/>
      <c r="I52" s="847" t="str">
        <f t="shared" si="7"/>
        <v>4</v>
      </c>
      <c r="J52" s="847" t="str">
        <f t="shared" si="8"/>
        <v>Чистая прибыль, полученная от регулируемого вида деятельности, в том числе:</v>
      </c>
      <c r="K52" s="847" t="str">
        <f t="shared" si="9"/>
        <v>Указывается общая сумма чистой прибыли, полученной от регулируемого вида деятельности.</v>
      </c>
      <c r="L52" s="714" t="str">
        <f t="shared" si="10"/>
        <v>4</v>
      </c>
      <c r="M52" s="714" t="str">
        <f t="shared" si="11"/>
        <v>Чистая прибыль, полученная от регулируемого вида деятельности, в том числе:</v>
      </c>
      <c r="N52" s="714" t="str">
        <f t="shared" si="12"/>
        <v>Указывается общая сумма чистой прибыли, полученной от регулируемого вида деятельности.</v>
      </c>
      <c r="O52" s="818" t="s">
        <v>78</v>
      </c>
      <c r="P52" s="818" t="s">
        <v>77</v>
      </c>
      <c r="Q52" s="818" t="s">
        <v>77</v>
      </c>
      <c r="R52" s="818" t="s">
        <v>77</v>
      </c>
      <c r="S52" s="818"/>
      <c r="T52" s="713" t="s">
        <v>2305</v>
      </c>
      <c r="U52" s="713" t="s">
        <v>2306</v>
      </c>
      <c r="V52" s="713" t="s">
        <v>2307</v>
      </c>
      <c r="W52" s="713" t="s">
        <v>2308</v>
      </c>
      <c r="X52" s="713"/>
      <c r="Y52" s="844"/>
      <c r="Z52" s="716" t="s">
        <v>828</v>
      </c>
      <c r="AA52" s="719" t="s">
        <v>828</v>
      </c>
      <c r="AB52" s="719" t="s">
        <v>828</v>
      </c>
      <c r="AC52" s="719" t="s">
        <v>828</v>
      </c>
      <c r="AD52" s="716"/>
    </row>
    <row r="53" spans="1:30" ht="36" customHeight="1">
      <c r="A53" s="715"/>
      <c r="B53" s="768">
        <v>36</v>
      </c>
      <c r="C53" s="713">
        <v>1</v>
      </c>
      <c r="D53" s="828"/>
      <c r="E53" s="713"/>
      <c r="F53" s="713"/>
      <c r="G53" s="713"/>
      <c r="H53" s="760"/>
      <c r="I53" s="847" t="str">
        <f t="shared" si="7"/>
        <v>4.1</v>
      </c>
      <c r="J53" s="84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47">
        <f t="shared" si="9"/>
        <v>0</v>
      </c>
      <c r="L53" s="714" t="str">
        <f t="shared" si="10"/>
        <v>4.1</v>
      </c>
      <c r="M53" s="71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14" t="str">
        <f t="shared" si="12"/>
        <v/>
      </c>
      <c r="O53" s="818" t="s">
        <v>832</v>
      </c>
      <c r="P53" s="818" t="s">
        <v>408</v>
      </c>
      <c r="Q53" s="818" t="s">
        <v>408</v>
      </c>
      <c r="R53" s="818" t="s">
        <v>408</v>
      </c>
      <c r="S53" s="818"/>
      <c r="T53" s="713" t="s">
        <v>2309</v>
      </c>
      <c r="U53" s="713" t="s">
        <v>2309</v>
      </c>
      <c r="V53" s="713" t="s">
        <v>2309</v>
      </c>
      <c r="W53" s="713" t="s">
        <v>2309</v>
      </c>
      <c r="X53" s="713"/>
      <c r="Y53" s="844"/>
      <c r="Z53" s="716"/>
      <c r="AA53" s="719"/>
      <c r="AB53" s="716"/>
      <c r="AC53" s="716"/>
      <c r="AD53" s="716"/>
    </row>
    <row r="54" spans="1:30" ht="18" customHeight="1">
      <c r="A54" s="715"/>
      <c r="B54" s="768">
        <v>37</v>
      </c>
      <c r="C54" s="713" t="s">
        <v>2206</v>
      </c>
      <c r="D54" s="828" t="s">
        <v>2206</v>
      </c>
      <c r="E54" s="713" t="s">
        <v>2206</v>
      </c>
      <c r="F54" s="713" t="s">
        <v>2206</v>
      </c>
      <c r="G54" s="713"/>
      <c r="H54" s="760"/>
      <c r="I54" s="847" t="str">
        <f t="shared" si="7"/>
        <v>5</v>
      </c>
      <c r="J54" s="847" t="str">
        <f t="shared" si="8"/>
        <v>Изменение стоимости основных фондов, в том числе:</v>
      </c>
      <c r="K54" s="847" t="str">
        <f t="shared" si="9"/>
        <v>Указывается общее изменение стоимости основных фондов.</v>
      </c>
      <c r="L54" s="714" t="str">
        <f t="shared" si="10"/>
        <v>5</v>
      </c>
      <c r="M54" s="714" t="str">
        <f t="shared" si="11"/>
        <v>Изменение стоимости основных фондов, в том числе:</v>
      </c>
      <c r="N54" s="714" t="str">
        <f t="shared" si="12"/>
        <v>Указывается общее изменение стоимости основных фондов.</v>
      </c>
      <c r="O54" s="818" t="s">
        <v>115</v>
      </c>
      <c r="P54" s="818" t="s">
        <v>78</v>
      </c>
      <c r="Q54" s="818" t="s">
        <v>78</v>
      </c>
      <c r="R54" s="818" t="s">
        <v>78</v>
      </c>
      <c r="S54" s="818"/>
      <c r="T54" s="713" t="s">
        <v>830</v>
      </c>
      <c r="U54" s="713" t="s">
        <v>830</v>
      </c>
      <c r="V54" s="713" t="s">
        <v>830</v>
      </c>
      <c r="W54" s="713" t="s">
        <v>830</v>
      </c>
      <c r="X54" s="713"/>
      <c r="Y54" s="844"/>
      <c r="Z54" s="716" t="s">
        <v>831</v>
      </c>
      <c r="AA54" s="716" t="s">
        <v>831</v>
      </c>
      <c r="AB54" s="716" t="s">
        <v>831</v>
      </c>
      <c r="AC54" s="716" t="s">
        <v>831</v>
      </c>
      <c r="AD54" s="716"/>
    </row>
    <row r="55" spans="1:30" ht="36" customHeight="1">
      <c r="A55" s="715"/>
      <c r="B55" s="768">
        <v>38</v>
      </c>
      <c r="C55" s="713">
        <v>1</v>
      </c>
      <c r="D55" s="828"/>
      <c r="E55" s="713"/>
      <c r="F55" s="713"/>
      <c r="G55" s="713"/>
      <c r="H55" s="760"/>
      <c r="I55" s="847" t="str">
        <f t="shared" si="7"/>
        <v>5.1</v>
      </c>
      <c r="J55" s="847" t="str">
        <f t="shared" si="8"/>
        <v>Изменение стоимости основных фондов за счет:</v>
      </c>
      <c r="K55" s="847" t="str">
        <f t="shared" si="9"/>
        <v>Указываются общее изменение стоимости основных фондов за счет их ввода в эксплуатацию и вывода из эксплуатации.</v>
      </c>
      <c r="L55" s="714" t="str">
        <f t="shared" si="10"/>
        <v>5.1</v>
      </c>
      <c r="M55" s="714" t="str">
        <f t="shared" si="11"/>
        <v>Изменение стоимости основных фондов за счет:</v>
      </c>
      <c r="N55" s="714" t="str">
        <f t="shared" si="12"/>
        <v>Указываются общее изменение стоимости основных фондов за счет их ввода в эксплуатацию и вывода из эксплуатации.</v>
      </c>
      <c r="O55" s="818" t="s">
        <v>397</v>
      </c>
      <c r="P55" s="818" t="s">
        <v>832</v>
      </c>
      <c r="Q55" s="818" t="s">
        <v>832</v>
      </c>
      <c r="R55" s="818" t="s">
        <v>832</v>
      </c>
      <c r="S55" s="818"/>
      <c r="T55" s="7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13" t="s">
        <v>2310</v>
      </c>
      <c r="V55" s="713" t="s">
        <v>2310</v>
      </c>
      <c r="W55" s="713" t="s">
        <v>2310</v>
      </c>
      <c r="X55" s="713"/>
      <c r="Y55" s="844"/>
      <c r="Z55" s="716" t="s">
        <v>2311</v>
      </c>
      <c r="AA55" s="716" t="s">
        <v>2311</v>
      </c>
      <c r="AB55" s="716" t="s">
        <v>2311</v>
      </c>
      <c r="AC55" s="716" t="s">
        <v>2311</v>
      </c>
      <c r="AD55" s="716"/>
    </row>
    <row r="56" spans="1:30" ht="27" customHeight="1">
      <c r="A56" s="715"/>
      <c r="B56" s="768">
        <v>39</v>
      </c>
      <c r="C56" s="713" t="s">
        <v>1216</v>
      </c>
      <c r="D56" s="828"/>
      <c r="E56" s="713"/>
      <c r="F56" s="713"/>
      <c r="G56" s="713"/>
      <c r="H56" s="760"/>
      <c r="I56" s="847" t="str">
        <f t="shared" si="7"/>
        <v>5.1.1</v>
      </c>
      <c r="J56" s="847" t="str">
        <f t="shared" si="8"/>
        <v>Изменения стоимости основных фондов за счет их ввода в эксплуатацию</v>
      </c>
      <c r="K56" s="847" t="str">
        <f t="shared" si="9"/>
        <v>Указываются изменение стоимости основных фондов за счет их ввода в эксплуатацию.</v>
      </c>
      <c r="L56" s="714" t="str">
        <f t="shared" si="10"/>
        <v>5.1.1</v>
      </c>
      <c r="M56" s="714" t="str">
        <f t="shared" si="11"/>
        <v>Изменения стоимости основных фондов за счет их ввода в эксплуатацию</v>
      </c>
      <c r="N56" s="714" t="str">
        <f t="shared" si="12"/>
        <v>Указываются изменение стоимости основных фондов за счет их ввода в эксплуатацию.</v>
      </c>
      <c r="O56" s="818" t="s">
        <v>1338</v>
      </c>
      <c r="P56" s="818" t="s">
        <v>835</v>
      </c>
      <c r="Q56" s="818" t="s">
        <v>835</v>
      </c>
      <c r="R56" s="818" t="s">
        <v>835</v>
      </c>
      <c r="S56" s="818"/>
      <c r="T56" s="7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13" t="s">
        <v>2312</v>
      </c>
      <c r="V56" s="713" t="s">
        <v>2312</v>
      </c>
      <c r="W56" s="713" t="s">
        <v>2312</v>
      </c>
      <c r="X56" s="713"/>
      <c r="Y56" s="844"/>
      <c r="Z56" s="716" t="s">
        <v>837</v>
      </c>
      <c r="AA56" s="716" t="s">
        <v>837</v>
      </c>
      <c r="AB56" s="716" t="s">
        <v>837</v>
      </c>
      <c r="AC56" s="716" t="s">
        <v>837</v>
      </c>
      <c r="AD56" s="716"/>
    </row>
    <row r="57" spans="1:30" ht="27" customHeight="1">
      <c r="A57" s="715"/>
      <c r="B57" s="768">
        <v>40</v>
      </c>
      <c r="C57" s="713" t="s">
        <v>1218</v>
      </c>
      <c r="D57" s="828"/>
      <c r="E57" s="713"/>
      <c r="F57" s="713"/>
      <c r="G57" s="713"/>
      <c r="H57" s="760"/>
      <c r="I57" s="847" t="str">
        <f t="shared" si="7"/>
        <v>5.1.2</v>
      </c>
      <c r="J57" s="847" t="str">
        <f t="shared" si="8"/>
        <v>Изменения стоимости основных фондов за счет их вывода в эксплуатацию</v>
      </c>
      <c r="K57" s="847" t="str">
        <f t="shared" si="9"/>
        <v>Указываются изменение стоимости основных фондов за счет их вывода из эксплуатации.</v>
      </c>
      <c r="L57" s="714" t="str">
        <f t="shared" si="10"/>
        <v>5.1.2</v>
      </c>
      <c r="M57" s="714" t="str">
        <f t="shared" si="11"/>
        <v>Изменения стоимости основных фондов за счет их вывода в эксплуатацию</v>
      </c>
      <c r="N57" s="714" t="str">
        <f t="shared" si="12"/>
        <v>Указываются изменение стоимости основных фондов за счет их вывода из эксплуатации.</v>
      </c>
      <c r="O57" s="818" t="s">
        <v>2313</v>
      </c>
      <c r="P57" s="818" t="s">
        <v>838</v>
      </c>
      <c r="Q57" s="818" t="s">
        <v>838</v>
      </c>
      <c r="R57" s="818" t="s">
        <v>838</v>
      </c>
      <c r="S57" s="818"/>
      <c r="T57" s="7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13" t="s">
        <v>2314</v>
      </c>
      <c r="V57" s="713" t="s">
        <v>2314</v>
      </c>
      <c r="W57" s="713" t="s">
        <v>2314</v>
      </c>
      <c r="X57" s="713"/>
      <c r="Y57" s="844"/>
      <c r="Z57" s="716" t="s">
        <v>840</v>
      </c>
      <c r="AA57" s="716" t="s">
        <v>840</v>
      </c>
      <c r="AB57" s="716" t="s">
        <v>840</v>
      </c>
      <c r="AC57" s="716" t="s">
        <v>840</v>
      </c>
      <c r="AD57" s="716"/>
    </row>
    <row r="58" spans="1:30" ht="18" customHeight="1">
      <c r="A58" s="715"/>
      <c r="B58" s="768">
        <v>41</v>
      </c>
      <c r="C58" s="713">
        <v>2</v>
      </c>
      <c r="D58" s="828"/>
      <c r="E58" s="713"/>
      <c r="F58" s="713"/>
      <c r="G58" s="713"/>
      <c r="H58" s="760"/>
      <c r="I58" s="847" t="str">
        <f t="shared" si="7"/>
        <v>5.2</v>
      </c>
      <c r="J58" s="847" t="str">
        <f t="shared" si="8"/>
        <v>Изменение стоимости основных фондов за счет их переоценки</v>
      </c>
      <c r="K58" s="847">
        <f t="shared" si="9"/>
        <v>0</v>
      </c>
      <c r="L58" s="714" t="str">
        <f t="shared" si="10"/>
        <v>5.2</v>
      </c>
      <c r="M58" s="714" t="str">
        <f t="shared" si="11"/>
        <v>Изменение стоимости основных фондов за счет их переоценки</v>
      </c>
      <c r="N58" s="714" t="str">
        <f t="shared" si="12"/>
        <v/>
      </c>
      <c r="O58" s="818" t="s">
        <v>923</v>
      </c>
      <c r="P58" s="818" t="s">
        <v>876</v>
      </c>
      <c r="Q58" s="818" t="s">
        <v>876</v>
      </c>
      <c r="R58" s="818" t="s">
        <v>876</v>
      </c>
      <c r="S58" s="818"/>
      <c r="T58" s="7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13" t="s">
        <v>2315</v>
      </c>
      <c r="V58" s="713" t="s">
        <v>2315</v>
      </c>
      <c r="W58" s="713" t="s">
        <v>2315</v>
      </c>
      <c r="X58" s="713"/>
      <c r="Y58" s="844"/>
      <c r="Z58" s="716"/>
      <c r="AA58" s="719"/>
      <c r="AB58" s="716"/>
      <c r="AC58" s="716"/>
      <c r="AD58" s="716"/>
    </row>
    <row r="59" spans="1:30" ht="36" customHeight="1">
      <c r="A59" s="715"/>
      <c r="B59" s="768">
        <v>42</v>
      </c>
      <c r="C59" s="713">
        <v>3</v>
      </c>
      <c r="D59" s="828" t="s">
        <v>2303</v>
      </c>
      <c r="E59" s="713" t="s">
        <v>2303</v>
      </c>
      <c r="F59" s="713" t="s">
        <v>2303</v>
      </c>
      <c r="G59" s="713"/>
      <c r="H59" s="760"/>
      <c r="I59" s="847">
        <f t="shared" si="7"/>
        <v>0</v>
      </c>
      <c r="J59" s="847">
        <f t="shared" si="8"/>
        <v>0</v>
      </c>
      <c r="K59" s="847">
        <f t="shared" si="9"/>
        <v>0</v>
      </c>
      <c r="L59" s="714" t="str">
        <f t="shared" si="10"/>
        <v/>
      </c>
      <c r="M59" s="714" t="str">
        <f t="shared" si="11"/>
        <v/>
      </c>
      <c r="N59" s="714" t="str">
        <f t="shared" si="12"/>
        <v/>
      </c>
      <c r="O59" s="818"/>
      <c r="P59" s="818" t="s">
        <v>115</v>
      </c>
      <c r="Q59" s="818" t="s">
        <v>115</v>
      </c>
      <c r="R59" s="818" t="s">
        <v>115</v>
      </c>
      <c r="S59" s="818"/>
      <c r="T59" s="713"/>
      <c r="U59" s="713" t="s">
        <v>2316</v>
      </c>
      <c r="V59" s="713" t="s">
        <v>2317</v>
      </c>
      <c r="W59" s="713" t="s">
        <v>2318</v>
      </c>
      <c r="X59" s="713"/>
      <c r="Y59" s="844"/>
      <c r="Z59" s="716"/>
      <c r="AA59" s="719"/>
      <c r="AB59" s="716"/>
      <c r="AC59" s="716"/>
      <c r="AD59" s="716"/>
    </row>
    <row r="60" spans="1:30" ht="81" customHeight="1">
      <c r="A60" s="715"/>
      <c r="B60" s="768">
        <v>43</v>
      </c>
      <c r="C60" s="713" t="s">
        <v>2319</v>
      </c>
      <c r="D60" s="828" t="s">
        <v>2319</v>
      </c>
      <c r="E60" s="713" t="s">
        <v>2319</v>
      </c>
      <c r="F60" s="713" t="s">
        <v>2319</v>
      </c>
      <c r="G60" s="713"/>
      <c r="H60" s="760"/>
      <c r="I60" s="847" t="str">
        <f t="shared" si="7"/>
        <v>6</v>
      </c>
      <c r="J60" s="847" t="str">
        <f t="shared" si="8"/>
        <v>Годовая бухгалтерская (финансовая) отчетность, включая бухгалтерский баланс и приложения к нему</v>
      </c>
      <c r="K60" s="84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14" t="str">
        <f t="shared" si="10"/>
        <v>6</v>
      </c>
      <c r="M60" s="714" t="str">
        <f t="shared" si="11"/>
        <v>Годовая бухгалтерская (финансовая) отчетность, включая бухгалтерский баланс и приложения к нему</v>
      </c>
      <c r="N60" s="71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18" t="s">
        <v>79</v>
      </c>
      <c r="P60" s="818" t="s">
        <v>79</v>
      </c>
      <c r="Q60" s="818" t="s">
        <v>79</v>
      </c>
      <c r="R60" s="818" t="s">
        <v>79</v>
      </c>
      <c r="S60" s="818"/>
      <c r="T60" s="713" t="s">
        <v>702</v>
      </c>
      <c r="U60" s="713" t="s">
        <v>702</v>
      </c>
      <c r="V60" s="713" t="s">
        <v>702</v>
      </c>
      <c r="W60" s="713" t="s">
        <v>702</v>
      </c>
      <c r="X60" s="713"/>
      <c r="Y60" s="844"/>
      <c r="Z60" s="716" t="s">
        <v>2320</v>
      </c>
      <c r="AA60" s="719" t="s">
        <v>2321</v>
      </c>
      <c r="AB60" s="716" t="s">
        <v>2322</v>
      </c>
      <c r="AC60" s="716" t="s">
        <v>2321</v>
      </c>
      <c r="AD60" s="716"/>
    </row>
    <row r="61" spans="1:30" ht="9" customHeight="1">
      <c r="A61" s="715"/>
      <c r="B61" s="768">
        <v>44</v>
      </c>
      <c r="C61" s="713"/>
      <c r="D61" s="828" t="s">
        <v>2323</v>
      </c>
      <c r="E61" s="713"/>
      <c r="F61" s="713"/>
      <c r="G61" s="713"/>
      <c r="H61" s="760"/>
      <c r="I61" s="847">
        <f t="shared" si="7"/>
        <v>0</v>
      </c>
      <c r="J61" s="847">
        <f t="shared" si="8"/>
        <v>0</v>
      </c>
      <c r="K61" s="847">
        <f t="shared" si="9"/>
        <v>0</v>
      </c>
      <c r="L61" s="714" t="str">
        <f t="shared" si="10"/>
        <v/>
      </c>
      <c r="M61" s="714" t="str">
        <f t="shared" si="11"/>
        <v/>
      </c>
      <c r="N61" s="714" t="str">
        <f t="shared" si="12"/>
        <v/>
      </c>
      <c r="O61" s="818"/>
      <c r="P61" s="818" t="s">
        <v>80</v>
      </c>
      <c r="Q61" s="818"/>
      <c r="R61" s="818"/>
      <c r="S61" s="818"/>
      <c r="T61" s="713"/>
      <c r="U61" s="713" t="s">
        <v>2324</v>
      </c>
      <c r="V61" s="713"/>
      <c r="W61" s="713"/>
      <c r="X61" s="713"/>
      <c r="Y61" s="844"/>
      <c r="Z61" s="716"/>
      <c r="AA61" s="719"/>
      <c r="AB61" s="716"/>
      <c r="AC61" s="716"/>
      <c r="AD61" s="716"/>
    </row>
    <row r="62" spans="1:30" ht="9" customHeight="1">
      <c r="A62" s="715"/>
      <c r="B62" s="768">
        <v>45</v>
      </c>
      <c r="C62" s="713"/>
      <c r="D62" s="828" t="s">
        <v>2325</v>
      </c>
      <c r="E62" s="713"/>
      <c r="F62" s="713"/>
      <c r="G62" s="713"/>
      <c r="H62" s="760"/>
      <c r="I62" s="847">
        <f t="shared" si="7"/>
        <v>0</v>
      </c>
      <c r="J62" s="847">
        <f t="shared" si="8"/>
        <v>0</v>
      </c>
      <c r="K62" s="847">
        <f t="shared" si="9"/>
        <v>0</v>
      </c>
      <c r="L62" s="714" t="str">
        <f t="shared" si="10"/>
        <v/>
      </c>
      <c r="M62" s="714" t="str">
        <f t="shared" si="11"/>
        <v/>
      </c>
      <c r="N62" s="714" t="str">
        <f t="shared" si="12"/>
        <v/>
      </c>
      <c r="O62" s="818"/>
      <c r="P62" s="818" t="s">
        <v>131</v>
      </c>
      <c r="Q62" s="818"/>
      <c r="R62" s="818"/>
      <c r="S62" s="818"/>
      <c r="T62" s="713"/>
      <c r="U62" s="713" t="s">
        <v>2326</v>
      </c>
      <c r="V62" s="713"/>
      <c r="W62" s="713"/>
      <c r="X62" s="713"/>
      <c r="Y62" s="844"/>
      <c r="Z62" s="716"/>
      <c r="AA62" s="719"/>
      <c r="AB62" s="716"/>
      <c r="AC62" s="716"/>
      <c r="AD62" s="716"/>
    </row>
    <row r="63" spans="1:30" ht="18" customHeight="1">
      <c r="A63" s="715"/>
      <c r="B63" s="768">
        <v>46</v>
      </c>
      <c r="C63" s="713"/>
      <c r="D63" s="828" t="s">
        <v>2327</v>
      </c>
      <c r="E63" s="713"/>
      <c r="F63" s="713"/>
      <c r="G63" s="713"/>
      <c r="H63" s="760"/>
      <c r="I63" s="847">
        <f t="shared" si="7"/>
        <v>0</v>
      </c>
      <c r="J63" s="847">
        <f t="shared" si="8"/>
        <v>0</v>
      </c>
      <c r="K63" s="847">
        <f t="shared" si="9"/>
        <v>0</v>
      </c>
      <c r="L63" s="714" t="str">
        <f t="shared" si="10"/>
        <v/>
      </c>
      <c r="M63" s="714" t="str">
        <f t="shared" si="11"/>
        <v/>
      </c>
      <c r="N63" s="714" t="str">
        <f t="shared" si="12"/>
        <v/>
      </c>
      <c r="O63" s="818"/>
      <c r="P63" s="818" t="s">
        <v>133</v>
      </c>
      <c r="Q63" s="818"/>
      <c r="R63" s="818"/>
      <c r="S63" s="818"/>
      <c r="T63" s="713"/>
      <c r="U63" s="713" t="s">
        <v>2328</v>
      </c>
      <c r="V63" s="713"/>
      <c r="W63" s="713"/>
      <c r="X63" s="713"/>
      <c r="Y63" s="844"/>
      <c r="Z63" s="716"/>
      <c r="AA63" s="719"/>
      <c r="AB63" s="716"/>
      <c r="AC63" s="716"/>
      <c r="AD63" s="716"/>
    </row>
    <row r="64" spans="1:30" ht="18" customHeight="1">
      <c r="A64" s="715"/>
      <c r="B64" s="768">
        <v>47</v>
      </c>
      <c r="C64" s="713"/>
      <c r="D64" s="828" t="s">
        <v>2329</v>
      </c>
      <c r="E64" s="713"/>
      <c r="F64" s="713"/>
      <c r="G64" s="713"/>
      <c r="H64" s="760"/>
      <c r="I64" s="847">
        <f t="shared" si="7"/>
        <v>0</v>
      </c>
      <c r="J64" s="847">
        <f t="shared" si="8"/>
        <v>0</v>
      </c>
      <c r="K64" s="847">
        <f t="shared" si="9"/>
        <v>0</v>
      </c>
      <c r="L64" s="714" t="str">
        <f t="shared" si="10"/>
        <v/>
      </c>
      <c r="M64" s="714" t="str">
        <f t="shared" si="11"/>
        <v/>
      </c>
      <c r="N64" s="714" t="str">
        <f t="shared" si="12"/>
        <v/>
      </c>
      <c r="O64" s="818"/>
      <c r="P64" s="818" t="s">
        <v>138</v>
      </c>
      <c r="Q64" s="818"/>
      <c r="R64" s="818"/>
      <c r="S64" s="818"/>
      <c r="T64" s="713"/>
      <c r="U64" s="713" t="s">
        <v>2330</v>
      </c>
      <c r="V64" s="713"/>
      <c r="W64" s="713"/>
      <c r="X64" s="713"/>
      <c r="Y64" s="844"/>
      <c r="Z64" s="716"/>
      <c r="AA64" s="719" t="s">
        <v>2331</v>
      </c>
      <c r="AB64" s="716"/>
      <c r="AC64" s="716"/>
      <c r="AD64" s="716"/>
    </row>
    <row r="65" spans="1:30" ht="18" customHeight="1">
      <c r="A65" s="715"/>
      <c r="B65" s="768">
        <v>48</v>
      </c>
      <c r="C65" s="713"/>
      <c r="D65" s="828"/>
      <c r="E65" s="713"/>
      <c r="F65" s="713"/>
      <c r="G65" s="713"/>
      <c r="H65" s="760"/>
      <c r="I65" s="847">
        <f t="shared" si="7"/>
        <v>0</v>
      </c>
      <c r="J65" s="847">
        <f t="shared" si="8"/>
        <v>0</v>
      </c>
      <c r="K65" s="847">
        <f t="shared" si="9"/>
        <v>0</v>
      </c>
      <c r="L65" s="714" t="str">
        <f t="shared" si="10"/>
        <v/>
      </c>
      <c r="M65" s="714" t="str">
        <f t="shared" si="11"/>
        <v/>
      </c>
      <c r="N65" s="714" t="str">
        <f t="shared" si="12"/>
        <v/>
      </c>
      <c r="O65" s="818"/>
      <c r="P65" s="818" t="s">
        <v>2247</v>
      </c>
      <c r="Q65" s="818"/>
      <c r="R65" s="818"/>
      <c r="S65" s="818"/>
      <c r="T65" s="713"/>
      <c r="U65" s="713" t="s">
        <v>2332</v>
      </c>
      <c r="V65" s="713"/>
      <c r="W65" s="713"/>
      <c r="X65" s="713"/>
      <c r="Y65" s="844"/>
      <c r="Z65" s="716"/>
      <c r="AA65" s="719"/>
      <c r="AB65" s="716"/>
      <c r="AC65" s="716"/>
      <c r="AD65" s="716"/>
    </row>
    <row r="66" spans="1:30" ht="18" customHeight="1">
      <c r="A66" s="715"/>
      <c r="B66" s="768">
        <v>49</v>
      </c>
      <c r="C66" s="713"/>
      <c r="D66" s="828"/>
      <c r="E66" s="713"/>
      <c r="F66" s="713"/>
      <c r="G66" s="713"/>
      <c r="H66" s="760"/>
      <c r="I66" s="847">
        <f t="shared" si="7"/>
        <v>0</v>
      </c>
      <c r="J66" s="847">
        <f t="shared" si="8"/>
        <v>0</v>
      </c>
      <c r="K66" s="847">
        <f t="shared" si="9"/>
        <v>0</v>
      </c>
      <c r="L66" s="714" t="str">
        <f t="shared" si="10"/>
        <v/>
      </c>
      <c r="M66" s="714" t="str">
        <f t="shared" si="11"/>
        <v/>
      </c>
      <c r="N66" s="714" t="str">
        <f t="shared" si="12"/>
        <v/>
      </c>
      <c r="O66" s="818"/>
      <c r="P66" s="818" t="s">
        <v>2251</v>
      </c>
      <c r="Q66" s="818"/>
      <c r="R66" s="818"/>
      <c r="S66" s="818"/>
      <c r="T66" s="713"/>
      <c r="U66" s="713" t="s">
        <v>2333</v>
      </c>
      <c r="V66" s="713"/>
      <c r="W66" s="713"/>
      <c r="X66" s="713"/>
      <c r="Y66" s="844"/>
      <c r="Z66" s="716"/>
      <c r="AA66" s="719"/>
      <c r="AB66" s="716"/>
      <c r="AC66" s="716"/>
      <c r="AD66" s="716"/>
    </row>
    <row r="67" spans="1:30" ht="27" customHeight="1">
      <c r="A67" s="715"/>
      <c r="B67" s="768">
        <v>50</v>
      </c>
      <c r="C67" s="713"/>
      <c r="D67" s="828"/>
      <c r="E67" s="713"/>
      <c r="F67" s="713"/>
      <c r="G67" s="713"/>
      <c r="H67" s="760"/>
      <c r="I67" s="847">
        <f t="shared" si="7"/>
        <v>0</v>
      </c>
      <c r="J67" s="847">
        <f t="shared" si="8"/>
        <v>0</v>
      </c>
      <c r="K67" s="847">
        <f t="shared" si="9"/>
        <v>0</v>
      </c>
      <c r="L67" s="714" t="str">
        <f t="shared" si="10"/>
        <v/>
      </c>
      <c r="M67" s="714" t="str">
        <f t="shared" si="11"/>
        <v/>
      </c>
      <c r="N67" s="714" t="str">
        <f t="shared" si="12"/>
        <v/>
      </c>
      <c r="O67" s="818"/>
      <c r="P67" s="818" t="s">
        <v>2334</v>
      </c>
      <c r="Q67" s="818"/>
      <c r="R67" s="818"/>
      <c r="S67" s="818"/>
      <c r="T67" s="713"/>
      <c r="U67" s="713" t="s">
        <v>2335</v>
      </c>
      <c r="V67" s="713"/>
      <c r="W67" s="713"/>
      <c r="X67" s="713"/>
      <c r="Y67" s="844"/>
      <c r="Z67" s="716"/>
      <c r="AA67" s="719"/>
      <c r="AB67" s="716"/>
      <c r="AC67" s="716"/>
      <c r="AD67" s="716"/>
    </row>
    <row r="68" spans="1:30" ht="27" customHeight="1">
      <c r="A68" s="715"/>
      <c r="B68" s="768">
        <v>51</v>
      </c>
      <c r="C68" s="713"/>
      <c r="D68" s="828"/>
      <c r="E68" s="713"/>
      <c r="F68" s="713"/>
      <c r="G68" s="713"/>
      <c r="H68" s="760"/>
      <c r="I68" s="847">
        <f t="shared" si="7"/>
        <v>0</v>
      </c>
      <c r="J68" s="847">
        <f t="shared" si="8"/>
        <v>0</v>
      </c>
      <c r="K68" s="847">
        <f t="shared" si="9"/>
        <v>0</v>
      </c>
      <c r="L68" s="714" t="str">
        <f t="shared" si="10"/>
        <v/>
      </c>
      <c r="M68" s="714" t="str">
        <f t="shared" si="11"/>
        <v/>
      </c>
      <c r="N68" s="714" t="str">
        <f t="shared" si="12"/>
        <v/>
      </c>
      <c r="O68" s="818"/>
      <c r="P68" s="818" t="s">
        <v>2336</v>
      </c>
      <c r="Q68" s="818"/>
      <c r="R68" s="818"/>
      <c r="S68" s="818"/>
      <c r="T68" s="713"/>
      <c r="U68" s="713" t="s">
        <v>2337</v>
      </c>
      <c r="V68" s="713"/>
      <c r="W68" s="713"/>
      <c r="X68" s="713"/>
      <c r="Y68" s="844"/>
      <c r="Z68" s="716"/>
      <c r="AA68" s="719"/>
      <c r="AB68" s="716"/>
      <c r="AC68" s="716"/>
      <c r="AD68" s="716"/>
    </row>
    <row r="69" spans="1:30" ht="9" customHeight="1">
      <c r="A69" s="715"/>
      <c r="B69" s="768">
        <v>52</v>
      </c>
      <c r="C69" s="713"/>
      <c r="D69" s="828" t="s">
        <v>2338</v>
      </c>
      <c r="E69" s="713"/>
      <c r="F69" s="713"/>
      <c r="G69" s="713"/>
      <c r="H69" s="760"/>
      <c r="I69" s="847">
        <f t="shared" si="7"/>
        <v>0</v>
      </c>
      <c r="J69" s="847">
        <f t="shared" si="8"/>
        <v>0</v>
      </c>
      <c r="K69" s="847">
        <f t="shared" si="9"/>
        <v>0</v>
      </c>
      <c r="L69" s="714" t="str">
        <f t="shared" si="10"/>
        <v/>
      </c>
      <c r="M69" s="714" t="str">
        <f t="shared" si="11"/>
        <v/>
      </c>
      <c r="N69" s="714" t="str">
        <f t="shared" si="12"/>
        <v/>
      </c>
      <c r="O69" s="818"/>
      <c r="P69" s="818" t="s">
        <v>140</v>
      </c>
      <c r="Q69" s="818"/>
      <c r="R69" s="818"/>
      <c r="S69" s="818"/>
      <c r="T69" s="713"/>
      <c r="U69" s="713" t="s">
        <v>2339</v>
      </c>
      <c r="V69" s="713"/>
      <c r="W69" s="713"/>
      <c r="X69" s="713"/>
      <c r="Y69" s="844"/>
      <c r="Z69" s="716"/>
      <c r="AA69" s="719"/>
      <c r="AB69" s="716"/>
      <c r="AC69" s="716"/>
      <c r="AD69" s="716"/>
    </row>
    <row r="70" spans="1:30" ht="27" customHeight="1">
      <c r="A70" s="715"/>
      <c r="B70" s="768">
        <v>53</v>
      </c>
      <c r="C70" s="713"/>
      <c r="D70" s="828"/>
      <c r="E70" s="713" t="s">
        <v>2323</v>
      </c>
      <c r="F70" s="713"/>
      <c r="G70" s="713"/>
      <c r="H70" s="760"/>
      <c r="I70" s="847">
        <f t="shared" si="7"/>
        <v>0</v>
      </c>
      <c r="J70" s="847">
        <f t="shared" si="8"/>
        <v>0</v>
      </c>
      <c r="K70" s="847">
        <f t="shared" si="9"/>
        <v>0</v>
      </c>
      <c r="L70" s="714" t="str">
        <f t="shared" si="10"/>
        <v/>
      </c>
      <c r="M70" s="714" t="str">
        <f t="shared" si="11"/>
        <v/>
      </c>
      <c r="N70" s="714" t="str">
        <f t="shared" si="12"/>
        <v/>
      </c>
      <c r="O70" s="818"/>
      <c r="P70" s="818"/>
      <c r="Q70" s="818" t="s">
        <v>80</v>
      </c>
      <c r="R70" s="818"/>
      <c r="S70" s="818"/>
      <c r="T70" s="713"/>
      <c r="U70" s="713"/>
      <c r="V70" s="713" t="s">
        <v>2340</v>
      </c>
      <c r="W70" s="713"/>
      <c r="X70" s="713"/>
      <c r="Y70" s="844"/>
      <c r="Z70" s="716"/>
      <c r="AA70" s="719"/>
      <c r="AB70" s="716"/>
      <c r="AC70" s="716"/>
      <c r="AD70" s="716"/>
    </row>
    <row r="71" spans="1:30" ht="36" customHeight="1">
      <c r="A71" s="715"/>
      <c r="B71" s="768">
        <v>54</v>
      </c>
      <c r="C71" s="713"/>
      <c r="D71" s="828"/>
      <c r="E71" s="713" t="s">
        <v>2325</v>
      </c>
      <c r="F71" s="713"/>
      <c r="G71" s="713"/>
      <c r="H71" s="760"/>
      <c r="I71" s="847">
        <f t="shared" si="7"/>
        <v>0</v>
      </c>
      <c r="J71" s="847">
        <f t="shared" si="8"/>
        <v>0</v>
      </c>
      <c r="K71" s="847">
        <f t="shared" si="9"/>
        <v>0</v>
      </c>
      <c r="L71" s="714" t="str">
        <f t="shared" si="10"/>
        <v/>
      </c>
      <c r="M71" s="714" t="str">
        <f t="shared" si="11"/>
        <v/>
      </c>
      <c r="N71" s="714" t="str">
        <f t="shared" si="12"/>
        <v/>
      </c>
      <c r="O71" s="818"/>
      <c r="P71" s="818"/>
      <c r="Q71" s="818" t="s">
        <v>131</v>
      </c>
      <c r="R71" s="818"/>
      <c r="S71" s="818"/>
      <c r="T71" s="713"/>
      <c r="U71" s="713"/>
      <c r="V71" s="713" t="s">
        <v>2341</v>
      </c>
      <c r="W71" s="713"/>
      <c r="X71" s="713"/>
      <c r="Y71" s="844"/>
      <c r="Z71" s="716"/>
      <c r="AA71" s="719"/>
      <c r="AB71" s="716"/>
      <c r="AC71" s="716"/>
      <c r="AD71" s="716"/>
    </row>
    <row r="72" spans="1:30" ht="27" customHeight="1">
      <c r="A72" s="715"/>
      <c r="B72" s="768">
        <v>55</v>
      </c>
      <c r="C72" s="713"/>
      <c r="D72" s="828"/>
      <c r="E72" s="713" t="s">
        <v>2327</v>
      </c>
      <c r="F72" s="713"/>
      <c r="G72" s="713"/>
      <c r="H72" s="760"/>
      <c r="I72" s="847">
        <f t="shared" si="7"/>
        <v>0</v>
      </c>
      <c r="J72" s="847">
        <f t="shared" si="8"/>
        <v>0</v>
      </c>
      <c r="K72" s="847">
        <f t="shared" si="9"/>
        <v>0</v>
      </c>
      <c r="L72" s="714" t="str">
        <f t="shared" si="10"/>
        <v/>
      </c>
      <c r="M72" s="714" t="str">
        <f t="shared" si="11"/>
        <v/>
      </c>
      <c r="N72" s="714" t="str">
        <f t="shared" si="12"/>
        <v/>
      </c>
      <c r="O72" s="818"/>
      <c r="P72" s="818"/>
      <c r="Q72" s="818" t="s">
        <v>133</v>
      </c>
      <c r="R72" s="818"/>
      <c r="S72" s="818"/>
      <c r="T72" s="713"/>
      <c r="U72" s="713"/>
      <c r="V72" s="713" t="s">
        <v>2342</v>
      </c>
      <c r="W72" s="713"/>
      <c r="X72" s="713"/>
      <c r="Y72" s="844"/>
      <c r="Z72" s="716"/>
      <c r="AA72" s="719"/>
      <c r="AB72" s="716"/>
      <c r="AC72" s="716"/>
      <c r="AD72" s="716"/>
    </row>
    <row r="73" spans="1:30" ht="36" customHeight="1">
      <c r="A73" s="715"/>
      <c r="B73" s="768">
        <v>56</v>
      </c>
      <c r="C73" s="713"/>
      <c r="D73" s="828"/>
      <c r="E73" s="713" t="s">
        <v>2329</v>
      </c>
      <c r="F73" s="713"/>
      <c r="G73" s="713"/>
      <c r="H73" s="760"/>
      <c r="I73" s="847">
        <f t="shared" si="7"/>
        <v>0</v>
      </c>
      <c r="J73" s="847">
        <f t="shared" si="8"/>
        <v>0</v>
      </c>
      <c r="K73" s="847">
        <f t="shared" si="9"/>
        <v>0</v>
      </c>
      <c r="L73" s="714" t="str">
        <f t="shared" si="10"/>
        <v/>
      </c>
      <c r="M73" s="714" t="str">
        <f t="shared" si="11"/>
        <v/>
      </c>
      <c r="N73" s="714" t="str">
        <f t="shared" si="12"/>
        <v/>
      </c>
      <c r="O73" s="818"/>
      <c r="P73" s="818"/>
      <c r="Q73" s="818" t="s">
        <v>138</v>
      </c>
      <c r="R73" s="818"/>
      <c r="S73" s="818"/>
      <c r="T73" s="713"/>
      <c r="U73" s="713"/>
      <c r="V73" s="713" t="s">
        <v>2343</v>
      </c>
      <c r="W73" s="713"/>
      <c r="X73" s="713"/>
      <c r="Y73" s="844"/>
      <c r="Z73" s="716"/>
      <c r="AA73" s="719"/>
      <c r="AB73" s="716"/>
      <c r="AC73" s="716"/>
      <c r="AD73" s="716"/>
    </row>
    <row r="74" spans="1:30" ht="18" customHeight="1">
      <c r="A74" s="715"/>
      <c r="B74" s="768">
        <v>57</v>
      </c>
      <c r="C74" s="713"/>
      <c r="D74" s="828"/>
      <c r="E74" s="713" t="s">
        <v>2338</v>
      </c>
      <c r="F74" s="713"/>
      <c r="G74" s="713"/>
      <c r="H74" s="760"/>
      <c r="I74" s="847">
        <f t="shared" si="7"/>
        <v>0</v>
      </c>
      <c r="J74" s="847">
        <f t="shared" si="8"/>
        <v>0</v>
      </c>
      <c r="K74" s="847">
        <f t="shared" si="9"/>
        <v>0</v>
      </c>
      <c r="L74" s="714" t="str">
        <f t="shared" si="10"/>
        <v/>
      </c>
      <c r="M74" s="714" t="str">
        <f t="shared" si="11"/>
        <v/>
      </c>
      <c r="N74" s="714" t="str">
        <f t="shared" si="12"/>
        <v/>
      </c>
      <c r="O74" s="818"/>
      <c r="P74" s="818"/>
      <c r="Q74" s="818" t="s">
        <v>140</v>
      </c>
      <c r="R74" s="818"/>
      <c r="S74" s="818"/>
      <c r="T74" s="713"/>
      <c r="U74" s="713"/>
      <c r="V74" s="713" t="s">
        <v>2344</v>
      </c>
      <c r="W74" s="713"/>
      <c r="X74" s="713"/>
      <c r="Y74" s="844"/>
      <c r="Z74" s="716"/>
      <c r="AA74" s="719"/>
      <c r="AB74" s="716"/>
      <c r="AC74" s="716"/>
      <c r="AD74" s="716"/>
    </row>
    <row r="75" spans="1:30" ht="18" customHeight="1">
      <c r="A75" s="715"/>
      <c r="B75" s="768">
        <v>58</v>
      </c>
      <c r="C75" s="713"/>
      <c r="D75" s="828"/>
      <c r="E75" s="713"/>
      <c r="F75" s="713" t="s">
        <v>2323</v>
      </c>
      <c r="G75" s="713"/>
      <c r="H75" s="760"/>
      <c r="I75" s="847">
        <f t="shared" si="7"/>
        <v>0</v>
      </c>
      <c r="J75" s="847">
        <f t="shared" si="8"/>
        <v>0</v>
      </c>
      <c r="K75" s="847">
        <f t="shared" si="9"/>
        <v>0</v>
      </c>
      <c r="L75" s="714" t="str">
        <f t="shared" si="10"/>
        <v/>
      </c>
      <c r="M75" s="714" t="str">
        <f t="shared" si="11"/>
        <v/>
      </c>
      <c r="N75" s="714" t="str">
        <f t="shared" si="12"/>
        <v/>
      </c>
      <c r="O75" s="818"/>
      <c r="P75" s="818"/>
      <c r="Q75" s="818"/>
      <c r="R75" s="818" t="s">
        <v>80</v>
      </c>
      <c r="S75" s="818"/>
      <c r="T75" s="713"/>
      <c r="U75" s="713"/>
      <c r="V75" s="713"/>
      <c r="W75" s="713" t="s">
        <v>2345</v>
      </c>
      <c r="X75" s="713"/>
      <c r="Y75" s="844"/>
      <c r="Z75" s="716"/>
      <c r="AA75" s="719"/>
      <c r="AB75" s="716"/>
      <c r="AC75" s="716"/>
      <c r="AD75" s="716"/>
    </row>
    <row r="76" spans="1:30" ht="36" customHeight="1">
      <c r="A76" s="715"/>
      <c r="B76" s="768">
        <v>59</v>
      </c>
      <c r="C76" s="713"/>
      <c r="D76" s="828"/>
      <c r="E76" s="713"/>
      <c r="F76" s="713" t="s">
        <v>2325</v>
      </c>
      <c r="G76" s="713"/>
      <c r="H76" s="760"/>
      <c r="I76" s="847">
        <f t="shared" si="7"/>
        <v>0</v>
      </c>
      <c r="J76" s="847">
        <f t="shared" si="8"/>
        <v>0</v>
      </c>
      <c r="K76" s="847">
        <f t="shared" si="9"/>
        <v>0</v>
      </c>
      <c r="L76" s="714" t="str">
        <f t="shared" si="10"/>
        <v/>
      </c>
      <c r="M76" s="714" t="str">
        <f t="shared" si="11"/>
        <v/>
      </c>
      <c r="N76" s="714" t="str">
        <f t="shared" si="12"/>
        <v/>
      </c>
      <c r="O76" s="818"/>
      <c r="P76" s="818"/>
      <c r="Q76" s="818"/>
      <c r="R76" s="818" t="s">
        <v>131</v>
      </c>
      <c r="S76" s="818"/>
      <c r="T76" s="713"/>
      <c r="U76" s="713"/>
      <c r="V76" s="713"/>
      <c r="W76" s="713" t="s">
        <v>2346</v>
      </c>
      <c r="X76" s="713"/>
      <c r="Y76" s="844"/>
      <c r="Z76" s="716"/>
      <c r="AA76" s="719"/>
      <c r="AB76" s="716"/>
      <c r="AC76" s="716"/>
      <c r="AD76" s="716"/>
    </row>
    <row r="77" spans="1:30" ht="18" customHeight="1">
      <c r="A77" s="715"/>
      <c r="B77" s="768">
        <v>60</v>
      </c>
      <c r="C77" s="713"/>
      <c r="D77" s="828"/>
      <c r="E77" s="713"/>
      <c r="F77" s="713" t="s">
        <v>2327</v>
      </c>
      <c r="G77" s="713"/>
      <c r="H77" s="760"/>
      <c r="I77" s="847">
        <f t="shared" si="7"/>
        <v>0</v>
      </c>
      <c r="J77" s="847">
        <f t="shared" si="8"/>
        <v>0</v>
      </c>
      <c r="K77" s="847">
        <f t="shared" si="9"/>
        <v>0</v>
      </c>
      <c r="L77" s="714" t="str">
        <f t="shared" si="10"/>
        <v/>
      </c>
      <c r="M77" s="714" t="str">
        <f t="shared" si="11"/>
        <v/>
      </c>
      <c r="N77" s="714" t="str">
        <f t="shared" si="12"/>
        <v/>
      </c>
      <c r="O77" s="818"/>
      <c r="P77" s="818"/>
      <c r="Q77" s="818"/>
      <c r="R77" s="818" t="s">
        <v>133</v>
      </c>
      <c r="S77" s="818"/>
      <c r="T77" s="713"/>
      <c r="U77" s="713"/>
      <c r="V77" s="713"/>
      <c r="W77" s="713" t="s">
        <v>2347</v>
      </c>
      <c r="X77" s="713"/>
      <c r="Y77" s="844"/>
      <c r="Z77" s="716"/>
      <c r="AA77" s="719"/>
      <c r="AB77" s="716"/>
      <c r="AC77" s="716"/>
      <c r="AD77" s="716"/>
    </row>
    <row r="78" spans="1:30" ht="72" customHeight="1">
      <c r="A78" s="715"/>
      <c r="B78" s="768">
        <v>61</v>
      </c>
      <c r="C78" s="713" t="s">
        <v>2323</v>
      </c>
      <c r="D78" s="828"/>
      <c r="E78" s="713"/>
      <c r="F78" s="713"/>
      <c r="G78" s="713"/>
      <c r="H78" s="760"/>
      <c r="I78" s="847" t="str">
        <f t="shared" si="7"/>
        <v>7</v>
      </c>
      <c r="J78" s="84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84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14" t="str">
        <f t="shared" si="10"/>
        <v>7</v>
      </c>
      <c r="M78" s="71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1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18" t="s">
        <v>80</v>
      </c>
      <c r="P78" s="818"/>
      <c r="Q78" s="818"/>
      <c r="R78" s="818"/>
      <c r="S78" s="818"/>
      <c r="T78" s="713" t="s">
        <v>707</v>
      </c>
      <c r="U78" s="713"/>
      <c r="V78" s="713"/>
      <c r="W78" s="713"/>
      <c r="X78" s="713"/>
      <c r="Y78" s="844"/>
      <c r="Z78" s="716" t="s">
        <v>2348</v>
      </c>
      <c r="AA78" s="719"/>
      <c r="AB78" s="716"/>
      <c r="AC78" s="716"/>
      <c r="AD78" s="716"/>
    </row>
    <row r="79" spans="1:30" ht="36" customHeight="1">
      <c r="A79" s="715"/>
      <c r="B79" s="768">
        <v>62</v>
      </c>
      <c r="C79" s="713" t="s">
        <v>2325</v>
      </c>
      <c r="D79" s="828"/>
      <c r="E79" s="713"/>
      <c r="F79" s="713"/>
      <c r="G79" s="713"/>
      <c r="H79" s="760"/>
      <c r="I79" s="847" t="str">
        <f t="shared" si="7"/>
        <v>8</v>
      </c>
      <c r="J79" s="847" t="str">
        <f t="shared" si="8"/>
        <v>Тепловая нагрузка по договорам, заключенным в рамках осуществления регулируемых видов деятельности</v>
      </c>
      <c r="K79" s="84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14" t="str">
        <f t="shared" si="10"/>
        <v>8</v>
      </c>
      <c r="M79" s="714" t="str">
        <f t="shared" si="11"/>
        <v>Тепловая нагрузка по договорам, заключенным в рамках осуществления регулируемых видов деятельности</v>
      </c>
      <c r="N79" s="71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18" t="s">
        <v>131</v>
      </c>
      <c r="P79" s="818"/>
      <c r="Q79" s="818"/>
      <c r="R79" s="818"/>
      <c r="S79" s="818"/>
      <c r="T79" s="713" t="s">
        <v>2349</v>
      </c>
      <c r="U79" s="713"/>
      <c r="V79" s="713"/>
      <c r="W79" s="713"/>
      <c r="X79" s="713"/>
      <c r="Y79" s="844"/>
      <c r="Z79" s="716" t="s">
        <v>2350</v>
      </c>
      <c r="AA79" s="719"/>
      <c r="AB79" s="716"/>
      <c r="AC79" s="716"/>
      <c r="AD79" s="716"/>
    </row>
    <row r="80" spans="1:30" ht="45" customHeight="1">
      <c r="A80" s="715"/>
      <c r="B80" s="768">
        <v>63</v>
      </c>
      <c r="C80" s="713" t="s">
        <v>2327</v>
      </c>
      <c r="D80" s="828"/>
      <c r="E80" s="713"/>
      <c r="F80" s="713"/>
      <c r="G80" s="713"/>
      <c r="H80" s="760"/>
      <c r="I80" s="847" t="str">
        <f t="shared" si="7"/>
        <v>9</v>
      </c>
      <c r="J80" s="847" t="str">
        <f t="shared" si="8"/>
        <v>Объем вырабатываемой регулируемой организацией тепловой энергии в рамках осуществления регулируемых видов деятельности</v>
      </c>
      <c r="K80" s="84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14" t="str">
        <f t="shared" si="10"/>
        <v>9</v>
      </c>
      <c r="M80" s="714" t="str">
        <f t="shared" si="11"/>
        <v>Объем вырабатываемой регулируемой организацией тепловой энергии в рамках осуществления регулируемых видов деятельности</v>
      </c>
      <c r="N80" s="71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18" t="s">
        <v>133</v>
      </c>
      <c r="P80" s="818"/>
      <c r="Q80" s="818"/>
      <c r="R80" s="818"/>
      <c r="S80" s="818"/>
      <c r="T80" s="713" t="s">
        <v>2351</v>
      </c>
      <c r="U80" s="713"/>
      <c r="V80" s="713"/>
      <c r="W80" s="713"/>
      <c r="X80" s="713"/>
      <c r="Y80" s="844"/>
      <c r="Z80" s="716" t="s">
        <v>2352</v>
      </c>
      <c r="AA80" s="719"/>
      <c r="AB80" s="716"/>
      <c r="AC80" s="716"/>
      <c r="AD80" s="716"/>
    </row>
    <row r="81" spans="1:30" ht="36" customHeight="1">
      <c r="A81" s="715"/>
      <c r="B81" s="768">
        <v>64</v>
      </c>
      <c r="C81" s="713" t="s">
        <v>2329</v>
      </c>
      <c r="D81" s="828"/>
      <c r="E81" s="713"/>
      <c r="F81" s="713"/>
      <c r="G81" s="713"/>
      <c r="H81" s="760"/>
      <c r="I81" s="847" t="str">
        <f t="shared" si="7"/>
        <v>9.1</v>
      </c>
      <c r="J81" s="847" t="str">
        <f t="shared" si="8"/>
        <v>Объем приобретаемой регулируемой организацией тепловой энергии в рамках осуществления регулируемых видов деятельности</v>
      </c>
      <c r="K81" s="847" t="str">
        <f t="shared" si="9"/>
        <v>Информация указывается только едиными теплоснабжающими организациями.</v>
      </c>
      <c r="L81" s="714" t="str">
        <f t="shared" si="10"/>
        <v>9.1</v>
      </c>
      <c r="M81" s="714" t="str">
        <f t="shared" si="11"/>
        <v>Объем приобретаемой регулируемой организацией тепловой энергии в рамках осуществления регулируемых видов деятельности</v>
      </c>
      <c r="N81" s="714" t="str">
        <f t="shared" si="12"/>
        <v>Информация указывается только едиными теплоснабжающими организациями.</v>
      </c>
      <c r="O81" s="818" t="s">
        <v>2238</v>
      </c>
      <c r="P81" s="818"/>
      <c r="Q81" s="818"/>
      <c r="R81" s="818"/>
      <c r="S81" s="818"/>
      <c r="T81" s="713" t="s">
        <v>2353</v>
      </c>
      <c r="U81" s="713"/>
      <c r="V81" s="713"/>
      <c r="W81" s="713"/>
      <c r="X81" s="713"/>
      <c r="Y81" s="844"/>
      <c r="Z81" s="716" t="s">
        <v>2354</v>
      </c>
      <c r="AA81" s="719"/>
      <c r="AB81" s="716"/>
      <c r="AC81" s="716"/>
      <c r="AD81" s="716"/>
    </row>
    <row r="82" spans="1:30" ht="90" customHeight="1">
      <c r="A82" s="715"/>
      <c r="B82" s="768">
        <v>65</v>
      </c>
      <c r="C82" s="713" t="s">
        <v>2338</v>
      </c>
      <c r="D82" s="828"/>
      <c r="E82" s="713"/>
      <c r="F82" s="713"/>
      <c r="G82" s="713"/>
      <c r="H82" s="760"/>
      <c r="I82" s="847" t="str">
        <f t="shared" ref="I82:I101" si="13">INDEX(TEMPLATE_NUMBER_POINT_FHD,B82,MATCH(TEMPLATE_SPHERE,TEMPLATE_SPHERE_LIST_FOR_NOTE,0))</f>
        <v>10</v>
      </c>
      <c r="J82" s="84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84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14" t="str">
        <f t="shared" ref="L82:L101" si="16">IF(I82=0,"",I82)</f>
        <v>10</v>
      </c>
      <c r="M82" s="71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1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18" t="s">
        <v>138</v>
      </c>
      <c r="P82" s="818"/>
      <c r="Q82" s="818"/>
      <c r="R82" s="818"/>
      <c r="S82" s="818"/>
      <c r="T82" s="713" t="s">
        <v>2355</v>
      </c>
      <c r="U82" s="713"/>
      <c r="V82" s="713"/>
      <c r="W82" s="713"/>
      <c r="X82" s="713"/>
      <c r="Y82" s="844"/>
      <c r="Z82" s="716" t="s">
        <v>2356</v>
      </c>
      <c r="AA82" s="719"/>
      <c r="AB82" s="716"/>
      <c r="AC82" s="716"/>
      <c r="AD82" s="716"/>
    </row>
    <row r="83" spans="1:30" ht="9" customHeight="1">
      <c r="A83" s="715"/>
      <c r="B83" s="768">
        <v>66</v>
      </c>
      <c r="C83" s="713"/>
      <c r="D83" s="828"/>
      <c r="E83" s="713"/>
      <c r="F83" s="713"/>
      <c r="G83" s="713"/>
      <c r="H83" s="760"/>
      <c r="I83" s="847" t="str">
        <f t="shared" si="13"/>
        <v>10.1</v>
      </c>
      <c r="J83" s="847" t="str">
        <f t="shared" si="14"/>
        <v xml:space="preserve">По приборам учёта </v>
      </c>
      <c r="K83" s="847">
        <f t="shared" si="15"/>
        <v>0</v>
      </c>
      <c r="L83" s="714" t="str">
        <f t="shared" si="16"/>
        <v>10.1</v>
      </c>
      <c r="M83" s="714" t="str">
        <f t="shared" si="17"/>
        <v xml:space="preserve">По приборам учёта </v>
      </c>
      <c r="N83" s="714" t="str">
        <f t="shared" si="18"/>
        <v/>
      </c>
      <c r="O83" s="818" t="s">
        <v>2247</v>
      </c>
      <c r="P83" s="818"/>
      <c r="Q83" s="818"/>
      <c r="R83" s="818"/>
      <c r="S83" s="818"/>
      <c r="T83" s="713" t="s">
        <v>2357</v>
      </c>
      <c r="U83" s="713"/>
      <c r="V83" s="713"/>
      <c r="W83" s="713"/>
      <c r="X83" s="713"/>
      <c r="Y83" s="844"/>
      <c r="Z83" s="716"/>
      <c r="AA83" s="719"/>
      <c r="AB83" s="716"/>
      <c r="AC83" s="716"/>
      <c r="AD83" s="716"/>
    </row>
    <row r="84" spans="1:30" ht="54" customHeight="1">
      <c r="A84" s="715"/>
      <c r="B84" s="768">
        <v>67</v>
      </c>
      <c r="C84" s="713"/>
      <c r="D84" s="828"/>
      <c r="E84" s="713"/>
      <c r="F84" s="713"/>
      <c r="G84" s="713"/>
      <c r="H84" s="760"/>
      <c r="I84" s="847" t="str">
        <f t="shared" si="13"/>
        <v>10.1.1</v>
      </c>
      <c r="J84" s="84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847">
        <f t="shared" si="15"/>
        <v>0</v>
      </c>
      <c r="L84" s="714" t="str">
        <f t="shared" si="16"/>
        <v>10.1.1</v>
      </c>
      <c r="M84" s="71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14" t="str">
        <f t="shared" si="18"/>
        <v/>
      </c>
      <c r="O84" s="818" t="s">
        <v>2358</v>
      </c>
      <c r="P84" s="818"/>
      <c r="Q84" s="818"/>
      <c r="R84" s="818"/>
      <c r="S84" s="818"/>
      <c r="T84" s="713" t="s">
        <v>2359</v>
      </c>
      <c r="U84" s="713"/>
      <c r="V84" s="713"/>
      <c r="W84" s="713"/>
      <c r="X84" s="713"/>
      <c r="Y84" s="844"/>
      <c r="Z84" s="716"/>
      <c r="AA84" s="719"/>
      <c r="AB84" s="716"/>
      <c r="AC84" s="716"/>
      <c r="AD84" s="716"/>
    </row>
    <row r="85" spans="1:30" ht="9" customHeight="1">
      <c r="A85" s="715"/>
      <c r="B85" s="768">
        <v>68</v>
      </c>
      <c r="C85" s="713"/>
      <c r="D85" s="828"/>
      <c r="E85" s="713"/>
      <c r="F85" s="713"/>
      <c r="G85" s="713"/>
      <c r="H85" s="760"/>
      <c r="I85" s="847" t="str">
        <f t="shared" si="13"/>
        <v>10.2</v>
      </c>
      <c r="J85" s="847" t="str">
        <f t="shared" si="14"/>
        <v>Расчётным путём</v>
      </c>
      <c r="K85" s="847">
        <f t="shared" si="15"/>
        <v>0</v>
      </c>
      <c r="L85" s="714" t="str">
        <f t="shared" si="16"/>
        <v>10.2</v>
      </c>
      <c r="M85" s="714" t="str">
        <f t="shared" si="17"/>
        <v>Расчётным путём</v>
      </c>
      <c r="N85" s="714" t="str">
        <f t="shared" si="18"/>
        <v/>
      </c>
      <c r="O85" s="818" t="s">
        <v>2251</v>
      </c>
      <c r="P85" s="818"/>
      <c r="Q85" s="818"/>
      <c r="R85" s="818"/>
      <c r="S85" s="818"/>
      <c r="T85" s="713" t="s">
        <v>2360</v>
      </c>
      <c r="U85" s="713"/>
      <c r="V85" s="713"/>
      <c r="W85" s="713"/>
      <c r="X85" s="713"/>
      <c r="Y85" s="844"/>
      <c r="Z85" s="716"/>
      <c r="AA85" s="719"/>
      <c r="AB85" s="716"/>
      <c r="AC85" s="716"/>
      <c r="AD85" s="716"/>
    </row>
    <row r="86" spans="1:30" ht="27" customHeight="1">
      <c r="A86" s="715"/>
      <c r="B86" s="768">
        <v>69</v>
      </c>
      <c r="C86" s="713"/>
      <c r="D86" s="828"/>
      <c r="E86" s="713"/>
      <c r="F86" s="713"/>
      <c r="G86" s="713"/>
      <c r="H86" s="760"/>
      <c r="I86" s="847" t="str">
        <f t="shared" si="13"/>
        <v>10.3</v>
      </c>
      <c r="J86" s="847" t="str">
        <f t="shared" si="14"/>
        <v>По нормативам потребления коммунальных услуг и нормативам потребления коммунальных ресурсов</v>
      </c>
      <c r="K86" s="847">
        <f t="shared" si="15"/>
        <v>0</v>
      </c>
      <c r="L86" s="714" t="str">
        <f t="shared" si="16"/>
        <v>10.3</v>
      </c>
      <c r="M86" s="714" t="str">
        <f t="shared" si="17"/>
        <v>По нормативам потребления коммунальных услуг и нормативам потребления коммунальных ресурсов</v>
      </c>
      <c r="N86" s="714" t="str">
        <f t="shared" si="18"/>
        <v/>
      </c>
      <c r="O86" s="818" t="s">
        <v>2361</v>
      </c>
      <c r="P86" s="818"/>
      <c r="Q86" s="818"/>
      <c r="R86" s="818"/>
      <c r="S86" s="818"/>
      <c r="T86" s="713" t="s">
        <v>2362</v>
      </c>
      <c r="U86" s="713"/>
      <c r="V86" s="713"/>
      <c r="W86" s="713"/>
      <c r="X86" s="713"/>
      <c r="Y86" s="844"/>
      <c r="Z86" s="716"/>
      <c r="AA86" s="719"/>
      <c r="AB86" s="716"/>
      <c r="AC86" s="716"/>
      <c r="AD86" s="716"/>
    </row>
    <row r="87" spans="1:30" ht="36" customHeight="1">
      <c r="A87" s="715"/>
      <c r="B87" s="768">
        <v>70</v>
      </c>
      <c r="C87" s="713" t="s">
        <v>2363</v>
      </c>
      <c r="D87" s="828"/>
      <c r="E87" s="713"/>
      <c r="F87" s="713"/>
      <c r="G87" s="713"/>
      <c r="H87" s="760"/>
      <c r="I87" s="847" t="str">
        <f t="shared" si="13"/>
        <v>11</v>
      </c>
      <c r="J87" s="84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847">
        <f t="shared" si="15"/>
        <v>0</v>
      </c>
      <c r="L87" s="714" t="str">
        <f t="shared" si="16"/>
        <v>11</v>
      </c>
      <c r="M87" s="71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14" t="str">
        <f t="shared" si="18"/>
        <v/>
      </c>
      <c r="O87" s="818" t="s">
        <v>140</v>
      </c>
      <c r="P87" s="818"/>
      <c r="Q87" s="818"/>
      <c r="R87" s="818"/>
      <c r="S87" s="818"/>
      <c r="T87" s="713" t="s">
        <v>2364</v>
      </c>
      <c r="U87" s="713"/>
      <c r="V87" s="713"/>
      <c r="W87" s="713"/>
      <c r="X87" s="713"/>
      <c r="Y87" s="844"/>
      <c r="Z87" s="716"/>
      <c r="AA87" s="719"/>
      <c r="AB87" s="716"/>
      <c r="AC87" s="716"/>
      <c r="AD87" s="716"/>
    </row>
    <row r="88" spans="1:30" ht="18" customHeight="1">
      <c r="A88" s="715"/>
      <c r="B88" s="768">
        <v>71</v>
      </c>
      <c r="C88" s="713" t="s">
        <v>2365</v>
      </c>
      <c r="D88" s="828"/>
      <c r="E88" s="713"/>
      <c r="F88" s="713"/>
      <c r="G88" s="713"/>
      <c r="H88" s="760"/>
      <c r="I88" s="847" t="str">
        <f t="shared" si="13"/>
        <v>12</v>
      </c>
      <c r="J88" s="847" t="str">
        <f t="shared" si="14"/>
        <v>Фактический объем потерь при передаче тепловой энергии</v>
      </c>
      <c r="K88" s="847">
        <f t="shared" si="15"/>
        <v>0</v>
      </c>
      <c r="L88" s="714" t="str">
        <f t="shared" si="16"/>
        <v>12</v>
      </c>
      <c r="M88" s="714" t="str">
        <f t="shared" si="17"/>
        <v>Фактический объем потерь при передаче тепловой энергии</v>
      </c>
      <c r="N88" s="714" t="str">
        <f t="shared" si="18"/>
        <v/>
      </c>
      <c r="O88" s="818" t="s">
        <v>145</v>
      </c>
      <c r="P88" s="818"/>
      <c r="Q88" s="818"/>
      <c r="R88" s="818"/>
      <c r="S88" s="818"/>
      <c r="T88" s="713" t="s">
        <v>739</v>
      </c>
      <c r="U88" s="713"/>
      <c r="V88" s="713"/>
      <c r="W88" s="713"/>
      <c r="X88" s="713"/>
      <c r="Y88" s="844"/>
      <c r="Z88" s="716"/>
      <c r="AA88" s="719"/>
      <c r="AB88" s="716"/>
      <c r="AC88" s="716"/>
      <c r="AD88" s="716"/>
    </row>
    <row r="89" spans="1:30" ht="18" customHeight="1">
      <c r="A89" s="715"/>
      <c r="B89" s="768">
        <v>72</v>
      </c>
      <c r="C89" s="713" t="s">
        <v>2366</v>
      </c>
      <c r="D89" s="828" t="s">
        <v>2363</v>
      </c>
      <c r="E89" s="713" t="s">
        <v>2363</v>
      </c>
      <c r="F89" s="713" t="s">
        <v>2329</v>
      </c>
      <c r="G89" s="713"/>
      <c r="H89" s="760"/>
      <c r="I89" s="847" t="str">
        <f t="shared" si="13"/>
        <v>13</v>
      </c>
      <c r="J89" s="847" t="str">
        <f t="shared" si="14"/>
        <v>Среднесписочная численность основного производственного персонала</v>
      </c>
      <c r="K89" s="847">
        <f t="shared" si="15"/>
        <v>0</v>
      </c>
      <c r="L89" s="714" t="str">
        <f t="shared" si="16"/>
        <v>13</v>
      </c>
      <c r="M89" s="714" t="str">
        <f t="shared" si="17"/>
        <v>Среднесписочная численность основного производственного персонала</v>
      </c>
      <c r="N89" s="714" t="str">
        <f t="shared" si="18"/>
        <v/>
      </c>
      <c r="O89" s="818" t="s">
        <v>150</v>
      </c>
      <c r="P89" s="818" t="s">
        <v>145</v>
      </c>
      <c r="Q89" s="818" t="s">
        <v>145</v>
      </c>
      <c r="R89" s="818" t="s">
        <v>138</v>
      </c>
      <c r="S89" s="818"/>
      <c r="T89" s="713" t="s">
        <v>747</v>
      </c>
      <c r="U89" s="713" t="s">
        <v>747</v>
      </c>
      <c r="V89" s="713" t="s">
        <v>747</v>
      </c>
      <c r="W89" s="713" t="s">
        <v>747</v>
      </c>
      <c r="X89" s="713"/>
      <c r="Y89" s="844"/>
      <c r="Z89" s="716"/>
      <c r="AA89" s="719"/>
      <c r="AB89" s="716"/>
      <c r="AC89" s="716"/>
      <c r="AD89" s="716"/>
    </row>
    <row r="90" spans="1:30" ht="27" customHeight="1">
      <c r="A90" s="715"/>
      <c r="B90" s="768">
        <v>73</v>
      </c>
      <c r="C90" s="713" t="s">
        <v>2367</v>
      </c>
      <c r="D90" s="828"/>
      <c r="E90" s="713"/>
      <c r="F90" s="713"/>
      <c r="G90" s="713"/>
      <c r="H90" s="760"/>
      <c r="I90" s="847" t="str">
        <f t="shared" si="13"/>
        <v>14</v>
      </c>
      <c r="J90" s="847" t="str">
        <f t="shared" si="14"/>
        <v>Среднесписочная численность административно-управленческого персонала</v>
      </c>
      <c r="K90" s="847">
        <f t="shared" si="15"/>
        <v>0</v>
      </c>
      <c r="L90" s="714" t="str">
        <f t="shared" si="16"/>
        <v>14</v>
      </c>
      <c r="M90" s="714" t="str">
        <f t="shared" si="17"/>
        <v>Среднесписочная численность административно-управленческого персонала</v>
      </c>
      <c r="N90" s="714" t="str">
        <f t="shared" si="18"/>
        <v/>
      </c>
      <c r="O90" s="818" t="s">
        <v>239</v>
      </c>
      <c r="P90" s="818"/>
      <c r="Q90" s="818"/>
      <c r="R90" s="818"/>
      <c r="S90" s="818"/>
      <c r="T90" s="713" t="s">
        <v>749</v>
      </c>
      <c r="U90" s="713"/>
      <c r="V90" s="713"/>
      <c r="W90" s="713"/>
      <c r="X90" s="713"/>
      <c r="Y90" s="844"/>
      <c r="Z90" s="716"/>
      <c r="AA90" s="719"/>
      <c r="AB90" s="716"/>
      <c r="AC90" s="716"/>
      <c r="AD90" s="716"/>
    </row>
    <row r="91" spans="1:30" ht="18" customHeight="1">
      <c r="A91" s="715"/>
      <c r="B91" s="768">
        <v>74</v>
      </c>
      <c r="C91" s="713"/>
      <c r="D91" s="828" t="s">
        <v>2365</v>
      </c>
      <c r="E91" s="713" t="s">
        <v>2365</v>
      </c>
      <c r="F91" s="713"/>
      <c r="G91" s="713"/>
      <c r="H91" s="760"/>
      <c r="I91" s="847">
        <f t="shared" si="13"/>
        <v>0</v>
      </c>
      <c r="J91" s="847">
        <f t="shared" si="14"/>
        <v>0</v>
      </c>
      <c r="K91" s="847">
        <f t="shared" si="15"/>
        <v>0</v>
      </c>
      <c r="L91" s="714" t="str">
        <f t="shared" si="16"/>
        <v/>
      </c>
      <c r="M91" s="714" t="str">
        <f t="shared" si="17"/>
        <v/>
      </c>
      <c r="N91" s="714" t="str">
        <f t="shared" si="18"/>
        <v/>
      </c>
      <c r="O91" s="818"/>
      <c r="P91" s="818" t="s">
        <v>150</v>
      </c>
      <c r="Q91" s="818" t="s">
        <v>150</v>
      </c>
      <c r="R91" s="818"/>
      <c r="S91" s="818"/>
      <c r="T91" s="713"/>
      <c r="U91" s="713" t="s">
        <v>2368</v>
      </c>
      <c r="V91" s="713" t="s">
        <v>2368</v>
      </c>
      <c r="W91" s="713"/>
      <c r="X91" s="713"/>
      <c r="Y91" s="844"/>
      <c r="Z91" s="716"/>
      <c r="AA91" s="719"/>
      <c r="AB91" s="716"/>
      <c r="AC91" s="716"/>
      <c r="AD91" s="716"/>
    </row>
    <row r="92" spans="1:30" ht="27" customHeight="1">
      <c r="A92" s="715"/>
      <c r="B92" s="768">
        <v>75</v>
      </c>
      <c r="C92" s="713"/>
      <c r="D92" s="828" t="s">
        <v>2366</v>
      </c>
      <c r="E92" s="713"/>
      <c r="F92" s="713"/>
      <c r="G92" s="713"/>
      <c r="H92" s="760"/>
      <c r="I92" s="847">
        <f t="shared" si="13"/>
        <v>0</v>
      </c>
      <c r="J92" s="847">
        <f t="shared" si="14"/>
        <v>0</v>
      </c>
      <c r="K92" s="847">
        <f t="shared" si="15"/>
        <v>0</v>
      </c>
      <c r="L92" s="714" t="str">
        <f t="shared" si="16"/>
        <v/>
      </c>
      <c r="M92" s="714" t="str">
        <f t="shared" si="17"/>
        <v/>
      </c>
      <c r="N92" s="714" t="str">
        <f t="shared" si="18"/>
        <v/>
      </c>
      <c r="O92" s="818"/>
      <c r="P92" s="818" t="s">
        <v>239</v>
      </c>
      <c r="Q92" s="818"/>
      <c r="R92" s="818"/>
      <c r="S92" s="818"/>
      <c r="T92" s="713"/>
      <c r="U92" s="713" t="s">
        <v>2369</v>
      </c>
      <c r="V92" s="713"/>
      <c r="W92" s="713"/>
      <c r="X92" s="713"/>
      <c r="Y92" s="844"/>
      <c r="Z92" s="716"/>
      <c r="AA92" s="719" t="s">
        <v>2370</v>
      </c>
      <c r="AB92" s="716"/>
      <c r="AC92" s="716"/>
      <c r="AD92" s="716"/>
    </row>
    <row r="93" spans="1:30" ht="27" customHeight="1">
      <c r="A93" s="715"/>
      <c r="B93" s="768">
        <v>76</v>
      </c>
      <c r="C93" s="713"/>
      <c r="D93" s="828"/>
      <c r="E93" s="713"/>
      <c r="F93" s="713"/>
      <c r="G93" s="713"/>
      <c r="H93" s="760"/>
      <c r="I93" s="847">
        <f t="shared" si="13"/>
        <v>0</v>
      </c>
      <c r="J93" s="847">
        <f t="shared" si="14"/>
        <v>0</v>
      </c>
      <c r="K93" s="847">
        <f t="shared" si="15"/>
        <v>0</v>
      </c>
      <c r="L93" s="714" t="str">
        <f t="shared" si="16"/>
        <v/>
      </c>
      <c r="M93" s="714" t="str">
        <f t="shared" si="17"/>
        <v/>
      </c>
      <c r="N93" s="714" t="str">
        <f t="shared" si="18"/>
        <v/>
      </c>
      <c r="O93" s="818"/>
      <c r="P93" s="818" t="s">
        <v>2278</v>
      </c>
      <c r="Q93" s="818"/>
      <c r="R93" s="818"/>
      <c r="S93" s="818"/>
      <c r="T93" s="713"/>
      <c r="U93" s="713" t="s">
        <v>2371</v>
      </c>
      <c r="V93" s="713"/>
      <c r="W93" s="713"/>
      <c r="X93" s="713"/>
      <c r="Y93" s="844"/>
      <c r="Z93" s="716"/>
      <c r="AA93" s="719" t="s">
        <v>2372</v>
      </c>
      <c r="AB93" s="716"/>
      <c r="AC93" s="716"/>
      <c r="AD93" s="716"/>
    </row>
    <row r="94" spans="1:30" ht="45" customHeight="1">
      <c r="A94" s="715"/>
      <c r="B94" s="768">
        <v>77</v>
      </c>
      <c r="C94" s="713"/>
      <c r="D94" s="828" t="s">
        <v>2367</v>
      </c>
      <c r="E94" s="713"/>
      <c r="F94" s="713"/>
      <c r="G94" s="713"/>
      <c r="H94" s="760"/>
      <c r="I94" s="847">
        <f t="shared" si="13"/>
        <v>0</v>
      </c>
      <c r="J94" s="847">
        <f t="shared" si="14"/>
        <v>0</v>
      </c>
      <c r="K94" s="847">
        <f t="shared" si="15"/>
        <v>0</v>
      </c>
      <c r="L94" s="714" t="str">
        <f t="shared" si="16"/>
        <v/>
      </c>
      <c r="M94" s="714" t="str">
        <f t="shared" si="17"/>
        <v/>
      </c>
      <c r="N94" s="714" t="str">
        <f t="shared" si="18"/>
        <v/>
      </c>
      <c r="O94" s="818"/>
      <c r="P94" s="818" t="s">
        <v>1645</v>
      </c>
      <c r="Q94" s="818"/>
      <c r="R94" s="818"/>
      <c r="S94" s="818"/>
      <c r="T94" s="713"/>
      <c r="U94" s="713" t="s">
        <v>2373</v>
      </c>
      <c r="V94" s="713"/>
      <c r="W94" s="713"/>
      <c r="X94" s="713"/>
      <c r="Y94" s="844"/>
      <c r="Z94" s="716"/>
      <c r="AA94" s="719" t="s">
        <v>2374</v>
      </c>
      <c r="AB94" s="716"/>
      <c r="AC94" s="716"/>
      <c r="AD94" s="716"/>
    </row>
    <row r="95" spans="1:30" ht="99" customHeight="1">
      <c r="A95" s="715"/>
      <c r="B95" s="768">
        <v>78</v>
      </c>
      <c r="C95" s="713" t="s">
        <v>2375</v>
      </c>
      <c r="D95" s="828"/>
      <c r="E95" s="713"/>
      <c r="F95" s="713"/>
      <c r="G95" s="713"/>
      <c r="H95" s="760"/>
      <c r="I95" s="847" t="str">
        <f t="shared" si="13"/>
        <v>15</v>
      </c>
      <c r="J95" s="84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847">
        <f t="shared" si="15"/>
        <v>0</v>
      </c>
      <c r="L95" s="714" t="str">
        <f t="shared" si="16"/>
        <v>15</v>
      </c>
      <c r="M95" s="71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14" t="str">
        <f t="shared" si="18"/>
        <v/>
      </c>
      <c r="O95" s="818" t="s">
        <v>1645</v>
      </c>
      <c r="P95" s="818"/>
      <c r="Q95" s="818"/>
      <c r="R95" s="818"/>
      <c r="S95" s="818"/>
      <c r="T95" s="713" t="s">
        <v>2376</v>
      </c>
      <c r="U95" s="713"/>
      <c r="V95" s="713"/>
      <c r="W95" s="713"/>
      <c r="X95" s="713"/>
      <c r="Y95" s="844"/>
      <c r="Z95" s="716"/>
      <c r="AA95" s="719"/>
      <c r="AB95" s="716"/>
      <c r="AC95" s="716"/>
      <c r="AD95" s="716"/>
    </row>
    <row r="96" spans="1:30" ht="99" customHeight="1">
      <c r="A96" s="715"/>
      <c r="B96" s="768">
        <v>79</v>
      </c>
      <c r="C96" s="713" t="s">
        <v>1347</v>
      </c>
      <c r="D96" s="828"/>
      <c r="E96" s="713"/>
      <c r="F96" s="713"/>
      <c r="G96" s="713"/>
      <c r="H96" s="760"/>
      <c r="I96" s="847" t="str">
        <f t="shared" si="13"/>
        <v>16</v>
      </c>
      <c r="J96" s="84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84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14" t="str">
        <f t="shared" si="16"/>
        <v>16</v>
      </c>
      <c r="M96" s="71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1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18" t="s">
        <v>1651</v>
      </c>
      <c r="P96" s="818"/>
      <c r="Q96" s="818"/>
      <c r="R96" s="818"/>
      <c r="S96" s="818"/>
      <c r="T96" s="713" t="s">
        <v>2377</v>
      </c>
      <c r="U96" s="713"/>
      <c r="V96" s="713"/>
      <c r="W96" s="713"/>
      <c r="X96" s="713"/>
      <c r="Y96" s="844"/>
      <c r="Z96" s="716" t="s">
        <v>2378</v>
      </c>
      <c r="AA96" s="719"/>
      <c r="AB96" s="716"/>
      <c r="AC96" s="716"/>
      <c r="AD96" s="716"/>
    </row>
    <row r="97" spans="1:30" ht="63" customHeight="1">
      <c r="A97" s="715"/>
      <c r="B97" s="768">
        <v>80</v>
      </c>
      <c r="C97" s="713" t="s">
        <v>2379</v>
      </c>
      <c r="D97" s="828"/>
      <c r="E97" s="713"/>
      <c r="F97" s="713"/>
      <c r="G97" s="713"/>
      <c r="H97" s="760"/>
      <c r="I97" s="847" t="str">
        <f t="shared" si="13"/>
        <v>17</v>
      </c>
      <c r="J97" s="84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847" t="str">
        <f t="shared" si="15"/>
        <v>Регулируемыми организациями указывается информация с по договорам, заключенным в рамках осуществления регулируемой деятельности.</v>
      </c>
      <c r="L97" s="714" t="str">
        <f t="shared" si="16"/>
        <v>17</v>
      </c>
      <c r="M97" s="71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14" t="str">
        <f t="shared" si="18"/>
        <v>Регулируемыми организациями указывается информация с по договорам, заключенным в рамках осуществления регулируемой деятельности.</v>
      </c>
      <c r="O97" s="818" t="s">
        <v>92</v>
      </c>
      <c r="P97" s="818"/>
      <c r="Q97" s="818"/>
      <c r="R97" s="818"/>
      <c r="S97" s="818"/>
      <c r="T97" s="713" t="s">
        <v>2380</v>
      </c>
      <c r="U97" s="713"/>
      <c r="V97" s="713"/>
      <c r="W97" s="713"/>
      <c r="X97" s="713"/>
      <c r="Y97" s="844"/>
      <c r="Z97" s="716" t="s">
        <v>2381</v>
      </c>
      <c r="AA97" s="719"/>
      <c r="AB97" s="716"/>
      <c r="AC97" s="716"/>
      <c r="AD97" s="716"/>
    </row>
    <row r="98" spans="1:30" ht="63" customHeight="1">
      <c r="A98" s="715"/>
      <c r="B98" s="768">
        <v>81</v>
      </c>
      <c r="C98" s="713" t="s">
        <v>2382</v>
      </c>
      <c r="D98" s="828"/>
      <c r="E98" s="713"/>
      <c r="F98" s="713"/>
      <c r="G98" s="713"/>
      <c r="H98" s="760"/>
      <c r="I98" s="847" t="str">
        <f t="shared" si="13"/>
        <v>18</v>
      </c>
      <c r="J98" s="84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847" t="str">
        <f t="shared" si="15"/>
        <v>Регулируемыми организациями указывается информация с по договорам, заключенным в рамках осуществления регулируемой деятельности.</v>
      </c>
      <c r="L98" s="714" t="str">
        <f t="shared" si="16"/>
        <v>18</v>
      </c>
      <c r="M98" s="71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14" t="str">
        <f t="shared" si="18"/>
        <v>Регулируемыми организациями указывается информация с по договорам, заключенным в рамках осуществления регулируемой деятельности.</v>
      </c>
      <c r="O98" s="818" t="s">
        <v>1676</v>
      </c>
      <c r="P98" s="818"/>
      <c r="Q98" s="818"/>
      <c r="R98" s="818"/>
      <c r="S98" s="818"/>
      <c r="T98" s="713" t="s">
        <v>2383</v>
      </c>
      <c r="U98" s="713"/>
      <c r="V98" s="713"/>
      <c r="W98" s="713"/>
      <c r="X98" s="713"/>
      <c r="Y98" s="844"/>
      <c r="Z98" s="716" t="s">
        <v>2381</v>
      </c>
      <c r="AA98" s="719"/>
      <c r="AB98" s="716"/>
      <c r="AC98" s="716"/>
      <c r="AD98" s="716"/>
    </row>
    <row r="99" spans="1:30" ht="90" customHeight="1">
      <c r="A99" s="715"/>
      <c r="B99" s="768">
        <v>82</v>
      </c>
      <c r="C99" s="713" t="s">
        <v>2384</v>
      </c>
      <c r="D99" s="828"/>
      <c r="E99" s="713"/>
      <c r="F99" s="713"/>
      <c r="G99" s="713"/>
      <c r="H99" s="760"/>
      <c r="I99" s="847" t="str">
        <f t="shared" si="13"/>
        <v>19</v>
      </c>
      <c r="J99" s="84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847" t="str">
        <f t="shared" si="15"/>
        <v>Указывается ссылка на документ, предварительно загруженный в хранилище файлов ФГИС ЕИАС.</v>
      </c>
      <c r="L99" s="714" t="str">
        <f t="shared" si="16"/>
        <v>19</v>
      </c>
      <c r="M99" s="71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14" t="str">
        <f t="shared" si="18"/>
        <v>Указывается ссылка на документ, предварительно загруженный в хранилище файлов ФГИС ЕИАС.</v>
      </c>
      <c r="O99" s="818" t="s">
        <v>1688</v>
      </c>
      <c r="P99" s="818"/>
      <c r="Q99" s="818"/>
      <c r="R99" s="818"/>
      <c r="S99" s="818"/>
      <c r="T99" s="713" t="s">
        <v>2385</v>
      </c>
      <c r="U99" s="713"/>
      <c r="V99" s="713"/>
      <c r="W99" s="713"/>
      <c r="X99" s="713"/>
      <c r="Y99" s="844"/>
      <c r="Z99" s="716" t="s">
        <v>704</v>
      </c>
      <c r="AA99" s="719"/>
      <c r="AB99" s="716"/>
      <c r="AC99" s="716"/>
      <c r="AD99" s="716"/>
    </row>
    <row r="100" spans="1:30" ht="27" customHeight="1">
      <c r="A100" s="715"/>
      <c r="B100" s="768">
        <v>83</v>
      </c>
      <c r="C100" s="713"/>
      <c r="D100" s="828"/>
      <c r="E100" s="713"/>
      <c r="F100" s="713"/>
      <c r="G100" s="713"/>
      <c r="H100" s="760"/>
      <c r="I100" s="847" t="str">
        <f t="shared" si="13"/>
        <v>19.1</v>
      </c>
      <c r="J100" s="847" t="str">
        <f t="shared" si="14"/>
        <v>Информация о показателях физического износа объектов теплоснабжения</v>
      </c>
      <c r="K100" s="847" t="str">
        <f t="shared" si="15"/>
        <v>Указывается ссылка на документ, предварительно загруженный в хранилище файлов ФГИС ЕИАС.</v>
      </c>
      <c r="L100" s="714" t="str">
        <f t="shared" si="16"/>
        <v>19.1</v>
      </c>
      <c r="M100" s="714" t="str">
        <f t="shared" si="17"/>
        <v>Информация о показателях физического износа объектов теплоснабжения</v>
      </c>
      <c r="N100" s="714" t="str">
        <f t="shared" si="18"/>
        <v>Указывается ссылка на документ, предварительно загруженный в хранилище файлов ФГИС ЕИАС.</v>
      </c>
      <c r="O100" s="818" t="s">
        <v>2386</v>
      </c>
      <c r="P100" s="818"/>
      <c r="Q100" s="818"/>
      <c r="R100" s="818"/>
      <c r="S100" s="818"/>
      <c r="T100" s="713" t="s">
        <v>2387</v>
      </c>
      <c r="U100" s="713"/>
      <c r="V100" s="713"/>
      <c r="W100" s="713"/>
      <c r="X100" s="713"/>
      <c r="Y100" s="844"/>
      <c r="Z100" s="716" t="s">
        <v>704</v>
      </c>
      <c r="AA100" s="719"/>
      <c r="AB100" s="716"/>
      <c r="AC100" s="716"/>
      <c r="AD100" s="716"/>
    </row>
    <row r="101" spans="1:30" ht="27" customHeight="1">
      <c r="A101" s="715"/>
      <c r="B101" s="768">
        <v>84</v>
      </c>
      <c r="C101" s="713"/>
      <c r="D101" s="828"/>
      <c r="E101" s="713"/>
      <c r="F101" s="713"/>
      <c r="G101" s="713"/>
      <c r="H101" s="760"/>
      <c r="I101" s="847" t="str">
        <f t="shared" si="13"/>
        <v>19.2</v>
      </c>
      <c r="J101" s="847" t="str">
        <f t="shared" si="14"/>
        <v>Информация о показателях энергетической эффективности объектов теплоснабжения</v>
      </c>
      <c r="K101" s="847" t="str">
        <f t="shared" si="15"/>
        <v>Указывается ссылка на документ, предварительно загруженный в хранилище файлов ФГИС ЕИАС.</v>
      </c>
      <c r="L101" s="714" t="str">
        <f t="shared" si="16"/>
        <v>19.2</v>
      </c>
      <c r="M101" s="714" t="str">
        <f t="shared" si="17"/>
        <v>Информация о показателях энергетической эффективности объектов теплоснабжения</v>
      </c>
      <c r="N101" s="714" t="str">
        <f t="shared" si="18"/>
        <v>Указывается ссылка на документ, предварительно загруженный в хранилище файлов ФГИС ЕИАС.</v>
      </c>
      <c r="O101" s="818" t="s">
        <v>2388</v>
      </c>
      <c r="P101" s="818"/>
      <c r="Q101" s="818"/>
      <c r="R101" s="818"/>
      <c r="S101" s="818"/>
      <c r="T101" s="713" t="s">
        <v>2389</v>
      </c>
      <c r="U101" s="713"/>
      <c r="V101" s="713"/>
      <c r="W101" s="713"/>
      <c r="X101" s="713"/>
      <c r="Y101" s="844"/>
      <c r="Z101" s="716" t="s">
        <v>704</v>
      </c>
      <c r="AA101" s="719"/>
      <c r="AB101" s="716"/>
      <c r="AC101" s="716"/>
      <c r="AD101" s="716"/>
    </row>
    <row r="102" spans="1:30" ht="9" customHeight="1">
      <c r="A102" s="715"/>
      <c r="B102" s="715"/>
      <c r="C102" s="713"/>
      <c r="D102" s="713"/>
      <c r="E102" s="713"/>
      <c r="F102" s="713"/>
      <c r="G102" s="713"/>
      <c r="H102" s="760"/>
      <c r="I102" s="760"/>
      <c r="J102" s="760"/>
      <c r="K102" s="760"/>
      <c r="L102" s="760"/>
      <c r="M102" s="713"/>
      <c r="N102" s="759"/>
      <c r="O102" s="818"/>
      <c r="P102" s="818"/>
      <c r="Q102" s="818"/>
      <c r="R102" s="818"/>
      <c r="S102" s="713"/>
      <c r="T102" s="713"/>
      <c r="U102" s="713"/>
      <c r="V102" s="713"/>
      <c r="W102" s="713"/>
      <c r="X102" s="713"/>
      <c r="Y102" s="844"/>
      <c r="Z102" s="716"/>
      <c r="AA102" s="719"/>
      <c r="AB102" s="716"/>
      <c r="AC102" s="716"/>
      <c r="AD102" s="716"/>
    </row>
    <row r="103" spans="1:30" ht="9" customHeight="1">
      <c r="A103" s="715"/>
      <c r="B103" s="715"/>
      <c r="C103" s="713"/>
      <c r="D103" s="713"/>
      <c r="E103" s="713"/>
      <c r="F103" s="713"/>
      <c r="G103" s="713"/>
      <c r="H103" s="760"/>
      <c r="I103" s="760"/>
      <c r="J103" s="760"/>
      <c r="K103" s="760"/>
      <c r="L103" s="760"/>
      <c r="M103" s="713"/>
      <c r="N103" s="759"/>
      <c r="O103" s="818"/>
      <c r="P103" s="818"/>
      <c r="Q103" s="818"/>
      <c r="R103" s="818"/>
      <c r="S103" s="713"/>
      <c r="T103" s="713"/>
      <c r="U103" s="713"/>
      <c r="V103" s="713"/>
      <c r="W103" s="713"/>
      <c r="X103" s="713"/>
      <c r="Y103" s="844"/>
      <c r="Z103" s="716"/>
      <c r="AA103" s="719"/>
      <c r="AB103" s="716"/>
      <c r="AC103" s="716"/>
      <c r="AD103" s="716"/>
    </row>
    <row r="104" spans="1:30" ht="9" customHeight="1">
      <c r="A104" s="715"/>
      <c r="B104" s="715"/>
      <c r="C104" s="713"/>
      <c r="D104" s="713"/>
      <c r="E104" s="713"/>
      <c r="F104" s="713"/>
      <c r="G104" s="713"/>
      <c r="H104" s="760"/>
      <c r="I104" s="760"/>
      <c r="J104" s="760"/>
      <c r="K104" s="760"/>
      <c r="L104" s="760"/>
      <c r="M104" s="713"/>
      <c r="N104" s="759"/>
      <c r="O104" s="818"/>
      <c r="P104" s="818"/>
      <c r="Q104" s="818"/>
      <c r="R104" s="818"/>
      <c r="S104" s="713"/>
      <c r="T104" s="713"/>
      <c r="U104" s="713"/>
      <c r="V104" s="713"/>
      <c r="W104" s="713"/>
      <c r="X104" s="713"/>
      <c r="Y104" s="844"/>
      <c r="Z104" s="716"/>
      <c r="AA104" s="719"/>
      <c r="AB104" s="716"/>
      <c r="AC104" s="716"/>
      <c r="AD104" s="716"/>
    </row>
    <row r="105" spans="1:30" ht="9" customHeight="1">
      <c r="A105" s="715"/>
      <c r="B105" s="715"/>
      <c r="C105" s="713"/>
      <c r="D105" s="713"/>
      <c r="E105" s="713"/>
      <c r="F105" s="713"/>
      <c r="G105" s="713"/>
      <c r="H105" s="760"/>
      <c r="I105" s="760"/>
      <c r="J105" s="760"/>
      <c r="K105" s="760"/>
      <c r="L105" s="760"/>
      <c r="M105" s="713"/>
      <c r="N105" s="759"/>
      <c r="O105" s="818"/>
      <c r="P105" s="818"/>
      <c r="Q105" s="818"/>
      <c r="R105" s="818"/>
      <c r="S105" s="713"/>
      <c r="T105" s="713"/>
      <c r="U105" s="713"/>
      <c r="V105" s="713"/>
      <c r="W105" s="713"/>
      <c r="X105" s="713"/>
      <c r="Y105" s="844"/>
      <c r="Z105" s="716"/>
      <c r="AA105" s="719"/>
      <c r="AB105" s="716"/>
      <c r="AC105" s="716"/>
      <c r="AD105" s="716"/>
    </row>
    <row r="106" spans="1:30" ht="9" customHeight="1">
      <c r="A106" s="715"/>
      <c r="B106" s="715"/>
      <c r="C106" s="713"/>
      <c r="D106" s="713"/>
      <c r="E106" s="713"/>
      <c r="F106" s="713"/>
      <c r="G106" s="713"/>
      <c r="H106" s="760"/>
      <c r="I106" s="760"/>
      <c r="J106" s="760"/>
      <c r="K106" s="760"/>
      <c r="L106" s="760"/>
      <c r="M106" s="713"/>
      <c r="N106" s="759"/>
      <c r="O106" s="818"/>
      <c r="P106" s="818"/>
      <c r="Q106" s="818"/>
      <c r="R106" s="818"/>
      <c r="S106" s="713"/>
      <c r="T106" s="713"/>
      <c r="U106" s="713"/>
      <c r="V106" s="713"/>
      <c r="W106" s="713"/>
      <c r="X106" s="713"/>
      <c r="Y106" s="844"/>
      <c r="Z106" s="716"/>
      <c r="AA106" s="719"/>
      <c r="AB106" s="716"/>
      <c r="AC106" s="716"/>
      <c r="AD106" s="716"/>
    </row>
    <row r="107" spans="1:30" ht="9" customHeight="1">
      <c r="A107" s="715"/>
      <c r="B107" s="715"/>
      <c r="C107" s="713"/>
      <c r="D107" s="713"/>
      <c r="E107" s="713"/>
      <c r="F107" s="713"/>
      <c r="G107" s="713"/>
      <c r="H107" s="760"/>
      <c r="I107" s="760"/>
      <c r="J107" s="760"/>
      <c r="K107" s="760"/>
      <c r="L107" s="760"/>
      <c r="M107" s="713"/>
      <c r="N107" s="759"/>
      <c r="O107" s="818"/>
      <c r="P107" s="818"/>
      <c r="Q107" s="818"/>
      <c r="R107" s="818"/>
      <c r="S107" s="713"/>
      <c r="T107" s="713"/>
      <c r="U107" s="713"/>
      <c r="V107" s="713"/>
      <c r="W107" s="713"/>
      <c r="X107" s="713"/>
      <c r="Y107" s="844"/>
      <c r="Z107" s="716"/>
      <c r="AA107" s="719"/>
      <c r="AB107" s="716"/>
      <c r="AC107" s="716"/>
      <c r="AD107" s="716"/>
    </row>
    <row r="108" spans="1:30" ht="9" customHeight="1">
      <c r="A108" s="715"/>
      <c r="B108" s="715"/>
      <c r="C108" s="713"/>
      <c r="D108" s="713"/>
      <c r="E108" s="713"/>
      <c r="F108" s="713"/>
      <c r="G108" s="713"/>
      <c r="H108" s="760"/>
      <c r="I108" s="760"/>
      <c r="J108" s="760"/>
      <c r="K108" s="760"/>
      <c r="L108" s="760"/>
      <c r="M108" s="713"/>
      <c r="N108" s="759"/>
      <c r="O108" s="818"/>
      <c r="P108" s="818"/>
      <c r="Q108" s="818"/>
      <c r="R108" s="818"/>
      <c r="S108" s="713"/>
      <c r="T108" s="713"/>
      <c r="U108" s="713"/>
      <c r="V108" s="713"/>
      <c r="W108" s="713"/>
      <c r="X108" s="713"/>
      <c r="Y108" s="844"/>
      <c r="Z108" s="716"/>
      <c r="AA108" s="719"/>
      <c r="AB108" s="716"/>
      <c r="AC108" s="716"/>
      <c r="AD108" s="716"/>
    </row>
    <row r="109" spans="1:30" ht="9" customHeight="1">
      <c r="A109" s="715"/>
      <c r="B109" s="715"/>
      <c r="C109" s="713"/>
      <c r="D109" s="713"/>
      <c r="E109" s="713"/>
      <c r="F109" s="713"/>
      <c r="G109" s="713"/>
      <c r="H109" s="760"/>
      <c r="I109" s="760"/>
      <c r="J109" s="760"/>
      <c r="K109" s="760"/>
      <c r="L109" s="760"/>
      <c r="M109" s="713"/>
      <c r="N109" s="759"/>
      <c r="O109" s="818"/>
      <c r="P109" s="818"/>
      <c r="Q109" s="818"/>
      <c r="R109" s="818"/>
      <c r="S109" s="713"/>
      <c r="T109" s="713"/>
      <c r="U109" s="713"/>
      <c r="V109" s="713"/>
      <c r="W109" s="713"/>
      <c r="X109" s="713"/>
      <c r="Y109" s="844"/>
      <c r="Z109" s="716"/>
      <c r="AA109" s="719"/>
      <c r="AB109" s="716"/>
      <c r="AC109" s="716"/>
      <c r="AD109" s="716"/>
    </row>
    <row r="110" spans="1:30" ht="9" customHeight="1">
      <c r="A110" s="715"/>
      <c r="B110" s="715"/>
      <c r="C110" s="713"/>
      <c r="D110" s="713"/>
      <c r="E110" s="713"/>
      <c r="F110" s="713"/>
      <c r="G110" s="713"/>
      <c r="H110" s="760"/>
      <c r="I110" s="760"/>
      <c r="J110" s="760"/>
      <c r="K110" s="760"/>
      <c r="L110" s="760"/>
      <c r="M110" s="713"/>
      <c r="N110" s="759"/>
      <c r="O110" s="818"/>
      <c r="P110" s="818"/>
      <c r="Q110" s="818"/>
      <c r="R110" s="818"/>
      <c r="S110" s="713"/>
      <c r="T110" s="713"/>
      <c r="U110" s="713"/>
      <c r="V110" s="713"/>
      <c r="W110" s="713"/>
      <c r="X110" s="713"/>
      <c r="Y110" s="844"/>
      <c r="Z110" s="716"/>
      <c r="AA110" s="719"/>
      <c r="AB110" s="716"/>
      <c r="AC110" s="716"/>
      <c r="AD110" s="716"/>
    </row>
    <row r="111" spans="1:30" ht="9" customHeight="1">
      <c r="A111" s="715"/>
      <c r="B111" s="715"/>
      <c r="C111" s="713"/>
      <c r="D111" s="713"/>
      <c r="E111" s="713"/>
      <c r="F111" s="713"/>
      <c r="G111" s="713"/>
      <c r="H111" s="760"/>
      <c r="I111" s="760"/>
      <c r="J111" s="760"/>
      <c r="K111" s="760"/>
      <c r="L111" s="760"/>
      <c r="M111" s="713"/>
      <c r="N111" s="759"/>
      <c r="O111" s="818"/>
      <c r="P111" s="818"/>
      <c r="Q111" s="818"/>
      <c r="R111" s="818"/>
      <c r="S111" s="713"/>
      <c r="T111" s="713"/>
      <c r="U111" s="713"/>
      <c r="V111" s="713"/>
      <c r="W111" s="713"/>
      <c r="X111" s="713"/>
      <c r="Y111" s="844"/>
      <c r="Z111" s="716"/>
      <c r="AA111" s="719"/>
      <c r="AB111" s="716"/>
      <c r="AC111" s="716"/>
      <c r="AD111" s="716"/>
    </row>
    <row r="112" spans="1:30" ht="9" customHeight="1">
      <c r="A112" s="715"/>
      <c r="B112" s="715"/>
      <c r="C112" s="713"/>
      <c r="D112" s="713"/>
      <c r="E112" s="713"/>
      <c r="F112" s="713"/>
      <c r="G112" s="713"/>
      <c r="H112" s="760"/>
      <c r="I112" s="760"/>
      <c r="J112" s="760"/>
      <c r="K112" s="760"/>
      <c r="L112" s="760"/>
      <c r="M112" s="713"/>
      <c r="N112" s="759"/>
      <c r="O112" s="818"/>
      <c r="P112" s="818"/>
      <c r="Q112" s="818"/>
      <c r="R112" s="818"/>
      <c r="S112" s="713"/>
      <c r="T112" s="713"/>
      <c r="U112" s="713"/>
      <c r="V112" s="713"/>
      <c r="W112" s="713"/>
      <c r="X112" s="713"/>
      <c r="Y112" s="844"/>
      <c r="Z112" s="716"/>
      <c r="AA112" s="719"/>
      <c r="AB112" s="716"/>
      <c r="AC112" s="716"/>
      <c r="AD112" s="716"/>
    </row>
    <row r="113" spans="1:30" ht="9" customHeight="1">
      <c r="A113" s="715"/>
      <c r="B113" s="715"/>
      <c r="C113" s="713"/>
      <c r="D113" s="713"/>
      <c r="E113" s="713"/>
      <c r="F113" s="713"/>
      <c r="G113" s="713"/>
      <c r="H113" s="760"/>
      <c r="I113" s="760"/>
      <c r="J113" s="760"/>
      <c r="K113" s="760"/>
      <c r="L113" s="760"/>
      <c r="M113" s="713"/>
      <c r="N113" s="759"/>
      <c r="O113" s="818"/>
      <c r="P113" s="818"/>
      <c r="Q113" s="818"/>
      <c r="R113" s="818"/>
      <c r="S113" s="713"/>
      <c r="T113" s="713"/>
      <c r="U113" s="713"/>
      <c r="V113" s="713"/>
      <c r="W113" s="713"/>
      <c r="X113" s="713"/>
      <c r="Y113" s="844"/>
      <c r="Z113" s="716"/>
      <c r="AA113" s="719"/>
      <c r="AB113" s="716"/>
      <c r="AC113" s="716"/>
      <c r="AD113" s="716"/>
    </row>
    <row r="114" spans="1:30" ht="9" customHeight="1">
      <c r="A114" s="715"/>
      <c r="B114" s="715"/>
      <c r="C114" s="713"/>
      <c r="D114" s="713"/>
      <c r="E114" s="713"/>
      <c r="F114" s="713"/>
      <c r="G114" s="713"/>
      <c r="H114" s="760"/>
      <c r="I114" s="760"/>
      <c r="J114" s="760"/>
      <c r="K114" s="760"/>
      <c r="L114" s="760"/>
      <c r="M114" s="713"/>
      <c r="N114" s="759"/>
      <c r="O114" s="818"/>
      <c r="P114" s="818"/>
      <c r="Q114" s="818"/>
      <c r="R114" s="818"/>
      <c r="S114" s="713"/>
      <c r="T114" s="713"/>
      <c r="U114" s="713"/>
      <c r="V114" s="713"/>
      <c r="W114" s="713"/>
      <c r="X114" s="713"/>
      <c r="Y114" s="844"/>
      <c r="Z114" s="716"/>
      <c r="AA114" s="719"/>
      <c r="AB114" s="716"/>
      <c r="AC114" s="716"/>
      <c r="AD114" s="716"/>
    </row>
    <row r="115" spans="1:30" ht="9" customHeight="1">
      <c r="A115" s="715"/>
      <c r="B115" s="715"/>
      <c r="C115" s="713"/>
      <c r="D115" s="713"/>
      <c r="E115" s="713"/>
      <c r="F115" s="713"/>
      <c r="G115" s="713"/>
      <c r="H115" s="760"/>
      <c r="I115" s="760"/>
      <c r="J115" s="760"/>
      <c r="K115" s="760"/>
      <c r="L115" s="760"/>
      <c r="M115" s="713"/>
      <c r="N115" s="759"/>
      <c r="O115" s="818"/>
      <c r="P115" s="818"/>
      <c r="Q115" s="818"/>
      <c r="R115" s="818"/>
      <c r="S115" s="713"/>
      <c r="T115" s="713"/>
      <c r="U115" s="713"/>
      <c r="V115" s="713"/>
      <c r="W115" s="713"/>
      <c r="X115" s="713"/>
      <c r="Y115" s="844"/>
      <c r="Z115" s="716"/>
      <c r="AA115" s="719"/>
      <c r="AB115" s="716"/>
      <c r="AC115" s="716"/>
      <c r="AD115" s="716"/>
    </row>
    <row r="116" spans="1:30" ht="9" customHeight="1">
      <c r="A116" s="715"/>
      <c r="B116" s="715"/>
      <c r="C116" s="713"/>
      <c r="D116" s="713"/>
      <c r="E116" s="713"/>
      <c r="F116" s="713"/>
      <c r="G116" s="713"/>
      <c r="H116" s="760"/>
      <c r="I116" s="760"/>
      <c r="J116" s="760"/>
      <c r="K116" s="760"/>
      <c r="L116" s="760"/>
      <c r="M116" s="713"/>
      <c r="N116" s="759"/>
      <c r="O116" s="818"/>
      <c r="P116" s="818"/>
      <c r="Q116" s="818"/>
      <c r="R116" s="818"/>
      <c r="S116" s="713"/>
      <c r="T116" s="713"/>
      <c r="U116" s="713"/>
      <c r="V116" s="713"/>
      <c r="W116" s="713"/>
      <c r="X116" s="713"/>
      <c r="Y116" s="844"/>
      <c r="Z116" s="716"/>
      <c r="AA116" s="719"/>
      <c r="AB116" s="716"/>
      <c r="AC116" s="716"/>
      <c r="AD116" s="716"/>
    </row>
    <row r="117" spans="1:30" ht="9" customHeight="1">
      <c r="A117" s="715"/>
      <c r="B117" s="715"/>
      <c r="C117" s="713"/>
      <c r="D117" s="713"/>
      <c r="E117" s="713"/>
      <c r="F117" s="713"/>
      <c r="G117" s="713"/>
      <c r="H117" s="760"/>
      <c r="I117" s="760"/>
      <c r="J117" s="760"/>
      <c r="K117" s="760"/>
      <c r="L117" s="760"/>
      <c r="M117" s="713"/>
      <c r="N117" s="759"/>
      <c r="O117" s="818"/>
      <c r="P117" s="818"/>
      <c r="Q117" s="818"/>
      <c r="R117" s="818"/>
      <c r="S117" s="713"/>
      <c r="T117" s="713"/>
      <c r="U117" s="713"/>
      <c r="V117" s="713"/>
      <c r="W117" s="713"/>
      <c r="X117" s="713"/>
      <c r="Y117" s="844"/>
      <c r="Z117" s="716"/>
      <c r="AA117" s="719"/>
      <c r="AB117" s="716"/>
      <c r="AC117" s="716"/>
      <c r="AD117" s="716"/>
    </row>
    <row r="118" spans="1:30" ht="9" customHeight="1">
      <c r="A118" s="715"/>
      <c r="B118" s="715"/>
      <c r="C118" s="713"/>
      <c r="D118" s="713"/>
      <c r="E118" s="713"/>
      <c r="F118" s="713"/>
      <c r="G118" s="713"/>
      <c r="H118" s="760"/>
      <c r="I118" s="760"/>
      <c r="J118" s="760"/>
      <c r="K118" s="760"/>
      <c r="L118" s="760"/>
      <c r="M118" s="713"/>
      <c r="N118" s="759"/>
      <c r="O118" s="818"/>
      <c r="P118" s="818"/>
      <c r="Q118" s="818"/>
      <c r="R118" s="818"/>
      <c r="S118" s="713"/>
      <c r="T118" s="713"/>
      <c r="U118" s="713"/>
      <c r="V118" s="713"/>
      <c r="W118" s="713"/>
      <c r="X118" s="713"/>
      <c r="Y118" s="844"/>
      <c r="Z118" s="716"/>
      <c r="AA118" s="719"/>
      <c r="AB118" s="716"/>
      <c r="AC118" s="716"/>
      <c r="AD118" s="716"/>
    </row>
    <row r="119" spans="1:30" ht="9" customHeight="1">
      <c r="A119" s="715"/>
      <c r="B119" s="715"/>
      <c r="C119" s="713"/>
      <c r="D119" s="713"/>
      <c r="E119" s="713"/>
      <c r="F119" s="713"/>
      <c r="G119" s="713"/>
      <c r="H119" s="760"/>
      <c r="I119" s="760"/>
      <c r="J119" s="760"/>
      <c r="K119" s="760"/>
      <c r="L119" s="760"/>
      <c r="M119" s="713"/>
      <c r="N119" s="759"/>
      <c r="O119" s="818"/>
      <c r="P119" s="818"/>
      <c r="Q119" s="818"/>
      <c r="R119" s="818"/>
      <c r="S119" s="713"/>
      <c r="T119" s="713"/>
      <c r="U119" s="713"/>
      <c r="V119" s="713"/>
      <c r="W119" s="713"/>
      <c r="X119" s="713"/>
      <c r="Y119" s="844"/>
      <c r="Z119" s="716"/>
      <c r="AA119" s="719"/>
      <c r="AB119" s="716"/>
      <c r="AC119" s="716"/>
      <c r="AD119" s="716"/>
    </row>
    <row r="120" spans="1:30" ht="9" customHeight="1">
      <c r="A120" s="715"/>
      <c r="B120" s="715"/>
      <c r="C120" s="713"/>
      <c r="D120" s="713"/>
      <c r="E120" s="713"/>
      <c r="F120" s="713"/>
      <c r="G120" s="713"/>
      <c r="H120" s="760"/>
      <c r="I120" s="760"/>
      <c r="J120" s="760"/>
      <c r="K120" s="760"/>
      <c r="L120" s="760"/>
      <c r="M120" s="713"/>
      <c r="N120" s="759"/>
      <c r="O120" s="818"/>
      <c r="P120" s="818"/>
      <c r="Q120" s="818"/>
      <c r="R120" s="818"/>
      <c r="S120" s="713"/>
      <c r="T120" s="713"/>
      <c r="U120" s="713"/>
      <c r="V120" s="713"/>
      <c r="W120" s="713"/>
      <c r="X120" s="713"/>
      <c r="Y120" s="844"/>
      <c r="Z120" s="716"/>
      <c r="AA120" s="719"/>
      <c r="AB120" s="716"/>
      <c r="AC120" s="716"/>
      <c r="AD120" s="716"/>
    </row>
    <row r="121" spans="1:30" ht="9" customHeight="1">
      <c r="A121" s="715"/>
      <c r="B121" s="715"/>
      <c r="C121" s="713"/>
      <c r="D121" s="713"/>
      <c r="E121" s="713"/>
      <c r="F121" s="713"/>
      <c r="G121" s="713"/>
      <c r="H121" s="760"/>
      <c r="I121" s="760"/>
      <c r="J121" s="760"/>
      <c r="K121" s="760"/>
      <c r="L121" s="760"/>
      <c r="M121" s="713"/>
      <c r="N121" s="759"/>
      <c r="O121" s="818"/>
      <c r="P121" s="818"/>
      <c r="Q121" s="818"/>
      <c r="R121" s="818"/>
      <c r="S121" s="713"/>
      <c r="T121" s="713"/>
      <c r="U121" s="713"/>
      <c r="V121" s="713"/>
      <c r="W121" s="713"/>
      <c r="X121" s="713"/>
      <c r="Y121" s="844"/>
      <c r="Z121" s="716"/>
      <c r="AA121" s="719"/>
      <c r="AB121" s="716"/>
      <c r="AC121" s="716"/>
      <c r="AD121" s="716"/>
    </row>
    <row r="122" spans="1:30" ht="9" customHeight="1">
      <c r="A122" s="715"/>
      <c r="B122" s="715"/>
      <c r="C122" s="713"/>
      <c r="D122" s="713"/>
      <c r="E122" s="713"/>
      <c r="F122" s="713"/>
      <c r="G122" s="713"/>
      <c r="H122" s="760"/>
      <c r="I122" s="760"/>
      <c r="J122" s="760"/>
      <c r="K122" s="760"/>
      <c r="L122" s="760"/>
      <c r="M122" s="713"/>
      <c r="N122" s="759"/>
      <c r="O122" s="818"/>
      <c r="P122" s="818"/>
      <c r="Q122" s="818"/>
      <c r="R122" s="818"/>
      <c r="S122" s="713"/>
      <c r="T122" s="713"/>
      <c r="U122" s="713"/>
      <c r="V122" s="713"/>
      <c r="W122" s="713"/>
      <c r="X122" s="713"/>
      <c r="Y122" s="844"/>
      <c r="Z122" s="716"/>
      <c r="AA122" s="719"/>
      <c r="AB122" s="716"/>
      <c r="AC122" s="716"/>
      <c r="AD122" s="716"/>
    </row>
    <row r="123" spans="1:30" ht="9" customHeight="1">
      <c r="A123" s="715"/>
      <c r="B123" s="715"/>
      <c r="C123" s="713"/>
      <c r="D123" s="713"/>
      <c r="E123" s="713"/>
      <c r="F123" s="713"/>
      <c r="G123" s="713"/>
      <c r="H123" s="760"/>
      <c r="I123" s="760"/>
      <c r="J123" s="760"/>
      <c r="K123" s="760"/>
      <c r="L123" s="760"/>
      <c r="M123" s="713"/>
      <c r="N123" s="759"/>
      <c r="O123" s="818"/>
      <c r="P123" s="818"/>
      <c r="Q123" s="818"/>
      <c r="R123" s="818"/>
      <c r="S123" s="713"/>
      <c r="T123" s="713"/>
      <c r="U123" s="713"/>
      <c r="V123" s="713"/>
      <c r="W123" s="713"/>
      <c r="X123" s="713"/>
      <c r="Y123" s="844"/>
      <c r="Z123" s="716"/>
      <c r="AA123" s="719"/>
      <c r="AB123" s="716"/>
      <c r="AC123" s="716"/>
      <c r="AD123" s="716"/>
    </row>
    <row r="124" spans="1:30" ht="9" customHeight="1">
      <c r="A124" s="715"/>
      <c r="B124" s="715"/>
      <c r="C124" s="713"/>
      <c r="D124" s="713"/>
      <c r="E124" s="713"/>
      <c r="F124" s="713"/>
      <c r="G124" s="713"/>
      <c r="H124" s="760"/>
      <c r="I124" s="760"/>
      <c r="J124" s="760"/>
      <c r="K124" s="760"/>
      <c r="L124" s="760"/>
      <c r="M124" s="713"/>
      <c r="N124" s="759"/>
      <c r="O124" s="818"/>
      <c r="P124" s="818"/>
      <c r="Q124" s="818"/>
      <c r="R124" s="818"/>
      <c r="S124" s="713"/>
      <c r="T124" s="713"/>
      <c r="U124" s="713"/>
      <c r="V124" s="713"/>
      <c r="W124" s="713"/>
      <c r="X124" s="713"/>
      <c r="Y124" s="844"/>
      <c r="Z124" s="716"/>
      <c r="AA124" s="719"/>
      <c r="AB124" s="716"/>
      <c r="AC124" s="716"/>
      <c r="AD124" s="716"/>
    </row>
    <row r="125" spans="1:30" ht="9" customHeight="1">
      <c r="A125" s="715"/>
      <c r="B125" s="715"/>
      <c r="C125" s="713"/>
      <c r="D125" s="713"/>
      <c r="E125" s="713"/>
      <c r="F125" s="713"/>
      <c r="G125" s="713"/>
      <c r="H125" s="760"/>
      <c r="I125" s="760"/>
      <c r="J125" s="760"/>
      <c r="K125" s="760"/>
      <c r="L125" s="760"/>
      <c r="M125" s="713"/>
      <c r="N125" s="759"/>
      <c r="O125" s="818"/>
      <c r="P125" s="818"/>
      <c r="Q125" s="818"/>
      <c r="R125" s="818"/>
      <c r="S125" s="713"/>
      <c r="T125" s="713"/>
      <c r="U125" s="713"/>
      <c r="V125" s="713"/>
      <c r="W125" s="713"/>
      <c r="X125" s="713"/>
      <c r="Y125" s="844"/>
      <c r="Z125" s="716"/>
      <c r="AA125" s="719"/>
      <c r="AB125" s="716"/>
      <c r="AC125" s="716"/>
      <c r="AD125" s="716"/>
    </row>
    <row r="126" spans="1:30" ht="9" customHeight="1">
      <c r="A126" s="715"/>
      <c r="B126" s="715"/>
      <c r="C126" s="713"/>
      <c r="D126" s="713"/>
      <c r="E126" s="713"/>
      <c r="F126" s="713"/>
      <c r="G126" s="713"/>
      <c r="H126" s="760"/>
      <c r="I126" s="760"/>
      <c r="J126" s="760"/>
      <c r="K126" s="760"/>
      <c r="L126" s="760"/>
      <c r="M126" s="713"/>
      <c r="N126" s="759"/>
      <c r="O126" s="818"/>
      <c r="P126" s="818"/>
      <c r="Q126" s="818"/>
      <c r="R126" s="818"/>
      <c r="S126" s="713"/>
      <c r="T126" s="713"/>
      <c r="U126" s="713"/>
      <c r="V126" s="713"/>
      <c r="W126" s="713"/>
      <c r="X126" s="713"/>
      <c r="Y126" s="844"/>
      <c r="Z126" s="716"/>
      <c r="AA126" s="719"/>
      <c r="AB126" s="716"/>
      <c r="AC126" s="716"/>
      <c r="AD126" s="716"/>
    </row>
    <row r="127" spans="1:30" ht="9" customHeight="1">
      <c r="A127" s="715"/>
      <c r="B127" s="715"/>
      <c r="C127" s="713"/>
      <c r="D127" s="713"/>
      <c r="E127" s="713"/>
      <c r="F127" s="713"/>
      <c r="G127" s="713"/>
      <c r="H127" s="760"/>
      <c r="I127" s="760"/>
      <c r="J127" s="760"/>
      <c r="K127" s="760"/>
      <c r="L127" s="760"/>
      <c r="M127" s="713"/>
      <c r="N127" s="759"/>
      <c r="O127" s="818"/>
      <c r="P127" s="818"/>
      <c r="Q127" s="818"/>
      <c r="R127" s="818"/>
      <c r="S127" s="713"/>
      <c r="T127" s="713"/>
      <c r="U127" s="713"/>
      <c r="V127" s="713"/>
      <c r="W127" s="713"/>
      <c r="X127" s="713"/>
      <c r="Y127" s="844"/>
      <c r="Z127" s="716"/>
      <c r="AA127" s="719"/>
      <c r="AB127" s="716"/>
      <c r="AC127" s="716"/>
      <c r="AD127" s="716"/>
    </row>
    <row r="128" spans="1:30" ht="9" customHeight="1">
      <c r="A128" s="715"/>
      <c r="B128" s="715"/>
      <c r="C128" s="713"/>
      <c r="D128" s="713"/>
      <c r="E128" s="713"/>
      <c r="F128" s="713"/>
      <c r="G128" s="713"/>
      <c r="H128" s="760"/>
      <c r="I128" s="760"/>
      <c r="J128" s="760"/>
      <c r="K128" s="760"/>
      <c r="L128" s="760"/>
      <c r="M128" s="713"/>
      <c r="N128" s="759"/>
      <c r="O128" s="818"/>
      <c r="P128" s="818"/>
      <c r="Q128" s="818"/>
      <c r="R128" s="818"/>
      <c r="S128" s="713"/>
      <c r="T128" s="713"/>
      <c r="U128" s="713"/>
      <c r="V128" s="713"/>
      <c r="W128" s="713"/>
      <c r="X128" s="713"/>
      <c r="Y128" s="844"/>
      <c r="Z128" s="716"/>
      <c r="AA128" s="719"/>
      <c r="AB128" s="716"/>
      <c r="AC128" s="716"/>
      <c r="AD128" s="716"/>
    </row>
    <row r="129" spans="1:30" ht="9" customHeight="1">
      <c r="A129" s="715"/>
      <c r="B129" s="715"/>
      <c r="C129" s="713"/>
      <c r="D129" s="713"/>
      <c r="E129" s="713"/>
      <c r="F129" s="713"/>
      <c r="G129" s="713"/>
      <c r="H129" s="760"/>
      <c r="I129" s="760"/>
      <c r="J129" s="760"/>
      <c r="K129" s="760"/>
      <c r="L129" s="760"/>
      <c r="M129" s="713"/>
      <c r="N129" s="759"/>
      <c r="O129" s="818"/>
      <c r="P129" s="818"/>
      <c r="Q129" s="818"/>
      <c r="R129" s="818"/>
      <c r="S129" s="713"/>
      <c r="T129" s="713"/>
      <c r="U129" s="713"/>
      <c r="V129" s="713"/>
      <c r="W129" s="713"/>
      <c r="X129" s="713"/>
      <c r="Y129" s="844"/>
      <c r="Z129" s="716"/>
      <c r="AA129" s="719"/>
      <c r="AB129" s="716"/>
      <c r="AC129" s="716"/>
      <c r="AD129" s="716"/>
    </row>
    <row r="130" spans="1:30" ht="9" customHeight="1">
      <c r="A130" s="715"/>
      <c r="B130" s="715"/>
      <c r="C130" s="713"/>
      <c r="D130" s="713"/>
      <c r="E130" s="713"/>
      <c r="F130" s="713"/>
      <c r="G130" s="713"/>
      <c r="H130" s="760"/>
      <c r="I130" s="760"/>
      <c r="J130" s="760"/>
      <c r="K130" s="760"/>
      <c r="L130" s="760"/>
      <c r="M130" s="713"/>
      <c r="N130" s="759"/>
      <c r="O130" s="820"/>
      <c r="P130" s="820"/>
      <c r="Q130" s="820"/>
      <c r="R130" s="820"/>
      <c r="S130" s="713"/>
      <c r="T130" s="713"/>
      <c r="U130" s="713"/>
      <c r="V130" s="713"/>
      <c r="W130" s="713"/>
      <c r="X130" s="713"/>
      <c r="Y130" s="844"/>
      <c r="Z130" s="716"/>
      <c r="AA130" s="719"/>
      <c r="AB130" s="716"/>
      <c r="AC130" s="716"/>
      <c r="AD130" s="716"/>
    </row>
    <row r="131" spans="1:30" ht="9" customHeight="1">
      <c r="A131" s="715"/>
      <c r="B131" s="715"/>
      <c r="C131" s="713"/>
      <c r="D131" s="713"/>
      <c r="E131" s="713"/>
      <c r="F131" s="713"/>
      <c r="G131" s="713"/>
      <c r="H131" s="760"/>
      <c r="I131" s="760"/>
      <c r="J131" s="760"/>
      <c r="K131" s="760"/>
      <c r="L131" s="760"/>
      <c r="M131" s="713"/>
      <c r="N131" s="759"/>
      <c r="O131" s="821"/>
      <c r="P131" s="821"/>
      <c r="Q131" s="821"/>
      <c r="R131" s="821"/>
      <c r="S131" s="713"/>
      <c r="T131" s="713"/>
      <c r="U131" s="713"/>
      <c r="V131" s="713"/>
      <c r="W131" s="713"/>
      <c r="X131" s="713"/>
      <c r="Y131" s="844"/>
      <c r="Z131" s="716"/>
      <c r="AA131" s="719"/>
      <c r="AB131" s="716"/>
      <c r="AC131" s="716"/>
      <c r="AD131" s="716"/>
    </row>
    <row r="132" spans="1:30" ht="9" customHeight="1">
      <c r="A132" s="715"/>
      <c r="B132" s="715"/>
      <c r="C132" s="713"/>
      <c r="D132" s="713"/>
      <c r="E132" s="713"/>
      <c r="F132" s="713"/>
      <c r="G132" s="713"/>
      <c r="H132" s="760"/>
      <c r="I132" s="760"/>
      <c r="J132" s="760"/>
      <c r="K132" s="760"/>
      <c r="L132" s="760"/>
      <c r="M132" s="713"/>
      <c r="N132" s="759"/>
      <c r="O132" s="820"/>
      <c r="P132" s="820"/>
      <c r="Q132" s="820"/>
      <c r="R132" s="820"/>
      <c r="S132" s="713"/>
      <c r="T132" s="713"/>
      <c r="U132" s="713"/>
      <c r="V132" s="713"/>
      <c r="W132" s="713"/>
      <c r="X132" s="713"/>
      <c r="Y132" s="844"/>
      <c r="Z132" s="716"/>
      <c r="AA132" s="719"/>
      <c r="AB132" s="716"/>
      <c r="AC132" s="716"/>
      <c r="AD132" s="716"/>
    </row>
    <row r="133" spans="1:30" ht="9" customHeight="1">
      <c r="A133" s="715"/>
      <c r="B133" s="715"/>
      <c r="C133" s="713"/>
      <c r="D133" s="713"/>
      <c r="E133" s="713"/>
      <c r="F133" s="713"/>
      <c r="G133" s="713"/>
      <c r="H133" s="760"/>
      <c r="I133" s="760"/>
      <c r="J133" s="760"/>
      <c r="K133" s="760"/>
      <c r="L133" s="760"/>
      <c r="M133" s="713"/>
      <c r="N133" s="759"/>
      <c r="O133" s="821"/>
      <c r="P133" s="821"/>
      <c r="Q133" s="821"/>
      <c r="R133" s="821"/>
      <c r="S133" s="713"/>
      <c r="T133" s="713"/>
      <c r="U133" s="713"/>
      <c r="V133" s="713"/>
      <c r="W133" s="713"/>
      <c r="X133" s="713"/>
      <c r="Y133" s="844"/>
      <c r="Z133" s="716"/>
      <c r="AA133" s="719"/>
      <c r="AB133" s="716"/>
      <c r="AC133" s="716"/>
      <c r="AD133" s="716"/>
    </row>
    <row r="134" spans="1:30" ht="9" customHeight="1">
      <c r="A134" s="715"/>
      <c r="B134" s="715"/>
      <c r="C134" s="713"/>
      <c r="D134" s="713"/>
      <c r="E134" s="713"/>
      <c r="F134" s="713"/>
      <c r="G134" s="713"/>
      <c r="H134" s="760"/>
      <c r="I134" s="760"/>
      <c r="J134" s="760"/>
      <c r="K134" s="760"/>
      <c r="L134" s="760"/>
      <c r="M134" s="713"/>
      <c r="N134" s="759"/>
      <c r="O134" s="818"/>
      <c r="P134" s="818"/>
      <c r="Q134" s="818"/>
      <c r="R134" s="818"/>
      <c r="S134" s="713"/>
      <c r="T134" s="713"/>
      <c r="U134" s="713"/>
      <c r="V134" s="713"/>
      <c r="W134" s="713"/>
      <c r="X134" s="713"/>
      <c r="Y134" s="844"/>
      <c r="Z134" s="716"/>
      <c r="AA134" s="719"/>
      <c r="AB134" s="716"/>
      <c r="AC134" s="716"/>
      <c r="AD134" s="716"/>
    </row>
    <row r="135" spans="1:30" ht="9" customHeight="1">
      <c r="A135" s="715"/>
      <c r="B135" s="715"/>
      <c r="C135" s="713"/>
      <c r="D135" s="713"/>
      <c r="E135" s="713"/>
      <c r="F135" s="713"/>
      <c r="G135" s="713"/>
      <c r="H135" s="760"/>
      <c r="I135" s="760"/>
      <c r="J135" s="760"/>
      <c r="K135" s="760"/>
      <c r="L135" s="760"/>
      <c r="M135" s="713"/>
      <c r="N135" s="759"/>
      <c r="O135" s="818"/>
      <c r="P135" s="818"/>
      <c r="Q135" s="818"/>
      <c r="R135" s="818"/>
      <c r="S135" s="713"/>
      <c r="T135" s="713"/>
      <c r="U135" s="713"/>
      <c r="V135" s="713"/>
      <c r="W135" s="713"/>
      <c r="X135" s="713"/>
      <c r="Y135" s="844"/>
      <c r="Z135" s="716"/>
      <c r="AA135" s="719"/>
      <c r="AB135" s="716"/>
      <c r="AC135" s="716"/>
      <c r="AD135" s="716"/>
    </row>
    <row r="136" spans="1:30" ht="9" customHeight="1">
      <c r="A136" s="715"/>
      <c r="B136" s="715"/>
      <c r="C136" s="713"/>
      <c r="D136" s="713"/>
      <c r="E136" s="713"/>
      <c r="F136" s="713"/>
      <c r="G136" s="713"/>
      <c r="H136" s="760"/>
      <c r="I136" s="760"/>
      <c r="J136" s="760"/>
      <c r="K136" s="760"/>
      <c r="L136" s="760"/>
      <c r="M136" s="713"/>
      <c r="N136" s="759"/>
      <c r="O136" s="818"/>
      <c r="P136" s="818"/>
      <c r="Q136" s="818"/>
      <c r="R136" s="818"/>
      <c r="S136" s="713"/>
      <c r="T136" s="713"/>
      <c r="U136" s="713"/>
      <c r="V136" s="713"/>
      <c r="W136" s="713"/>
      <c r="X136" s="713"/>
      <c r="Y136" s="844"/>
      <c r="Z136" s="716"/>
      <c r="AA136" s="719"/>
      <c r="AB136" s="716"/>
      <c r="AC136" s="716"/>
      <c r="AD136" s="716"/>
    </row>
    <row r="137" spans="1:30" ht="9" customHeight="1">
      <c r="A137" s="715"/>
      <c r="B137" s="715"/>
      <c r="C137" s="713"/>
      <c r="D137" s="713"/>
      <c r="E137" s="713"/>
      <c r="F137" s="713"/>
      <c r="G137" s="713"/>
      <c r="H137" s="760"/>
      <c r="I137" s="760"/>
      <c r="J137" s="760"/>
      <c r="K137" s="760"/>
      <c r="L137" s="760"/>
      <c r="M137" s="713"/>
      <c r="N137" s="759"/>
      <c r="O137" s="822"/>
      <c r="P137" s="822"/>
      <c r="Q137" s="822"/>
      <c r="R137" s="822"/>
      <c r="S137" s="713"/>
      <c r="T137" s="713"/>
      <c r="U137" s="713"/>
      <c r="V137" s="713"/>
      <c r="W137" s="713"/>
      <c r="X137" s="713"/>
      <c r="Y137" s="844"/>
      <c r="Z137" s="716"/>
      <c r="AA137" s="719"/>
      <c r="AB137" s="716"/>
      <c r="AC137" s="716"/>
      <c r="AD137" s="716"/>
    </row>
    <row r="138" spans="1:30" ht="9" customHeight="1">
      <c r="A138" s="715"/>
      <c r="B138" s="715"/>
      <c r="C138" s="713"/>
      <c r="D138" s="713"/>
      <c r="E138" s="713"/>
      <c r="F138" s="713"/>
      <c r="G138" s="713"/>
      <c r="H138" s="760"/>
      <c r="I138" s="760"/>
      <c r="J138" s="760"/>
      <c r="K138" s="760"/>
      <c r="L138" s="760"/>
      <c r="M138" s="713"/>
      <c r="N138" s="759"/>
      <c r="O138" s="819"/>
      <c r="P138" s="819"/>
      <c r="Q138" s="819"/>
      <c r="R138" s="819"/>
      <c r="S138" s="713"/>
      <c r="T138" s="713"/>
      <c r="U138" s="713"/>
      <c r="V138" s="713"/>
      <c r="W138" s="713"/>
      <c r="X138" s="713"/>
      <c r="Y138" s="844"/>
      <c r="Z138" s="716"/>
      <c r="AA138" s="719"/>
      <c r="AB138" s="716"/>
      <c r="AC138" s="716"/>
      <c r="AD138" s="716"/>
    </row>
    <row r="139" spans="1:30" ht="9" customHeight="1">
      <c r="A139" s="715"/>
      <c r="B139" s="715"/>
      <c r="C139" s="713"/>
      <c r="D139" s="713"/>
      <c r="E139" s="713"/>
      <c r="F139" s="713"/>
      <c r="G139" s="713"/>
      <c r="H139" s="760"/>
      <c r="I139" s="760"/>
      <c r="J139" s="760"/>
      <c r="K139" s="760"/>
      <c r="L139" s="760"/>
      <c r="M139" s="713"/>
      <c r="N139" s="759"/>
      <c r="O139" s="713"/>
      <c r="P139" s="713"/>
      <c r="Q139" s="713"/>
      <c r="R139" s="713"/>
      <c r="S139" s="713"/>
      <c r="T139" s="713"/>
      <c r="U139" s="713"/>
      <c r="V139" s="713"/>
      <c r="W139" s="713"/>
      <c r="X139" s="713"/>
      <c r="Y139" s="844"/>
      <c r="Z139" s="716"/>
      <c r="AA139" s="719"/>
      <c r="AB139" s="716"/>
      <c r="AC139" s="716"/>
      <c r="AD139" s="716"/>
    </row>
    <row r="140" spans="1:30" ht="9" customHeight="1">
      <c r="A140" s="715"/>
      <c r="B140" s="715"/>
      <c r="C140" s="713"/>
      <c r="D140" s="713"/>
      <c r="E140" s="713"/>
      <c r="F140" s="713"/>
      <c r="G140" s="713"/>
      <c r="H140" s="760"/>
      <c r="I140" s="760"/>
      <c r="J140" s="760"/>
      <c r="K140" s="760"/>
      <c r="L140" s="760"/>
      <c r="M140" s="713"/>
      <c r="N140" s="759"/>
      <c r="O140" s="713"/>
      <c r="P140" s="713"/>
      <c r="Q140" s="713"/>
      <c r="R140" s="713"/>
      <c r="S140" s="713"/>
      <c r="T140" s="713"/>
      <c r="U140" s="713"/>
      <c r="V140" s="713"/>
      <c r="W140" s="713"/>
      <c r="X140" s="713"/>
      <c r="Y140" s="844"/>
      <c r="Z140" s="716"/>
      <c r="AA140" s="719"/>
      <c r="AB140" s="716"/>
      <c r="AC140" s="716"/>
      <c r="AD140" s="716"/>
    </row>
    <row r="141" spans="1:30" ht="9" customHeight="1">
      <c r="A141" s="715"/>
      <c r="B141" s="715"/>
      <c r="C141" s="713"/>
      <c r="D141" s="713"/>
      <c r="E141" s="713"/>
      <c r="F141" s="713"/>
      <c r="G141" s="713"/>
      <c r="H141" s="760"/>
      <c r="I141" s="760"/>
      <c r="J141" s="760"/>
      <c r="K141" s="760"/>
      <c r="L141" s="760"/>
      <c r="M141" s="713"/>
      <c r="N141" s="759"/>
      <c r="O141" s="713"/>
      <c r="P141" s="713"/>
      <c r="Q141" s="713"/>
      <c r="R141" s="713"/>
      <c r="S141" s="713"/>
      <c r="T141" s="713"/>
      <c r="U141" s="713"/>
      <c r="V141" s="713"/>
      <c r="W141" s="713"/>
      <c r="X141" s="713"/>
      <c r="Y141" s="844"/>
      <c r="Z141" s="716"/>
      <c r="AA141" s="719"/>
      <c r="AB141" s="716"/>
      <c r="AC141" s="716"/>
      <c r="AD141" s="716"/>
    </row>
    <row r="142" spans="1:30" ht="9" customHeight="1">
      <c r="A142" s="715"/>
      <c r="B142" s="715"/>
      <c r="C142" s="713"/>
      <c r="D142" s="713"/>
      <c r="E142" s="713"/>
      <c r="F142" s="713"/>
      <c r="G142" s="713"/>
      <c r="H142" s="760"/>
      <c r="I142" s="760"/>
      <c r="J142" s="760"/>
      <c r="K142" s="760"/>
      <c r="L142" s="760"/>
      <c r="M142" s="713"/>
      <c r="N142" s="759"/>
      <c r="O142" s="713"/>
      <c r="P142" s="713"/>
      <c r="Q142" s="713"/>
      <c r="R142" s="713"/>
      <c r="S142" s="713"/>
      <c r="T142" s="713"/>
      <c r="U142" s="713"/>
      <c r="V142" s="713"/>
      <c r="W142" s="713"/>
      <c r="X142" s="713"/>
      <c r="Y142" s="844"/>
      <c r="Z142" s="716"/>
      <c r="AA142" s="719"/>
      <c r="AB142" s="716"/>
      <c r="AC142" s="716"/>
      <c r="AD142" s="716"/>
    </row>
    <row r="143" spans="1:30" ht="9" customHeight="1">
      <c r="A143" s="715"/>
      <c r="B143" s="715"/>
      <c r="C143" s="713"/>
      <c r="D143" s="713"/>
      <c r="E143" s="713"/>
      <c r="F143" s="713"/>
      <c r="G143" s="713"/>
      <c r="H143" s="760"/>
      <c r="I143" s="760"/>
      <c r="J143" s="760"/>
      <c r="K143" s="760"/>
      <c r="L143" s="760"/>
      <c r="M143" s="713"/>
      <c r="N143" s="759"/>
      <c r="O143" s="713"/>
      <c r="P143" s="713"/>
      <c r="Q143" s="713"/>
      <c r="R143" s="713"/>
      <c r="S143" s="713"/>
      <c r="T143" s="713"/>
      <c r="U143" s="713"/>
      <c r="V143" s="713"/>
      <c r="W143" s="713"/>
      <c r="X143" s="713"/>
      <c r="Y143" s="844"/>
      <c r="Z143" s="716"/>
      <c r="AA143" s="719"/>
      <c r="AB143" s="716"/>
      <c r="AC143" s="716"/>
      <c r="AD143" s="716"/>
    </row>
    <row r="144" spans="1:30" ht="9" customHeight="1">
      <c r="A144" s="715"/>
      <c r="B144" s="715"/>
      <c r="C144" s="713"/>
      <c r="D144" s="713"/>
      <c r="E144" s="713"/>
      <c r="F144" s="713"/>
      <c r="G144" s="713"/>
      <c r="H144" s="760"/>
      <c r="I144" s="760"/>
      <c r="J144" s="760"/>
      <c r="K144" s="760"/>
      <c r="L144" s="760"/>
      <c r="M144" s="713"/>
      <c r="N144" s="759"/>
      <c r="O144" s="713"/>
      <c r="P144" s="713"/>
      <c r="Q144" s="713"/>
      <c r="R144" s="713"/>
      <c r="S144" s="713"/>
      <c r="T144" s="713"/>
      <c r="U144" s="713"/>
      <c r="V144" s="713"/>
      <c r="W144" s="713"/>
      <c r="X144" s="713"/>
      <c r="Y144" s="844"/>
      <c r="Z144" s="716"/>
      <c r="AA144" s="719"/>
      <c r="AB144" s="716"/>
      <c r="AC144" s="716"/>
      <c r="AD144" s="716"/>
    </row>
    <row r="145" spans="1:30" ht="9" customHeight="1">
      <c r="A145" s="715"/>
      <c r="B145" s="715"/>
      <c r="C145" s="713"/>
      <c r="D145" s="713"/>
      <c r="E145" s="713"/>
      <c r="F145" s="713"/>
      <c r="G145" s="713"/>
      <c r="H145" s="760"/>
      <c r="I145" s="760"/>
      <c r="J145" s="760"/>
      <c r="K145" s="760"/>
      <c r="L145" s="760"/>
      <c r="M145" s="713"/>
      <c r="N145" s="759"/>
      <c r="O145" s="713"/>
      <c r="P145" s="713"/>
      <c r="Q145" s="713"/>
      <c r="R145" s="713"/>
      <c r="S145" s="713"/>
      <c r="T145" s="713"/>
      <c r="U145" s="713"/>
      <c r="V145" s="713"/>
      <c r="W145" s="713"/>
      <c r="X145" s="713"/>
      <c r="Y145" s="844"/>
      <c r="Z145" s="716"/>
      <c r="AA145" s="719"/>
      <c r="AB145" s="716"/>
      <c r="AC145" s="716"/>
      <c r="AD145" s="716"/>
    </row>
    <row r="146" spans="1:30" ht="9" customHeight="1">
      <c r="A146" s="715"/>
      <c r="B146" s="715"/>
      <c r="C146" s="713"/>
      <c r="D146" s="713"/>
      <c r="E146" s="713"/>
      <c r="F146" s="713"/>
      <c r="G146" s="713"/>
      <c r="H146" s="760"/>
      <c r="I146" s="760"/>
      <c r="J146" s="760"/>
      <c r="K146" s="760"/>
      <c r="L146" s="760"/>
      <c r="M146" s="713"/>
      <c r="N146" s="759"/>
      <c r="O146" s="713"/>
      <c r="P146" s="713"/>
      <c r="Q146" s="713"/>
      <c r="R146" s="713"/>
      <c r="S146" s="713"/>
      <c r="T146" s="713"/>
      <c r="U146" s="713"/>
      <c r="V146" s="713"/>
      <c r="W146" s="713"/>
      <c r="X146" s="713"/>
      <c r="Y146" s="844"/>
      <c r="Z146" s="716"/>
      <c r="AA146" s="719"/>
      <c r="AB146" s="716"/>
      <c r="AC146" s="716"/>
      <c r="AD146" s="716"/>
    </row>
    <row r="147" spans="1:30" ht="9" customHeight="1">
      <c r="A147" s="715"/>
      <c r="B147" s="715"/>
      <c r="C147" s="715"/>
      <c r="D147" s="715"/>
      <c r="E147" s="715"/>
      <c r="F147" s="715"/>
      <c r="G147" s="715"/>
      <c r="H147" s="715"/>
      <c r="I147" s="715"/>
      <c r="J147" s="715"/>
      <c r="K147" s="715"/>
      <c r="L147" s="715"/>
      <c r="M147" s="715"/>
      <c r="N147" s="715"/>
      <c r="O147" s="715"/>
      <c r="P147" s="715"/>
      <c r="Q147" s="715"/>
      <c r="R147" s="715"/>
      <c r="S147" s="715"/>
      <c r="T147" s="715"/>
      <c r="U147" s="715"/>
      <c r="V147" s="715"/>
      <c r="W147" s="715"/>
      <c r="X147" s="715"/>
      <c r="Y147" s="715"/>
      <c r="Z147" s="715"/>
      <c r="AA147" s="715"/>
      <c r="AB147" s="715"/>
      <c r="AC147" s="715"/>
      <c r="AD147" s="715"/>
    </row>
    <row r="148" spans="1:30" ht="90" customHeight="1">
      <c r="A148" s="715" t="s">
        <v>1838</v>
      </c>
      <c r="B148" s="715"/>
      <c r="C148" s="713" t="s">
        <v>2390</v>
      </c>
      <c r="D148" s="713" t="s">
        <v>1743</v>
      </c>
      <c r="E148" s="713" t="s">
        <v>1840</v>
      </c>
      <c r="F148" s="713" t="s">
        <v>2391</v>
      </c>
      <c r="G148" s="713"/>
      <c r="H148" s="713"/>
      <c r="I148" s="824"/>
      <c r="J148" s="824"/>
      <c r="K148" s="824"/>
      <c r="L148" s="824"/>
      <c r="M148" s="76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18"/>
      <c r="O148" s="713"/>
      <c r="P148" s="714"/>
      <c r="Q148" s="714"/>
      <c r="R148" s="714"/>
      <c r="S148" s="713"/>
      <c r="T148" s="713" t="s">
        <v>2392</v>
      </c>
      <c r="U148" s="7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14"/>
      <c r="W148" s="714"/>
      <c r="X148" s="713" t="s">
        <v>2393</v>
      </c>
      <c r="Y148" s="844"/>
      <c r="Z148" s="716"/>
      <c r="AA148" s="719"/>
      <c r="AB148" s="716"/>
      <c r="AC148" s="716"/>
      <c r="AD148" s="716"/>
    </row>
    <row r="149" spans="1:30" ht="9" customHeight="1">
      <c r="A149" s="715"/>
      <c r="B149" s="715"/>
      <c r="C149" s="715"/>
      <c r="D149" s="715"/>
      <c r="E149" s="715"/>
      <c r="F149" s="715"/>
      <c r="G149" s="715"/>
      <c r="H149" s="715"/>
      <c r="I149" s="715"/>
      <c r="J149" s="715"/>
      <c r="K149" s="715"/>
      <c r="L149" s="715"/>
      <c r="M149" s="715"/>
      <c r="N149" s="715"/>
      <c r="O149" s="715"/>
      <c r="P149" s="715"/>
      <c r="Q149" s="715"/>
      <c r="R149" s="715"/>
      <c r="S149" s="715"/>
      <c r="T149" s="715"/>
      <c r="U149" s="715"/>
      <c r="V149" s="715"/>
      <c r="W149" s="715"/>
      <c r="X149" s="715"/>
      <c r="Y149" s="715"/>
      <c r="Z149" s="715"/>
      <c r="AA149" s="715"/>
      <c r="AB149" s="715"/>
      <c r="AC149" s="715"/>
      <c r="AD149" s="715"/>
    </row>
    <row r="150" spans="1:30" ht="9" customHeight="1">
      <c r="A150" s="715" t="s">
        <v>1842</v>
      </c>
      <c r="B150" s="715"/>
      <c r="C150" s="713"/>
      <c r="D150" s="713"/>
      <c r="E150" s="713"/>
      <c r="F150" s="713"/>
      <c r="G150" s="713"/>
      <c r="H150" s="713"/>
      <c r="I150" s="713"/>
      <c r="J150" s="713"/>
      <c r="K150" s="713"/>
      <c r="L150" s="713"/>
      <c r="M150" s="713"/>
      <c r="N150" s="713"/>
      <c r="O150" s="713"/>
      <c r="P150" s="713"/>
      <c r="Q150" s="713"/>
      <c r="R150" s="713"/>
      <c r="S150" s="713"/>
      <c r="T150" s="713"/>
      <c r="U150" s="713"/>
      <c r="V150" s="713"/>
      <c r="W150" s="713"/>
      <c r="X150" s="713"/>
      <c r="Y150" s="844"/>
      <c r="Z150" s="716"/>
      <c r="AA150" s="719"/>
      <c r="AB150" s="716"/>
      <c r="AC150" s="716"/>
      <c r="AD150" s="716"/>
    </row>
    <row r="151" spans="1:30" ht="9" customHeight="1">
      <c r="A151" s="715"/>
      <c r="B151" s="715"/>
      <c r="C151" s="715"/>
      <c r="D151" s="715"/>
      <c r="E151" s="715"/>
      <c r="F151" s="715"/>
      <c r="G151" s="715"/>
      <c r="H151" s="715"/>
      <c r="I151" s="715"/>
      <c r="J151" s="715"/>
      <c r="K151" s="715"/>
      <c r="L151" s="715"/>
      <c r="M151" s="715"/>
      <c r="N151" s="715"/>
      <c r="O151" s="715"/>
      <c r="P151" s="715"/>
      <c r="Q151" s="715"/>
      <c r="R151" s="715"/>
      <c r="S151" s="715"/>
      <c r="T151" s="715"/>
      <c r="U151" s="715"/>
      <c r="V151" s="715"/>
      <c r="W151" s="715"/>
      <c r="X151" s="715"/>
      <c r="Y151" s="715"/>
      <c r="Z151" s="715"/>
      <c r="AA151" s="715"/>
      <c r="AB151" s="715"/>
      <c r="AC151" s="715"/>
      <c r="AD151" s="715"/>
    </row>
    <row r="152" spans="1:30" ht="9" customHeight="1">
      <c r="A152" s="715" t="s">
        <v>1844</v>
      </c>
      <c r="B152" s="715"/>
      <c r="C152" s="713"/>
      <c r="D152" s="713"/>
      <c r="E152" s="713"/>
      <c r="F152" s="713"/>
      <c r="G152" s="713"/>
      <c r="H152" s="713"/>
      <c r="I152" s="713"/>
      <c r="J152" s="713"/>
      <c r="K152" s="713"/>
      <c r="L152" s="713"/>
      <c r="M152" s="713"/>
      <c r="N152" s="713"/>
      <c r="O152" s="713"/>
      <c r="P152" s="713"/>
      <c r="Q152" s="713"/>
      <c r="R152" s="713"/>
      <c r="S152" s="713"/>
      <c r="T152" s="713"/>
      <c r="U152" s="713"/>
      <c r="V152" s="713"/>
      <c r="W152" s="713"/>
      <c r="X152" s="713"/>
      <c r="Y152" s="844"/>
      <c r="Z152" s="716"/>
      <c r="AA152" s="719"/>
      <c r="AB152" s="716"/>
      <c r="AC152" s="716"/>
      <c r="AD152" s="716"/>
    </row>
    <row r="153" spans="1:30" ht="9" customHeight="1">
      <c r="A153" s="715"/>
      <c r="B153" s="715"/>
      <c r="C153" s="715"/>
      <c r="D153" s="715"/>
      <c r="E153" s="715"/>
      <c r="F153" s="715"/>
      <c r="G153" s="715"/>
      <c r="H153" s="715"/>
      <c r="I153" s="715"/>
      <c r="J153" s="715"/>
      <c r="K153" s="715"/>
      <c r="L153" s="715"/>
      <c r="M153" s="715"/>
      <c r="N153" s="715"/>
      <c r="O153" s="715"/>
      <c r="P153" s="715"/>
      <c r="Q153" s="715"/>
      <c r="R153" s="715"/>
      <c r="S153" s="715"/>
      <c r="T153" s="715"/>
      <c r="U153" s="715"/>
      <c r="V153" s="715"/>
      <c r="W153" s="715"/>
      <c r="X153" s="715"/>
      <c r="Y153" s="715"/>
      <c r="Z153" s="715"/>
      <c r="AA153" s="715"/>
      <c r="AB153" s="715"/>
      <c r="AC153" s="715"/>
      <c r="AD153" s="715"/>
    </row>
    <row r="154" spans="1:30" ht="9" customHeight="1">
      <c r="A154" s="715" t="s">
        <v>1849</v>
      </c>
      <c r="B154" s="715"/>
      <c r="C154" s="713"/>
      <c r="D154" s="713"/>
      <c r="E154" s="713"/>
      <c r="F154" s="713"/>
      <c r="G154" s="713"/>
      <c r="H154" s="713"/>
      <c r="I154" s="713"/>
      <c r="J154" s="713"/>
      <c r="K154" s="713"/>
      <c r="L154" s="713"/>
      <c r="M154" s="713"/>
      <c r="N154" s="713"/>
      <c r="O154" s="713"/>
      <c r="P154" s="713"/>
      <c r="Q154" s="713"/>
      <c r="R154" s="713"/>
      <c r="S154" s="713"/>
      <c r="T154" s="713"/>
      <c r="U154" s="713"/>
      <c r="V154" s="713"/>
      <c r="W154" s="713"/>
      <c r="X154" s="713"/>
      <c r="Y154" s="844"/>
      <c r="Z154" s="716"/>
      <c r="AA154" s="719"/>
      <c r="AB154" s="716"/>
      <c r="AC154" s="716"/>
      <c r="AD154" s="71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190" hidden="1"/>
    <col min="2" max="2" width="11" style="1190" hidden="1" customWidth="1"/>
    <col min="3" max="3" width="10.5703125" style="1190" hidden="1"/>
    <col min="4" max="4" width="11.85546875" style="1190" hidden="1" customWidth="1"/>
    <col min="5" max="5" width="12.28515625" style="1190" hidden="1" customWidth="1"/>
    <col min="6" max="8" width="12.28515625" style="1563" hidden="1" customWidth="1"/>
    <col min="9" max="9" width="3" style="1877" customWidth="1"/>
    <col min="10" max="11" width="3" style="278" customWidth="1"/>
    <col min="12" max="12" width="12" style="1878" customWidth="1"/>
    <col min="13" max="13" width="31" style="1459" customWidth="1"/>
    <col min="14" max="14" width="1" style="1459" customWidth="1"/>
    <col min="15" max="18" width="24" style="1459" customWidth="1"/>
    <col min="19" max="19" width="11" style="1459" customWidth="1"/>
    <col min="20" max="20" width="3.7109375" style="1459" customWidth="1"/>
    <col min="21" max="21" width="11" style="1459" customWidth="1"/>
    <col min="22" max="22" width="8.5703125" style="1459" customWidth="1"/>
    <col min="23" max="23" width="4" style="1459" customWidth="1"/>
    <col min="24" max="24" width="115" style="1459" customWidth="1"/>
    <col min="25" max="29" width="10" style="1465" customWidth="1"/>
    <col min="30" max="30" width="10.5703125" style="1459" hidden="1"/>
  </cols>
  <sheetData>
    <row r="1" spans="1:30" ht="22.5" hidden="1" customHeight="1">
      <c r="R1" s="261"/>
      <c r="S1" s="261"/>
      <c r="AD1" s="979" t="s">
        <v>1</v>
      </c>
    </row>
    <row r="2" spans="1:30" ht="14.25" hidden="1" customHeight="1">
      <c r="V2" s="261"/>
      <c r="AD2" s="979">
        <v>0</v>
      </c>
    </row>
    <row r="3" spans="1:30" ht="14.25" hidden="1" customHeight="1">
      <c r="AD3" s="979">
        <v>0</v>
      </c>
    </row>
    <row r="4" spans="1:30" ht="14.65" customHeight="1">
      <c r="J4" s="309"/>
      <c r="K4" s="309"/>
      <c r="L4" s="1099"/>
      <c r="M4" s="296"/>
      <c r="N4" s="296"/>
      <c r="O4" s="442"/>
      <c r="P4" s="442"/>
      <c r="Q4" s="442"/>
      <c r="R4" s="442"/>
      <c r="S4" s="442"/>
      <c r="T4" s="442"/>
      <c r="U4" s="442"/>
      <c r="V4" s="442"/>
      <c r="AD4" s="979">
        <v>14</v>
      </c>
    </row>
    <row r="5" spans="1:30" ht="67.150000000000006" customHeight="1">
      <c r="J5" s="309"/>
      <c r="K5" s="309"/>
      <c r="L5" s="4139" t="s">
        <v>2394</v>
      </c>
      <c r="M5" s="4139"/>
      <c r="N5" s="4139"/>
      <c r="O5" s="4139"/>
      <c r="P5" s="4139"/>
      <c r="Q5" s="4139"/>
      <c r="R5" s="4139"/>
      <c r="S5" s="4139"/>
      <c r="T5" s="4139"/>
      <c r="U5" s="4139"/>
      <c r="V5" s="1067"/>
      <c r="AD5" s="979">
        <v>64</v>
      </c>
    </row>
    <row r="6" spans="1:30" ht="14.65" customHeight="1">
      <c r="J6" s="309"/>
      <c r="K6" s="309"/>
      <c r="L6" s="4140" t="str">
        <f>IF(org=0,"Не определено",org)</f>
        <v>ООО "Смоленскрегионтеплоэнерго"</v>
      </c>
      <c r="M6" s="4140"/>
      <c r="N6" s="4140"/>
      <c r="O6" s="4140"/>
      <c r="P6" s="4140"/>
      <c r="Q6" s="4140"/>
      <c r="R6" s="4140"/>
      <c r="S6" s="4140"/>
      <c r="T6" s="4140"/>
      <c r="U6" s="4140"/>
      <c r="V6" s="1067"/>
      <c r="AD6" s="979">
        <v>14</v>
      </c>
    </row>
    <row r="7" spans="1:30" ht="14.65" customHeight="1">
      <c r="J7" s="309"/>
      <c r="K7" s="309"/>
      <c r="L7" s="1099"/>
      <c r="M7" s="296"/>
      <c r="N7" s="296"/>
      <c r="O7" s="256"/>
      <c r="P7" s="256"/>
      <c r="Q7" s="256"/>
      <c r="R7" s="256"/>
      <c r="S7" s="256"/>
      <c r="T7" s="256"/>
      <c r="U7" s="256"/>
      <c r="V7" s="256"/>
      <c r="W7" s="442"/>
      <c r="AD7" s="979">
        <v>14</v>
      </c>
    </row>
    <row r="8" spans="1:30" s="1637" customFormat="1" ht="48.2" customHeight="1">
      <c r="A8" s="1192"/>
      <c r="B8" s="1192"/>
      <c r="C8" s="1192"/>
      <c r="D8" s="1192"/>
      <c r="E8" s="1192"/>
      <c r="F8" s="1192"/>
      <c r="G8" s="1192"/>
      <c r="H8" s="1192"/>
      <c r="L8" s="1100"/>
      <c r="M8" s="229" t="s">
        <v>28</v>
      </c>
      <c r="N8" s="238"/>
      <c r="O8" s="3853" t="str">
        <f>IF(TITLE_NAME_OR_PR_CHANGE="",IF(TITLE_NAME_OR_PR="","",TITLE_NAME_OR_PR),TITLE_NAME_OR_PR_CHANGE)</f>
        <v/>
      </c>
      <c r="P8" s="3853"/>
      <c r="Q8" s="3853"/>
      <c r="R8" s="3853"/>
      <c r="S8" s="3853"/>
      <c r="T8" s="3853"/>
      <c r="U8" s="3853"/>
      <c r="V8" s="260"/>
      <c r="W8" s="260"/>
      <c r="X8" s="214"/>
      <c r="Y8" s="301"/>
      <c r="Z8" s="301"/>
      <c r="AA8" s="301"/>
      <c r="AB8" s="301"/>
      <c r="AC8" s="301"/>
      <c r="AD8" s="351">
        <v>46</v>
      </c>
    </row>
    <row r="9" spans="1:30" s="1637" customFormat="1" ht="24" customHeight="1">
      <c r="A9" s="1192"/>
      <c r="B9" s="1192"/>
      <c r="C9" s="1192"/>
      <c r="D9" s="1192"/>
      <c r="E9" s="1192"/>
      <c r="F9" s="1192"/>
      <c r="G9" s="1192"/>
      <c r="H9" s="1192"/>
      <c r="L9" s="1100"/>
      <c r="M9" s="229" t="s">
        <v>507</v>
      </c>
      <c r="N9" s="238"/>
      <c r="O9" s="3853" t="str">
        <f>IF(TITLE_DATE_CHANGE_PERIOD="",IF(TITLE_DATE_PR="","",TITLE_DATE_PR),TITLE_DATE_CHANGE_PERIOD)</f>
        <v/>
      </c>
      <c r="P9" s="3853"/>
      <c r="Q9" s="3853"/>
      <c r="R9" s="3853"/>
      <c r="S9" s="3853"/>
      <c r="T9" s="3853"/>
      <c r="U9" s="3853"/>
      <c r="V9" s="260"/>
      <c r="W9" s="260"/>
      <c r="X9" s="214"/>
      <c r="Y9" s="301"/>
      <c r="Z9" s="301"/>
      <c r="AA9" s="301"/>
      <c r="AB9" s="301"/>
      <c r="AC9" s="301"/>
      <c r="AD9" s="351">
        <v>23</v>
      </c>
    </row>
    <row r="10" spans="1:30" s="1637" customFormat="1" ht="24" customHeight="1">
      <c r="A10" s="1192"/>
      <c r="B10" s="1192"/>
      <c r="C10" s="1192"/>
      <c r="D10" s="1192"/>
      <c r="E10" s="1192"/>
      <c r="F10" s="1192"/>
      <c r="G10" s="1192"/>
      <c r="H10" s="1192"/>
      <c r="L10" s="1074"/>
      <c r="M10" s="229" t="s">
        <v>508</v>
      </c>
      <c r="N10" s="238"/>
      <c r="O10" s="3853" t="str">
        <f>IF(TITLE_NUMBER_PR_CHANGE="",IF(TITLE_NUMBER_PR="","",TITLE_NUMBER_PR),TITLE_NUMBER_PR_CHANGE)</f>
        <v/>
      </c>
      <c r="P10" s="3853"/>
      <c r="Q10" s="3853"/>
      <c r="R10" s="3853"/>
      <c r="S10" s="3853"/>
      <c r="T10" s="3853"/>
      <c r="U10" s="3853"/>
      <c r="V10" s="260"/>
      <c r="W10" s="260"/>
      <c r="X10" s="214"/>
      <c r="Y10" s="301"/>
      <c r="Z10" s="301"/>
      <c r="AA10" s="301"/>
      <c r="AB10" s="301"/>
      <c r="AC10" s="301"/>
      <c r="AD10" s="351">
        <v>23</v>
      </c>
    </row>
    <row r="11" spans="1:30" s="1637" customFormat="1" ht="24" customHeight="1">
      <c r="A11" s="1192"/>
      <c r="B11" s="1192"/>
      <c r="C11" s="1192"/>
      <c r="D11" s="1192"/>
      <c r="E11" s="1192"/>
      <c r="F11" s="1192"/>
      <c r="G11" s="1192"/>
      <c r="H11" s="1192"/>
      <c r="L11" s="1074"/>
      <c r="M11" s="229" t="s">
        <v>29</v>
      </c>
      <c r="N11" s="238"/>
      <c r="O11" s="3853" t="str">
        <f>IF(TITLE_IST_PUB_CHANGE="",IF(TITLE_IST_PUB="","",TITLE_IST_PUB),TITLE_IST_PUB_CHANGE)</f>
        <v/>
      </c>
      <c r="P11" s="3853"/>
      <c r="Q11" s="3853"/>
      <c r="R11" s="3853"/>
      <c r="S11" s="3853"/>
      <c r="T11" s="3853"/>
      <c r="U11" s="3853"/>
      <c r="V11" s="260"/>
      <c r="W11" s="260"/>
      <c r="X11" s="214"/>
      <c r="Y11" s="301"/>
      <c r="Z11" s="301"/>
      <c r="AA11" s="301"/>
      <c r="AB11" s="301"/>
      <c r="AC11" s="301"/>
      <c r="AD11" s="351">
        <v>23</v>
      </c>
    </row>
    <row r="12" spans="1:30" s="1637" customFormat="1" ht="11.25" hidden="1" customHeight="1">
      <c r="A12" s="1192"/>
      <c r="B12" s="1192"/>
      <c r="C12" s="1192"/>
      <c r="D12" s="1192"/>
      <c r="E12" s="1192"/>
      <c r="F12" s="1192"/>
      <c r="G12" s="1192"/>
      <c r="H12" s="1192"/>
      <c r="L12" s="4138"/>
      <c r="M12" s="4138"/>
      <c r="N12" s="1111"/>
      <c r="O12" s="260"/>
      <c r="P12" s="260"/>
      <c r="Q12" s="260"/>
      <c r="R12" s="260"/>
      <c r="S12" s="260"/>
      <c r="T12" s="260"/>
      <c r="U12" s="260"/>
      <c r="V12" s="212" t="s">
        <v>511</v>
      </c>
      <c r="Y12" s="301"/>
      <c r="Z12" s="301"/>
      <c r="AA12" s="301"/>
      <c r="AB12" s="301"/>
      <c r="AC12" s="301"/>
      <c r="AD12" s="351">
        <v>0</v>
      </c>
    </row>
    <row r="13" spans="1:30" ht="14.65" customHeight="1">
      <c r="J13" s="309"/>
      <c r="K13" s="309"/>
      <c r="L13" s="1099"/>
      <c r="M13" s="296"/>
      <c r="N13" s="1068"/>
      <c r="O13" s="3872"/>
      <c r="P13" s="3872"/>
      <c r="Q13" s="3872"/>
      <c r="R13" s="3872"/>
      <c r="S13" s="3872"/>
      <c r="T13" s="3872"/>
      <c r="U13" s="3872"/>
      <c r="V13" s="3872"/>
      <c r="AD13" s="979">
        <v>14</v>
      </c>
    </row>
    <row r="14" spans="1:30" ht="14.65" customHeight="1">
      <c r="J14" s="309"/>
      <c r="K14" s="309"/>
      <c r="L14" s="3731" t="s">
        <v>384</v>
      </c>
      <c r="M14" s="3731"/>
      <c r="N14" s="3731"/>
      <c r="O14" s="3731"/>
      <c r="P14" s="3731"/>
      <c r="Q14" s="3731"/>
      <c r="R14" s="3731"/>
      <c r="S14" s="3731"/>
      <c r="T14" s="3731"/>
      <c r="U14" s="3731"/>
      <c r="V14" s="3731"/>
      <c r="W14" s="3731"/>
      <c r="X14" s="3731" t="s">
        <v>385</v>
      </c>
      <c r="AD14" s="979">
        <v>14</v>
      </c>
    </row>
    <row r="15" spans="1:30" ht="14.65" customHeight="1">
      <c r="J15" s="309"/>
      <c r="K15" s="309"/>
      <c r="L15" s="3873" t="s">
        <v>75</v>
      </c>
      <c r="M15" s="3822" t="s">
        <v>512</v>
      </c>
      <c r="N15" s="235"/>
      <c r="O15" s="3874" t="s">
        <v>2395</v>
      </c>
      <c r="P15" s="3875"/>
      <c r="Q15" s="3875"/>
      <c r="R15" s="3875"/>
      <c r="S15" s="3875"/>
      <c r="T15" s="3875"/>
      <c r="U15" s="3876"/>
      <c r="V15" s="3877" t="s">
        <v>514</v>
      </c>
      <c r="W15" s="3880" t="s">
        <v>1344</v>
      </c>
      <c r="X15" s="3731"/>
      <c r="AD15" s="979">
        <v>14</v>
      </c>
    </row>
    <row r="16" spans="1:30" ht="35.65" customHeight="1">
      <c r="J16" s="309"/>
      <c r="K16" s="309"/>
      <c r="L16" s="3873"/>
      <c r="M16" s="3822"/>
      <c r="N16" s="864"/>
      <c r="O16" s="3792" t="s">
        <v>517</v>
      </c>
      <c r="P16" s="3792" t="s">
        <v>518</v>
      </c>
      <c r="Q16" s="3712" t="s">
        <v>519</v>
      </c>
      <c r="R16" s="3711"/>
      <c r="S16" s="3712" t="s">
        <v>533</v>
      </c>
      <c r="T16" s="3717"/>
      <c r="U16" s="3711"/>
      <c r="V16" s="3878"/>
      <c r="W16" s="3881"/>
      <c r="X16" s="3731"/>
      <c r="AD16" s="979">
        <v>34</v>
      </c>
    </row>
    <row r="17" spans="1:30" ht="35.65" customHeight="1">
      <c r="A17" s="1194" t="s">
        <v>225</v>
      </c>
      <c r="B17" s="1194" t="s">
        <v>226</v>
      </c>
      <c r="C17" s="1194" t="s">
        <v>227</v>
      </c>
      <c r="D17" s="1194" t="s">
        <v>228</v>
      </c>
      <c r="E17" s="1194"/>
      <c r="J17" s="309"/>
      <c r="K17" s="309"/>
      <c r="L17" s="3873"/>
      <c r="M17" s="3822"/>
      <c r="N17" s="236"/>
      <c r="O17" s="3846"/>
      <c r="P17" s="3846"/>
      <c r="Q17" s="1046" t="s">
        <v>528</v>
      </c>
      <c r="R17" s="1046" t="s">
        <v>529</v>
      </c>
      <c r="S17" s="1116" t="s">
        <v>530</v>
      </c>
      <c r="T17" s="3827" t="s">
        <v>531</v>
      </c>
      <c r="U17" s="3840"/>
      <c r="V17" s="3879"/>
      <c r="W17" s="3882"/>
      <c r="X17" s="3731"/>
      <c r="AD17" s="979">
        <v>34</v>
      </c>
    </row>
    <row r="18" spans="1:30" s="1464" customFormat="1" ht="11.45" customHeight="1">
      <c r="A18" s="1194"/>
      <c r="B18" s="1194"/>
      <c r="C18" s="1194"/>
      <c r="D18" s="1194"/>
      <c r="E18" s="1194"/>
      <c r="F18" s="1186"/>
      <c r="G18" s="1186"/>
      <c r="H18" s="1186"/>
      <c r="I18" s="1070"/>
      <c r="J18" s="1071"/>
      <c r="K18" s="1078">
        <v>1</v>
      </c>
      <c r="L18" s="1101" t="s">
        <v>161</v>
      </c>
      <c r="M18" s="1079" t="s">
        <v>89</v>
      </c>
      <c r="N18" s="1069" t="str">
        <f ca="1">OFFSET(N18,0,-1)</f>
        <v>2</v>
      </c>
      <c r="O18" s="1113">
        <f ca="1">OFFSET(O18,0,-1)+1</f>
        <v>3</v>
      </c>
      <c r="P18" s="1113"/>
      <c r="Q18" s="1113">
        <f ca="1">OFFSET(Q18,0,-1)+1</f>
        <v>1</v>
      </c>
      <c r="R18" s="1113">
        <f ca="1">OFFSET(R18,0,-1)+1</f>
        <v>2</v>
      </c>
      <c r="S18" s="1113">
        <f ca="1">OFFSET(S18,0,-1)+1</f>
        <v>3</v>
      </c>
      <c r="T18" s="3871">
        <f ca="1">OFFSET(T18,0,-1)+1</f>
        <v>4</v>
      </c>
      <c r="U18" s="3871"/>
      <c r="V18" s="1113">
        <f ca="1">OFFSET(V18,0,-2)+1</f>
        <v>5</v>
      </c>
      <c r="W18" s="1069">
        <f ca="1">OFFSET(W18,0,-1)</f>
        <v>5</v>
      </c>
      <c r="X18" s="1113">
        <f ca="1">OFFSET(X18,0,-1)+1</f>
        <v>6</v>
      </c>
      <c r="Y18" s="444"/>
      <c r="Z18" s="444"/>
      <c r="AA18" s="444"/>
      <c r="AB18" s="444"/>
      <c r="AC18" s="444"/>
      <c r="AD18" s="429">
        <v>11</v>
      </c>
    </row>
    <row r="19" spans="1:30" ht="21" customHeight="1">
      <c r="A19" s="1187" t="s">
        <v>254</v>
      </c>
      <c r="B19" s="1187" t="s">
        <v>255</v>
      </c>
      <c r="C19" s="1187" t="s">
        <v>256</v>
      </c>
      <c r="D19" s="1187" t="s">
        <v>257</v>
      </c>
      <c r="E19" s="1187"/>
      <c r="F19" s="1189"/>
      <c r="G19" s="1189"/>
      <c r="H19" s="1189"/>
      <c r="I19" s="294"/>
      <c r="J19" s="293"/>
      <c r="K19" s="288"/>
      <c r="L19" s="1117">
        <f>INDEX(PT_DIFFERENTIATION_NUM_NTAR,MATCH(A19,PT_DIFFERENTIATION_NTAR_ID,0))</f>
        <v>0</v>
      </c>
      <c r="M19" s="232" t="s">
        <v>214</v>
      </c>
      <c r="N19" s="234"/>
      <c r="O19" s="4137" t="str">
        <f>INDEX(PT_DIFFERENTIATION_NTAR,MATCH(A19,PT_DIFFERENTIATION_NTAR_ID,0))</f>
        <v/>
      </c>
      <c r="P19" s="4137"/>
      <c r="Q19" s="4137"/>
      <c r="R19" s="4137"/>
      <c r="S19" s="4137"/>
      <c r="T19" s="4137"/>
      <c r="U19" s="4137"/>
      <c r="V19" s="4137"/>
      <c r="W19" s="4137"/>
      <c r="X19" s="1082" t="s">
        <v>480</v>
      </c>
      <c r="Z19" s="433"/>
      <c r="AA19" s="433" t="str">
        <f t="shared" ref="AA19:AA32" si="0">IF(M19="","",M19)</f>
        <v>Наименование тарифа</v>
      </c>
      <c r="AB19" s="433"/>
      <c r="AC19" s="433"/>
      <c r="AD19" s="979">
        <v>20</v>
      </c>
    </row>
    <row r="20" spans="1:30" ht="21" customHeight="1">
      <c r="A20" s="1187" t="s">
        <v>254</v>
      </c>
      <c r="B20" s="1187" t="s">
        <v>255</v>
      </c>
      <c r="C20" s="1187" t="s">
        <v>256</v>
      </c>
      <c r="D20" s="1187" t="s">
        <v>257</v>
      </c>
      <c r="E20" s="1187"/>
      <c r="F20" s="1189"/>
      <c r="G20" s="1189"/>
      <c r="H20" s="1189"/>
      <c r="I20" s="1114"/>
      <c r="J20" s="285"/>
      <c r="K20" s="286"/>
      <c r="L20" s="1117" t="str">
        <f>INDEX(PT_DIFFERENTIATION_NUM_TER,MATCH(B19,PT_DIFFERENTIATION_TER_ID,0))</f>
        <v>.</v>
      </c>
      <c r="M20" s="242" t="s">
        <v>481</v>
      </c>
      <c r="N20" s="234"/>
      <c r="O20" s="4137" t="str">
        <f>INDEX(PT_DIFFERENTIATION_TER,MATCH(B19,PT_DIFFERENTIATION_TER_ID,0))</f>
        <v/>
      </c>
      <c r="P20" s="4137"/>
      <c r="Q20" s="4137"/>
      <c r="R20" s="4137"/>
      <c r="S20" s="4137"/>
      <c r="T20" s="4137"/>
      <c r="U20" s="4137"/>
      <c r="V20" s="4137"/>
      <c r="W20" s="4137"/>
      <c r="X20" s="1082" t="s">
        <v>482</v>
      </c>
      <c r="Z20" s="433"/>
      <c r="AA20" s="433" t="str">
        <f t="shared" si="0"/>
        <v>Территория действия тарифа</v>
      </c>
      <c r="AB20" s="433"/>
      <c r="AC20" s="433"/>
      <c r="AD20" s="979">
        <v>20</v>
      </c>
    </row>
    <row r="21" spans="1:30" ht="24" customHeight="1">
      <c r="A21" s="1187" t="s">
        <v>254</v>
      </c>
      <c r="B21" s="1187" t="s">
        <v>255</v>
      </c>
      <c r="C21" s="1187" t="s">
        <v>256</v>
      </c>
      <c r="D21" s="1187" t="s">
        <v>257</v>
      </c>
      <c r="E21" s="1187"/>
      <c r="F21" s="1189"/>
      <c r="G21" s="1189"/>
      <c r="H21" s="1189"/>
      <c r="I21" s="287"/>
      <c r="J21" s="285"/>
      <c r="K21" s="286"/>
      <c r="L21" s="1117" t="str">
        <f>INDEX(PT_DIFFERENTIATION_NUM_CS,MATCH(C19,PT_DIFFERENTIATION_CS_ID,0))</f>
        <v>..</v>
      </c>
      <c r="M21" s="243" t="s">
        <v>483</v>
      </c>
      <c r="N21" s="234"/>
      <c r="O21" s="4137" t="str">
        <f>INDEX(PT_DIFFERENTIATION_CS,MATCH(C19,PT_DIFFERENTIATION_CS_ID,0))</f>
        <v/>
      </c>
      <c r="P21" s="4137"/>
      <c r="Q21" s="4137"/>
      <c r="R21" s="4137"/>
      <c r="S21" s="4137"/>
      <c r="T21" s="4137"/>
      <c r="U21" s="4137"/>
      <c r="V21" s="4137"/>
      <c r="W21" s="4137"/>
      <c r="X21" s="1082" t="s">
        <v>484</v>
      </c>
      <c r="Z21" s="433"/>
      <c r="AA21" s="433" t="str">
        <f t="shared" si="0"/>
        <v xml:space="preserve">Наименование системы теплоснабжения </v>
      </c>
      <c r="AB21" s="433"/>
      <c r="AC21" s="433"/>
      <c r="AD21" s="979">
        <v>23</v>
      </c>
    </row>
    <row r="22" spans="1:30" ht="21" customHeight="1">
      <c r="A22" s="1187" t="s">
        <v>254</v>
      </c>
      <c r="B22" s="1187" t="s">
        <v>255</v>
      </c>
      <c r="C22" s="1187" t="s">
        <v>256</v>
      </c>
      <c r="D22" s="1187" t="s">
        <v>257</v>
      </c>
      <c r="E22" s="1187"/>
      <c r="F22" s="1189"/>
      <c r="G22" s="1189"/>
      <c r="H22" s="1189"/>
      <c r="I22" s="287"/>
      <c r="J22" s="285"/>
      <c r="K22" s="286"/>
      <c r="L22" s="1117" t="str">
        <f>INDEX(PT_DIFFERENTIATION_NUM_IST_TE,MATCH(D19,PT_DIFFERENTIATION_IST_TE_ID,0))</f>
        <v>...</v>
      </c>
      <c r="M22" s="244" t="s">
        <v>485</v>
      </c>
      <c r="N22" s="234"/>
      <c r="O22" s="4137" t="str">
        <f>INDEX(PT_DIFFERENTIATION_IST_TE,MATCH(D19,PT_DIFFERENTIATION_IST_TE_ID,0))</f>
        <v/>
      </c>
      <c r="P22" s="4137"/>
      <c r="Q22" s="4137"/>
      <c r="R22" s="4137"/>
      <c r="S22" s="4137"/>
      <c r="T22" s="4137"/>
      <c r="U22" s="4137"/>
      <c r="V22" s="4137"/>
      <c r="W22" s="4137"/>
      <c r="X22" s="1082" t="s">
        <v>486</v>
      </c>
      <c r="Z22" s="433"/>
      <c r="AA22" s="433" t="str">
        <f t="shared" si="0"/>
        <v xml:space="preserve">Источник тепловой энергии  </v>
      </c>
      <c r="AB22" s="433"/>
      <c r="AC22" s="433"/>
      <c r="AD22" s="979">
        <v>20</v>
      </c>
    </row>
    <row r="23" spans="1:30" ht="96.75" customHeight="1">
      <c r="A23" s="1187" t="s">
        <v>254</v>
      </c>
      <c r="B23" s="1187" t="s">
        <v>255</v>
      </c>
      <c r="C23" s="1187" t="s">
        <v>256</v>
      </c>
      <c r="D23" s="1187" t="s">
        <v>257</v>
      </c>
      <c r="E23" s="1187"/>
      <c r="F23" s="3719" t="str">
        <f>L22&amp;".1"</f>
        <v>....1</v>
      </c>
      <c r="I23" s="3864">
        <v>1</v>
      </c>
      <c r="J23" s="1115"/>
      <c r="K23" s="289"/>
      <c r="L23" s="1117" t="str">
        <f>$F$23</f>
        <v>....1</v>
      </c>
      <c r="M23" s="219" t="s">
        <v>488</v>
      </c>
      <c r="N23" s="234"/>
      <c r="O23" s="3894"/>
      <c r="P23" s="3894"/>
      <c r="Q23" s="3894"/>
      <c r="R23" s="3894"/>
      <c r="S23" s="3894"/>
      <c r="T23" s="3894"/>
      <c r="U23" s="3894"/>
      <c r="V23" s="3894"/>
      <c r="W23" s="3894"/>
      <c r="X23" s="1082" t="s">
        <v>489</v>
      </c>
      <c r="Z23" s="433"/>
      <c r="AA23" s="433" t="str">
        <f t="shared" si="0"/>
        <v>Схема подключения теплопотребляющей установки к коллектору источника тепловой энергии</v>
      </c>
      <c r="AB23" s="433"/>
      <c r="AC23" s="433"/>
      <c r="AD23" s="979">
        <v>92</v>
      </c>
    </row>
    <row r="24" spans="1:30" ht="86.25" customHeight="1">
      <c r="A24" s="1187" t="s">
        <v>254</v>
      </c>
      <c r="B24" s="1187" t="s">
        <v>255</v>
      </c>
      <c r="C24" s="1187" t="s">
        <v>256</v>
      </c>
      <c r="D24" s="1187" t="s">
        <v>257</v>
      </c>
      <c r="E24" s="1187"/>
      <c r="F24" s="3719"/>
      <c r="G24" s="3719" t="str">
        <f>F23&amp;".1"</f>
        <v>....1.1</v>
      </c>
      <c r="I24" s="3864"/>
      <c r="J24" s="3864">
        <v>1</v>
      </c>
      <c r="K24" s="290"/>
      <c r="L24" s="1117" t="str">
        <f>$G$24</f>
        <v>....1.1</v>
      </c>
      <c r="M24" s="220" t="s">
        <v>491</v>
      </c>
      <c r="N24" s="234"/>
      <c r="O24" s="3848"/>
      <c r="P24" s="3849"/>
      <c r="Q24" s="3849"/>
      <c r="R24" s="3849"/>
      <c r="S24" s="3849"/>
      <c r="T24" s="3849"/>
      <c r="U24" s="3849"/>
      <c r="V24" s="3849"/>
      <c r="W24" s="3850"/>
      <c r="X24" s="1082" t="s">
        <v>492</v>
      </c>
      <c r="Z24" s="433"/>
      <c r="AA24" s="433" t="str">
        <f t="shared" si="0"/>
        <v>Группа потребителей</v>
      </c>
      <c r="AB24" s="433"/>
      <c r="AC24" s="433"/>
      <c r="AD24" s="979">
        <v>82</v>
      </c>
    </row>
    <row r="25" spans="1:30" ht="11.45" customHeight="1">
      <c r="A25" s="1187" t="s">
        <v>254</v>
      </c>
      <c r="B25" s="1187" t="s">
        <v>255</v>
      </c>
      <c r="C25" s="1187" t="s">
        <v>256</v>
      </c>
      <c r="D25" s="1187" t="s">
        <v>257</v>
      </c>
      <c r="E25" s="1187"/>
      <c r="F25" s="3719"/>
      <c r="G25" s="3719"/>
      <c r="H25" s="3719" t="str">
        <f>G24&amp;".1"</f>
        <v>....1.1.1</v>
      </c>
      <c r="I25" s="3864"/>
      <c r="J25" s="3864"/>
      <c r="K25" s="290">
        <v>1</v>
      </c>
      <c r="L25" s="1117" t="str">
        <f>$H$25</f>
        <v>....1.1.1</v>
      </c>
      <c r="M25" s="1171"/>
      <c r="N25" s="234"/>
      <c r="O25" s="627"/>
      <c r="P25" s="259"/>
      <c r="Q25" s="627"/>
      <c r="R25" s="1081"/>
      <c r="S25" s="3865"/>
      <c r="T25" s="3741" t="s">
        <v>52</v>
      </c>
      <c r="U25" s="3865"/>
      <c r="V25" s="3741" t="s">
        <v>6</v>
      </c>
      <c r="W25" s="259"/>
      <c r="X25" s="3883" t="s">
        <v>494</v>
      </c>
      <c r="Y25" s="444" t="e">
        <f ca="1">STRCHECKDATE(O26:W26)</f>
        <v>#NAME?</v>
      </c>
      <c r="Z25" s="433"/>
      <c r="AA25" s="433" t="str">
        <f t="shared" si="0"/>
        <v/>
      </c>
      <c r="AB25" s="433"/>
      <c r="AC25" s="433"/>
      <c r="AD25" s="979">
        <v>11</v>
      </c>
    </row>
    <row r="26" spans="1:30" ht="11.45" customHeight="1">
      <c r="A26" s="1187" t="s">
        <v>254</v>
      </c>
      <c r="B26" s="1187" t="s">
        <v>255</v>
      </c>
      <c r="C26" s="1187" t="s">
        <v>256</v>
      </c>
      <c r="D26" s="1187" t="s">
        <v>257</v>
      </c>
      <c r="E26" s="1187"/>
      <c r="F26" s="3719"/>
      <c r="G26" s="3719"/>
      <c r="H26" s="3719"/>
      <c r="I26" s="3864"/>
      <c r="J26" s="3864"/>
      <c r="K26" s="290"/>
      <c r="L26" s="1118"/>
      <c r="M26" s="234"/>
      <c r="N26" s="234"/>
      <c r="O26" s="259"/>
      <c r="P26" s="259"/>
      <c r="Q26" s="259"/>
      <c r="R26" s="262" t="str">
        <f>S25&amp;"-"&amp;U25</f>
        <v>-</v>
      </c>
      <c r="S26" s="3866"/>
      <c r="T26" s="3741"/>
      <c r="U26" s="3866"/>
      <c r="V26" s="3741"/>
      <c r="W26" s="259"/>
      <c r="X26" s="3884"/>
      <c r="Z26" s="433"/>
      <c r="AA26" s="433" t="str">
        <f t="shared" si="0"/>
        <v/>
      </c>
      <c r="AB26" s="433"/>
      <c r="AC26" s="433"/>
      <c r="AD26" s="979">
        <v>11</v>
      </c>
    </row>
    <row r="27" spans="1:30" ht="15.75" customHeight="1">
      <c r="A27" s="1187" t="s">
        <v>254</v>
      </c>
      <c r="B27" s="1187" t="s">
        <v>255</v>
      </c>
      <c r="C27" s="1187" t="s">
        <v>256</v>
      </c>
      <c r="D27" s="1187" t="s">
        <v>257</v>
      </c>
      <c r="E27" s="1187"/>
      <c r="F27" s="3719"/>
      <c r="G27" s="3719"/>
      <c r="I27" s="3864"/>
      <c r="J27" s="3864"/>
      <c r="K27" s="289"/>
      <c r="L27" s="1102"/>
      <c r="M27" s="222" t="s">
        <v>495</v>
      </c>
      <c r="N27" s="300"/>
      <c r="O27" s="300"/>
      <c r="P27" s="300"/>
      <c r="Q27" s="300"/>
      <c r="R27" s="300"/>
      <c r="S27" s="300"/>
      <c r="T27" s="300"/>
      <c r="U27" s="300"/>
      <c r="V27" s="300"/>
      <c r="W27" s="258"/>
      <c r="X27" s="3885"/>
      <c r="Z27" s="433"/>
      <c r="AA27" s="433" t="str">
        <f t="shared" si="0"/>
        <v>Добавить вид теплоносителя (параметры теплоносителя)</v>
      </c>
      <c r="AB27" s="433"/>
      <c r="AC27" s="433"/>
      <c r="AD27" s="979">
        <v>15</v>
      </c>
    </row>
    <row r="28" spans="1:30" ht="15.75" customHeight="1">
      <c r="A28" s="1187" t="s">
        <v>254</v>
      </c>
      <c r="B28" s="1187" t="s">
        <v>255</v>
      </c>
      <c r="C28" s="1187" t="s">
        <v>256</v>
      </c>
      <c r="D28" s="1187" t="s">
        <v>257</v>
      </c>
      <c r="E28" s="1187"/>
      <c r="F28" s="3719"/>
      <c r="I28" s="3864"/>
      <c r="J28" s="1115"/>
      <c r="K28" s="289"/>
      <c r="L28" s="1102"/>
      <c r="M28" s="221" t="s">
        <v>496</v>
      </c>
      <c r="N28" s="300"/>
      <c r="O28" s="300"/>
      <c r="P28" s="300"/>
      <c r="Q28" s="300"/>
      <c r="R28" s="300"/>
      <c r="S28" s="300"/>
      <c r="T28" s="300"/>
      <c r="U28" s="300"/>
      <c r="V28" s="299"/>
      <c r="W28" s="300"/>
      <c r="X28" s="237"/>
      <c r="Z28" s="433"/>
      <c r="AA28" s="433" t="str">
        <f t="shared" si="0"/>
        <v>Добавить группу потребителей</v>
      </c>
      <c r="AB28" s="433"/>
      <c r="AC28" s="433"/>
      <c r="AD28" s="979">
        <v>15</v>
      </c>
    </row>
    <row r="29" spans="1:30" ht="14.65" customHeight="1">
      <c r="A29" s="1187" t="s">
        <v>254</v>
      </c>
      <c r="B29" s="1187" t="s">
        <v>255</v>
      </c>
      <c r="C29" s="1187" t="s">
        <v>256</v>
      </c>
      <c r="D29" s="1187" t="s">
        <v>257</v>
      </c>
      <c r="E29" s="1187"/>
      <c r="F29" s="1189"/>
      <c r="G29" s="1189"/>
      <c r="H29" s="469"/>
      <c r="I29" s="293"/>
      <c r="J29" s="308"/>
      <c r="K29" s="288"/>
      <c r="L29" s="1102"/>
      <c r="M29" s="298" t="s">
        <v>497</v>
      </c>
      <c r="N29" s="300"/>
      <c r="O29" s="300"/>
      <c r="P29" s="300"/>
      <c r="Q29" s="300"/>
      <c r="R29" s="300"/>
      <c r="S29" s="300"/>
      <c r="T29" s="300"/>
      <c r="U29" s="300"/>
      <c r="V29" s="299"/>
      <c r="W29" s="300"/>
      <c r="X29" s="237"/>
      <c r="Z29" s="433"/>
      <c r="AA29" s="433" t="str">
        <f t="shared" si="0"/>
        <v>Добавить схему подключения</v>
      </c>
      <c r="AB29" s="433"/>
      <c r="AC29" s="433"/>
      <c r="AD29" s="979">
        <v>14</v>
      </c>
    </row>
    <row r="30" spans="1:30" ht="14.65" customHeight="1">
      <c r="A30" s="1187" t="s">
        <v>254</v>
      </c>
      <c r="B30" s="1187" t="s">
        <v>255</v>
      </c>
      <c r="C30" s="1187" t="s">
        <v>256</v>
      </c>
      <c r="D30" s="1187"/>
      <c r="E30" s="1187" t="s">
        <v>650</v>
      </c>
      <c r="F30" s="1189"/>
      <c r="G30" s="1189"/>
      <c r="H30" s="469"/>
      <c r="I30" s="293"/>
      <c r="J30" s="308"/>
      <c r="K30" s="288"/>
      <c r="L30" s="1103"/>
      <c r="M30" s="1092"/>
      <c r="N30" s="1093"/>
      <c r="O30" s="1093"/>
      <c r="P30" s="1093"/>
      <c r="Q30" s="1093"/>
      <c r="R30" s="1093"/>
      <c r="S30" s="1093"/>
      <c r="T30" s="1093"/>
      <c r="U30" s="1093"/>
      <c r="V30" s="1094"/>
      <c r="W30" s="1093"/>
      <c r="X30" s="1095"/>
      <c r="Z30" s="433"/>
      <c r="AA30" s="433" t="str">
        <f t="shared" si="0"/>
        <v/>
      </c>
      <c r="AB30" s="433"/>
      <c r="AC30" s="433"/>
      <c r="AD30" s="979">
        <v>14</v>
      </c>
    </row>
    <row r="31" spans="1:30" ht="14.65" customHeight="1">
      <c r="A31" s="1187" t="s">
        <v>254</v>
      </c>
      <c r="B31" s="1187" t="s">
        <v>255</v>
      </c>
      <c r="C31" s="1187"/>
      <c r="D31" s="1187"/>
      <c r="E31" s="1187" t="s">
        <v>2396</v>
      </c>
      <c r="F31" s="1341"/>
      <c r="G31" s="1341"/>
      <c r="H31" s="469"/>
      <c r="I31" s="291"/>
      <c r="J31" s="308"/>
      <c r="K31" s="292"/>
      <c r="L31" s="1103"/>
      <c r="M31" s="1096"/>
      <c r="N31" s="1093"/>
      <c r="O31" s="1093"/>
      <c r="P31" s="1093"/>
      <c r="Q31" s="1093"/>
      <c r="R31" s="1093"/>
      <c r="S31" s="1093"/>
      <c r="T31" s="1093"/>
      <c r="U31" s="1093"/>
      <c r="V31" s="1094"/>
      <c r="W31" s="1093"/>
      <c r="X31" s="1095"/>
      <c r="Z31" s="433"/>
      <c r="AA31" s="433" t="str">
        <f t="shared" si="0"/>
        <v/>
      </c>
      <c r="AB31" s="433"/>
      <c r="AC31" s="433"/>
      <c r="AD31" s="979">
        <v>14</v>
      </c>
    </row>
    <row r="32" spans="1:30" ht="14.65" customHeight="1">
      <c r="A32" s="1187" t="s">
        <v>2397</v>
      </c>
      <c r="B32" s="1187"/>
      <c r="C32" s="1187"/>
      <c r="D32" s="1187"/>
      <c r="E32" s="1187" t="s">
        <v>156</v>
      </c>
      <c r="F32" s="1341"/>
      <c r="G32" s="1341"/>
      <c r="H32" s="469"/>
      <c r="I32" s="293"/>
      <c r="J32" s="308"/>
      <c r="K32" s="288"/>
      <c r="L32" s="1103"/>
      <c r="M32" s="1097"/>
      <c r="N32" s="1093"/>
      <c r="O32" s="1093"/>
      <c r="P32" s="1093"/>
      <c r="Q32" s="1093"/>
      <c r="R32" s="1093"/>
      <c r="S32" s="1093"/>
      <c r="T32" s="1093"/>
      <c r="U32" s="1093"/>
      <c r="V32" s="1094"/>
      <c r="W32" s="1093"/>
      <c r="X32" s="1095"/>
      <c r="Z32" s="433"/>
      <c r="AA32" s="433" t="str">
        <f t="shared" si="0"/>
        <v/>
      </c>
      <c r="AB32" s="433"/>
      <c r="AC32" s="433"/>
      <c r="AD32" s="979">
        <v>14</v>
      </c>
    </row>
    <row r="33" spans="1:30" s="1634" customFormat="1" ht="11.45" customHeight="1">
      <c r="A33" s="1187"/>
      <c r="B33" s="1187"/>
      <c r="C33" s="1187"/>
      <c r="D33" s="1187"/>
      <c r="E33" s="1187" t="s">
        <v>532</v>
      </c>
      <c r="F33" s="1342"/>
      <c r="G33" s="1343"/>
      <c r="H33" s="469"/>
      <c r="L33" s="1104"/>
      <c r="M33" s="1098"/>
      <c r="N33" s="1093"/>
      <c r="O33" s="1093"/>
      <c r="P33" s="1093"/>
      <c r="Q33" s="1093"/>
      <c r="R33" s="1093"/>
      <c r="S33" s="1093"/>
      <c r="T33" s="1093"/>
      <c r="U33" s="1093"/>
      <c r="V33" s="1094"/>
      <c r="W33" s="1093"/>
      <c r="X33" s="1095"/>
      <c r="Y33" s="312"/>
      <c r="Z33" s="312"/>
      <c r="AA33" s="312"/>
      <c r="AB33" s="312"/>
      <c r="AC33" s="312"/>
      <c r="AD33" s="306">
        <v>11</v>
      </c>
    </row>
    <row r="34" spans="1:30" ht="11.45" customHeight="1">
      <c r="F34" s="984"/>
      <c r="G34" s="984"/>
      <c r="H34" s="469"/>
      <c r="I34" s="979"/>
      <c r="J34" s="979"/>
      <c r="K34" s="979"/>
      <c r="Y34" s="979"/>
      <c r="Z34" s="979"/>
      <c r="AA34" s="979"/>
      <c r="AB34" s="979"/>
      <c r="AC34" s="979"/>
      <c r="AD34" s="979">
        <v>11</v>
      </c>
    </row>
    <row r="35" spans="1:30" ht="28.5" customHeight="1">
      <c r="H35" s="469"/>
      <c r="L35" s="1112" t="s">
        <v>894</v>
      </c>
      <c r="M35" s="3859" t="s">
        <v>2398</v>
      </c>
      <c r="N35" s="3859"/>
      <c r="O35" s="3859"/>
      <c r="P35" s="3859"/>
      <c r="Q35" s="3859"/>
      <c r="R35" s="3859"/>
      <c r="S35" s="3859"/>
      <c r="T35" s="3859"/>
      <c r="U35" s="3859"/>
      <c r="V35" s="3859"/>
      <c r="W35" s="3859"/>
      <c r="X35" s="3859"/>
      <c r="AD35" s="979">
        <v>27</v>
      </c>
    </row>
    <row r="36" spans="1:30" ht="109.15" customHeight="1">
      <c r="H36" s="469"/>
      <c r="I36" s="1127"/>
      <c r="M36" s="3859" t="s">
        <v>2399</v>
      </c>
      <c r="N36" s="3859"/>
      <c r="O36" s="3859"/>
      <c r="P36" s="3859"/>
      <c r="Q36" s="3859"/>
      <c r="R36" s="3859"/>
      <c r="S36" s="3859"/>
      <c r="T36" s="3859"/>
      <c r="U36" s="3859"/>
      <c r="V36" s="3859"/>
      <c r="W36" s="3859"/>
      <c r="X36" s="3859"/>
      <c r="AD36" s="979">
        <v>104</v>
      </c>
    </row>
    <row r="37" spans="1:30" ht="14.65" customHeight="1">
      <c r="H37" s="469"/>
      <c r="AD37" s="979">
        <v>14</v>
      </c>
    </row>
    <row r="38" spans="1:30" ht="14.65" customHeight="1">
      <c r="H38" s="469"/>
      <c r="AD38" s="979">
        <v>14</v>
      </c>
    </row>
    <row r="39" spans="1:30" ht="14.65" customHeight="1">
      <c r="H39" s="469"/>
      <c r="AD39" s="979">
        <v>14</v>
      </c>
    </row>
    <row r="40" spans="1:30" ht="14.65" customHeight="1">
      <c r="H40" s="469"/>
      <c r="AD40" s="979">
        <v>14</v>
      </c>
    </row>
    <row r="41" spans="1:30" ht="22.5" hidden="1" customHeight="1">
      <c r="A41" s="984" t="s">
        <v>69</v>
      </c>
      <c r="B41" s="984">
        <v>0</v>
      </c>
      <c r="C41" s="984">
        <v>0</v>
      </c>
      <c r="D41" s="984">
        <v>0</v>
      </c>
      <c r="E41" s="984">
        <v>0</v>
      </c>
      <c r="F41" s="1186">
        <v>0</v>
      </c>
      <c r="G41" s="1186">
        <v>0</v>
      </c>
      <c r="H41" s="1186">
        <v>0</v>
      </c>
      <c r="I41" s="1110">
        <v>3</v>
      </c>
      <c r="J41" s="278">
        <v>3</v>
      </c>
      <c r="K41" s="278">
        <v>3</v>
      </c>
      <c r="L41" s="495">
        <v>12</v>
      </c>
      <c r="M41" s="979">
        <v>31</v>
      </c>
      <c r="N41" s="979">
        <v>1</v>
      </c>
      <c r="O41" s="979">
        <v>24</v>
      </c>
      <c r="P41" s="979">
        <v>24</v>
      </c>
      <c r="Q41" s="979">
        <v>24</v>
      </c>
      <c r="R41" s="979">
        <v>24</v>
      </c>
      <c r="S41" s="979">
        <v>11</v>
      </c>
      <c r="T41" s="979">
        <v>3</v>
      </c>
      <c r="U41" s="979">
        <v>11</v>
      </c>
      <c r="V41" s="979">
        <v>8</v>
      </c>
      <c r="W41" s="979">
        <v>4</v>
      </c>
      <c r="X41" s="979">
        <v>115</v>
      </c>
      <c r="Y41" s="444">
        <v>10</v>
      </c>
      <c r="Z41" s="444">
        <v>10</v>
      </c>
      <c r="AA41" s="444">
        <v>10</v>
      </c>
      <c r="AB41" s="444">
        <v>10</v>
      </c>
      <c r="AC41" s="444">
        <v>10</v>
      </c>
      <c r="AD41" s="979">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1889" t="s">
        <v>2400</v>
      </c>
      <c r="B1" s="1890" t="s">
        <v>2401</v>
      </c>
      <c r="C1" s="4141" t="s">
        <v>2402</v>
      </c>
      <c r="D1" s="4142"/>
      <c r="E1" s="706" t="s">
        <v>2403</v>
      </c>
    </row>
    <row r="2" spans="1:5" ht="11.25" customHeight="1">
      <c r="A2" s="1891"/>
      <c r="B2" s="639" t="s">
        <v>14</v>
      </c>
      <c r="C2" s="629"/>
      <c r="D2" s="638"/>
      <c r="E2" s="706"/>
    </row>
    <row r="3" spans="1:5" ht="11.25" customHeight="1">
      <c r="A3" s="1892"/>
      <c r="B3" s="1893" t="s">
        <v>20</v>
      </c>
      <c r="C3" s="629"/>
      <c r="D3" s="638"/>
      <c r="E3" s="706"/>
    </row>
    <row r="4" spans="1:5" ht="11.25" customHeight="1">
      <c r="A4" s="1894"/>
      <c r="B4" s="640" t="s">
        <v>1838</v>
      </c>
      <c r="C4" s="629"/>
      <c r="D4" s="638"/>
      <c r="E4" s="706"/>
    </row>
    <row r="5" spans="1:5" ht="11.25" customHeight="1">
      <c r="A5" s="1895"/>
      <c r="B5" s="640" t="s">
        <v>1833</v>
      </c>
      <c r="C5" s="1896" t="s">
        <v>2170</v>
      </c>
      <c r="D5" s="1897" t="s">
        <v>2404</v>
      </c>
      <c r="E5" s="706"/>
    </row>
    <row r="6" spans="1:5" s="1634" customFormat="1" ht="11.25" customHeight="1">
      <c r="A6" s="1898"/>
      <c r="B6" s="640" t="s">
        <v>1842</v>
      </c>
      <c r="C6" s="629"/>
      <c r="D6" s="638"/>
      <c r="E6" s="706"/>
    </row>
    <row r="7" spans="1:5" ht="11.25" customHeight="1">
      <c r="A7" s="1899"/>
      <c r="B7" s="640" t="s">
        <v>1849</v>
      </c>
      <c r="C7" s="629"/>
      <c r="D7" s="638"/>
      <c r="E7" s="706"/>
    </row>
    <row r="8" spans="1:5" ht="11.25" customHeight="1">
      <c r="A8" s="631"/>
      <c r="B8" s="640" t="s">
        <v>1844</v>
      </c>
      <c r="C8" s="629"/>
      <c r="D8" s="638"/>
      <c r="E8" s="70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12"/>
  <sheetViews>
    <sheetView showGridLines="0" workbookViewId="0"/>
  </sheetViews>
  <sheetFormatPr defaultColWidth="9.140625" defaultRowHeight="11.25" customHeight="1"/>
  <cols>
    <col min="1" max="2" width="9.140625" style="1634"/>
    <col min="3" max="3" width="20.7109375" style="1634" customWidth="1"/>
    <col min="4" max="4" width="25.140625" style="1634" customWidth="1"/>
    <col min="5" max="9" width="9.140625" style="1634"/>
  </cols>
  <sheetData>
    <row r="1" spans="1:9" ht="11.25" customHeight="1">
      <c r="A1" s="6" t="s">
        <v>2405</v>
      </c>
      <c r="B1" s="6" t="s">
        <v>2406</v>
      </c>
      <c r="C1" s="6" t="s">
        <v>2407</v>
      </c>
      <c r="D1" s="6" t="s">
        <v>2408</v>
      </c>
      <c r="E1" s="6" t="s">
        <v>2409</v>
      </c>
      <c r="F1" s="6" t="s">
        <v>2410</v>
      </c>
      <c r="G1" s="6" t="s">
        <v>2411</v>
      </c>
      <c r="H1" s="6" t="s">
        <v>2412</v>
      </c>
      <c r="I1" s="6" t="s">
        <v>2413</v>
      </c>
    </row>
    <row r="2" spans="1:9" ht="11.25" customHeight="1">
      <c r="A2" s="1634" t="s">
        <v>2414</v>
      </c>
      <c r="B2" s="1634" t="s">
        <v>3</v>
      </c>
      <c r="C2" s="1634" t="s">
        <v>2415</v>
      </c>
      <c r="D2" s="1634" t="s">
        <v>2416</v>
      </c>
      <c r="E2" s="1634" t="s">
        <v>2417</v>
      </c>
      <c r="F2" s="1634" t="s">
        <v>2418</v>
      </c>
      <c r="G2" s="1634" t="s">
        <v>9</v>
      </c>
      <c r="H2" s="1634" t="s">
        <v>9</v>
      </c>
      <c r="I2" s="1634" t="s">
        <v>897</v>
      </c>
    </row>
    <row r="3" spans="1:9" ht="11.25" customHeight="1">
      <c r="A3" s="1634" t="s">
        <v>2414</v>
      </c>
      <c r="B3" s="1634" t="s">
        <v>3</v>
      </c>
      <c r="C3" s="1634" t="s">
        <v>2419</v>
      </c>
      <c r="D3" s="1634" t="s">
        <v>2416</v>
      </c>
      <c r="E3" s="1634" t="s">
        <v>2417</v>
      </c>
      <c r="F3" s="1634" t="s">
        <v>2420</v>
      </c>
      <c r="G3" s="1634" t="s">
        <v>9</v>
      </c>
      <c r="H3" s="1634" t="s">
        <v>9</v>
      </c>
      <c r="I3" s="1634" t="s">
        <v>897</v>
      </c>
    </row>
    <row r="4" spans="1:9" ht="11.25" customHeight="1">
      <c r="A4" s="1634" t="s">
        <v>2414</v>
      </c>
      <c r="B4" s="1634" t="s">
        <v>3</v>
      </c>
      <c r="C4" s="1634" t="s">
        <v>2421</v>
      </c>
      <c r="D4" s="1634" t="s">
        <v>2422</v>
      </c>
      <c r="E4" s="1634" t="s">
        <v>2423</v>
      </c>
      <c r="F4" s="1634" t="s">
        <v>2424</v>
      </c>
      <c r="G4" s="1634" t="s">
        <v>9</v>
      </c>
      <c r="H4" s="1634" t="s">
        <v>9</v>
      </c>
      <c r="I4" s="1634" t="s">
        <v>897</v>
      </c>
    </row>
    <row r="5" spans="1:9" ht="11.25" customHeight="1">
      <c r="A5" s="1634" t="s">
        <v>2414</v>
      </c>
      <c r="B5" s="1634" t="s">
        <v>3</v>
      </c>
      <c r="C5" s="1634" t="s">
        <v>2425</v>
      </c>
      <c r="D5" s="1634" t="s">
        <v>2426</v>
      </c>
      <c r="E5" s="1634" t="s">
        <v>2427</v>
      </c>
      <c r="F5" s="1634" t="s">
        <v>2428</v>
      </c>
      <c r="G5" s="1634" t="s">
        <v>9</v>
      </c>
      <c r="H5" s="1634" t="s">
        <v>9</v>
      </c>
      <c r="I5" s="1634" t="s">
        <v>897</v>
      </c>
    </row>
    <row r="6" spans="1:9" ht="11.25" customHeight="1">
      <c r="A6" s="1634" t="s">
        <v>2414</v>
      </c>
      <c r="B6" s="1634" t="s">
        <v>3</v>
      </c>
      <c r="C6" s="1634" t="s">
        <v>2429</v>
      </c>
      <c r="D6" s="1634" t="s">
        <v>2430</v>
      </c>
      <c r="E6" s="1634" t="s">
        <v>2431</v>
      </c>
      <c r="F6" s="1634" t="s">
        <v>2432</v>
      </c>
      <c r="G6" s="1634" t="s">
        <v>9</v>
      </c>
      <c r="H6" s="1634" t="s">
        <v>9</v>
      </c>
      <c r="I6" s="1634" t="s">
        <v>897</v>
      </c>
    </row>
    <row r="7" spans="1:9" ht="11.25" customHeight="1">
      <c r="A7" s="1634" t="s">
        <v>2414</v>
      </c>
      <c r="B7" s="1634" t="s">
        <v>3</v>
      </c>
      <c r="C7" s="1634" t="s">
        <v>2433</v>
      </c>
      <c r="D7" s="1634" t="s">
        <v>2434</v>
      </c>
      <c r="E7" s="1634" t="s">
        <v>2435</v>
      </c>
      <c r="F7" s="1634" t="s">
        <v>2436</v>
      </c>
      <c r="G7" s="1634" t="s">
        <v>9</v>
      </c>
      <c r="H7" s="1634" t="s">
        <v>9</v>
      </c>
      <c r="I7" s="1634" t="s">
        <v>897</v>
      </c>
    </row>
    <row r="8" spans="1:9" ht="11.25" customHeight="1">
      <c r="A8" s="1634" t="s">
        <v>2414</v>
      </c>
      <c r="B8" s="1634" t="s">
        <v>3</v>
      </c>
      <c r="C8" s="1634" t="s">
        <v>2437</v>
      </c>
      <c r="D8" s="1634" t="s">
        <v>2438</v>
      </c>
      <c r="E8" s="1634" t="s">
        <v>2439</v>
      </c>
      <c r="F8" s="1634" t="s">
        <v>37</v>
      </c>
      <c r="G8" s="1634" t="s">
        <v>9</v>
      </c>
      <c r="H8" s="1634" t="s">
        <v>9</v>
      </c>
      <c r="I8" s="1634" t="s">
        <v>897</v>
      </c>
    </row>
    <row r="9" spans="1:9" ht="11.25" customHeight="1">
      <c r="A9" s="1634" t="s">
        <v>2414</v>
      </c>
      <c r="B9" s="1634" t="s">
        <v>3</v>
      </c>
      <c r="C9" s="1634" t="s">
        <v>2440</v>
      </c>
      <c r="D9" s="1634" t="s">
        <v>2441</v>
      </c>
      <c r="E9" s="1634" t="s">
        <v>2442</v>
      </c>
      <c r="F9" s="1634" t="s">
        <v>2420</v>
      </c>
      <c r="G9" s="1634" t="s">
        <v>9</v>
      </c>
      <c r="H9" s="1634" t="s">
        <v>9</v>
      </c>
      <c r="I9" s="1634" t="s">
        <v>897</v>
      </c>
    </row>
    <row r="10" spans="1:9" ht="11.25" customHeight="1">
      <c r="A10" s="1634" t="s">
        <v>2414</v>
      </c>
      <c r="B10" s="1634" t="s">
        <v>3</v>
      </c>
      <c r="C10" s="1634" t="s">
        <v>2443</v>
      </c>
      <c r="D10" s="1634" t="s">
        <v>2444</v>
      </c>
      <c r="E10" s="1634" t="s">
        <v>2445</v>
      </c>
      <c r="F10" s="1634" t="s">
        <v>2446</v>
      </c>
      <c r="G10" s="1634" t="s">
        <v>9</v>
      </c>
      <c r="H10" s="1634" t="s">
        <v>9</v>
      </c>
      <c r="I10" s="1634" t="s">
        <v>897</v>
      </c>
    </row>
    <row r="11" spans="1:9" ht="11.25" customHeight="1">
      <c r="A11" s="1634" t="s">
        <v>2414</v>
      </c>
      <c r="B11" s="1634" t="s">
        <v>3</v>
      </c>
      <c r="C11" s="1634" t="s">
        <v>2447</v>
      </c>
      <c r="D11" s="1634" t="s">
        <v>2448</v>
      </c>
      <c r="E11" s="1634" t="s">
        <v>2449</v>
      </c>
      <c r="F11" s="1634" t="s">
        <v>2450</v>
      </c>
      <c r="G11" s="1634" t="s">
        <v>9</v>
      </c>
      <c r="H11" s="1634" t="s">
        <v>9</v>
      </c>
      <c r="I11" s="1634" t="s">
        <v>897</v>
      </c>
    </row>
    <row r="12" spans="1:9" ht="11.25" customHeight="1">
      <c r="A12" s="1634" t="s">
        <v>2414</v>
      </c>
      <c r="B12" s="1634" t="s">
        <v>3</v>
      </c>
      <c r="C12" s="1634" t="s">
        <v>2451</v>
      </c>
      <c r="D12" s="1634" t="s">
        <v>2452</v>
      </c>
      <c r="E12" s="1634" t="s">
        <v>2453</v>
      </c>
      <c r="F12" s="1634" t="s">
        <v>2454</v>
      </c>
      <c r="G12" s="1634" t="s">
        <v>9</v>
      </c>
      <c r="H12" s="1634" t="s">
        <v>9</v>
      </c>
      <c r="I12" s="1634" t="s">
        <v>897</v>
      </c>
    </row>
    <row r="13" spans="1:9" ht="11.25" customHeight="1">
      <c r="A13" s="1634" t="s">
        <v>2414</v>
      </c>
      <c r="B13" s="1634" t="s">
        <v>3</v>
      </c>
      <c r="C13" s="1634" t="s">
        <v>2455</v>
      </c>
      <c r="D13" s="1634" t="s">
        <v>2456</v>
      </c>
      <c r="E13" s="1634" t="s">
        <v>2457</v>
      </c>
      <c r="F13" s="1634" t="s">
        <v>2428</v>
      </c>
      <c r="G13" s="1634" t="s">
        <v>9</v>
      </c>
      <c r="H13" s="1634" t="s">
        <v>9</v>
      </c>
      <c r="I13" s="1634" t="s">
        <v>897</v>
      </c>
    </row>
    <row r="14" spans="1:9" ht="11.25" customHeight="1">
      <c r="A14" s="1634" t="s">
        <v>2414</v>
      </c>
      <c r="B14" s="1634" t="s">
        <v>3</v>
      </c>
      <c r="C14" s="1634" t="s">
        <v>2458</v>
      </c>
      <c r="D14" s="1634" t="s">
        <v>2459</v>
      </c>
      <c r="E14" s="1634" t="s">
        <v>2460</v>
      </c>
      <c r="F14" s="1634" t="s">
        <v>2461</v>
      </c>
      <c r="G14" s="1634" t="s">
        <v>2462</v>
      </c>
      <c r="H14" s="1634" t="s">
        <v>9</v>
      </c>
      <c r="I14" s="1634" t="s">
        <v>897</v>
      </c>
    </row>
    <row r="15" spans="1:9" ht="11.25" customHeight="1">
      <c r="A15" s="1634" t="s">
        <v>2414</v>
      </c>
      <c r="B15" s="1634" t="s">
        <v>3</v>
      </c>
      <c r="C15" s="1634" t="s">
        <v>2463</v>
      </c>
      <c r="D15" s="1634" t="s">
        <v>2464</v>
      </c>
      <c r="E15" s="1634" t="s">
        <v>2465</v>
      </c>
      <c r="F15" s="1634" t="s">
        <v>2466</v>
      </c>
      <c r="G15" s="1634" t="s">
        <v>9</v>
      </c>
      <c r="H15" s="1634" t="s">
        <v>9</v>
      </c>
      <c r="I15" s="1634" t="s">
        <v>897</v>
      </c>
    </row>
    <row r="16" spans="1:9" ht="11.25" customHeight="1">
      <c r="A16" s="1634" t="s">
        <v>2414</v>
      </c>
      <c r="B16" s="1634" t="s">
        <v>3</v>
      </c>
      <c r="C16" s="1634" t="s">
        <v>2467</v>
      </c>
      <c r="D16" s="1634" t="s">
        <v>2468</v>
      </c>
      <c r="E16" s="1634" t="s">
        <v>2469</v>
      </c>
      <c r="F16" s="1634" t="s">
        <v>2470</v>
      </c>
      <c r="G16" s="1634" t="s">
        <v>9</v>
      </c>
      <c r="H16" s="1634" t="s">
        <v>9</v>
      </c>
      <c r="I16" s="1634" t="s">
        <v>897</v>
      </c>
    </row>
    <row r="17" spans="1:9" ht="11.25" customHeight="1">
      <c r="A17" s="1634" t="s">
        <v>2414</v>
      </c>
      <c r="B17" s="1634" t="s">
        <v>3</v>
      </c>
      <c r="C17" s="1634" t="s">
        <v>2471</v>
      </c>
      <c r="D17" s="1634" t="s">
        <v>2472</v>
      </c>
      <c r="E17" s="1634" t="s">
        <v>2473</v>
      </c>
      <c r="F17" s="1634" t="s">
        <v>2474</v>
      </c>
      <c r="G17" s="1634" t="s">
        <v>9</v>
      </c>
      <c r="H17" s="1634" t="s">
        <v>9</v>
      </c>
      <c r="I17" s="1634" t="s">
        <v>897</v>
      </c>
    </row>
    <row r="18" spans="1:9" ht="11.25" customHeight="1">
      <c r="A18" s="1634" t="s">
        <v>2414</v>
      </c>
      <c r="B18" s="1634" t="s">
        <v>3</v>
      </c>
      <c r="C18" s="1634" t="s">
        <v>2475</v>
      </c>
      <c r="D18" s="1634" t="s">
        <v>2476</v>
      </c>
      <c r="E18" s="1634" t="s">
        <v>2477</v>
      </c>
      <c r="F18" s="1634" t="s">
        <v>2478</v>
      </c>
      <c r="G18" s="1634" t="s">
        <v>9</v>
      </c>
      <c r="H18" s="1634" t="s">
        <v>9</v>
      </c>
      <c r="I18" s="1634" t="s">
        <v>897</v>
      </c>
    </row>
    <row r="19" spans="1:9" ht="11.25" customHeight="1">
      <c r="A19" s="1634" t="s">
        <v>2414</v>
      </c>
      <c r="B19" s="1634" t="s">
        <v>3</v>
      </c>
      <c r="C19" s="1634" t="s">
        <v>2479</v>
      </c>
      <c r="D19" s="1634" t="s">
        <v>2480</v>
      </c>
      <c r="E19" s="1634" t="s">
        <v>2481</v>
      </c>
      <c r="F19" s="1634" t="s">
        <v>37</v>
      </c>
      <c r="G19" s="1634" t="s">
        <v>9</v>
      </c>
      <c r="H19" s="1634" t="s">
        <v>9</v>
      </c>
      <c r="I19" s="1634" t="s">
        <v>897</v>
      </c>
    </row>
    <row r="20" spans="1:9" ht="11.25" customHeight="1">
      <c r="A20" s="1634" t="s">
        <v>2414</v>
      </c>
      <c r="B20" s="1634" t="s">
        <v>3</v>
      </c>
      <c r="C20" s="1634" t="s">
        <v>2482</v>
      </c>
      <c r="D20" s="1634" t="s">
        <v>2483</v>
      </c>
      <c r="E20" s="1634" t="s">
        <v>2484</v>
      </c>
      <c r="F20" s="1634" t="s">
        <v>37</v>
      </c>
      <c r="G20" s="1634" t="s">
        <v>9</v>
      </c>
      <c r="H20" s="1634" t="s">
        <v>9</v>
      </c>
      <c r="I20" s="1634" t="s">
        <v>897</v>
      </c>
    </row>
    <row r="21" spans="1:9" ht="11.25" customHeight="1">
      <c r="A21" s="1634" t="s">
        <v>2414</v>
      </c>
      <c r="B21" s="1634" t="s">
        <v>3</v>
      </c>
      <c r="C21" s="1634" t="s">
        <v>2485</v>
      </c>
      <c r="D21" s="1634" t="s">
        <v>2486</v>
      </c>
      <c r="E21" s="1634" t="s">
        <v>2487</v>
      </c>
      <c r="F21" s="1634" t="s">
        <v>645</v>
      </c>
      <c r="G21" s="1634" t="s">
        <v>9</v>
      </c>
      <c r="H21" s="1634" t="s">
        <v>9</v>
      </c>
      <c r="I21" s="1634" t="s">
        <v>897</v>
      </c>
    </row>
    <row r="22" spans="1:9" ht="11.25" customHeight="1">
      <c r="A22" s="1634" t="s">
        <v>2414</v>
      </c>
      <c r="B22" s="1634" t="s">
        <v>3</v>
      </c>
      <c r="C22" s="1634" t="s">
        <v>2488</v>
      </c>
      <c r="D22" s="1634" t="s">
        <v>2489</v>
      </c>
      <c r="E22" s="1634" t="s">
        <v>2490</v>
      </c>
      <c r="F22" s="1634" t="s">
        <v>645</v>
      </c>
      <c r="G22" s="1634" t="s">
        <v>9</v>
      </c>
      <c r="H22" s="1634" t="s">
        <v>9</v>
      </c>
      <c r="I22" s="1634" t="s">
        <v>897</v>
      </c>
    </row>
    <row r="23" spans="1:9" ht="11.25" customHeight="1">
      <c r="A23" s="1634" t="s">
        <v>2414</v>
      </c>
      <c r="B23" s="1634" t="s">
        <v>3</v>
      </c>
      <c r="C23" s="1634" t="s">
        <v>2491</v>
      </c>
      <c r="D23" s="1634" t="s">
        <v>2492</v>
      </c>
      <c r="E23" s="1634" t="s">
        <v>2493</v>
      </c>
      <c r="F23" s="1634" t="s">
        <v>645</v>
      </c>
      <c r="G23" s="1634" t="s">
        <v>9</v>
      </c>
      <c r="H23" s="1634" t="s">
        <v>9</v>
      </c>
      <c r="I23" s="1634" t="s">
        <v>897</v>
      </c>
    </row>
    <row r="24" spans="1:9" ht="11.25" customHeight="1">
      <c r="A24" s="1634" t="s">
        <v>2414</v>
      </c>
      <c r="B24" s="1634" t="s">
        <v>3</v>
      </c>
      <c r="C24" s="1634" t="s">
        <v>2494</v>
      </c>
      <c r="D24" s="1634" t="s">
        <v>2495</v>
      </c>
      <c r="E24" s="1634" t="s">
        <v>2496</v>
      </c>
      <c r="F24" s="1634" t="s">
        <v>645</v>
      </c>
      <c r="G24" s="1634" t="s">
        <v>9</v>
      </c>
      <c r="H24" s="1634" t="s">
        <v>9</v>
      </c>
      <c r="I24" s="1634" t="s">
        <v>897</v>
      </c>
    </row>
    <row r="25" spans="1:9" ht="11.25" customHeight="1">
      <c r="A25" s="1634" t="s">
        <v>2414</v>
      </c>
      <c r="B25" s="1634" t="s">
        <v>3</v>
      </c>
      <c r="C25" s="1634" t="s">
        <v>2497</v>
      </c>
      <c r="D25" s="1634" t="s">
        <v>2498</v>
      </c>
      <c r="E25" s="1634" t="s">
        <v>2499</v>
      </c>
      <c r="F25" s="1634" t="s">
        <v>645</v>
      </c>
      <c r="G25" s="1634" t="s">
        <v>9</v>
      </c>
      <c r="H25" s="1634" t="s">
        <v>9</v>
      </c>
      <c r="I25" s="1634" t="s">
        <v>897</v>
      </c>
    </row>
    <row r="26" spans="1:9" ht="11.25" customHeight="1">
      <c r="A26" s="1634" t="s">
        <v>2414</v>
      </c>
      <c r="B26" s="1634" t="s">
        <v>3</v>
      </c>
      <c r="C26" s="1634" t="s">
        <v>2500</v>
      </c>
      <c r="D26" s="1634" t="s">
        <v>2501</v>
      </c>
      <c r="E26" s="1634" t="s">
        <v>2502</v>
      </c>
      <c r="F26" s="1634" t="s">
        <v>2503</v>
      </c>
      <c r="G26" s="1634" t="s">
        <v>9</v>
      </c>
      <c r="H26" s="1634" t="s">
        <v>9</v>
      </c>
      <c r="I26" s="1634" t="s">
        <v>897</v>
      </c>
    </row>
    <row r="27" spans="1:9" ht="11.25" customHeight="1">
      <c r="A27" s="1634" t="s">
        <v>2414</v>
      </c>
      <c r="B27" s="1634" t="s">
        <v>3</v>
      </c>
      <c r="C27" s="1634" t="s">
        <v>2504</v>
      </c>
      <c r="D27" s="1634" t="s">
        <v>2505</v>
      </c>
      <c r="E27" s="1634" t="s">
        <v>2506</v>
      </c>
      <c r="F27" s="1634" t="s">
        <v>2503</v>
      </c>
      <c r="G27" s="1634" t="s">
        <v>9</v>
      </c>
      <c r="H27" s="1634" t="s">
        <v>9</v>
      </c>
      <c r="I27" s="1634" t="s">
        <v>897</v>
      </c>
    </row>
    <row r="28" spans="1:9" ht="11.25" customHeight="1">
      <c r="A28" s="1634" t="s">
        <v>2414</v>
      </c>
      <c r="B28" s="1634" t="s">
        <v>3</v>
      </c>
      <c r="C28" s="1634" t="s">
        <v>2507</v>
      </c>
      <c r="D28" s="1634" t="s">
        <v>2508</v>
      </c>
      <c r="E28" s="1634" t="s">
        <v>2509</v>
      </c>
      <c r="F28" s="1634" t="s">
        <v>2510</v>
      </c>
      <c r="G28" s="1634" t="s">
        <v>9</v>
      </c>
      <c r="H28" s="1634" t="s">
        <v>9</v>
      </c>
      <c r="I28" s="1634" t="s">
        <v>897</v>
      </c>
    </row>
    <row r="29" spans="1:9" ht="11.25" customHeight="1">
      <c r="A29" s="1634" t="s">
        <v>2414</v>
      </c>
      <c r="B29" s="1634" t="s">
        <v>3</v>
      </c>
      <c r="C29" s="1634" t="s">
        <v>2511</v>
      </c>
      <c r="D29" s="1634" t="s">
        <v>2512</v>
      </c>
      <c r="E29" s="1634" t="s">
        <v>2513</v>
      </c>
      <c r="F29" s="1634" t="s">
        <v>2514</v>
      </c>
      <c r="G29" s="1634" t="s">
        <v>2515</v>
      </c>
      <c r="H29" s="1634" t="s">
        <v>9</v>
      </c>
      <c r="I29" s="1634" t="s">
        <v>897</v>
      </c>
    </row>
    <row r="30" spans="1:9" ht="11.25" customHeight="1">
      <c r="A30" s="1634" t="s">
        <v>2414</v>
      </c>
      <c r="B30" s="1634" t="s">
        <v>3</v>
      </c>
      <c r="C30" s="1634" t="s">
        <v>9</v>
      </c>
      <c r="D30" s="1634" t="s">
        <v>2516</v>
      </c>
      <c r="E30" s="1634" t="s">
        <v>2517</v>
      </c>
      <c r="F30" s="1634" t="s">
        <v>2461</v>
      </c>
      <c r="G30" s="1634" t="s">
        <v>9</v>
      </c>
      <c r="H30" s="1634" t="s">
        <v>9</v>
      </c>
      <c r="I30" s="1634" t="s">
        <v>897</v>
      </c>
    </row>
    <row r="31" spans="1:9" ht="11.25" customHeight="1">
      <c r="A31" s="1634" t="s">
        <v>2414</v>
      </c>
      <c r="B31" s="1634" t="s">
        <v>3</v>
      </c>
      <c r="C31" s="1634" t="s">
        <v>2518</v>
      </c>
      <c r="D31" s="1634" t="s">
        <v>2519</v>
      </c>
      <c r="E31" s="1634" t="s">
        <v>2520</v>
      </c>
      <c r="F31" s="1634" t="s">
        <v>2521</v>
      </c>
      <c r="G31" s="1634" t="s">
        <v>9</v>
      </c>
      <c r="H31" s="1634" t="s">
        <v>9</v>
      </c>
      <c r="I31" s="1634" t="s">
        <v>897</v>
      </c>
    </row>
    <row r="32" spans="1:9" ht="11.25" customHeight="1">
      <c r="A32" s="1634" t="s">
        <v>2414</v>
      </c>
      <c r="B32" s="1634" t="s">
        <v>3</v>
      </c>
      <c r="C32" s="1634" t="s">
        <v>2522</v>
      </c>
      <c r="D32" s="1634" t="s">
        <v>2523</v>
      </c>
      <c r="E32" s="1634" t="s">
        <v>2524</v>
      </c>
      <c r="F32" s="1634" t="s">
        <v>2525</v>
      </c>
      <c r="G32" s="1634" t="s">
        <v>9</v>
      </c>
      <c r="H32" s="1634" t="s">
        <v>9</v>
      </c>
      <c r="I32" s="1634" t="s">
        <v>897</v>
      </c>
    </row>
    <row r="33" spans="1:9" ht="11.25" customHeight="1">
      <c r="A33" s="1634" t="s">
        <v>2414</v>
      </c>
      <c r="B33" s="1634" t="s">
        <v>3</v>
      </c>
      <c r="C33" s="1634" t="s">
        <v>2526</v>
      </c>
      <c r="D33" s="1634" t="s">
        <v>2527</v>
      </c>
      <c r="E33" s="1634" t="s">
        <v>2528</v>
      </c>
      <c r="F33" s="1634" t="s">
        <v>2446</v>
      </c>
      <c r="G33" s="1634" t="s">
        <v>9</v>
      </c>
      <c r="H33" s="1634" t="s">
        <v>9</v>
      </c>
      <c r="I33" s="1634" t="s">
        <v>897</v>
      </c>
    </row>
    <row r="34" spans="1:9" ht="11.25" customHeight="1">
      <c r="A34" s="1634" t="s">
        <v>2414</v>
      </c>
      <c r="B34" s="1634" t="s">
        <v>3</v>
      </c>
      <c r="C34" s="1634" t="s">
        <v>2529</v>
      </c>
      <c r="D34" s="1634" t="s">
        <v>2530</v>
      </c>
      <c r="E34" s="1634" t="s">
        <v>2531</v>
      </c>
      <c r="F34" s="1634" t="s">
        <v>2532</v>
      </c>
      <c r="G34" s="1634" t="s">
        <v>9</v>
      </c>
      <c r="H34" s="1634" t="s">
        <v>9</v>
      </c>
      <c r="I34" s="1634" t="s">
        <v>897</v>
      </c>
    </row>
    <row r="35" spans="1:9" ht="11.25" customHeight="1">
      <c r="A35" s="1634" t="s">
        <v>2414</v>
      </c>
      <c r="B35" s="1634" t="s">
        <v>3</v>
      </c>
      <c r="C35" s="1634" t="s">
        <v>2533</v>
      </c>
      <c r="D35" s="1634" t="s">
        <v>2534</v>
      </c>
      <c r="E35" s="1634" t="s">
        <v>2535</v>
      </c>
      <c r="F35" s="1634" t="s">
        <v>2536</v>
      </c>
      <c r="G35" s="1634" t="s">
        <v>9</v>
      </c>
      <c r="H35" s="1634" t="s">
        <v>9</v>
      </c>
      <c r="I35" s="1634" t="s">
        <v>897</v>
      </c>
    </row>
    <row r="36" spans="1:9" ht="11.25" customHeight="1">
      <c r="A36" s="1634" t="s">
        <v>2414</v>
      </c>
      <c r="B36" s="1634" t="s">
        <v>3</v>
      </c>
      <c r="C36" s="1634" t="s">
        <v>2537</v>
      </c>
      <c r="D36" s="1634" t="s">
        <v>2538</v>
      </c>
      <c r="E36" s="1634" t="s">
        <v>2539</v>
      </c>
      <c r="F36" s="1634" t="s">
        <v>2540</v>
      </c>
      <c r="G36" s="1634" t="s">
        <v>9</v>
      </c>
      <c r="H36" s="1634" t="s">
        <v>9</v>
      </c>
      <c r="I36" s="1634" t="s">
        <v>897</v>
      </c>
    </row>
    <row r="37" spans="1:9" ht="11.25" customHeight="1">
      <c r="A37" s="1634" t="s">
        <v>2414</v>
      </c>
      <c r="B37" s="1634" t="s">
        <v>3</v>
      </c>
      <c r="C37" s="1634" t="s">
        <v>2541</v>
      </c>
      <c r="D37" s="1634" t="s">
        <v>2542</v>
      </c>
      <c r="E37" s="1634" t="s">
        <v>2543</v>
      </c>
      <c r="F37" s="1634" t="s">
        <v>2536</v>
      </c>
      <c r="G37" s="1634" t="s">
        <v>9</v>
      </c>
      <c r="H37" s="1634" t="s">
        <v>9</v>
      </c>
      <c r="I37" s="1634" t="s">
        <v>897</v>
      </c>
    </row>
    <row r="38" spans="1:9" ht="11.25" customHeight="1">
      <c r="A38" s="1634" t="s">
        <v>2414</v>
      </c>
      <c r="B38" s="1634" t="s">
        <v>3</v>
      </c>
      <c r="C38" s="1634" t="s">
        <v>2544</v>
      </c>
      <c r="D38" s="1634" t="s">
        <v>2545</v>
      </c>
      <c r="E38" s="1634" t="s">
        <v>2546</v>
      </c>
      <c r="F38" s="1634" t="s">
        <v>2436</v>
      </c>
      <c r="G38" s="1634" t="s">
        <v>9</v>
      </c>
      <c r="H38" s="1634" t="s">
        <v>9</v>
      </c>
      <c r="I38" s="1634" t="s">
        <v>897</v>
      </c>
    </row>
    <row r="39" spans="1:9" ht="11.25" customHeight="1">
      <c r="A39" s="1634" t="s">
        <v>2414</v>
      </c>
      <c r="B39" s="1634" t="s">
        <v>3</v>
      </c>
      <c r="C39" s="1634" t="s">
        <v>2547</v>
      </c>
      <c r="D39" s="1634" t="s">
        <v>2548</v>
      </c>
      <c r="E39" s="1634" t="s">
        <v>2549</v>
      </c>
      <c r="F39" s="1634" t="s">
        <v>2550</v>
      </c>
      <c r="G39" s="1634" t="s">
        <v>2551</v>
      </c>
      <c r="H39" s="1634" t="s">
        <v>9</v>
      </c>
      <c r="I39" s="1634" t="s">
        <v>897</v>
      </c>
    </row>
    <row r="40" spans="1:9" ht="11.25" customHeight="1">
      <c r="A40" s="1634" t="s">
        <v>2414</v>
      </c>
      <c r="B40" s="1634" t="s">
        <v>3</v>
      </c>
      <c r="C40" s="1634" t="s">
        <v>2552</v>
      </c>
      <c r="D40" s="1634" t="s">
        <v>2553</v>
      </c>
      <c r="E40" s="1634" t="s">
        <v>2554</v>
      </c>
      <c r="F40" s="1634" t="s">
        <v>2470</v>
      </c>
      <c r="G40" s="1634" t="s">
        <v>9</v>
      </c>
      <c r="H40" s="1634" t="s">
        <v>9</v>
      </c>
      <c r="I40" s="1634" t="s">
        <v>897</v>
      </c>
    </row>
    <row r="41" spans="1:9" ht="11.25" customHeight="1">
      <c r="A41" s="1634" t="s">
        <v>2414</v>
      </c>
      <c r="B41" s="1634" t="s">
        <v>3</v>
      </c>
      <c r="C41" s="1634" t="s">
        <v>2555</v>
      </c>
      <c r="D41" s="1634" t="s">
        <v>2553</v>
      </c>
      <c r="E41" s="1634" t="s">
        <v>2556</v>
      </c>
      <c r="F41" s="1634" t="s">
        <v>2470</v>
      </c>
      <c r="G41" s="1634" t="s">
        <v>9</v>
      </c>
      <c r="H41" s="1634" t="s">
        <v>9</v>
      </c>
      <c r="I41" s="1634" t="s">
        <v>897</v>
      </c>
    </row>
    <row r="42" spans="1:9" ht="11.25" customHeight="1">
      <c r="A42" s="1634" t="s">
        <v>2414</v>
      </c>
      <c r="B42" s="1634" t="s">
        <v>3</v>
      </c>
      <c r="C42" s="1634" t="s">
        <v>2557</v>
      </c>
      <c r="D42" s="1634" t="s">
        <v>2558</v>
      </c>
      <c r="E42" s="1634" t="s">
        <v>2559</v>
      </c>
      <c r="F42" s="1634" t="s">
        <v>2525</v>
      </c>
      <c r="G42" s="1634" t="s">
        <v>9</v>
      </c>
      <c r="H42" s="1634" t="s">
        <v>2560</v>
      </c>
      <c r="I42" s="1634" t="s">
        <v>897</v>
      </c>
    </row>
    <row r="43" spans="1:9" ht="11.25" customHeight="1">
      <c r="A43" s="1634" t="s">
        <v>2414</v>
      </c>
      <c r="B43" s="1634" t="s">
        <v>3</v>
      </c>
      <c r="C43" s="1634" t="s">
        <v>2561</v>
      </c>
      <c r="D43" s="1634" t="s">
        <v>2558</v>
      </c>
      <c r="E43" s="1634" t="s">
        <v>2562</v>
      </c>
      <c r="F43" s="1634" t="s">
        <v>2563</v>
      </c>
      <c r="G43" s="1634" t="s">
        <v>9</v>
      </c>
      <c r="H43" s="1634" t="s">
        <v>9</v>
      </c>
      <c r="I43" s="1634" t="s">
        <v>897</v>
      </c>
    </row>
    <row r="44" spans="1:9" ht="11.25" customHeight="1">
      <c r="A44" s="1634" t="s">
        <v>2414</v>
      </c>
      <c r="B44" s="1634" t="s">
        <v>3</v>
      </c>
      <c r="C44" s="1634" t="s">
        <v>2564</v>
      </c>
      <c r="D44" s="1634" t="s">
        <v>2558</v>
      </c>
      <c r="E44" s="1634" t="s">
        <v>2565</v>
      </c>
      <c r="F44" s="1634" t="s">
        <v>2566</v>
      </c>
      <c r="G44" s="1634" t="s">
        <v>9</v>
      </c>
      <c r="H44" s="1634" t="s">
        <v>9</v>
      </c>
      <c r="I44" s="1634" t="s">
        <v>897</v>
      </c>
    </row>
    <row r="45" spans="1:9" ht="11.25" customHeight="1">
      <c r="A45" s="1634" t="s">
        <v>2414</v>
      </c>
      <c r="B45" s="1634" t="s">
        <v>3</v>
      </c>
      <c r="C45" s="1634" t="s">
        <v>2567</v>
      </c>
      <c r="D45" s="1634" t="s">
        <v>2558</v>
      </c>
      <c r="E45" s="1634" t="s">
        <v>2568</v>
      </c>
      <c r="F45" s="1634" t="s">
        <v>2569</v>
      </c>
      <c r="G45" s="1634" t="s">
        <v>9</v>
      </c>
      <c r="H45" s="1634" t="s">
        <v>9</v>
      </c>
      <c r="I45" s="1634" t="s">
        <v>897</v>
      </c>
    </row>
    <row r="46" spans="1:9" ht="11.25" customHeight="1">
      <c r="A46" s="1634" t="s">
        <v>2414</v>
      </c>
      <c r="B46" s="1634" t="s">
        <v>3</v>
      </c>
      <c r="C46" s="1634" t="s">
        <v>2570</v>
      </c>
      <c r="D46" s="1634" t="s">
        <v>2558</v>
      </c>
      <c r="E46" s="1634" t="s">
        <v>2571</v>
      </c>
      <c r="F46" s="1634" t="s">
        <v>2540</v>
      </c>
      <c r="G46" s="1634" t="s">
        <v>9</v>
      </c>
      <c r="H46" s="1634" t="s">
        <v>9</v>
      </c>
      <c r="I46" s="1634" t="s">
        <v>897</v>
      </c>
    </row>
    <row r="47" spans="1:9" ht="11.25" customHeight="1">
      <c r="A47" s="1634" t="s">
        <v>2414</v>
      </c>
      <c r="B47" s="1634" t="s">
        <v>3</v>
      </c>
      <c r="C47" s="1634" t="s">
        <v>2572</v>
      </c>
      <c r="D47" s="1634" t="s">
        <v>2573</v>
      </c>
      <c r="E47" s="1634" t="s">
        <v>2574</v>
      </c>
      <c r="F47" s="1634" t="s">
        <v>2470</v>
      </c>
      <c r="G47" s="1634" t="s">
        <v>9</v>
      </c>
      <c r="H47" s="1634" t="s">
        <v>9</v>
      </c>
      <c r="I47" s="1634" t="s">
        <v>897</v>
      </c>
    </row>
    <row r="48" spans="1:9" ht="11.25" customHeight="1">
      <c r="A48" s="1634" t="s">
        <v>2414</v>
      </c>
      <c r="B48" s="1634" t="s">
        <v>3</v>
      </c>
      <c r="C48" s="1634" t="s">
        <v>2575</v>
      </c>
      <c r="D48" s="1634" t="s">
        <v>2576</v>
      </c>
      <c r="E48" s="1634" t="s">
        <v>2577</v>
      </c>
      <c r="F48" s="1634" t="s">
        <v>2436</v>
      </c>
      <c r="G48" s="1634" t="s">
        <v>9</v>
      </c>
      <c r="H48" s="1634" t="s">
        <v>9</v>
      </c>
      <c r="I48" s="1634" t="s">
        <v>897</v>
      </c>
    </row>
    <row r="49" spans="1:9" ht="11.25" customHeight="1">
      <c r="A49" s="1634" t="s">
        <v>2414</v>
      </c>
      <c r="B49" s="1634" t="s">
        <v>3</v>
      </c>
      <c r="C49" s="1634" t="s">
        <v>2578</v>
      </c>
      <c r="D49" s="1634" t="s">
        <v>2579</v>
      </c>
      <c r="E49" s="1634" t="s">
        <v>2580</v>
      </c>
      <c r="F49" s="1634" t="s">
        <v>2446</v>
      </c>
      <c r="G49" s="1634" t="s">
        <v>9</v>
      </c>
      <c r="H49" s="1634" t="s">
        <v>9</v>
      </c>
      <c r="I49" s="1634" t="s">
        <v>897</v>
      </c>
    </row>
    <row r="50" spans="1:9" ht="11.25" customHeight="1">
      <c r="A50" s="1634" t="s">
        <v>2414</v>
      </c>
      <c r="B50" s="1634" t="s">
        <v>3</v>
      </c>
      <c r="C50" s="1634" t="s">
        <v>2581</v>
      </c>
      <c r="D50" s="1634" t="s">
        <v>2582</v>
      </c>
      <c r="E50" s="1634" t="s">
        <v>2583</v>
      </c>
      <c r="F50" s="1634" t="s">
        <v>2436</v>
      </c>
      <c r="G50" s="1634" t="s">
        <v>2584</v>
      </c>
      <c r="H50" s="1634" t="s">
        <v>9</v>
      </c>
      <c r="I50" s="1634" t="s">
        <v>897</v>
      </c>
    </row>
    <row r="51" spans="1:9" ht="11.25" customHeight="1">
      <c r="A51" s="1634" t="s">
        <v>2414</v>
      </c>
      <c r="B51" s="1634" t="s">
        <v>3</v>
      </c>
      <c r="C51" s="1634" t="s">
        <v>2585</v>
      </c>
      <c r="D51" s="1634" t="s">
        <v>2586</v>
      </c>
      <c r="E51" s="1634" t="s">
        <v>2587</v>
      </c>
      <c r="F51" s="1634" t="s">
        <v>2521</v>
      </c>
      <c r="G51" s="1634" t="s">
        <v>9</v>
      </c>
      <c r="H51" s="1634" t="s">
        <v>9</v>
      </c>
      <c r="I51" s="1634" t="s">
        <v>897</v>
      </c>
    </row>
    <row r="52" spans="1:9" ht="11.25" customHeight="1">
      <c r="A52" s="1634" t="s">
        <v>2414</v>
      </c>
      <c r="B52" s="1634" t="s">
        <v>3</v>
      </c>
      <c r="C52" s="1634" t="s">
        <v>2588</v>
      </c>
      <c r="D52" s="1634" t="s">
        <v>2589</v>
      </c>
      <c r="E52" s="1634" t="s">
        <v>2590</v>
      </c>
      <c r="F52" s="1634" t="s">
        <v>2461</v>
      </c>
      <c r="G52" s="1634" t="s">
        <v>9</v>
      </c>
      <c r="H52" s="1634" t="s">
        <v>9</v>
      </c>
      <c r="I52" s="1634" t="s">
        <v>897</v>
      </c>
    </row>
    <row r="53" spans="1:9" ht="11.25" customHeight="1">
      <c r="A53" s="1634" t="s">
        <v>2414</v>
      </c>
      <c r="B53" s="1634" t="s">
        <v>3</v>
      </c>
      <c r="C53" s="1634" t="s">
        <v>2591</v>
      </c>
      <c r="D53" s="1634" t="s">
        <v>2592</v>
      </c>
      <c r="E53" s="1634" t="s">
        <v>2593</v>
      </c>
      <c r="F53" s="1634" t="s">
        <v>2594</v>
      </c>
      <c r="G53" s="1634" t="s">
        <v>9</v>
      </c>
      <c r="H53" s="1634" t="s">
        <v>9</v>
      </c>
      <c r="I53" s="1634" t="s">
        <v>897</v>
      </c>
    </row>
    <row r="54" spans="1:9" ht="11.25" customHeight="1">
      <c r="A54" s="1634" t="s">
        <v>2414</v>
      </c>
      <c r="B54" s="1634" t="s">
        <v>3</v>
      </c>
      <c r="C54" s="1634" t="s">
        <v>2595</v>
      </c>
      <c r="D54" s="1634" t="s">
        <v>2596</v>
      </c>
      <c r="E54" s="1634" t="s">
        <v>2597</v>
      </c>
      <c r="F54" s="1634" t="s">
        <v>2532</v>
      </c>
      <c r="G54" s="1634" t="s">
        <v>2598</v>
      </c>
      <c r="H54" s="1634" t="s">
        <v>9</v>
      </c>
      <c r="I54" s="1634" t="s">
        <v>897</v>
      </c>
    </row>
    <row r="55" spans="1:9" ht="11.25" customHeight="1">
      <c r="A55" s="1634" t="s">
        <v>2414</v>
      </c>
      <c r="B55" s="1634" t="s">
        <v>3</v>
      </c>
      <c r="C55" s="1634" t="s">
        <v>2599</v>
      </c>
      <c r="D55" s="1634" t="s">
        <v>2600</v>
      </c>
      <c r="E55" s="1634" t="s">
        <v>2601</v>
      </c>
      <c r="F55" s="1634" t="s">
        <v>2436</v>
      </c>
      <c r="G55" s="1634" t="s">
        <v>9</v>
      </c>
      <c r="H55" s="1634" t="s">
        <v>9</v>
      </c>
      <c r="I55" s="1634" t="s">
        <v>897</v>
      </c>
    </row>
    <row r="56" spans="1:9" ht="11.25" customHeight="1">
      <c r="A56" s="1634" t="s">
        <v>2414</v>
      </c>
      <c r="B56" s="1634" t="s">
        <v>3</v>
      </c>
      <c r="C56" s="1634" t="s">
        <v>2602</v>
      </c>
      <c r="D56" s="1634" t="s">
        <v>2603</v>
      </c>
      <c r="E56" s="1634" t="s">
        <v>2604</v>
      </c>
      <c r="F56" s="1634" t="s">
        <v>2605</v>
      </c>
      <c r="G56" s="1634" t="s">
        <v>2606</v>
      </c>
      <c r="H56" s="1634" t="s">
        <v>9</v>
      </c>
      <c r="I56" s="1634" t="s">
        <v>897</v>
      </c>
    </row>
    <row r="57" spans="1:9" ht="11.25" customHeight="1">
      <c r="A57" s="1634" t="s">
        <v>2414</v>
      </c>
      <c r="B57" s="1634" t="s">
        <v>3</v>
      </c>
      <c r="C57" s="1634" t="s">
        <v>2607</v>
      </c>
      <c r="D57" s="1634" t="s">
        <v>2608</v>
      </c>
      <c r="E57" s="1634" t="s">
        <v>2609</v>
      </c>
      <c r="F57" s="1634" t="s">
        <v>2610</v>
      </c>
      <c r="G57" s="1634" t="s">
        <v>9</v>
      </c>
      <c r="H57" s="1634" t="s">
        <v>9</v>
      </c>
      <c r="I57" s="1634" t="s">
        <v>897</v>
      </c>
    </row>
    <row r="58" spans="1:9" ht="11.25" customHeight="1">
      <c r="A58" s="1634" t="s">
        <v>2414</v>
      </c>
      <c r="B58" s="1634" t="s">
        <v>3</v>
      </c>
      <c r="C58" s="1634" t="s">
        <v>2611</v>
      </c>
      <c r="D58" s="1634" t="s">
        <v>2612</v>
      </c>
      <c r="E58" s="1634" t="s">
        <v>2613</v>
      </c>
      <c r="F58" s="1634" t="s">
        <v>2525</v>
      </c>
      <c r="G58" s="1634" t="s">
        <v>9</v>
      </c>
      <c r="H58" s="1634" t="s">
        <v>9</v>
      </c>
      <c r="I58" s="1634" t="s">
        <v>897</v>
      </c>
    </row>
    <row r="59" spans="1:9" ht="11.25" customHeight="1">
      <c r="A59" s="1634" t="s">
        <v>2414</v>
      </c>
      <c r="B59" s="1634" t="s">
        <v>3</v>
      </c>
      <c r="C59" s="1634" t="s">
        <v>2614</v>
      </c>
      <c r="D59" s="1634" t="s">
        <v>2615</v>
      </c>
      <c r="E59" s="1634" t="s">
        <v>2616</v>
      </c>
      <c r="F59" s="1634" t="s">
        <v>2510</v>
      </c>
      <c r="G59" s="1634" t="s">
        <v>9</v>
      </c>
      <c r="H59" s="1634" t="s">
        <v>9</v>
      </c>
      <c r="I59" s="1634" t="s">
        <v>897</v>
      </c>
    </row>
    <row r="60" spans="1:9" ht="11.25" customHeight="1">
      <c r="A60" s="1634" t="s">
        <v>2414</v>
      </c>
      <c r="B60" s="1634" t="s">
        <v>3</v>
      </c>
      <c r="C60" s="1634" t="s">
        <v>2617</v>
      </c>
      <c r="D60" s="1634" t="s">
        <v>2618</v>
      </c>
      <c r="E60" s="1634" t="s">
        <v>2619</v>
      </c>
      <c r="F60" s="1634" t="s">
        <v>2436</v>
      </c>
      <c r="G60" s="1634" t="s">
        <v>9</v>
      </c>
      <c r="H60" s="1634" t="s">
        <v>9</v>
      </c>
      <c r="I60" s="1634" t="s">
        <v>897</v>
      </c>
    </row>
    <row r="61" spans="1:9" ht="11.25" customHeight="1">
      <c r="A61" s="1634" t="s">
        <v>2414</v>
      </c>
      <c r="B61" s="1634" t="s">
        <v>3</v>
      </c>
      <c r="C61" s="1634" t="s">
        <v>2620</v>
      </c>
      <c r="D61" s="1634" t="s">
        <v>2621</v>
      </c>
      <c r="E61" s="1634" t="s">
        <v>2622</v>
      </c>
      <c r="F61" s="1634" t="s">
        <v>2521</v>
      </c>
      <c r="G61" s="1634" t="s">
        <v>9</v>
      </c>
      <c r="H61" s="1634" t="s">
        <v>9</v>
      </c>
      <c r="I61" s="1634" t="s">
        <v>897</v>
      </c>
    </row>
    <row r="62" spans="1:9" ht="11.25" customHeight="1">
      <c r="A62" s="1634" t="s">
        <v>2414</v>
      </c>
      <c r="B62" s="1634" t="s">
        <v>3</v>
      </c>
      <c r="C62" s="1634" t="s">
        <v>2623</v>
      </c>
      <c r="D62" s="1634" t="s">
        <v>2624</v>
      </c>
      <c r="E62" s="1634" t="s">
        <v>2625</v>
      </c>
      <c r="F62" s="1634" t="s">
        <v>2521</v>
      </c>
      <c r="G62" s="1634" t="s">
        <v>9</v>
      </c>
      <c r="H62" s="1634" t="s">
        <v>9</v>
      </c>
      <c r="I62" s="1634" t="s">
        <v>897</v>
      </c>
    </row>
    <row r="63" spans="1:9" ht="11.25" customHeight="1">
      <c r="A63" s="1634" t="s">
        <v>2414</v>
      </c>
      <c r="B63" s="1634" t="s">
        <v>3</v>
      </c>
      <c r="C63" s="1634" t="s">
        <v>2626</v>
      </c>
      <c r="D63" s="1634" t="s">
        <v>2627</v>
      </c>
      <c r="E63" s="1634" t="s">
        <v>2628</v>
      </c>
      <c r="F63" s="1634" t="s">
        <v>2521</v>
      </c>
      <c r="G63" s="1634" t="s">
        <v>9</v>
      </c>
      <c r="H63" s="1634" t="s">
        <v>9</v>
      </c>
      <c r="I63" s="1634" t="s">
        <v>897</v>
      </c>
    </row>
    <row r="64" spans="1:9" ht="11.25" customHeight="1">
      <c r="A64" s="1634" t="s">
        <v>2414</v>
      </c>
      <c r="B64" s="1634" t="s">
        <v>3</v>
      </c>
      <c r="C64" s="1634" t="s">
        <v>2629</v>
      </c>
      <c r="D64" s="1634" t="s">
        <v>2630</v>
      </c>
      <c r="E64" s="1634" t="s">
        <v>2631</v>
      </c>
      <c r="F64" s="1634" t="s">
        <v>2510</v>
      </c>
      <c r="G64" s="1634" t="s">
        <v>9</v>
      </c>
      <c r="H64" s="1634" t="s">
        <v>9</v>
      </c>
      <c r="I64" s="1634" t="s">
        <v>897</v>
      </c>
    </row>
    <row r="65" spans="1:9" ht="11.25" customHeight="1">
      <c r="A65" s="1634" t="s">
        <v>2414</v>
      </c>
      <c r="B65" s="1634" t="s">
        <v>3</v>
      </c>
      <c r="C65" s="1634" t="s">
        <v>2632</v>
      </c>
      <c r="D65" s="1634" t="s">
        <v>2633</v>
      </c>
      <c r="E65" s="1634" t="s">
        <v>2634</v>
      </c>
      <c r="F65" s="1634" t="s">
        <v>2536</v>
      </c>
      <c r="G65" s="1634" t="s">
        <v>2635</v>
      </c>
      <c r="H65" s="1634" t="s">
        <v>9</v>
      </c>
      <c r="I65" s="1634" t="s">
        <v>897</v>
      </c>
    </row>
    <row r="66" spans="1:9" ht="11.25" customHeight="1">
      <c r="A66" s="1634" t="s">
        <v>2414</v>
      </c>
      <c r="B66" s="1634" t="s">
        <v>3</v>
      </c>
      <c r="C66" s="1634" t="s">
        <v>2636</v>
      </c>
      <c r="D66" s="1634" t="s">
        <v>2637</v>
      </c>
      <c r="E66" s="1634" t="s">
        <v>2638</v>
      </c>
      <c r="F66" s="1634" t="s">
        <v>2436</v>
      </c>
      <c r="G66" s="1634" t="s">
        <v>9</v>
      </c>
      <c r="H66" s="1634" t="s">
        <v>9</v>
      </c>
      <c r="I66" s="1634" t="s">
        <v>897</v>
      </c>
    </row>
    <row r="67" spans="1:9" ht="11.25" customHeight="1">
      <c r="A67" s="1634" t="s">
        <v>2414</v>
      </c>
      <c r="B67" s="1634" t="s">
        <v>3</v>
      </c>
      <c r="C67" s="1634" t="s">
        <v>2639</v>
      </c>
      <c r="D67" s="1634" t="s">
        <v>2640</v>
      </c>
      <c r="E67" s="1634" t="s">
        <v>2641</v>
      </c>
      <c r="F67" s="1634" t="s">
        <v>2642</v>
      </c>
      <c r="G67" s="1634" t="s">
        <v>9</v>
      </c>
      <c r="H67" s="1634" t="s">
        <v>9</v>
      </c>
      <c r="I67" s="1634" t="s">
        <v>897</v>
      </c>
    </row>
    <row r="68" spans="1:9" ht="11.25" customHeight="1">
      <c r="A68" s="1634" t="s">
        <v>2414</v>
      </c>
      <c r="B68" s="1634" t="s">
        <v>3</v>
      </c>
      <c r="C68" s="1634" t="s">
        <v>2643</v>
      </c>
      <c r="D68" s="1634" t="s">
        <v>2644</v>
      </c>
      <c r="E68" s="1634" t="s">
        <v>2645</v>
      </c>
      <c r="F68" s="1634" t="s">
        <v>2646</v>
      </c>
      <c r="G68" s="1634" t="s">
        <v>9</v>
      </c>
      <c r="H68" s="1634" t="s">
        <v>9</v>
      </c>
      <c r="I68" s="1634" t="s">
        <v>897</v>
      </c>
    </row>
    <row r="69" spans="1:9" ht="11.25" customHeight="1">
      <c r="A69" s="1634" t="s">
        <v>2414</v>
      </c>
      <c r="B69" s="1634" t="s">
        <v>3</v>
      </c>
      <c r="C69" s="1634" t="s">
        <v>2647</v>
      </c>
      <c r="D69" s="1634" t="s">
        <v>2648</v>
      </c>
      <c r="E69" s="1634" t="s">
        <v>2649</v>
      </c>
      <c r="F69" s="1634" t="s">
        <v>2594</v>
      </c>
      <c r="G69" s="1634" t="s">
        <v>9</v>
      </c>
      <c r="H69" s="1634" t="s">
        <v>9</v>
      </c>
      <c r="I69" s="1634" t="s">
        <v>897</v>
      </c>
    </row>
    <row r="70" spans="1:9" ht="11.25" customHeight="1">
      <c r="A70" s="1634" t="s">
        <v>2414</v>
      </c>
      <c r="B70" s="1634" t="s">
        <v>3</v>
      </c>
      <c r="C70" s="1634" t="s">
        <v>2650</v>
      </c>
      <c r="D70" s="1634" t="s">
        <v>2651</v>
      </c>
      <c r="E70" s="1634" t="s">
        <v>2652</v>
      </c>
      <c r="F70" s="1634" t="s">
        <v>2474</v>
      </c>
      <c r="G70" s="1634" t="s">
        <v>9</v>
      </c>
      <c r="H70" s="1634" t="s">
        <v>9</v>
      </c>
      <c r="I70" s="1634" t="s">
        <v>897</v>
      </c>
    </row>
    <row r="71" spans="1:9" ht="11.25" customHeight="1">
      <c r="A71" s="1634" t="s">
        <v>2414</v>
      </c>
      <c r="B71" s="1634" t="s">
        <v>3</v>
      </c>
      <c r="C71" s="1634" t="s">
        <v>2653</v>
      </c>
      <c r="D71" s="1634" t="s">
        <v>2654</v>
      </c>
      <c r="E71" s="1634" t="s">
        <v>2655</v>
      </c>
      <c r="F71" s="1634" t="s">
        <v>2594</v>
      </c>
      <c r="G71" s="1634" t="s">
        <v>9</v>
      </c>
      <c r="H71" s="1634" t="s">
        <v>9</v>
      </c>
      <c r="I71" s="1634" t="s">
        <v>897</v>
      </c>
    </row>
    <row r="72" spans="1:9" ht="11.25" customHeight="1">
      <c r="A72" s="1634" t="s">
        <v>2414</v>
      </c>
      <c r="B72" s="1634" t="s">
        <v>3</v>
      </c>
      <c r="C72" s="1634" t="s">
        <v>2656</v>
      </c>
      <c r="D72" s="1634" t="s">
        <v>2657</v>
      </c>
      <c r="E72" s="1634" t="s">
        <v>2658</v>
      </c>
      <c r="F72" s="1634" t="s">
        <v>2646</v>
      </c>
      <c r="G72" s="1634" t="s">
        <v>9</v>
      </c>
      <c r="H72" s="1634" t="s">
        <v>9</v>
      </c>
      <c r="I72" s="1634" t="s">
        <v>897</v>
      </c>
    </row>
    <row r="73" spans="1:9" ht="11.25" customHeight="1">
      <c r="A73" s="1634" t="s">
        <v>2414</v>
      </c>
      <c r="B73" s="1634" t="s">
        <v>3</v>
      </c>
      <c r="C73" s="1634" t="s">
        <v>2659</v>
      </c>
      <c r="D73" s="1634" t="s">
        <v>2660</v>
      </c>
      <c r="E73" s="1634" t="s">
        <v>2661</v>
      </c>
      <c r="F73" s="1634" t="s">
        <v>2662</v>
      </c>
      <c r="G73" s="1634" t="s">
        <v>9</v>
      </c>
      <c r="H73" s="1634" t="s">
        <v>9</v>
      </c>
      <c r="I73" s="1634" t="s">
        <v>897</v>
      </c>
    </row>
    <row r="74" spans="1:9" ht="11.25" customHeight="1">
      <c r="A74" s="1634" t="s">
        <v>2414</v>
      </c>
      <c r="B74" s="1634" t="s">
        <v>3</v>
      </c>
      <c r="C74" s="1634" t="s">
        <v>2663</v>
      </c>
      <c r="D74" s="1634" t="s">
        <v>2664</v>
      </c>
      <c r="E74" s="1634" t="s">
        <v>2665</v>
      </c>
      <c r="F74" s="1634" t="s">
        <v>2461</v>
      </c>
      <c r="G74" s="1634" t="s">
        <v>9</v>
      </c>
      <c r="H74" s="1634" t="s">
        <v>9</v>
      </c>
      <c r="I74" s="1634" t="s">
        <v>897</v>
      </c>
    </row>
    <row r="75" spans="1:9" ht="11.25" customHeight="1">
      <c r="A75" s="1634" t="s">
        <v>2414</v>
      </c>
      <c r="B75" s="1634" t="s">
        <v>3</v>
      </c>
      <c r="C75" s="1634" t="s">
        <v>2666</v>
      </c>
      <c r="D75" s="1634" t="s">
        <v>2667</v>
      </c>
      <c r="E75" s="1634" t="s">
        <v>2668</v>
      </c>
      <c r="F75" s="1634" t="s">
        <v>2461</v>
      </c>
      <c r="G75" s="1634" t="s">
        <v>9</v>
      </c>
      <c r="H75" s="1634" t="s">
        <v>9</v>
      </c>
      <c r="I75" s="1634" t="s">
        <v>897</v>
      </c>
    </row>
    <row r="76" spans="1:9" ht="11.25" customHeight="1">
      <c r="A76" s="1634" t="s">
        <v>2414</v>
      </c>
      <c r="B76" s="1634" t="s">
        <v>3</v>
      </c>
      <c r="C76" s="1634" t="s">
        <v>2669</v>
      </c>
      <c r="D76" s="1634" t="s">
        <v>2670</v>
      </c>
      <c r="E76" s="1634" t="s">
        <v>2671</v>
      </c>
      <c r="F76" s="1634" t="s">
        <v>2510</v>
      </c>
      <c r="G76" s="1634" t="s">
        <v>9</v>
      </c>
      <c r="H76" s="1634" t="s">
        <v>9</v>
      </c>
      <c r="I76" s="1634" t="s">
        <v>897</v>
      </c>
    </row>
    <row r="77" spans="1:9" ht="11.25" customHeight="1">
      <c r="A77" s="1634" t="s">
        <v>2414</v>
      </c>
      <c r="B77" s="1634" t="s">
        <v>3</v>
      </c>
      <c r="C77" s="1634" t="s">
        <v>2672</v>
      </c>
      <c r="D77" s="1634" t="s">
        <v>2673</v>
      </c>
      <c r="E77" s="1634" t="s">
        <v>2674</v>
      </c>
      <c r="F77" s="1634" t="s">
        <v>37</v>
      </c>
      <c r="G77" s="1634" t="s">
        <v>9</v>
      </c>
      <c r="H77" s="1634" t="s">
        <v>9</v>
      </c>
      <c r="I77" s="1634" t="s">
        <v>897</v>
      </c>
    </row>
    <row r="78" spans="1:9" ht="11.25" customHeight="1">
      <c r="A78" s="1634" t="s">
        <v>2414</v>
      </c>
      <c r="B78" s="1634" t="s">
        <v>3</v>
      </c>
      <c r="C78" s="1634" t="s">
        <v>2675</v>
      </c>
      <c r="D78" s="1634" t="s">
        <v>2676</v>
      </c>
      <c r="E78" s="1634" t="s">
        <v>2677</v>
      </c>
      <c r="F78" s="1634" t="s">
        <v>2678</v>
      </c>
      <c r="G78" s="1634" t="s">
        <v>9</v>
      </c>
      <c r="H78" s="1634" t="s">
        <v>9</v>
      </c>
      <c r="I78" s="1634" t="s">
        <v>897</v>
      </c>
    </row>
    <row r="79" spans="1:9" ht="11.25" customHeight="1">
      <c r="A79" s="1634" t="s">
        <v>2414</v>
      </c>
      <c r="B79" s="1634" t="s">
        <v>3</v>
      </c>
      <c r="C79" s="1634" t="s">
        <v>2679</v>
      </c>
      <c r="D79" s="1634" t="s">
        <v>2680</v>
      </c>
      <c r="E79" s="1634" t="s">
        <v>2681</v>
      </c>
      <c r="F79" s="1634" t="s">
        <v>2474</v>
      </c>
      <c r="G79" s="1634" t="s">
        <v>2551</v>
      </c>
      <c r="H79" s="1634" t="s">
        <v>9</v>
      </c>
      <c r="I79" s="1634" t="s">
        <v>897</v>
      </c>
    </row>
    <row r="80" spans="1:9" ht="11.25" customHeight="1">
      <c r="A80" s="1634" t="s">
        <v>2414</v>
      </c>
      <c r="B80" s="1634" t="s">
        <v>3</v>
      </c>
      <c r="C80" s="1634" t="s">
        <v>2682</v>
      </c>
      <c r="D80" s="1634" t="s">
        <v>2683</v>
      </c>
      <c r="E80" s="1634" t="s">
        <v>2684</v>
      </c>
      <c r="F80" s="1634" t="s">
        <v>2605</v>
      </c>
      <c r="G80" s="1634" t="s">
        <v>9</v>
      </c>
      <c r="H80" s="1634" t="s">
        <v>9</v>
      </c>
      <c r="I80" s="1634" t="s">
        <v>897</v>
      </c>
    </row>
    <row r="81" spans="1:9" ht="11.25" customHeight="1">
      <c r="A81" s="1634" t="s">
        <v>2414</v>
      </c>
      <c r="B81" s="1634" t="s">
        <v>3</v>
      </c>
      <c r="C81" s="1634" t="s">
        <v>2685</v>
      </c>
      <c r="D81" s="1634" t="s">
        <v>2686</v>
      </c>
      <c r="E81" s="1634" t="s">
        <v>2687</v>
      </c>
      <c r="F81" s="1634" t="s">
        <v>37</v>
      </c>
      <c r="G81" s="1634" t="s">
        <v>9</v>
      </c>
      <c r="H81" s="1634" t="s">
        <v>9</v>
      </c>
      <c r="I81" s="1634" t="s">
        <v>897</v>
      </c>
    </row>
    <row r="82" spans="1:9" ht="11.25" customHeight="1">
      <c r="A82" s="1634" t="s">
        <v>2414</v>
      </c>
      <c r="B82" s="1634" t="s">
        <v>3</v>
      </c>
      <c r="C82" s="1634" t="s">
        <v>2688</v>
      </c>
      <c r="D82" s="1634" t="s">
        <v>2689</v>
      </c>
      <c r="E82" s="1634" t="s">
        <v>2690</v>
      </c>
      <c r="F82" s="1634" t="s">
        <v>2532</v>
      </c>
      <c r="G82" s="1634" t="s">
        <v>9</v>
      </c>
      <c r="H82" s="1634" t="s">
        <v>9</v>
      </c>
      <c r="I82" s="1634" t="s">
        <v>897</v>
      </c>
    </row>
    <row r="83" spans="1:9" ht="11.25" customHeight="1">
      <c r="A83" s="1634" t="s">
        <v>2414</v>
      </c>
      <c r="B83" s="1634" t="s">
        <v>3</v>
      </c>
      <c r="C83" s="1634" t="s">
        <v>2691</v>
      </c>
      <c r="D83" s="1634" t="s">
        <v>2692</v>
      </c>
      <c r="E83" s="1634" t="s">
        <v>2693</v>
      </c>
      <c r="F83" s="1634" t="s">
        <v>2605</v>
      </c>
      <c r="G83" s="1634" t="s">
        <v>9</v>
      </c>
      <c r="H83" s="1634" t="s">
        <v>9</v>
      </c>
      <c r="I83" s="1634" t="s">
        <v>897</v>
      </c>
    </row>
    <row r="84" spans="1:9" ht="11.25" customHeight="1">
      <c r="A84" s="1634" t="s">
        <v>2414</v>
      </c>
      <c r="B84" s="1634" t="s">
        <v>3</v>
      </c>
      <c r="C84" s="1634" t="s">
        <v>2694</v>
      </c>
      <c r="D84" s="1634" t="s">
        <v>2695</v>
      </c>
      <c r="E84" s="1634" t="s">
        <v>2696</v>
      </c>
      <c r="F84" s="1634" t="s">
        <v>2461</v>
      </c>
      <c r="G84" s="1634" t="s">
        <v>9</v>
      </c>
      <c r="H84" s="1634" t="s">
        <v>9</v>
      </c>
      <c r="I84" s="1634" t="s">
        <v>897</v>
      </c>
    </row>
    <row r="85" spans="1:9" ht="11.25" customHeight="1">
      <c r="A85" s="1634" t="s">
        <v>2414</v>
      </c>
      <c r="B85" s="1634" t="s">
        <v>3</v>
      </c>
      <c r="C85" s="1634" t="s">
        <v>2697</v>
      </c>
      <c r="D85" s="1634" t="s">
        <v>2698</v>
      </c>
      <c r="E85" s="1634" t="s">
        <v>2699</v>
      </c>
      <c r="F85" s="1634" t="s">
        <v>2536</v>
      </c>
      <c r="G85" s="1634" t="s">
        <v>9</v>
      </c>
      <c r="H85" s="1634" t="s">
        <v>9</v>
      </c>
      <c r="I85" s="1634" t="s">
        <v>897</v>
      </c>
    </row>
    <row r="86" spans="1:9" ht="11.25" customHeight="1">
      <c r="A86" s="1634" t="s">
        <v>2414</v>
      </c>
      <c r="B86" s="1634" t="s">
        <v>3</v>
      </c>
      <c r="C86" s="1634" t="s">
        <v>2700</v>
      </c>
      <c r="D86" s="1634" t="s">
        <v>2701</v>
      </c>
      <c r="E86" s="1634" t="s">
        <v>2702</v>
      </c>
      <c r="F86" s="1634" t="s">
        <v>2474</v>
      </c>
      <c r="G86" s="1634" t="s">
        <v>9</v>
      </c>
      <c r="H86" s="1634" t="s">
        <v>9</v>
      </c>
      <c r="I86" s="1634" t="s">
        <v>897</v>
      </c>
    </row>
    <row r="87" spans="1:9" ht="11.25" customHeight="1">
      <c r="A87" s="1634" t="s">
        <v>2414</v>
      </c>
      <c r="B87" s="1634" t="s">
        <v>3</v>
      </c>
      <c r="C87" s="1634" t="s">
        <v>2703</v>
      </c>
      <c r="D87" s="1634" t="s">
        <v>2704</v>
      </c>
      <c r="E87" s="1634" t="s">
        <v>2705</v>
      </c>
      <c r="F87" s="1634" t="s">
        <v>2461</v>
      </c>
      <c r="G87" s="1634" t="s">
        <v>9</v>
      </c>
      <c r="H87" s="1634" t="s">
        <v>9</v>
      </c>
      <c r="I87" s="1634" t="s">
        <v>897</v>
      </c>
    </row>
    <row r="88" spans="1:9" ht="11.25" customHeight="1">
      <c r="A88" s="1634" t="s">
        <v>2414</v>
      </c>
      <c r="B88" s="1634" t="s">
        <v>3</v>
      </c>
      <c r="C88" s="1634" t="s">
        <v>2706</v>
      </c>
      <c r="D88" s="1634" t="s">
        <v>2707</v>
      </c>
      <c r="E88" s="1634" t="s">
        <v>2708</v>
      </c>
      <c r="F88" s="1634" t="s">
        <v>2646</v>
      </c>
      <c r="G88" s="1634" t="s">
        <v>9</v>
      </c>
      <c r="H88" s="1634" t="s">
        <v>9</v>
      </c>
      <c r="I88" s="1634" t="s">
        <v>897</v>
      </c>
    </row>
    <row r="89" spans="1:9" ht="11.25" customHeight="1">
      <c r="A89" s="1634" t="s">
        <v>2414</v>
      </c>
      <c r="B89" s="1634" t="s">
        <v>3</v>
      </c>
      <c r="C89" s="1634" t="s">
        <v>2709</v>
      </c>
      <c r="D89" s="1634" t="s">
        <v>2710</v>
      </c>
      <c r="E89" s="1634" t="s">
        <v>2711</v>
      </c>
      <c r="F89" s="1634" t="s">
        <v>2474</v>
      </c>
      <c r="G89" s="1634" t="s">
        <v>9</v>
      </c>
      <c r="H89" s="1634" t="s">
        <v>9</v>
      </c>
      <c r="I89" s="1634" t="s">
        <v>897</v>
      </c>
    </row>
    <row r="90" spans="1:9" ht="11.25" customHeight="1">
      <c r="A90" s="1634" t="s">
        <v>2414</v>
      </c>
      <c r="B90" s="1634" t="s">
        <v>3</v>
      </c>
      <c r="C90" s="1634" t="s">
        <v>2712</v>
      </c>
      <c r="D90" s="1634" t="s">
        <v>2713</v>
      </c>
      <c r="E90" s="1634" t="s">
        <v>2714</v>
      </c>
      <c r="F90" s="1634" t="s">
        <v>2646</v>
      </c>
      <c r="G90" s="1634" t="s">
        <v>9</v>
      </c>
      <c r="H90" s="1634" t="s">
        <v>9</v>
      </c>
      <c r="I90" s="1634" t="s">
        <v>897</v>
      </c>
    </row>
    <row r="91" spans="1:9" ht="11.25" customHeight="1">
      <c r="A91" s="1634" t="s">
        <v>2414</v>
      </c>
      <c r="B91" s="1634" t="s">
        <v>3</v>
      </c>
      <c r="C91" s="1634" t="s">
        <v>2715</v>
      </c>
      <c r="D91" s="1634" t="s">
        <v>2716</v>
      </c>
      <c r="E91" s="1634" t="s">
        <v>2717</v>
      </c>
      <c r="F91" s="1634" t="s">
        <v>2646</v>
      </c>
      <c r="G91" s="1634" t="s">
        <v>2718</v>
      </c>
      <c r="H91" s="1634" t="s">
        <v>9</v>
      </c>
      <c r="I91" s="1634" t="s">
        <v>897</v>
      </c>
    </row>
    <row r="92" spans="1:9" ht="11.25" customHeight="1">
      <c r="A92" s="1634" t="s">
        <v>2414</v>
      </c>
      <c r="B92" s="1634" t="s">
        <v>3</v>
      </c>
      <c r="C92" s="1634" t="s">
        <v>2719</v>
      </c>
      <c r="D92" s="1634" t="s">
        <v>2720</v>
      </c>
      <c r="E92" s="1634" t="s">
        <v>2721</v>
      </c>
      <c r="F92" s="1634" t="s">
        <v>2436</v>
      </c>
      <c r="G92" s="1634" t="s">
        <v>2718</v>
      </c>
      <c r="H92" s="1634" t="s">
        <v>9</v>
      </c>
      <c r="I92" s="1634" t="s">
        <v>897</v>
      </c>
    </row>
    <row r="93" spans="1:9" ht="11.25" customHeight="1">
      <c r="A93" s="1634" t="s">
        <v>2414</v>
      </c>
      <c r="B93" s="1634" t="s">
        <v>3</v>
      </c>
      <c r="C93" s="1634" t="s">
        <v>2722</v>
      </c>
      <c r="D93" s="1634" t="s">
        <v>2723</v>
      </c>
      <c r="E93" s="1634" t="s">
        <v>2724</v>
      </c>
      <c r="F93" s="1634" t="s">
        <v>2532</v>
      </c>
      <c r="G93" s="1634" t="s">
        <v>9</v>
      </c>
      <c r="H93" s="1634" t="s">
        <v>9</v>
      </c>
      <c r="I93" s="1634" t="s">
        <v>897</v>
      </c>
    </row>
    <row r="94" spans="1:9" ht="11.25" customHeight="1">
      <c r="A94" s="1634" t="s">
        <v>2414</v>
      </c>
      <c r="B94" s="1634" t="s">
        <v>3</v>
      </c>
      <c r="C94" s="1634" t="s">
        <v>2725</v>
      </c>
      <c r="D94" s="1634" t="s">
        <v>2726</v>
      </c>
      <c r="E94" s="1634" t="s">
        <v>2727</v>
      </c>
      <c r="F94" s="1634" t="s">
        <v>2728</v>
      </c>
      <c r="G94" s="1634" t="s">
        <v>9</v>
      </c>
      <c r="H94" s="1634" t="s">
        <v>9</v>
      </c>
      <c r="I94" s="1634" t="s">
        <v>897</v>
      </c>
    </row>
    <row r="95" spans="1:9" ht="11.25" customHeight="1">
      <c r="A95" s="1634" t="s">
        <v>2414</v>
      </c>
      <c r="B95" s="1634" t="s">
        <v>3</v>
      </c>
      <c r="C95" s="1634" t="s">
        <v>2729</v>
      </c>
      <c r="D95" s="1634" t="s">
        <v>2730</v>
      </c>
      <c r="E95" s="1634" t="s">
        <v>2731</v>
      </c>
      <c r="F95" s="1634" t="s">
        <v>2436</v>
      </c>
      <c r="G95" s="1634" t="s">
        <v>9</v>
      </c>
      <c r="H95" s="1634" t="s">
        <v>9</v>
      </c>
      <c r="I95" s="1634" t="s">
        <v>897</v>
      </c>
    </row>
    <row r="96" spans="1:9" ht="11.25" customHeight="1">
      <c r="A96" s="1634" t="s">
        <v>2414</v>
      </c>
      <c r="B96" s="1634" t="s">
        <v>3</v>
      </c>
      <c r="C96" s="1634" t="s">
        <v>2732</v>
      </c>
      <c r="D96" s="1634" t="s">
        <v>2733</v>
      </c>
      <c r="E96" s="1634" t="s">
        <v>2734</v>
      </c>
      <c r="F96" s="1634" t="s">
        <v>2436</v>
      </c>
      <c r="G96" s="1634" t="s">
        <v>9</v>
      </c>
      <c r="H96" s="1634" t="s">
        <v>9</v>
      </c>
      <c r="I96" s="1634" t="s">
        <v>897</v>
      </c>
    </row>
    <row r="97" spans="1:9" ht="11.25" customHeight="1">
      <c r="A97" s="1634" t="s">
        <v>2414</v>
      </c>
      <c r="B97" s="1634" t="s">
        <v>3</v>
      </c>
      <c r="C97" s="1634" t="s">
        <v>2735</v>
      </c>
      <c r="D97" s="1634" t="s">
        <v>2736</v>
      </c>
      <c r="E97" s="1634" t="s">
        <v>2737</v>
      </c>
      <c r="F97" s="1634" t="s">
        <v>2436</v>
      </c>
      <c r="G97" s="1634" t="s">
        <v>9</v>
      </c>
      <c r="H97" s="1634" t="s">
        <v>9</v>
      </c>
      <c r="I97" s="1634" t="s">
        <v>897</v>
      </c>
    </row>
    <row r="98" spans="1:9" ht="11.25" customHeight="1">
      <c r="A98" s="1634" t="s">
        <v>2414</v>
      </c>
      <c r="B98" s="1634" t="s">
        <v>3</v>
      </c>
      <c r="C98" s="1634" t="s">
        <v>2738</v>
      </c>
      <c r="D98" s="1634" t="s">
        <v>2739</v>
      </c>
      <c r="E98" s="1634" t="s">
        <v>2740</v>
      </c>
      <c r="F98" s="1634" t="s">
        <v>2605</v>
      </c>
      <c r="G98" s="1634" t="s">
        <v>2718</v>
      </c>
      <c r="H98" s="1634" t="s">
        <v>9</v>
      </c>
      <c r="I98" s="1634" t="s">
        <v>897</v>
      </c>
    </row>
    <row r="99" spans="1:9" ht="11.25" customHeight="1">
      <c r="A99" s="1634" t="s">
        <v>2414</v>
      </c>
      <c r="B99" s="1634" t="s">
        <v>3</v>
      </c>
      <c r="C99" s="1634" t="s">
        <v>2741</v>
      </c>
      <c r="D99" s="1634" t="s">
        <v>2742</v>
      </c>
      <c r="E99" s="1634" t="s">
        <v>2743</v>
      </c>
      <c r="F99" s="1634" t="s">
        <v>2436</v>
      </c>
      <c r="G99" s="1634" t="s">
        <v>9</v>
      </c>
      <c r="H99" s="1634" t="s">
        <v>9</v>
      </c>
      <c r="I99" s="1634" t="s">
        <v>897</v>
      </c>
    </row>
    <row r="100" spans="1:9" ht="11.25" customHeight="1">
      <c r="A100" s="1634" t="s">
        <v>2414</v>
      </c>
      <c r="B100" s="1634" t="s">
        <v>3</v>
      </c>
      <c r="C100" s="1634" t="s">
        <v>2744</v>
      </c>
      <c r="D100" s="1634" t="s">
        <v>2745</v>
      </c>
      <c r="E100" s="1634" t="s">
        <v>2746</v>
      </c>
      <c r="F100" s="1634" t="s">
        <v>2536</v>
      </c>
      <c r="G100" s="1634" t="s">
        <v>9</v>
      </c>
      <c r="H100" s="1634" t="s">
        <v>9</v>
      </c>
      <c r="I100" s="1634" t="s">
        <v>897</v>
      </c>
    </row>
    <row r="101" spans="1:9" ht="11.25" customHeight="1">
      <c r="A101" s="1634" t="s">
        <v>2414</v>
      </c>
      <c r="B101" s="1634" t="s">
        <v>3</v>
      </c>
      <c r="C101" s="1634" t="s">
        <v>2747</v>
      </c>
      <c r="D101" s="1634" t="s">
        <v>2745</v>
      </c>
      <c r="E101" s="1634" t="s">
        <v>2748</v>
      </c>
      <c r="F101" s="1634" t="s">
        <v>2728</v>
      </c>
      <c r="G101" s="1634" t="s">
        <v>9</v>
      </c>
      <c r="H101" s="1634" t="s">
        <v>9</v>
      </c>
      <c r="I101" s="1634" t="s">
        <v>897</v>
      </c>
    </row>
    <row r="102" spans="1:9" ht="11.25" customHeight="1">
      <c r="A102" s="1634" t="s">
        <v>2414</v>
      </c>
      <c r="B102" s="1634" t="s">
        <v>3</v>
      </c>
      <c r="C102" s="1634" t="s">
        <v>2749</v>
      </c>
      <c r="D102" s="1634" t="s">
        <v>2750</v>
      </c>
      <c r="E102" s="1634" t="s">
        <v>2751</v>
      </c>
      <c r="F102" s="1634" t="s">
        <v>2436</v>
      </c>
      <c r="G102" s="1634" t="s">
        <v>9</v>
      </c>
      <c r="H102" s="1634" t="s">
        <v>9</v>
      </c>
      <c r="I102" s="1634" t="s">
        <v>897</v>
      </c>
    </row>
    <row r="103" spans="1:9" ht="11.25" customHeight="1">
      <c r="A103" s="1634" t="s">
        <v>2414</v>
      </c>
      <c r="B103" s="1634" t="s">
        <v>3</v>
      </c>
      <c r="C103" s="1634" t="s">
        <v>2752</v>
      </c>
      <c r="D103" s="1634" t="s">
        <v>2753</v>
      </c>
      <c r="E103" s="1634" t="s">
        <v>2754</v>
      </c>
      <c r="F103" s="1634" t="s">
        <v>2474</v>
      </c>
      <c r="G103" s="1634" t="s">
        <v>9</v>
      </c>
      <c r="H103" s="1634" t="s">
        <v>9</v>
      </c>
      <c r="I103" s="1634" t="s">
        <v>897</v>
      </c>
    </row>
    <row r="104" spans="1:9" ht="11.25" customHeight="1">
      <c r="A104" s="1634" t="s">
        <v>2414</v>
      </c>
      <c r="B104" s="1634" t="s">
        <v>3</v>
      </c>
      <c r="C104" s="1634" t="s">
        <v>2755</v>
      </c>
      <c r="D104" s="1634" t="s">
        <v>2756</v>
      </c>
      <c r="E104" s="1634" t="s">
        <v>2757</v>
      </c>
      <c r="F104" s="1634" t="s">
        <v>37</v>
      </c>
      <c r="G104" s="1634" t="s">
        <v>9</v>
      </c>
      <c r="H104" s="1634" t="s">
        <v>9</v>
      </c>
      <c r="I104" s="1634" t="s">
        <v>897</v>
      </c>
    </row>
    <row r="105" spans="1:9" ht="11.25" customHeight="1">
      <c r="A105" s="1634" t="s">
        <v>2414</v>
      </c>
      <c r="B105" s="1634" t="s">
        <v>3</v>
      </c>
      <c r="C105" s="1634" t="s">
        <v>2758</v>
      </c>
      <c r="D105" s="1634" t="s">
        <v>2759</v>
      </c>
      <c r="E105" s="1634" t="s">
        <v>2760</v>
      </c>
      <c r="F105" s="1634" t="s">
        <v>2532</v>
      </c>
      <c r="G105" s="1634" t="s">
        <v>9</v>
      </c>
      <c r="H105" s="1634" t="s">
        <v>9</v>
      </c>
      <c r="I105" s="1634" t="s">
        <v>897</v>
      </c>
    </row>
    <row r="106" spans="1:9" ht="11.25" customHeight="1">
      <c r="A106" s="1634" t="s">
        <v>2414</v>
      </c>
      <c r="B106" s="1634" t="s">
        <v>3</v>
      </c>
      <c r="C106" s="1634" t="s">
        <v>2761</v>
      </c>
      <c r="D106" s="1634" t="s">
        <v>2762</v>
      </c>
      <c r="E106" s="1634" t="s">
        <v>2763</v>
      </c>
      <c r="F106" s="1634" t="s">
        <v>2605</v>
      </c>
      <c r="G106" s="1634" t="s">
        <v>9</v>
      </c>
      <c r="H106" s="1634" t="s">
        <v>9</v>
      </c>
      <c r="I106" s="1634" t="s">
        <v>897</v>
      </c>
    </row>
    <row r="107" spans="1:9" ht="11.25" customHeight="1">
      <c r="A107" s="1634" t="s">
        <v>2414</v>
      </c>
      <c r="B107" s="1634" t="s">
        <v>3</v>
      </c>
      <c r="C107" s="1634" t="s">
        <v>2764</v>
      </c>
      <c r="D107" s="1634" t="s">
        <v>2765</v>
      </c>
      <c r="E107" s="1634" t="s">
        <v>2766</v>
      </c>
      <c r="F107" s="1634" t="s">
        <v>2536</v>
      </c>
      <c r="G107" s="1634" t="s">
        <v>9</v>
      </c>
      <c r="H107" s="1634" t="s">
        <v>9</v>
      </c>
      <c r="I107" s="1634" t="s">
        <v>897</v>
      </c>
    </row>
    <row r="108" spans="1:9" ht="11.25" customHeight="1">
      <c r="A108" s="1634" t="s">
        <v>2414</v>
      </c>
      <c r="B108" s="1634" t="s">
        <v>3</v>
      </c>
      <c r="C108" s="1634" t="s">
        <v>2767</v>
      </c>
      <c r="D108" s="1634" t="s">
        <v>2768</v>
      </c>
      <c r="E108" s="1634" t="s">
        <v>2769</v>
      </c>
      <c r="F108" s="1634" t="s">
        <v>2605</v>
      </c>
      <c r="G108" s="1634" t="s">
        <v>2635</v>
      </c>
      <c r="H108" s="1634" t="s">
        <v>9</v>
      </c>
      <c r="I108" s="1634" t="s">
        <v>897</v>
      </c>
    </row>
    <row r="109" spans="1:9" ht="11.25" customHeight="1">
      <c r="A109" s="1634" t="s">
        <v>2414</v>
      </c>
      <c r="B109" s="1634" t="s">
        <v>3</v>
      </c>
      <c r="C109" s="1634" t="s">
        <v>2770</v>
      </c>
      <c r="D109" s="1634" t="s">
        <v>2771</v>
      </c>
      <c r="E109" s="1634" t="s">
        <v>2772</v>
      </c>
      <c r="F109" s="1634" t="s">
        <v>2646</v>
      </c>
      <c r="G109" s="1634" t="s">
        <v>9</v>
      </c>
      <c r="H109" s="1634" t="s">
        <v>9</v>
      </c>
      <c r="I109" s="1634" t="s">
        <v>897</v>
      </c>
    </row>
    <row r="110" spans="1:9" ht="11.25" customHeight="1">
      <c r="A110" s="1634" t="s">
        <v>2414</v>
      </c>
      <c r="B110" s="1634" t="s">
        <v>3</v>
      </c>
      <c r="C110" s="1634" t="s">
        <v>2773</v>
      </c>
      <c r="D110" s="1634" t="s">
        <v>2774</v>
      </c>
      <c r="E110" s="1634" t="s">
        <v>2775</v>
      </c>
      <c r="F110" s="1634" t="s">
        <v>2605</v>
      </c>
      <c r="G110" s="1634" t="s">
        <v>9</v>
      </c>
      <c r="H110" s="1634" t="s">
        <v>9</v>
      </c>
      <c r="I110" s="1634" t="s">
        <v>897</v>
      </c>
    </row>
    <row r="111" spans="1:9" ht="11.25" customHeight="1">
      <c r="A111" s="1634" t="s">
        <v>2414</v>
      </c>
      <c r="B111" s="1634" t="s">
        <v>3</v>
      </c>
      <c r="C111" s="1634" t="s">
        <v>2776</v>
      </c>
      <c r="D111" s="1634" t="s">
        <v>2777</v>
      </c>
      <c r="E111" s="1634" t="s">
        <v>2778</v>
      </c>
      <c r="F111" s="1634" t="s">
        <v>2605</v>
      </c>
      <c r="G111" s="1634" t="s">
        <v>2718</v>
      </c>
      <c r="H111" s="1634" t="s">
        <v>9</v>
      </c>
      <c r="I111" s="1634" t="s">
        <v>897</v>
      </c>
    </row>
    <row r="112" spans="1:9" ht="11.25" customHeight="1">
      <c r="A112" s="1634" t="s">
        <v>2414</v>
      </c>
      <c r="B112" s="1634" t="s">
        <v>3</v>
      </c>
      <c r="C112" s="1634" t="s">
        <v>2779</v>
      </c>
      <c r="D112" s="1634" t="s">
        <v>2780</v>
      </c>
      <c r="E112" s="1634" t="s">
        <v>2781</v>
      </c>
      <c r="F112" s="1634" t="s">
        <v>2521</v>
      </c>
      <c r="G112" s="1634" t="s">
        <v>9</v>
      </c>
      <c r="H112" s="1634" t="s">
        <v>9</v>
      </c>
      <c r="I112" s="1634" t="s">
        <v>897</v>
      </c>
    </row>
    <row r="113" spans="1:9" ht="11.25" customHeight="1">
      <c r="A113" s="1634" t="s">
        <v>2414</v>
      </c>
      <c r="B113" s="1634" t="s">
        <v>3</v>
      </c>
      <c r="C113" s="1634" t="s">
        <v>2782</v>
      </c>
      <c r="D113" s="1634" t="s">
        <v>2783</v>
      </c>
      <c r="E113" s="1634" t="s">
        <v>2784</v>
      </c>
      <c r="F113" s="1634" t="s">
        <v>2436</v>
      </c>
      <c r="G113" s="1634" t="s">
        <v>9</v>
      </c>
      <c r="H113" s="1634" t="s">
        <v>9</v>
      </c>
      <c r="I113" s="1634" t="s">
        <v>897</v>
      </c>
    </row>
    <row r="114" spans="1:9" ht="11.25" customHeight="1">
      <c r="A114" s="1634" t="s">
        <v>2414</v>
      </c>
      <c r="B114" s="1634" t="s">
        <v>3</v>
      </c>
      <c r="C114" s="1634" t="s">
        <v>2785</v>
      </c>
      <c r="D114" s="1634" t="s">
        <v>2786</v>
      </c>
      <c r="E114" s="1634" t="s">
        <v>2787</v>
      </c>
      <c r="F114" s="1634" t="s">
        <v>2605</v>
      </c>
      <c r="G114" s="1634" t="s">
        <v>9</v>
      </c>
      <c r="H114" s="1634" t="s">
        <v>9</v>
      </c>
      <c r="I114" s="1634" t="s">
        <v>897</v>
      </c>
    </row>
    <row r="115" spans="1:9" ht="11.25" customHeight="1">
      <c r="A115" s="1634" t="s">
        <v>2414</v>
      </c>
      <c r="B115" s="1634" t="s">
        <v>3</v>
      </c>
      <c r="C115" s="1634" t="s">
        <v>2788</v>
      </c>
      <c r="D115" s="1634" t="s">
        <v>2789</v>
      </c>
      <c r="E115" s="1634" t="s">
        <v>2790</v>
      </c>
      <c r="F115" s="1634" t="s">
        <v>2605</v>
      </c>
      <c r="G115" s="1634" t="s">
        <v>9</v>
      </c>
      <c r="H115" s="1634" t="s">
        <v>9</v>
      </c>
      <c r="I115" s="1634" t="s">
        <v>897</v>
      </c>
    </row>
    <row r="116" spans="1:9" ht="11.25" customHeight="1">
      <c r="A116" s="1634" t="s">
        <v>2414</v>
      </c>
      <c r="B116" s="1634" t="s">
        <v>3</v>
      </c>
      <c r="C116" s="1634" t="s">
        <v>0</v>
      </c>
      <c r="D116" s="1634" t="s">
        <v>32</v>
      </c>
      <c r="E116" s="1634" t="s">
        <v>35</v>
      </c>
      <c r="F116" s="1634" t="s">
        <v>37</v>
      </c>
      <c r="G116" s="1634" t="s">
        <v>9</v>
      </c>
      <c r="H116" s="1634" t="s">
        <v>9</v>
      </c>
      <c r="I116" s="1634" t="s">
        <v>897</v>
      </c>
    </row>
    <row r="117" spans="1:9" ht="11.25" customHeight="1">
      <c r="A117" s="1634" t="s">
        <v>2414</v>
      </c>
      <c r="B117" s="1634" t="s">
        <v>3</v>
      </c>
      <c r="C117" s="1634" t="s">
        <v>2791</v>
      </c>
      <c r="D117" s="1634" t="s">
        <v>2792</v>
      </c>
      <c r="E117" s="1634" t="s">
        <v>2793</v>
      </c>
      <c r="F117" s="1634" t="s">
        <v>2594</v>
      </c>
      <c r="G117" s="1634" t="s">
        <v>9</v>
      </c>
      <c r="H117" s="1634" t="s">
        <v>9</v>
      </c>
      <c r="I117" s="1634" t="s">
        <v>897</v>
      </c>
    </row>
    <row r="118" spans="1:9" ht="11.25" customHeight="1">
      <c r="A118" s="1634" t="s">
        <v>2414</v>
      </c>
      <c r="B118" s="1634" t="s">
        <v>3</v>
      </c>
      <c r="C118" s="1634" t="s">
        <v>2794</v>
      </c>
      <c r="D118" s="1634" t="s">
        <v>2795</v>
      </c>
      <c r="E118" s="1634" t="s">
        <v>2796</v>
      </c>
      <c r="F118" s="1634" t="s">
        <v>2536</v>
      </c>
      <c r="G118" s="1634" t="s">
        <v>9</v>
      </c>
      <c r="H118" s="1634" t="s">
        <v>9</v>
      </c>
      <c r="I118" s="1634" t="s">
        <v>897</v>
      </c>
    </row>
    <row r="119" spans="1:9" ht="11.25" customHeight="1">
      <c r="A119" s="1634" t="s">
        <v>2414</v>
      </c>
      <c r="B119" s="1634" t="s">
        <v>3</v>
      </c>
      <c r="C119" s="1634" t="s">
        <v>2797</v>
      </c>
      <c r="D119" s="1634" t="s">
        <v>2798</v>
      </c>
      <c r="E119" s="1634" t="s">
        <v>2799</v>
      </c>
      <c r="F119" s="1634" t="s">
        <v>2800</v>
      </c>
      <c r="G119" s="1634" t="s">
        <v>9</v>
      </c>
      <c r="H119" s="1634" t="s">
        <v>9</v>
      </c>
      <c r="I119" s="1634" t="s">
        <v>897</v>
      </c>
    </row>
    <row r="120" spans="1:9" ht="11.25" customHeight="1">
      <c r="A120" s="1634" t="s">
        <v>2414</v>
      </c>
      <c r="B120" s="1634" t="s">
        <v>3</v>
      </c>
      <c r="C120" s="1634" t="s">
        <v>2801</v>
      </c>
      <c r="D120" s="1634" t="s">
        <v>2802</v>
      </c>
      <c r="E120" s="1634" t="s">
        <v>2803</v>
      </c>
      <c r="F120" s="1634" t="s">
        <v>2521</v>
      </c>
      <c r="G120" s="1634" t="s">
        <v>2804</v>
      </c>
      <c r="H120" s="1634" t="s">
        <v>9</v>
      </c>
      <c r="I120" s="1634" t="s">
        <v>897</v>
      </c>
    </row>
    <row r="121" spans="1:9" ht="11.25" customHeight="1">
      <c r="A121" s="1634" t="s">
        <v>2414</v>
      </c>
      <c r="B121" s="1634" t="s">
        <v>3</v>
      </c>
      <c r="C121" s="1634" t="s">
        <v>2805</v>
      </c>
      <c r="D121" s="1634" t="s">
        <v>2806</v>
      </c>
      <c r="E121" s="1634" t="s">
        <v>2807</v>
      </c>
      <c r="F121" s="1634" t="s">
        <v>2605</v>
      </c>
      <c r="G121" s="1634" t="s">
        <v>2584</v>
      </c>
      <c r="H121" s="1634" t="s">
        <v>9</v>
      </c>
      <c r="I121" s="1634" t="s">
        <v>897</v>
      </c>
    </row>
    <row r="122" spans="1:9" ht="11.25" customHeight="1">
      <c r="A122" s="1634" t="s">
        <v>2414</v>
      </c>
      <c r="B122" s="1634" t="s">
        <v>3</v>
      </c>
      <c r="C122" s="1634" t="s">
        <v>2808</v>
      </c>
      <c r="D122" s="1634" t="s">
        <v>2809</v>
      </c>
      <c r="E122" s="1634" t="s">
        <v>2810</v>
      </c>
      <c r="F122" s="1634" t="s">
        <v>2594</v>
      </c>
      <c r="G122" s="1634" t="s">
        <v>9</v>
      </c>
      <c r="H122" s="1634" t="s">
        <v>9</v>
      </c>
      <c r="I122" s="1634" t="s">
        <v>897</v>
      </c>
    </row>
    <row r="123" spans="1:9" ht="11.25" customHeight="1">
      <c r="A123" s="1634" t="s">
        <v>2414</v>
      </c>
      <c r="B123" s="1634" t="s">
        <v>3</v>
      </c>
      <c r="C123" s="1634" t="s">
        <v>2811</v>
      </c>
      <c r="D123" s="1634" t="s">
        <v>2812</v>
      </c>
      <c r="E123" s="1634" t="s">
        <v>2813</v>
      </c>
      <c r="F123" s="1634" t="s">
        <v>2594</v>
      </c>
      <c r="G123" s="1634" t="s">
        <v>9</v>
      </c>
      <c r="H123" s="1634" t="s">
        <v>9</v>
      </c>
      <c r="I123" s="1634" t="s">
        <v>897</v>
      </c>
    </row>
    <row r="124" spans="1:9" ht="11.25" customHeight="1">
      <c r="A124" s="1634" t="s">
        <v>2414</v>
      </c>
      <c r="B124" s="1634" t="s">
        <v>3</v>
      </c>
      <c r="C124" s="1634" t="s">
        <v>2814</v>
      </c>
      <c r="D124" s="1634" t="s">
        <v>2815</v>
      </c>
      <c r="E124" s="1634" t="s">
        <v>2816</v>
      </c>
      <c r="F124" s="1634" t="s">
        <v>2817</v>
      </c>
      <c r="G124" s="1634" t="s">
        <v>9</v>
      </c>
      <c r="H124" s="1634" t="s">
        <v>9</v>
      </c>
      <c r="I124" s="1634" t="s">
        <v>897</v>
      </c>
    </row>
    <row r="125" spans="1:9" ht="11.25" customHeight="1">
      <c r="A125" s="1634" t="s">
        <v>2414</v>
      </c>
      <c r="B125" s="1634" t="s">
        <v>3</v>
      </c>
      <c r="C125" s="1634" t="s">
        <v>2818</v>
      </c>
      <c r="D125" s="1634" t="s">
        <v>2819</v>
      </c>
      <c r="E125" s="1634" t="s">
        <v>2820</v>
      </c>
      <c r="F125" s="1634" t="s">
        <v>2605</v>
      </c>
      <c r="G125" s="1634" t="s">
        <v>9</v>
      </c>
      <c r="H125" s="1634" t="s">
        <v>9</v>
      </c>
      <c r="I125" s="1634" t="s">
        <v>897</v>
      </c>
    </row>
    <row r="126" spans="1:9" ht="11.25" customHeight="1">
      <c r="A126" s="1634" t="s">
        <v>2414</v>
      </c>
      <c r="B126" s="1634" t="s">
        <v>3</v>
      </c>
      <c r="C126" s="1634" t="s">
        <v>2821</v>
      </c>
      <c r="D126" s="1634" t="s">
        <v>2822</v>
      </c>
      <c r="E126" s="1634" t="s">
        <v>2823</v>
      </c>
      <c r="F126" s="1634" t="s">
        <v>2605</v>
      </c>
      <c r="G126" s="1634" t="s">
        <v>2824</v>
      </c>
      <c r="H126" s="1634" t="s">
        <v>9</v>
      </c>
      <c r="I126" s="1634" t="s">
        <v>897</v>
      </c>
    </row>
    <row r="127" spans="1:9" ht="11.25" customHeight="1">
      <c r="A127" s="1634" t="s">
        <v>2414</v>
      </c>
      <c r="B127" s="1634" t="s">
        <v>3</v>
      </c>
      <c r="C127" s="1634" t="s">
        <v>2825</v>
      </c>
      <c r="D127" s="1634" t="s">
        <v>2826</v>
      </c>
      <c r="E127" s="1634" t="s">
        <v>2827</v>
      </c>
      <c r="F127" s="1634" t="s">
        <v>2450</v>
      </c>
      <c r="G127" s="1634" t="s">
        <v>9</v>
      </c>
      <c r="H127" s="1634" t="s">
        <v>9</v>
      </c>
      <c r="I127" s="1634" t="s">
        <v>897</v>
      </c>
    </row>
    <row r="128" spans="1:9" ht="11.25" customHeight="1">
      <c r="A128" s="1634" t="s">
        <v>2414</v>
      </c>
      <c r="B128" s="1634" t="s">
        <v>3</v>
      </c>
      <c r="C128" s="1634" t="s">
        <v>2828</v>
      </c>
      <c r="D128" s="1634" t="s">
        <v>2829</v>
      </c>
      <c r="E128" s="1634" t="s">
        <v>2830</v>
      </c>
      <c r="F128" s="1634" t="s">
        <v>37</v>
      </c>
      <c r="G128" s="1634" t="s">
        <v>9</v>
      </c>
      <c r="H128" s="1634" t="s">
        <v>9</v>
      </c>
      <c r="I128" s="1634" t="s">
        <v>897</v>
      </c>
    </row>
    <row r="129" spans="1:9" ht="11.25" customHeight="1">
      <c r="A129" s="1634" t="s">
        <v>2414</v>
      </c>
      <c r="B129" s="1634" t="s">
        <v>3</v>
      </c>
      <c r="C129" s="1634" t="s">
        <v>2831</v>
      </c>
      <c r="D129" s="1634" t="s">
        <v>2832</v>
      </c>
      <c r="E129" s="1634" t="s">
        <v>2833</v>
      </c>
      <c r="F129" s="1634" t="s">
        <v>2461</v>
      </c>
      <c r="G129" s="1634" t="s">
        <v>9</v>
      </c>
      <c r="H129" s="1634" t="s">
        <v>9</v>
      </c>
      <c r="I129" s="1634" t="s">
        <v>897</v>
      </c>
    </row>
    <row r="130" spans="1:9" ht="11.25" customHeight="1">
      <c r="A130" s="1634" t="s">
        <v>2414</v>
      </c>
      <c r="B130" s="1634" t="s">
        <v>3</v>
      </c>
      <c r="C130" s="1634" t="s">
        <v>2834</v>
      </c>
      <c r="D130" s="1634" t="s">
        <v>2835</v>
      </c>
      <c r="E130" s="1634" t="s">
        <v>2836</v>
      </c>
      <c r="F130" s="1634" t="s">
        <v>2474</v>
      </c>
      <c r="G130" s="1634" t="s">
        <v>9</v>
      </c>
      <c r="H130" s="1634" t="s">
        <v>9</v>
      </c>
      <c r="I130" s="1634" t="s">
        <v>897</v>
      </c>
    </row>
    <row r="131" spans="1:9" ht="11.25" customHeight="1">
      <c r="A131" s="1634" t="s">
        <v>2414</v>
      </c>
      <c r="B131" s="1634" t="s">
        <v>3</v>
      </c>
      <c r="C131" s="1634" t="s">
        <v>2837</v>
      </c>
      <c r="D131" s="1634" t="s">
        <v>2838</v>
      </c>
      <c r="E131" s="1634" t="s">
        <v>2839</v>
      </c>
      <c r="F131" s="1634" t="s">
        <v>2840</v>
      </c>
      <c r="G131" s="1634" t="s">
        <v>9</v>
      </c>
      <c r="H131" s="1634" t="s">
        <v>9</v>
      </c>
      <c r="I131" s="1634" t="s">
        <v>897</v>
      </c>
    </row>
    <row r="132" spans="1:9" ht="11.25" customHeight="1">
      <c r="A132" s="1634" t="s">
        <v>2414</v>
      </c>
      <c r="B132" s="1634" t="s">
        <v>3</v>
      </c>
      <c r="C132" s="1634" t="s">
        <v>2841</v>
      </c>
      <c r="D132" s="1634" t="s">
        <v>2842</v>
      </c>
      <c r="E132" s="1634" t="s">
        <v>2843</v>
      </c>
      <c r="F132" s="1634" t="s">
        <v>2605</v>
      </c>
      <c r="G132" s="1634" t="s">
        <v>9</v>
      </c>
      <c r="H132" s="1634" t="s">
        <v>9</v>
      </c>
      <c r="I132" s="1634" t="s">
        <v>897</v>
      </c>
    </row>
    <row r="133" spans="1:9" ht="11.25" customHeight="1">
      <c r="A133" s="1634" t="s">
        <v>2414</v>
      </c>
      <c r="B133" s="1634" t="s">
        <v>3</v>
      </c>
      <c r="C133" s="1634" t="s">
        <v>2844</v>
      </c>
      <c r="D133" s="1634" t="s">
        <v>2845</v>
      </c>
      <c r="E133" s="1634" t="s">
        <v>2846</v>
      </c>
      <c r="F133" s="1634" t="s">
        <v>2605</v>
      </c>
      <c r="G133" s="1634" t="s">
        <v>9</v>
      </c>
      <c r="H133" s="1634" t="s">
        <v>9</v>
      </c>
      <c r="I133" s="1634" t="s">
        <v>897</v>
      </c>
    </row>
    <row r="134" spans="1:9" ht="11.25" customHeight="1">
      <c r="A134" s="1634" t="s">
        <v>2414</v>
      </c>
      <c r="B134" s="1634" t="s">
        <v>3</v>
      </c>
      <c r="C134" s="1634" t="s">
        <v>2847</v>
      </c>
      <c r="D134" s="1634" t="s">
        <v>2848</v>
      </c>
      <c r="E134" s="1634" t="s">
        <v>2849</v>
      </c>
      <c r="F134" s="1634" t="s">
        <v>2532</v>
      </c>
      <c r="G134" s="1634" t="s">
        <v>9</v>
      </c>
      <c r="H134" s="1634" t="s">
        <v>9</v>
      </c>
      <c r="I134" s="1634" t="s">
        <v>897</v>
      </c>
    </row>
    <row r="135" spans="1:9" ht="11.25" customHeight="1">
      <c r="A135" s="1634" t="s">
        <v>2414</v>
      </c>
      <c r="B135" s="1634" t="s">
        <v>3</v>
      </c>
      <c r="C135" s="1634" t="s">
        <v>2850</v>
      </c>
      <c r="D135" s="1634" t="s">
        <v>2851</v>
      </c>
      <c r="E135" s="1634" t="s">
        <v>2852</v>
      </c>
      <c r="F135" s="1634" t="s">
        <v>2532</v>
      </c>
      <c r="G135" s="1634" t="s">
        <v>9</v>
      </c>
      <c r="H135" s="1634" t="s">
        <v>9</v>
      </c>
      <c r="I135" s="1634" t="s">
        <v>897</v>
      </c>
    </row>
    <row r="136" spans="1:9" ht="11.25" customHeight="1">
      <c r="A136" s="1634" t="s">
        <v>2414</v>
      </c>
      <c r="B136" s="1634" t="s">
        <v>3</v>
      </c>
      <c r="C136" s="1634" t="s">
        <v>2853</v>
      </c>
      <c r="D136" s="1634" t="s">
        <v>2854</v>
      </c>
      <c r="E136" s="1634" t="s">
        <v>2855</v>
      </c>
      <c r="F136" s="1634" t="s">
        <v>2646</v>
      </c>
      <c r="G136" s="1634" t="s">
        <v>2856</v>
      </c>
      <c r="H136" s="1634" t="s">
        <v>9</v>
      </c>
      <c r="I136" s="1634" t="s">
        <v>897</v>
      </c>
    </row>
    <row r="137" spans="1:9" ht="11.25" customHeight="1">
      <c r="A137" s="1634" t="s">
        <v>2414</v>
      </c>
      <c r="B137" s="1634" t="s">
        <v>3</v>
      </c>
      <c r="C137" s="1634" t="s">
        <v>2857</v>
      </c>
      <c r="D137" s="1634" t="s">
        <v>2858</v>
      </c>
      <c r="E137" s="1634" t="s">
        <v>2859</v>
      </c>
      <c r="F137" s="1634" t="s">
        <v>2860</v>
      </c>
      <c r="G137" s="1634" t="s">
        <v>9</v>
      </c>
      <c r="H137" s="1634" t="s">
        <v>9</v>
      </c>
      <c r="I137" s="1634" t="s">
        <v>897</v>
      </c>
    </row>
    <row r="138" spans="1:9" ht="11.25" customHeight="1">
      <c r="A138" s="1634" t="s">
        <v>2414</v>
      </c>
      <c r="B138" s="1634" t="s">
        <v>3</v>
      </c>
      <c r="C138" s="1634" t="s">
        <v>2861</v>
      </c>
      <c r="D138" s="1634" t="s">
        <v>2862</v>
      </c>
      <c r="E138" s="1634" t="s">
        <v>2863</v>
      </c>
      <c r="F138" s="1634" t="s">
        <v>2864</v>
      </c>
      <c r="G138" s="1634" t="s">
        <v>9</v>
      </c>
      <c r="H138" s="1634" t="s">
        <v>9</v>
      </c>
      <c r="I138" s="1634" t="s">
        <v>897</v>
      </c>
    </row>
    <row r="139" spans="1:9" ht="11.25" customHeight="1">
      <c r="A139" s="1634" t="s">
        <v>2414</v>
      </c>
      <c r="B139" s="1634" t="s">
        <v>3</v>
      </c>
      <c r="C139" s="1634" t="s">
        <v>2865</v>
      </c>
      <c r="D139" s="1634" t="s">
        <v>2866</v>
      </c>
      <c r="E139" s="1634" t="s">
        <v>2641</v>
      </c>
      <c r="F139" s="1634" t="s">
        <v>2867</v>
      </c>
      <c r="G139" s="1634" t="s">
        <v>9</v>
      </c>
      <c r="H139" s="1634" t="s">
        <v>9</v>
      </c>
      <c r="I139" s="1634" t="s">
        <v>897</v>
      </c>
    </row>
    <row r="140" spans="1:9" ht="11.25" customHeight="1">
      <c r="A140" s="1634" t="s">
        <v>2414</v>
      </c>
      <c r="B140" s="1634" t="s">
        <v>3</v>
      </c>
      <c r="C140" s="1634" t="s">
        <v>2868</v>
      </c>
      <c r="D140" s="1634" t="s">
        <v>2869</v>
      </c>
      <c r="E140" s="1634" t="s">
        <v>2870</v>
      </c>
      <c r="F140" s="1634" t="s">
        <v>2436</v>
      </c>
      <c r="G140" s="1634" t="s">
        <v>9</v>
      </c>
      <c r="H140" s="1634" t="s">
        <v>9</v>
      </c>
      <c r="I140" s="1634" t="s">
        <v>897</v>
      </c>
    </row>
    <row r="141" spans="1:9" ht="11.25" customHeight="1">
      <c r="A141" s="1634" t="s">
        <v>2414</v>
      </c>
      <c r="B141" s="1634" t="s">
        <v>3</v>
      </c>
      <c r="C141" s="1634" t="s">
        <v>2871</v>
      </c>
      <c r="D141" s="1634" t="s">
        <v>2872</v>
      </c>
      <c r="E141" s="1634" t="s">
        <v>2873</v>
      </c>
      <c r="F141" s="1634" t="s">
        <v>2521</v>
      </c>
      <c r="G141" s="1634" t="s">
        <v>9</v>
      </c>
      <c r="H141" s="1634" t="s">
        <v>9</v>
      </c>
      <c r="I141" s="1634" t="s">
        <v>897</v>
      </c>
    </row>
    <row r="142" spans="1:9" ht="11.25" customHeight="1">
      <c r="A142" s="1634" t="s">
        <v>2414</v>
      </c>
      <c r="B142" s="1634" t="s">
        <v>3</v>
      </c>
      <c r="C142" s="1634" t="s">
        <v>2874</v>
      </c>
      <c r="D142" s="1634" t="s">
        <v>2875</v>
      </c>
      <c r="E142" s="1634" t="s">
        <v>2876</v>
      </c>
      <c r="F142" s="1634" t="s">
        <v>2474</v>
      </c>
      <c r="G142" s="1634" t="s">
        <v>9</v>
      </c>
      <c r="H142" s="1634" t="s">
        <v>9</v>
      </c>
      <c r="I142" s="1634" t="s">
        <v>897</v>
      </c>
    </row>
    <row r="143" spans="1:9" ht="11.25" customHeight="1">
      <c r="A143" s="1634" t="s">
        <v>2414</v>
      </c>
      <c r="B143" s="1634" t="s">
        <v>3</v>
      </c>
      <c r="C143" s="1634" t="s">
        <v>2877</v>
      </c>
      <c r="D143" s="1634" t="s">
        <v>2878</v>
      </c>
      <c r="E143" s="1634" t="s">
        <v>2641</v>
      </c>
      <c r="F143" s="1634" t="s">
        <v>2879</v>
      </c>
      <c r="G143" s="1634" t="s">
        <v>9</v>
      </c>
      <c r="H143" s="1634" t="s">
        <v>9</v>
      </c>
      <c r="I143" s="1634" t="s">
        <v>897</v>
      </c>
    </row>
    <row r="144" spans="1:9" ht="11.25" customHeight="1">
      <c r="A144" s="1634" t="s">
        <v>2414</v>
      </c>
      <c r="B144" s="1634" t="s">
        <v>3</v>
      </c>
      <c r="C144" s="1634" t="s">
        <v>2880</v>
      </c>
      <c r="D144" s="1634" t="s">
        <v>2881</v>
      </c>
      <c r="E144" s="1634" t="s">
        <v>2882</v>
      </c>
      <c r="F144" s="1634" t="s">
        <v>2605</v>
      </c>
      <c r="G144" s="1634" t="s">
        <v>9</v>
      </c>
      <c r="H144" s="1634" t="s">
        <v>9</v>
      </c>
      <c r="I144" s="1634" t="s">
        <v>897</v>
      </c>
    </row>
    <row r="145" spans="1:9" ht="11.25" customHeight="1">
      <c r="A145" s="1634" t="s">
        <v>2414</v>
      </c>
      <c r="B145" s="1634" t="s">
        <v>3</v>
      </c>
      <c r="C145" s="1634" t="s">
        <v>2883</v>
      </c>
      <c r="D145" s="1634" t="s">
        <v>2884</v>
      </c>
      <c r="E145" s="1634" t="s">
        <v>2885</v>
      </c>
      <c r="F145" s="1634" t="s">
        <v>2450</v>
      </c>
      <c r="G145" s="1634" t="s">
        <v>9</v>
      </c>
      <c r="H145" s="1634" t="s">
        <v>9</v>
      </c>
      <c r="I145" s="1634" t="s">
        <v>897</v>
      </c>
    </row>
    <row r="146" spans="1:9" ht="11.25" customHeight="1">
      <c r="A146" s="1634" t="s">
        <v>2414</v>
      </c>
      <c r="B146" s="1634" t="s">
        <v>3</v>
      </c>
      <c r="C146" s="1634" t="s">
        <v>2886</v>
      </c>
      <c r="D146" s="1634" t="s">
        <v>2887</v>
      </c>
      <c r="E146" s="1634" t="s">
        <v>2888</v>
      </c>
      <c r="F146" s="1634" t="s">
        <v>2889</v>
      </c>
      <c r="G146" s="1634" t="s">
        <v>9</v>
      </c>
      <c r="H146" s="1634" t="s">
        <v>9</v>
      </c>
      <c r="I146" s="1634" t="s">
        <v>897</v>
      </c>
    </row>
    <row r="147" spans="1:9" ht="11.25" customHeight="1">
      <c r="A147" s="1634" t="s">
        <v>2414</v>
      </c>
      <c r="B147" s="1634" t="s">
        <v>3</v>
      </c>
      <c r="C147" s="1634" t="s">
        <v>2890</v>
      </c>
      <c r="D147" s="1634" t="s">
        <v>2891</v>
      </c>
      <c r="E147" s="1634" t="s">
        <v>2892</v>
      </c>
      <c r="F147" s="1634" t="s">
        <v>2893</v>
      </c>
      <c r="G147" s="1634" t="s">
        <v>9</v>
      </c>
      <c r="H147" s="1634" t="s">
        <v>9</v>
      </c>
      <c r="I147" s="1634" t="s">
        <v>897</v>
      </c>
    </row>
    <row r="148" spans="1:9" ht="11.25" customHeight="1">
      <c r="A148" s="1634" t="s">
        <v>2414</v>
      </c>
      <c r="B148" s="1634" t="s">
        <v>3</v>
      </c>
      <c r="C148" s="1634" t="s">
        <v>2894</v>
      </c>
      <c r="D148" s="1634" t="s">
        <v>2895</v>
      </c>
      <c r="E148" s="1634" t="s">
        <v>2896</v>
      </c>
      <c r="F148" s="1634" t="s">
        <v>2646</v>
      </c>
      <c r="G148" s="1634" t="s">
        <v>9</v>
      </c>
      <c r="H148" s="1634" t="s">
        <v>9</v>
      </c>
      <c r="I148" s="1634" t="s">
        <v>897</v>
      </c>
    </row>
    <row r="149" spans="1:9" ht="11.25" customHeight="1">
      <c r="A149" s="1634" t="s">
        <v>2414</v>
      </c>
      <c r="B149" s="1634" t="s">
        <v>3</v>
      </c>
      <c r="C149" s="1634" t="s">
        <v>2897</v>
      </c>
      <c r="D149" s="1634" t="s">
        <v>2898</v>
      </c>
      <c r="E149" s="1634" t="s">
        <v>2899</v>
      </c>
      <c r="F149" s="1634" t="s">
        <v>2646</v>
      </c>
      <c r="G149" s="1634" t="s">
        <v>9</v>
      </c>
      <c r="H149" s="1634" t="s">
        <v>9</v>
      </c>
      <c r="I149" s="1634" t="s">
        <v>897</v>
      </c>
    </row>
    <row r="150" spans="1:9" ht="11.25" customHeight="1">
      <c r="A150" s="1634" t="s">
        <v>2414</v>
      </c>
      <c r="B150" s="1634" t="s">
        <v>3</v>
      </c>
      <c r="C150" s="1634" t="s">
        <v>2900</v>
      </c>
      <c r="D150" s="1634" t="s">
        <v>2901</v>
      </c>
      <c r="E150" s="1634" t="s">
        <v>2902</v>
      </c>
      <c r="F150" s="1634" t="s">
        <v>2436</v>
      </c>
      <c r="G150" s="1634" t="s">
        <v>9</v>
      </c>
      <c r="H150" s="1634" t="s">
        <v>9</v>
      </c>
      <c r="I150" s="1634" t="s">
        <v>897</v>
      </c>
    </row>
    <row r="151" spans="1:9" ht="11.25" customHeight="1">
      <c r="A151" s="1634" t="s">
        <v>2414</v>
      </c>
      <c r="B151" s="1634" t="s">
        <v>3</v>
      </c>
      <c r="C151" s="1634" t="s">
        <v>2903</v>
      </c>
      <c r="D151" s="1634" t="s">
        <v>2904</v>
      </c>
      <c r="E151" s="1634" t="s">
        <v>2905</v>
      </c>
      <c r="F151" s="1634" t="s">
        <v>2906</v>
      </c>
      <c r="G151" s="1634" t="s">
        <v>9</v>
      </c>
      <c r="H151" s="1634" t="s">
        <v>9</v>
      </c>
      <c r="I151" s="1634" t="s">
        <v>897</v>
      </c>
    </row>
    <row r="152" spans="1:9" ht="11.25" customHeight="1">
      <c r="A152" s="1634" t="s">
        <v>2414</v>
      </c>
      <c r="B152" s="1634" t="s">
        <v>3</v>
      </c>
      <c r="C152" s="1634" t="s">
        <v>2907</v>
      </c>
      <c r="D152" s="1634" t="s">
        <v>2908</v>
      </c>
      <c r="E152" s="1634" t="s">
        <v>2909</v>
      </c>
      <c r="F152" s="1634" t="s">
        <v>2864</v>
      </c>
      <c r="G152" s="1634" t="s">
        <v>9</v>
      </c>
      <c r="H152" s="1634" t="s">
        <v>9</v>
      </c>
      <c r="I152" s="1634" t="s">
        <v>897</v>
      </c>
    </row>
    <row r="153" spans="1:9" ht="11.25" customHeight="1">
      <c r="A153" s="1634" t="s">
        <v>2414</v>
      </c>
      <c r="B153" s="1634" t="s">
        <v>3</v>
      </c>
      <c r="C153" s="1634" t="s">
        <v>2910</v>
      </c>
      <c r="D153" s="1634" t="s">
        <v>2911</v>
      </c>
      <c r="E153" s="1634" t="s">
        <v>2912</v>
      </c>
      <c r="F153" s="1634" t="s">
        <v>2913</v>
      </c>
      <c r="G153" s="1634" t="s">
        <v>9</v>
      </c>
      <c r="H153" s="1634" t="s">
        <v>9</v>
      </c>
      <c r="I153" s="1634" t="s">
        <v>897</v>
      </c>
    </row>
    <row r="154" spans="1:9" ht="11.25" customHeight="1">
      <c r="A154" s="1634" t="s">
        <v>2414</v>
      </c>
      <c r="B154" s="1634" t="s">
        <v>3</v>
      </c>
      <c r="C154" s="1634" t="s">
        <v>2914</v>
      </c>
      <c r="D154" s="1634" t="s">
        <v>2915</v>
      </c>
      <c r="E154" s="1634" t="s">
        <v>2882</v>
      </c>
      <c r="F154" s="1634" t="s">
        <v>2916</v>
      </c>
      <c r="G154" s="1634" t="s">
        <v>9</v>
      </c>
      <c r="H154" s="1634" t="s">
        <v>9</v>
      </c>
      <c r="I154" s="1634" t="s">
        <v>897</v>
      </c>
    </row>
    <row r="155" spans="1:9" ht="11.25" customHeight="1">
      <c r="A155" s="1634" t="s">
        <v>2414</v>
      </c>
      <c r="B155" s="1634" t="s">
        <v>3</v>
      </c>
      <c r="C155" s="1634" t="s">
        <v>2917</v>
      </c>
      <c r="D155" s="1634" t="s">
        <v>2918</v>
      </c>
      <c r="E155" s="1634" t="s">
        <v>2882</v>
      </c>
      <c r="F155" s="1634" t="s">
        <v>2919</v>
      </c>
      <c r="G155" s="1634" t="s">
        <v>9</v>
      </c>
      <c r="H155" s="1634" t="s">
        <v>9</v>
      </c>
      <c r="I155" s="1634" t="s">
        <v>897</v>
      </c>
    </row>
    <row r="156" spans="1:9" ht="11.25" customHeight="1">
      <c r="A156" s="1634" t="s">
        <v>2414</v>
      </c>
      <c r="B156" s="1634" t="s">
        <v>3</v>
      </c>
      <c r="C156" s="1634" t="s">
        <v>2415</v>
      </c>
      <c r="D156" s="1634" t="s">
        <v>2416</v>
      </c>
      <c r="E156" s="1634" t="s">
        <v>2417</v>
      </c>
      <c r="F156" s="1634" t="s">
        <v>2418</v>
      </c>
      <c r="G156" s="1634" t="s">
        <v>9</v>
      </c>
      <c r="H156" s="1634" t="s">
        <v>9</v>
      </c>
      <c r="I156" s="1634" t="s">
        <v>927</v>
      </c>
    </row>
    <row r="157" spans="1:9" ht="11.25" customHeight="1">
      <c r="A157" s="1634" t="s">
        <v>2414</v>
      </c>
      <c r="B157" s="1634" t="s">
        <v>3</v>
      </c>
      <c r="C157" s="1634" t="s">
        <v>2419</v>
      </c>
      <c r="D157" s="1634" t="s">
        <v>2416</v>
      </c>
      <c r="E157" s="1634" t="s">
        <v>2417</v>
      </c>
      <c r="F157" s="1634" t="s">
        <v>2420</v>
      </c>
      <c r="G157" s="1634" t="s">
        <v>9</v>
      </c>
      <c r="H157" s="1634" t="s">
        <v>9</v>
      </c>
      <c r="I157" s="1634" t="s">
        <v>927</v>
      </c>
    </row>
    <row r="158" spans="1:9" ht="11.25" customHeight="1">
      <c r="A158" s="1634" t="s">
        <v>2414</v>
      </c>
      <c r="B158" s="1634" t="s">
        <v>3</v>
      </c>
      <c r="C158" s="1634" t="s">
        <v>2440</v>
      </c>
      <c r="D158" s="1634" t="s">
        <v>2441</v>
      </c>
      <c r="E158" s="1634" t="s">
        <v>2442</v>
      </c>
      <c r="F158" s="1634" t="s">
        <v>2420</v>
      </c>
      <c r="G158" s="1634" t="s">
        <v>9</v>
      </c>
      <c r="H158" s="1634" t="s">
        <v>9</v>
      </c>
      <c r="I158" s="1634" t="s">
        <v>927</v>
      </c>
    </row>
    <row r="159" spans="1:9" ht="11.25" customHeight="1">
      <c r="A159" s="1634" t="s">
        <v>2414</v>
      </c>
      <c r="B159" s="1634" t="s">
        <v>3</v>
      </c>
      <c r="C159" s="1634" t="s">
        <v>2443</v>
      </c>
      <c r="D159" s="1634" t="s">
        <v>2444</v>
      </c>
      <c r="E159" s="1634" t="s">
        <v>2445</v>
      </c>
      <c r="F159" s="1634" t="s">
        <v>2446</v>
      </c>
      <c r="G159" s="1634" t="s">
        <v>9</v>
      </c>
      <c r="H159" s="1634" t="s">
        <v>9</v>
      </c>
      <c r="I159" s="1634" t="s">
        <v>927</v>
      </c>
    </row>
    <row r="160" spans="1:9" ht="11.25" customHeight="1">
      <c r="A160" s="1634" t="s">
        <v>2414</v>
      </c>
      <c r="B160" s="1634" t="s">
        <v>3</v>
      </c>
      <c r="C160" s="1634" t="s">
        <v>2447</v>
      </c>
      <c r="D160" s="1634" t="s">
        <v>2448</v>
      </c>
      <c r="E160" s="1634" t="s">
        <v>2449</v>
      </c>
      <c r="F160" s="1634" t="s">
        <v>2450</v>
      </c>
      <c r="G160" s="1634" t="s">
        <v>9</v>
      </c>
      <c r="H160" s="1634" t="s">
        <v>9</v>
      </c>
      <c r="I160" s="1634" t="s">
        <v>927</v>
      </c>
    </row>
    <row r="161" spans="1:9" ht="11.25" customHeight="1">
      <c r="A161" s="1634" t="s">
        <v>2414</v>
      </c>
      <c r="B161" s="1634" t="s">
        <v>3</v>
      </c>
      <c r="C161" s="1634" t="s">
        <v>2458</v>
      </c>
      <c r="D161" s="1634" t="s">
        <v>2459</v>
      </c>
      <c r="E161" s="1634" t="s">
        <v>2460</v>
      </c>
      <c r="F161" s="1634" t="s">
        <v>2461</v>
      </c>
      <c r="G161" s="1634" t="s">
        <v>2462</v>
      </c>
      <c r="H161" s="1634" t="s">
        <v>9</v>
      </c>
      <c r="I161" s="1634" t="s">
        <v>927</v>
      </c>
    </row>
    <row r="162" spans="1:9" ht="11.25" customHeight="1">
      <c r="A162" s="1634" t="s">
        <v>2414</v>
      </c>
      <c r="B162" s="1634" t="s">
        <v>3</v>
      </c>
      <c r="C162" s="1634" t="s">
        <v>2463</v>
      </c>
      <c r="D162" s="1634" t="s">
        <v>2464</v>
      </c>
      <c r="E162" s="1634" t="s">
        <v>2465</v>
      </c>
      <c r="F162" s="1634" t="s">
        <v>2466</v>
      </c>
      <c r="G162" s="1634" t="s">
        <v>9</v>
      </c>
      <c r="H162" s="1634" t="s">
        <v>9</v>
      </c>
      <c r="I162" s="1634" t="s">
        <v>927</v>
      </c>
    </row>
    <row r="163" spans="1:9" ht="11.25" customHeight="1">
      <c r="A163" s="1634" t="s">
        <v>2414</v>
      </c>
      <c r="B163" s="1634" t="s">
        <v>3</v>
      </c>
      <c r="C163" s="1634" t="s">
        <v>2471</v>
      </c>
      <c r="D163" s="1634" t="s">
        <v>2472</v>
      </c>
      <c r="E163" s="1634" t="s">
        <v>2473</v>
      </c>
      <c r="F163" s="1634" t="s">
        <v>2474</v>
      </c>
      <c r="G163" s="1634" t="s">
        <v>9</v>
      </c>
      <c r="H163" s="1634" t="s">
        <v>9</v>
      </c>
      <c r="I163" s="1634" t="s">
        <v>927</v>
      </c>
    </row>
    <row r="164" spans="1:9" ht="11.25" customHeight="1">
      <c r="A164" s="1634" t="s">
        <v>2414</v>
      </c>
      <c r="B164" s="1634" t="s">
        <v>3</v>
      </c>
      <c r="C164" s="1634" t="s">
        <v>2479</v>
      </c>
      <c r="D164" s="1634" t="s">
        <v>2480</v>
      </c>
      <c r="E164" s="1634" t="s">
        <v>2481</v>
      </c>
      <c r="F164" s="1634" t="s">
        <v>37</v>
      </c>
      <c r="G164" s="1634" t="s">
        <v>9</v>
      </c>
      <c r="H164" s="1634" t="s">
        <v>9</v>
      </c>
      <c r="I164" s="1634" t="s">
        <v>927</v>
      </c>
    </row>
    <row r="165" spans="1:9" ht="11.25" customHeight="1">
      <c r="A165" s="1634" t="s">
        <v>2414</v>
      </c>
      <c r="B165" s="1634" t="s">
        <v>3</v>
      </c>
      <c r="C165" s="1634" t="s">
        <v>9</v>
      </c>
      <c r="D165" s="1634" t="s">
        <v>2516</v>
      </c>
      <c r="E165" s="1634" t="s">
        <v>2517</v>
      </c>
      <c r="F165" s="1634" t="s">
        <v>2461</v>
      </c>
      <c r="G165" s="1634" t="s">
        <v>9</v>
      </c>
      <c r="H165" s="1634" t="s">
        <v>9</v>
      </c>
      <c r="I165" s="1634" t="s">
        <v>927</v>
      </c>
    </row>
    <row r="166" spans="1:9" ht="11.25" customHeight="1">
      <c r="A166" s="1634" t="s">
        <v>2414</v>
      </c>
      <c r="B166" s="1634" t="s">
        <v>3</v>
      </c>
      <c r="C166" s="1634" t="s">
        <v>2544</v>
      </c>
      <c r="D166" s="1634" t="s">
        <v>2545</v>
      </c>
      <c r="E166" s="1634" t="s">
        <v>2546</v>
      </c>
      <c r="F166" s="1634" t="s">
        <v>2436</v>
      </c>
      <c r="G166" s="1634" t="s">
        <v>9</v>
      </c>
      <c r="H166" s="1634" t="s">
        <v>9</v>
      </c>
      <c r="I166" s="1634" t="s">
        <v>927</v>
      </c>
    </row>
    <row r="167" spans="1:9" ht="11.25" customHeight="1">
      <c r="A167" s="1634" t="s">
        <v>2414</v>
      </c>
      <c r="B167" s="1634" t="s">
        <v>3</v>
      </c>
      <c r="C167" s="1634" t="s">
        <v>2547</v>
      </c>
      <c r="D167" s="1634" t="s">
        <v>2548</v>
      </c>
      <c r="E167" s="1634" t="s">
        <v>2549</v>
      </c>
      <c r="F167" s="1634" t="s">
        <v>2550</v>
      </c>
      <c r="G167" s="1634" t="s">
        <v>2551</v>
      </c>
      <c r="H167" s="1634" t="s">
        <v>9</v>
      </c>
      <c r="I167" s="1634" t="s">
        <v>927</v>
      </c>
    </row>
    <row r="168" spans="1:9" ht="11.25" customHeight="1">
      <c r="A168" s="1634" t="s">
        <v>2414</v>
      </c>
      <c r="B168" s="1634" t="s">
        <v>3</v>
      </c>
      <c r="C168" s="1634" t="s">
        <v>2557</v>
      </c>
      <c r="D168" s="1634" t="s">
        <v>2558</v>
      </c>
      <c r="E168" s="1634" t="s">
        <v>2559</v>
      </c>
      <c r="F168" s="1634" t="s">
        <v>2525</v>
      </c>
      <c r="G168" s="1634" t="s">
        <v>9</v>
      </c>
      <c r="H168" s="1634" t="s">
        <v>2560</v>
      </c>
      <c r="I168" s="1634" t="s">
        <v>927</v>
      </c>
    </row>
    <row r="169" spans="1:9" ht="11.25" customHeight="1">
      <c r="A169" s="1634" t="s">
        <v>2414</v>
      </c>
      <c r="B169" s="1634" t="s">
        <v>3</v>
      </c>
      <c r="C169" s="1634" t="s">
        <v>2564</v>
      </c>
      <c r="D169" s="1634" t="s">
        <v>2558</v>
      </c>
      <c r="E169" s="1634" t="s">
        <v>2565</v>
      </c>
      <c r="F169" s="1634" t="s">
        <v>2566</v>
      </c>
      <c r="G169" s="1634" t="s">
        <v>9</v>
      </c>
      <c r="H169" s="1634" t="s">
        <v>9</v>
      </c>
      <c r="I169" s="1634" t="s">
        <v>927</v>
      </c>
    </row>
    <row r="170" spans="1:9" ht="11.25" customHeight="1">
      <c r="A170" s="1634" t="s">
        <v>2414</v>
      </c>
      <c r="B170" s="1634" t="s">
        <v>3</v>
      </c>
      <c r="C170" s="1634" t="s">
        <v>2572</v>
      </c>
      <c r="D170" s="1634" t="s">
        <v>2573</v>
      </c>
      <c r="E170" s="1634" t="s">
        <v>2574</v>
      </c>
      <c r="F170" s="1634" t="s">
        <v>2470</v>
      </c>
      <c r="G170" s="1634" t="s">
        <v>9</v>
      </c>
      <c r="H170" s="1634" t="s">
        <v>9</v>
      </c>
      <c r="I170" s="1634" t="s">
        <v>927</v>
      </c>
    </row>
    <row r="171" spans="1:9" ht="11.25" customHeight="1">
      <c r="A171" s="1634" t="s">
        <v>2414</v>
      </c>
      <c r="B171" s="1634" t="s">
        <v>3</v>
      </c>
      <c r="C171" s="1634" t="s">
        <v>2575</v>
      </c>
      <c r="D171" s="1634" t="s">
        <v>2576</v>
      </c>
      <c r="E171" s="1634" t="s">
        <v>2577</v>
      </c>
      <c r="F171" s="1634" t="s">
        <v>2436</v>
      </c>
      <c r="G171" s="1634" t="s">
        <v>9</v>
      </c>
      <c r="H171" s="1634" t="s">
        <v>9</v>
      </c>
      <c r="I171" s="1634" t="s">
        <v>927</v>
      </c>
    </row>
    <row r="172" spans="1:9" ht="11.25" customHeight="1">
      <c r="A172" s="1634" t="s">
        <v>2414</v>
      </c>
      <c r="B172" s="1634" t="s">
        <v>3</v>
      </c>
      <c r="C172" s="1634" t="s">
        <v>2581</v>
      </c>
      <c r="D172" s="1634" t="s">
        <v>2582</v>
      </c>
      <c r="E172" s="1634" t="s">
        <v>2583</v>
      </c>
      <c r="F172" s="1634" t="s">
        <v>2436</v>
      </c>
      <c r="G172" s="1634" t="s">
        <v>2584</v>
      </c>
      <c r="H172" s="1634" t="s">
        <v>9</v>
      </c>
      <c r="I172" s="1634" t="s">
        <v>927</v>
      </c>
    </row>
    <row r="173" spans="1:9" ht="11.25" customHeight="1">
      <c r="A173" s="1634" t="s">
        <v>2414</v>
      </c>
      <c r="B173" s="1634" t="s">
        <v>3</v>
      </c>
      <c r="C173" s="1634" t="s">
        <v>2588</v>
      </c>
      <c r="D173" s="1634" t="s">
        <v>2589</v>
      </c>
      <c r="E173" s="1634" t="s">
        <v>2590</v>
      </c>
      <c r="F173" s="1634" t="s">
        <v>2461</v>
      </c>
      <c r="G173" s="1634" t="s">
        <v>9</v>
      </c>
      <c r="H173" s="1634" t="s">
        <v>9</v>
      </c>
      <c r="I173" s="1634" t="s">
        <v>927</v>
      </c>
    </row>
    <row r="174" spans="1:9" ht="11.25" customHeight="1">
      <c r="A174" s="1634" t="s">
        <v>2414</v>
      </c>
      <c r="B174" s="1634" t="s">
        <v>3</v>
      </c>
      <c r="C174" s="1634" t="s">
        <v>2591</v>
      </c>
      <c r="D174" s="1634" t="s">
        <v>2592</v>
      </c>
      <c r="E174" s="1634" t="s">
        <v>2593</v>
      </c>
      <c r="F174" s="1634" t="s">
        <v>2594</v>
      </c>
      <c r="G174" s="1634" t="s">
        <v>9</v>
      </c>
      <c r="H174" s="1634" t="s">
        <v>9</v>
      </c>
      <c r="I174" s="1634" t="s">
        <v>927</v>
      </c>
    </row>
    <row r="175" spans="1:9" ht="11.25" customHeight="1">
      <c r="A175" s="1634" t="s">
        <v>2414</v>
      </c>
      <c r="B175" s="1634" t="s">
        <v>3</v>
      </c>
      <c r="C175" s="1634" t="s">
        <v>2595</v>
      </c>
      <c r="D175" s="1634" t="s">
        <v>2596</v>
      </c>
      <c r="E175" s="1634" t="s">
        <v>2597</v>
      </c>
      <c r="F175" s="1634" t="s">
        <v>2532</v>
      </c>
      <c r="G175" s="1634" t="s">
        <v>2598</v>
      </c>
      <c r="H175" s="1634" t="s">
        <v>9</v>
      </c>
      <c r="I175" s="1634" t="s">
        <v>927</v>
      </c>
    </row>
    <row r="176" spans="1:9" ht="11.25" customHeight="1">
      <c r="A176" s="1634" t="s">
        <v>2414</v>
      </c>
      <c r="B176" s="1634" t="s">
        <v>3</v>
      </c>
      <c r="C176" s="1634" t="s">
        <v>2602</v>
      </c>
      <c r="D176" s="1634" t="s">
        <v>2603</v>
      </c>
      <c r="E176" s="1634" t="s">
        <v>2604</v>
      </c>
      <c r="F176" s="1634" t="s">
        <v>2605</v>
      </c>
      <c r="G176" s="1634" t="s">
        <v>2606</v>
      </c>
      <c r="H176" s="1634" t="s">
        <v>9</v>
      </c>
      <c r="I176" s="1634" t="s">
        <v>927</v>
      </c>
    </row>
    <row r="177" spans="1:9" ht="11.25" customHeight="1">
      <c r="A177" s="1634" t="s">
        <v>2414</v>
      </c>
      <c r="B177" s="1634" t="s">
        <v>3</v>
      </c>
      <c r="C177" s="1634" t="s">
        <v>2611</v>
      </c>
      <c r="D177" s="1634" t="s">
        <v>2612</v>
      </c>
      <c r="E177" s="1634" t="s">
        <v>2613</v>
      </c>
      <c r="F177" s="1634" t="s">
        <v>2525</v>
      </c>
      <c r="G177" s="1634" t="s">
        <v>9</v>
      </c>
      <c r="H177" s="1634" t="s">
        <v>9</v>
      </c>
      <c r="I177" s="1634" t="s">
        <v>927</v>
      </c>
    </row>
    <row r="178" spans="1:9" ht="11.25" customHeight="1">
      <c r="A178" s="1634" t="s">
        <v>2414</v>
      </c>
      <c r="B178" s="1634" t="s">
        <v>3</v>
      </c>
      <c r="C178" s="1634" t="s">
        <v>2617</v>
      </c>
      <c r="D178" s="1634" t="s">
        <v>2618</v>
      </c>
      <c r="E178" s="1634" t="s">
        <v>2619</v>
      </c>
      <c r="F178" s="1634" t="s">
        <v>2436</v>
      </c>
      <c r="G178" s="1634" t="s">
        <v>9</v>
      </c>
      <c r="H178" s="1634" t="s">
        <v>9</v>
      </c>
      <c r="I178" s="1634" t="s">
        <v>927</v>
      </c>
    </row>
    <row r="179" spans="1:9" ht="11.25" customHeight="1">
      <c r="A179" s="1634" t="s">
        <v>2414</v>
      </c>
      <c r="B179" s="1634" t="s">
        <v>3</v>
      </c>
      <c r="C179" s="1634" t="s">
        <v>2639</v>
      </c>
      <c r="D179" s="1634" t="s">
        <v>2640</v>
      </c>
      <c r="E179" s="1634" t="s">
        <v>2641</v>
      </c>
      <c r="F179" s="1634" t="s">
        <v>2642</v>
      </c>
      <c r="G179" s="1634" t="s">
        <v>9</v>
      </c>
      <c r="H179" s="1634" t="s">
        <v>9</v>
      </c>
      <c r="I179" s="1634" t="s">
        <v>927</v>
      </c>
    </row>
    <row r="180" spans="1:9" ht="11.25" customHeight="1">
      <c r="A180" s="1634" t="s">
        <v>2414</v>
      </c>
      <c r="B180" s="1634" t="s">
        <v>3</v>
      </c>
      <c r="C180" s="1634" t="s">
        <v>2643</v>
      </c>
      <c r="D180" s="1634" t="s">
        <v>2644</v>
      </c>
      <c r="E180" s="1634" t="s">
        <v>2645</v>
      </c>
      <c r="F180" s="1634" t="s">
        <v>2646</v>
      </c>
      <c r="G180" s="1634" t="s">
        <v>9</v>
      </c>
      <c r="H180" s="1634" t="s">
        <v>9</v>
      </c>
      <c r="I180" s="1634" t="s">
        <v>927</v>
      </c>
    </row>
    <row r="181" spans="1:9" ht="11.25" customHeight="1">
      <c r="A181" s="1634" t="s">
        <v>2414</v>
      </c>
      <c r="B181" s="1634" t="s">
        <v>3</v>
      </c>
      <c r="C181" s="1634" t="s">
        <v>2647</v>
      </c>
      <c r="D181" s="1634" t="s">
        <v>2648</v>
      </c>
      <c r="E181" s="1634" t="s">
        <v>2649</v>
      </c>
      <c r="F181" s="1634" t="s">
        <v>2594</v>
      </c>
      <c r="G181" s="1634" t="s">
        <v>9</v>
      </c>
      <c r="H181" s="1634" t="s">
        <v>9</v>
      </c>
      <c r="I181" s="1634" t="s">
        <v>927</v>
      </c>
    </row>
    <row r="182" spans="1:9" ht="11.25" customHeight="1">
      <c r="A182" s="1634" t="s">
        <v>2414</v>
      </c>
      <c r="B182" s="1634" t="s">
        <v>3</v>
      </c>
      <c r="C182" s="1634" t="s">
        <v>2666</v>
      </c>
      <c r="D182" s="1634" t="s">
        <v>2667</v>
      </c>
      <c r="E182" s="1634" t="s">
        <v>2668</v>
      </c>
      <c r="F182" s="1634" t="s">
        <v>2461</v>
      </c>
      <c r="G182" s="1634" t="s">
        <v>9</v>
      </c>
      <c r="H182" s="1634" t="s">
        <v>9</v>
      </c>
      <c r="I182" s="1634" t="s">
        <v>927</v>
      </c>
    </row>
    <row r="183" spans="1:9" ht="11.25" customHeight="1">
      <c r="A183" s="1634" t="s">
        <v>2414</v>
      </c>
      <c r="B183" s="1634" t="s">
        <v>3</v>
      </c>
      <c r="C183" s="1634" t="s">
        <v>2672</v>
      </c>
      <c r="D183" s="1634" t="s">
        <v>2673</v>
      </c>
      <c r="E183" s="1634" t="s">
        <v>2674</v>
      </c>
      <c r="F183" s="1634" t="s">
        <v>37</v>
      </c>
      <c r="G183" s="1634" t="s">
        <v>9</v>
      </c>
      <c r="H183" s="1634" t="s">
        <v>9</v>
      </c>
      <c r="I183" s="1634" t="s">
        <v>927</v>
      </c>
    </row>
    <row r="184" spans="1:9" ht="11.25" customHeight="1">
      <c r="A184" s="1634" t="s">
        <v>2414</v>
      </c>
      <c r="B184" s="1634" t="s">
        <v>3</v>
      </c>
      <c r="C184" s="1634" t="s">
        <v>2675</v>
      </c>
      <c r="D184" s="1634" t="s">
        <v>2676</v>
      </c>
      <c r="E184" s="1634" t="s">
        <v>2677</v>
      </c>
      <c r="F184" s="1634" t="s">
        <v>2678</v>
      </c>
      <c r="G184" s="1634" t="s">
        <v>9</v>
      </c>
      <c r="H184" s="1634" t="s">
        <v>9</v>
      </c>
      <c r="I184" s="1634" t="s">
        <v>927</v>
      </c>
    </row>
    <row r="185" spans="1:9" ht="11.25" customHeight="1">
      <c r="A185" s="1634" t="s">
        <v>2414</v>
      </c>
      <c r="B185" s="1634" t="s">
        <v>3</v>
      </c>
      <c r="C185" s="1634" t="s">
        <v>2682</v>
      </c>
      <c r="D185" s="1634" t="s">
        <v>2683</v>
      </c>
      <c r="E185" s="1634" t="s">
        <v>2684</v>
      </c>
      <c r="F185" s="1634" t="s">
        <v>2605</v>
      </c>
      <c r="G185" s="1634" t="s">
        <v>9</v>
      </c>
      <c r="H185" s="1634" t="s">
        <v>9</v>
      </c>
      <c r="I185" s="1634" t="s">
        <v>927</v>
      </c>
    </row>
    <row r="186" spans="1:9" ht="11.25" customHeight="1">
      <c r="A186" s="1634" t="s">
        <v>2414</v>
      </c>
      <c r="B186" s="1634" t="s">
        <v>3</v>
      </c>
      <c r="C186" s="1634" t="s">
        <v>2691</v>
      </c>
      <c r="D186" s="1634" t="s">
        <v>2692</v>
      </c>
      <c r="E186" s="1634" t="s">
        <v>2693</v>
      </c>
      <c r="F186" s="1634" t="s">
        <v>2605</v>
      </c>
      <c r="G186" s="1634" t="s">
        <v>9</v>
      </c>
      <c r="H186" s="1634" t="s">
        <v>9</v>
      </c>
      <c r="I186" s="1634" t="s">
        <v>927</v>
      </c>
    </row>
    <row r="187" spans="1:9" ht="11.25" customHeight="1">
      <c r="A187" s="1634" t="s">
        <v>2414</v>
      </c>
      <c r="B187" s="1634" t="s">
        <v>3</v>
      </c>
      <c r="C187" s="1634" t="s">
        <v>2694</v>
      </c>
      <c r="D187" s="1634" t="s">
        <v>2695</v>
      </c>
      <c r="E187" s="1634" t="s">
        <v>2696</v>
      </c>
      <c r="F187" s="1634" t="s">
        <v>2461</v>
      </c>
      <c r="G187" s="1634" t="s">
        <v>9</v>
      </c>
      <c r="H187" s="1634" t="s">
        <v>9</v>
      </c>
      <c r="I187" s="1634" t="s">
        <v>927</v>
      </c>
    </row>
    <row r="188" spans="1:9" ht="11.25" customHeight="1">
      <c r="A188" s="1634" t="s">
        <v>2414</v>
      </c>
      <c r="B188" s="1634" t="s">
        <v>3</v>
      </c>
      <c r="C188" s="1634" t="s">
        <v>2706</v>
      </c>
      <c r="D188" s="1634" t="s">
        <v>2707</v>
      </c>
      <c r="E188" s="1634" t="s">
        <v>2708</v>
      </c>
      <c r="F188" s="1634" t="s">
        <v>2646</v>
      </c>
      <c r="G188" s="1634" t="s">
        <v>9</v>
      </c>
      <c r="H188" s="1634" t="s">
        <v>9</v>
      </c>
      <c r="I188" s="1634" t="s">
        <v>927</v>
      </c>
    </row>
    <row r="189" spans="1:9" ht="11.25" customHeight="1">
      <c r="A189" s="1634" t="s">
        <v>2414</v>
      </c>
      <c r="B189" s="1634" t="s">
        <v>3</v>
      </c>
      <c r="C189" s="1634" t="s">
        <v>2709</v>
      </c>
      <c r="D189" s="1634" t="s">
        <v>2710</v>
      </c>
      <c r="E189" s="1634" t="s">
        <v>2711</v>
      </c>
      <c r="F189" s="1634" t="s">
        <v>2474</v>
      </c>
      <c r="G189" s="1634" t="s">
        <v>9</v>
      </c>
      <c r="H189" s="1634" t="s">
        <v>9</v>
      </c>
      <c r="I189" s="1634" t="s">
        <v>927</v>
      </c>
    </row>
    <row r="190" spans="1:9" ht="11.25" customHeight="1">
      <c r="A190" s="1634" t="s">
        <v>2414</v>
      </c>
      <c r="B190" s="1634" t="s">
        <v>3</v>
      </c>
      <c r="C190" s="1634" t="s">
        <v>2719</v>
      </c>
      <c r="D190" s="1634" t="s">
        <v>2720</v>
      </c>
      <c r="E190" s="1634" t="s">
        <v>2721</v>
      </c>
      <c r="F190" s="1634" t="s">
        <v>2436</v>
      </c>
      <c r="G190" s="1634" t="s">
        <v>2718</v>
      </c>
      <c r="H190" s="1634" t="s">
        <v>9</v>
      </c>
      <c r="I190" s="1634" t="s">
        <v>927</v>
      </c>
    </row>
    <row r="191" spans="1:9" ht="11.25" customHeight="1">
      <c r="A191" s="1634" t="s">
        <v>2414</v>
      </c>
      <c r="B191" s="1634" t="s">
        <v>3</v>
      </c>
      <c r="C191" s="1634" t="s">
        <v>2722</v>
      </c>
      <c r="D191" s="1634" t="s">
        <v>2723</v>
      </c>
      <c r="E191" s="1634" t="s">
        <v>2724</v>
      </c>
      <c r="F191" s="1634" t="s">
        <v>2532</v>
      </c>
      <c r="G191" s="1634" t="s">
        <v>9</v>
      </c>
      <c r="H191" s="1634" t="s">
        <v>9</v>
      </c>
      <c r="I191" s="1634" t="s">
        <v>927</v>
      </c>
    </row>
    <row r="192" spans="1:9" ht="11.25" customHeight="1">
      <c r="A192" s="1634" t="s">
        <v>2414</v>
      </c>
      <c r="B192" s="1634" t="s">
        <v>3</v>
      </c>
      <c r="C192" s="1634" t="s">
        <v>2729</v>
      </c>
      <c r="D192" s="1634" t="s">
        <v>2730</v>
      </c>
      <c r="E192" s="1634" t="s">
        <v>2731</v>
      </c>
      <c r="F192" s="1634" t="s">
        <v>2436</v>
      </c>
      <c r="G192" s="1634" t="s">
        <v>9</v>
      </c>
      <c r="H192" s="1634" t="s">
        <v>9</v>
      </c>
      <c r="I192" s="1634" t="s">
        <v>927</v>
      </c>
    </row>
    <row r="193" spans="1:9" ht="11.25" customHeight="1">
      <c r="A193" s="1634" t="s">
        <v>2414</v>
      </c>
      <c r="B193" s="1634" t="s">
        <v>3</v>
      </c>
      <c r="C193" s="1634" t="s">
        <v>2732</v>
      </c>
      <c r="D193" s="1634" t="s">
        <v>2733</v>
      </c>
      <c r="E193" s="1634" t="s">
        <v>2734</v>
      </c>
      <c r="F193" s="1634" t="s">
        <v>2436</v>
      </c>
      <c r="G193" s="1634" t="s">
        <v>9</v>
      </c>
      <c r="H193" s="1634" t="s">
        <v>9</v>
      </c>
      <c r="I193" s="1634" t="s">
        <v>927</v>
      </c>
    </row>
    <row r="194" spans="1:9" ht="11.25" customHeight="1">
      <c r="A194" s="1634" t="s">
        <v>2414</v>
      </c>
      <c r="B194" s="1634" t="s">
        <v>3</v>
      </c>
      <c r="C194" s="1634" t="s">
        <v>2735</v>
      </c>
      <c r="D194" s="1634" t="s">
        <v>2736</v>
      </c>
      <c r="E194" s="1634" t="s">
        <v>2737</v>
      </c>
      <c r="F194" s="1634" t="s">
        <v>2436</v>
      </c>
      <c r="G194" s="1634" t="s">
        <v>9</v>
      </c>
      <c r="H194" s="1634" t="s">
        <v>9</v>
      </c>
      <c r="I194" s="1634" t="s">
        <v>927</v>
      </c>
    </row>
    <row r="195" spans="1:9" ht="11.25" customHeight="1">
      <c r="A195" s="1634" t="s">
        <v>2414</v>
      </c>
      <c r="B195" s="1634" t="s">
        <v>3</v>
      </c>
      <c r="C195" s="1634" t="s">
        <v>2741</v>
      </c>
      <c r="D195" s="1634" t="s">
        <v>2742</v>
      </c>
      <c r="E195" s="1634" t="s">
        <v>2743</v>
      </c>
      <c r="F195" s="1634" t="s">
        <v>2436</v>
      </c>
      <c r="G195" s="1634" t="s">
        <v>9</v>
      </c>
      <c r="H195" s="1634" t="s">
        <v>9</v>
      </c>
      <c r="I195" s="1634" t="s">
        <v>927</v>
      </c>
    </row>
    <row r="196" spans="1:9" ht="11.25" customHeight="1">
      <c r="A196" s="1634" t="s">
        <v>2414</v>
      </c>
      <c r="B196" s="1634" t="s">
        <v>3</v>
      </c>
      <c r="C196" s="1634" t="s">
        <v>2749</v>
      </c>
      <c r="D196" s="1634" t="s">
        <v>2750</v>
      </c>
      <c r="E196" s="1634" t="s">
        <v>2751</v>
      </c>
      <c r="F196" s="1634" t="s">
        <v>2436</v>
      </c>
      <c r="G196" s="1634" t="s">
        <v>9</v>
      </c>
      <c r="H196" s="1634" t="s">
        <v>9</v>
      </c>
      <c r="I196" s="1634" t="s">
        <v>927</v>
      </c>
    </row>
    <row r="197" spans="1:9" ht="11.25" customHeight="1">
      <c r="A197" s="1634" t="s">
        <v>2414</v>
      </c>
      <c r="B197" s="1634" t="s">
        <v>3</v>
      </c>
      <c r="C197" s="1634" t="s">
        <v>2755</v>
      </c>
      <c r="D197" s="1634" t="s">
        <v>2756</v>
      </c>
      <c r="E197" s="1634" t="s">
        <v>2757</v>
      </c>
      <c r="F197" s="1634" t="s">
        <v>37</v>
      </c>
      <c r="G197" s="1634" t="s">
        <v>9</v>
      </c>
      <c r="H197" s="1634" t="s">
        <v>9</v>
      </c>
      <c r="I197" s="1634" t="s">
        <v>927</v>
      </c>
    </row>
    <row r="198" spans="1:9" ht="11.25" customHeight="1">
      <c r="A198" s="1634" t="s">
        <v>2414</v>
      </c>
      <c r="B198" s="1634" t="s">
        <v>3</v>
      </c>
      <c r="C198" s="1634" t="s">
        <v>2761</v>
      </c>
      <c r="D198" s="1634" t="s">
        <v>2762</v>
      </c>
      <c r="E198" s="1634" t="s">
        <v>2763</v>
      </c>
      <c r="F198" s="1634" t="s">
        <v>2605</v>
      </c>
      <c r="G198" s="1634" t="s">
        <v>9</v>
      </c>
      <c r="H198" s="1634" t="s">
        <v>9</v>
      </c>
      <c r="I198" s="1634" t="s">
        <v>927</v>
      </c>
    </row>
    <row r="199" spans="1:9" ht="11.25" customHeight="1">
      <c r="A199" s="1634" t="s">
        <v>2414</v>
      </c>
      <c r="B199" s="1634" t="s">
        <v>3</v>
      </c>
      <c r="C199" s="1634" t="s">
        <v>2767</v>
      </c>
      <c r="D199" s="1634" t="s">
        <v>2768</v>
      </c>
      <c r="E199" s="1634" t="s">
        <v>2769</v>
      </c>
      <c r="F199" s="1634" t="s">
        <v>2605</v>
      </c>
      <c r="G199" s="1634" t="s">
        <v>2635</v>
      </c>
      <c r="H199" s="1634" t="s">
        <v>9</v>
      </c>
      <c r="I199" s="1634" t="s">
        <v>927</v>
      </c>
    </row>
    <row r="200" spans="1:9" ht="11.25" customHeight="1">
      <c r="A200" s="1634" t="s">
        <v>2414</v>
      </c>
      <c r="B200" s="1634" t="s">
        <v>3</v>
      </c>
      <c r="C200" s="1634" t="s">
        <v>2779</v>
      </c>
      <c r="D200" s="1634" t="s">
        <v>2780</v>
      </c>
      <c r="E200" s="1634" t="s">
        <v>2781</v>
      </c>
      <c r="F200" s="1634" t="s">
        <v>2521</v>
      </c>
      <c r="G200" s="1634" t="s">
        <v>9</v>
      </c>
      <c r="H200" s="1634" t="s">
        <v>9</v>
      </c>
      <c r="I200" s="1634" t="s">
        <v>927</v>
      </c>
    </row>
    <row r="201" spans="1:9" ht="11.25" customHeight="1">
      <c r="A201" s="1634" t="s">
        <v>2414</v>
      </c>
      <c r="B201" s="1634" t="s">
        <v>3</v>
      </c>
      <c r="C201" s="1634" t="s">
        <v>2782</v>
      </c>
      <c r="D201" s="1634" t="s">
        <v>2783</v>
      </c>
      <c r="E201" s="1634" t="s">
        <v>2784</v>
      </c>
      <c r="F201" s="1634" t="s">
        <v>2436</v>
      </c>
      <c r="G201" s="1634" t="s">
        <v>9</v>
      </c>
      <c r="H201" s="1634" t="s">
        <v>9</v>
      </c>
      <c r="I201" s="1634" t="s">
        <v>927</v>
      </c>
    </row>
    <row r="202" spans="1:9" ht="11.25" customHeight="1">
      <c r="A202" s="1634" t="s">
        <v>2414</v>
      </c>
      <c r="B202" s="1634" t="s">
        <v>3</v>
      </c>
      <c r="C202" s="1634" t="s">
        <v>2788</v>
      </c>
      <c r="D202" s="1634" t="s">
        <v>2789</v>
      </c>
      <c r="E202" s="1634" t="s">
        <v>2790</v>
      </c>
      <c r="F202" s="1634" t="s">
        <v>2605</v>
      </c>
      <c r="G202" s="1634" t="s">
        <v>9</v>
      </c>
      <c r="H202" s="1634" t="s">
        <v>9</v>
      </c>
      <c r="I202" s="1634" t="s">
        <v>927</v>
      </c>
    </row>
    <row r="203" spans="1:9" ht="11.25" customHeight="1">
      <c r="A203" s="1634" t="s">
        <v>2414</v>
      </c>
      <c r="B203" s="1634" t="s">
        <v>3</v>
      </c>
      <c r="C203" s="1634" t="s">
        <v>0</v>
      </c>
      <c r="D203" s="1634" t="s">
        <v>32</v>
      </c>
      <c r="E203" s="1634" t="s">
        <v>35</v>
      </c>
      <c r="F203" s="1634" t="s">
        <v>37</v>
      </c>
      <c r="G203" s="1634" t="s">
        <v>9</v>
      </c>
      <c r="H203" s="1634" t="s">
        <v>9</v>
      </c>
      <c r="I203" s="1634" t="s">
        <v>927</v>
      </c>
    </row>
    <row r="204" spans="1:9" ht="11.25" customHeight="1">
      <c r="A204" s="1634" t="s">
        <v>2414</v>
      </c>
      <c r="B204" s="1634" t="s">
        <v>3</v>
      </c>
      <c r="C204" s="1634" t="s">
        <v>2791</v>
      </c>
      <c r="D204" s="1634" t="s">
        <v>2792</v>
      </c>
      <c r="E204" s="1634" t="s">
        <v>2793</v>
      </c>
      <c r="F204" s="1634" t="s">
        <v>2594</v>
      </c>
      <c r="G204" s="1634" t="s">
        <v>9</v>
      </c>
      <c r="H204" s="1634" t="s">
        <v>9</v>
      </c>
      <c r="I204" s="1634" t="s">
        <v>927</v>
      </c>
    </row>
    <row r="205" spans="1:9" ht="11.25" customHeight="1">
      <c r="A205" s="1634" t="s">
        <v>2414</v>
      </c>
      <c r="B205" s="1634" t="s">
        <v>3</v>
      </c>
      <c r="C205" s="1634" t="s">
        <v>2797</v>
      </c>
      <c r="D205" s="1634" t="s">
        <v>2798</v>
      </c>
      <c r="E205" s="1634" t="s">
        <v>2799</v>
      </c>
      <c r="F205" s="1634" t="s">
        <v>2800</v>
      </c>
      <c r="G205" s="1634" t="s">
        <v>9</v>
      </c>
      <c r="H205" s="1634" t="s">
        <v>9</v>
      </c>
      <c r="I205" s="1634" t="s">
        <v>927</v>
      </c>
    </row>
    <row r="206" spans="1:9" ht="11.25" customHeight="1">
      <c r="A206" s="1634" t="s">
        <v>2414</v>
      </c>
      <c r="B206" s="1634" t="s">
        <v>3</v>
      </c>
      <c r="C206" s="1634" t="s">
        <v>2805</v>
      </c>
      <c r="D206" s="1634" t="s">
        <v>2806</v>
      </c>
      <c r="E206" s="1634" t="s">
        <v>2807</v>
      </c>
      <c r="F206" s="1634" t="s">
        <v>2605</v>
      </c>
      <c r="G206" s="1634" t="s">
        <v>2584</v>
      </c>
      <c r="H206" s="1634" t="s">
        <v>9</v>
      </c>
      <c r="I206" s="1634" t="s">
        <v>927</v>
      </c>
    </row>
    <row r="207" spans="1:9" ht="11.25" customHeight="1">
      <c r="A207" s="1634" t="s">
        <v>2414</v>
      </c>
      <c r="B207" s="1634" t="s">
        <v>3</v>
      </c>
      <c r="C207" s="1634" t="s">
        <v>2808</v>
      </c>
      <c r="D207" s="1634" t="s">
        <v>2809</v>
      </c>
      <c r="E207" s="1634" t="s">
        <v>2810</v>
      </c>
      <c r="F207" s="1634" t="s">
        <v>2594</v>
      </c>
      <c r="G207" s="1634" t="s">
        <v>9</v>
      </c>
      <c r="H207" s="1634" t="s">
        <v>9</v>
      </c>
      <c r="I207" s="1634" t="s">
        <v>927</v>
      </c>
    </row>
    <row r="208" spans="1:9" ht="11.25" customHeight="1">
      <c r="A208" s="1634" t="s">
        <v>2414</v>
      </c>
      <c r="B208" s="1634" t="s">
        <v>3</v>
      </c>
      <c r="C208" s="1634" t="s">
        <v>2814</v>
      </c>
      <c r="D208" s="1634" t="s">
        <v>2815</v>
      </c>
      <c r="E208" s="1634" t="s">
        <v>2816</v>
      </c>
      <c r="F208" s="1634" t="s">
        <v>2817</v>
      </c>
      <c r="G208" s="1634" t="s">
        <v>9</v>
      </c>
      <c r="H208" s="1634" t="s">
        <v>9</v>
      </c>
      <c r="I208" s="1634" t="s">
        <v>927</v>
      </c>
    </row>
    <row r="209" spans="1:9" ht="11.25" customHeight="1">
      <c r="A209" s="1634" t="s">
        <v>2414</v>
      </c>
      <c r="B209" s="1634" t="s">
        <v>3</v>
      </c>
      <c r="C209" s="1634" t="s">
        <v>2828</v>
      </c>
      <c r="D209" s="1634" t="s">
        <v>2829</v>
      </c>
      <c r="E209" s="1634" t="s">
        <v>2830</v>
      </c>
      <c r="F209" s="1634" t="s">
        <v>37</v>
      </c>
      <c r="G209" s="1634" t="s">
        <v>9</v>
      </c>
      <c r="H209" s="1634" t="s">
        <v>9</v>
      </c>
      <c r="I209" s="1634" t="s">
        <v>927</v>
      </c>
    </row>
    <row r="210" spans="1:9" ht="11.25" customHeight="1">
      <c r="A210" s="1634" t="s">
        <v>2414</v>
      </c>
      <c r="B210" s="1634" t="s">
        <v>3</v>
      </c>
      <c r="C210" s="1634" t="s">
        <v>2831</v>
      </c>
      <c r="D210" s="1634" t="s">
        <v>2832</v>
      </c>
      <c r="E210" s="1634" t="s">
        <v>2833</v>
      </c>
      <c r="F210" s="1634" t="s">
        <v>2461</v>
      </c>
      <c r="G210" s="1634" t="s">
        <v>9</v>
      </c>
      <c r="H210" s="1634" t="s">
        <v>9</v>
      </c>
      <c r="I210" s="1634" t="s">
        <v>927</v>
      </c>
    </row>
    <row r="211" spans="1:9" ht="11.25" customHeight="1">
      <c r="A211" s="1634" t="s">
        <v>2414</v>
      </c>
      <c r="B211" s="1634" t="s">
        <v>3</v>
      </c>
      <c r="C211" s="1634" t="s">
        <v>2850</v>
      </c>
      <c r="D211" s="1634" t="s">
        <v>2851</v>
      </c>
      <c r="E211" s="1634" t="s">
        <v>2852</v>
      </c>
      <c r="F211" s="1634" t="s">
        <v>2532</v>
      </c>
      <c r="G211" s="1634" t="s">
        <v>9</v>
      </c>
      <c r="H211" s="1634" t="s">
        <v>9</v>
      </c>
      <c r="I211" s="1634" t="s">
        <v>927</v>
      </c>
    </row>
    <row r="212" spans="1:9" ht="11.25" customHeight="1">
      <c r="A212" s="1634" t="s">
        <v>2414</v>
      </c>
      <c r="B212" s="1634" t="s">
        <v>3</v>
      </c>
      <c r="C212" s="1634" t="s">
        <v>2857</v>
      </c>
      <c r="D212" s="1634" t="s">
        <v>2858</v>
      </c>
      <c r="E212" s="1634" t="s">
        <v>2859</v>
      </c>
      <c r="F212" s="1634" t="s">
        <v>2860</v>
      </c>
      <c r="G212" s="1634" t="s">
        <v>9</v>
      </c>
      <c r="H212" s="1634" t="s">
        <v>9</v>
      </c>
      <c r="I212" s="1634" t="s">
        <v>927</v>
      </c>
    </row>
    <row r="213" spans="1:9" ht="11.25" customHeight="1">
      <c r="A213" s="1634" t="s">
        <v>2414</v>
      </c>
      <c r="B213" s="1634" t="s">
        <v>3</v>
      </c>
      <c r="C213" s="1634" t="s">
        <v>2861</v>
      </c>
      <c r="D213" s="1634" t="s">
        <v>2862</v>
      </c>
      <c r="E213" s="1634" t="s">
        <v>2863</v>
      </c>
      <c r="F213" s="1634" t="s">
        <v>2864</v>
      </c>
      <c r="G213" s="1634" t="s">
        <v>9</v>
      </c>
      <c r="H213" s="1634" t="s">
        <v>9</v>
      </c>
      <c r="I213" s="1634" t="s">
        <v>927</v>
      </c>
    </row>
    <row r="214" spans="1:9" ht="11.25" customHeight="1">
      <c r="A214" s="1634" t="s">
        <v>2414</v>
      </c>
      <c r="B214" s="1634" t="s">
        <v>3</v>
      </c>
      <c r="C214" s="1634" t="s">
        <v>2920</v>
      </c>
      <c r="D214" s="1634" t="s">
        <v>2862</v>
      </c>
      <c r="E214" s="1634" t="s">
        <v>2863</v>
      </c>
      <c r="F214" s="1634" t="s">
        <v>2921</v>
      </c>
      <c r="G214" s="1634" t="s">
        <v>9</v>
      </c>
      <c r="H214" s="1634" t="s">
        <v>9</v>
      </c>
      <c r="I214" s="1634" t="s">
        <v>927</v>
      </c>
    </row>
    <row r="215" spans="1:9" ht="11.25" customHeight="1">
      <c r="A215" s="1634" t="s">
        <v>2414</v>
      </c>
      <c r="B215" s="1634" t="s">
        <v>3</v>
      </c>
      <c r="C215" s="1634" t="s">
        <v>2865</v>
      </c>
      <c r="D215" s="1634" t="s">
        <v>2866</v>
      </c>
      <c r="E215" s="1634" t="s">
        <v>2641</v>
      </c>
      <c r="F215" s="1634" t="s">
        <v>2867</v>
      </c>
      <c r="G215" s="1634" t="s">
        <v>9</v>
      </c>
      <c r="H215" s="1634" t="s">
        <v>9</v>
      </c>
      <c r="I215" s="1634" t="s">
        <v>927</v>
      </c>
    </row>
    <row r="216" spans="1:9" ht="11.25" customHeight="1">
      <c r="A216" s="1634" t="s">
        <v>2414</v>
      </c>
      <c r="B216" s="1634" t="s">
        <v>3</v>
      </c>
      <c r="C216" s="1634" t="s">
        <v>2868</v>
      </c>
      <c r="D216" s="1634" t="s">
        <v>2869</v>
      </c>
      <c r="E216" s="1634" t="s">
        <v>2870</v>
      </c>
      <c r="F216" s="1634" t="s">
        <v>2436</v>
      </c>
      <c r="G216" s="1634" t="s">
        <v>9</v>
      </c>
      <c r="H216" s="1634" t="s">
        <v>9</v>
      </c>
      <c r="I216" s="1634" t="s">
        <v>927</v>
      </c>
    </row>
    <row r="217" spans="1:9" ht="11.25" customHeight="1">
      <c r="A217" s="1634" t="s">
        <v>2414</v>
      </c>
      <c r="B217" s="1634" t="s">
        <v>3</v>
      </c>
      <c r="C217" s="1634" t="s">
        <v>2877</v>
      </c>
      <c r="D217" s="1634" t="s">
        <v>2878</v>
      </c>
      <c r="E217" s="1634" t="s">
        <v>2641</v>
      </c>
      <c r="F217" s="1634" t="s">
        <v>2879</v>
      </c>
      <c r="G217" s="1634" t="s">
        <v>9</v>
      </c>
      <c r="H217" s="1634" t="s">
        <v>9</v>
      </c>
      <c r="I217" s="1634" t="s">
        <v>927</v>
      </c>
    </row>
    <row r="218" spans="1:9" ht="11.25" customHeight="1">
      <c r="A218" s="1634" t="s">
        <v>2414</v>
      </c>
      <c r="B218" s="1634" t="s">
        <v>3</v>
      </c>
      <c r="C218" s="1634" t="s">
        <v>2883</v>
      </c>
      <c r="D218" s="1634" t="s">
        <v>2884</v>
      </c>
      <c r="E218" s="1634" t="s">
        <v>2885</v>
      </c>
      <c r="F218" s="1634" t="s">
        <v>2450</v>
      </c>
      <c r="G218" s="1634" t="s">
        <v>9</v>
      </c>
      <c r="H218" s="1634" t="s">
        <v>9</v>
      </c>
      <c r="I218" s="1634" t="s">
        <v>927</v>
      </c>
    </row>
    <row r="219" spans="1:9" ht="11.25" customHeight="1">
      <c r="A219" s="1634" t="s">
        <v>2414</v>
      </c>
      <c r="B219" s="1634" t="s">
        <v>3</v>
      </c>
      <c r="C219" s="1634" t="s">
        <v>2886</v>
      </c>
      <c r="D219" s="1634" t="s">
        <v>2887</v>
      </c>
      <c r="E219" s="1634" t="s">
        <v>2888</v>
      </c>
      <c r="F219" s="1634" t="s">
        <v>2889</v>
      </c>
      <c r="G219" s="1634" t="s">
        <v>9</v>
      </c>
      <c r="H219" s="1634" t="s">
        <v>9</v>
      </c>
      <c r="I219" s="1634" t="s">
        <v>927</v>
      </c>
    </row>
    <row r="220" spans="1:9" ht="11.25" customHeight="1">
      <c r="A220" s="1634" t="s">
        <v>2414</v>
      </c>
      <c r="B220" s="1634" t="s">
        <v>3</v>
      </c>
      <c r="C220" s="1634" t="s">
        <v>2894</v>
      </c>
      <c r="D220" s="1634" t="s">
        <v>2895</v>
      </c>
      <c r="E220" s="1634" t="s">
        <v>2896</v>
      </c>
      <c r="F220" s="1634" t="s">
        <v>2646</v>
      </c>
      <c r="G220" s="1634" t="s">
        <v>9</v>
      </c>
      <c r="H220" s="1634" t="s">
        <v>9</v>
      </c>
      <c r="I220" s="1634" t="s">
        <v>927</v>
      </c>
    </row>
    <row r="221" spans="1:9" ht="11.25" customHeight="1">
      <c r="A221" s="1634" t="s">
        <v>2414</v>
      </c>
      <c r="B221" s="1634" t="s">
        <v>3</v>
      </c>
      <c r="C221" s="1634" t="s">
        <v>2897</v>
      </c>
      <c r="D221" s="1634" t="s">
        <v>2898</v>
      </c>
      <c r="E221" s="1634" t="s">
        <v>2899</v>
      </c>
      <c r="F221" s="1634" t="s">
        <v>2646</v>
      </c>
      <c r="G221" s="1634" t="s">
        <v>9</v>
      </c>
      <c r="H221" s="1634" t="s">
        <v>9</v>
      </c>
      <c r="I221" s="1634" t="s">
        <v>927</v>
      </c>
    </row>
    <row r="222" spans="1:9" ht="11.25" customHeight="1">
      <c r="A222" s="1634" t="s">
        <v>2414</v>
      </c>
      <c r="B222" s="1634" t="s">
        <v>3</v>
      </c>
      <c r="C222" s="1634" t="s">
        <v>2900</v>
      </c>
      <c r="D222" s="1634" t="s">
        <v>2901</v>
      </c>
      <c r="E222" s="1634" t="s">
        <v>2902</v>
      </c>
      <c r="F222" s="1634" t="s">
        <v>2436</v>
      </c>
      <c r="G222" s="1634" t="s">
        <v>9</v>
      </c>
      <c r="H222" s="1634" t="s">
        <v>9</v>
      </c>
      <c r="I222" s="1634" t="s">
        <v>927</v>
      </c>
    </row>
    <row r="223" spans="1:9" ht="11.25" customHeight="1">
      <c r="A223" s="1634" t="s">
        <v>2414</v>
      </c>
      <c r="B223" s="1634" t="s">
        <v>3</v>
      </c>
      <c r="C223" s="1634" t="s">
        <v>2903</v>
      </c>
      <c r="D223" s="1634" t="s">
        <v>2904</v>
      </c>
      <c r="E223" s="1634" t="s">
        <v>2905</v>
      </c>
      <c r="F223" s="1634" t="s">
        <v>2906</v>
      </c>
      <c r="G223" s="1634" t="s">
        <v>9</v>
      </c>
      <c r="H223" s="1634" t="s">
        <v>9</v>
      </c>
      <c r="I223" s="1634" t="s">
        <v>927</v>
      </c>
    </row>
    <row r="224" spans="1:9" ht="11.25" customHeight="1">
      <c r="A224" s="1634" t="s">
        <v>2414</v>
      </c>
      <c r="B224" s="1634" t="s">
        <v>3</v>
      </c>
      <c r="C224" s="1634" t="s">
        <v>2907</v>
      </c>
      <c r="D224" s="1634" t="s">
        <v>2908</v>
      </c>
      <c r="E224" s="1634" t="s">
        <v>2909</v>
      </c>
      <c r="F224" s="1634" t="s">
        <v>2864</v>
      </c>
      <c r="G224" s="1634" t="s">
        <v>9</v>
      </c>
      <c r="H224" s="1634" t="s">
        <v>9</v>
      </c>
      <c r="I224" s="1634" t="s">
        <v>927</v>
      </c>
    </row>
    <row r="225" spans="1:9" ht="11.25" customHeight="1">
      <c r="A225" s="1634" t="s">
        <v>2414</v>
      </c>
      <c r="B225" s="1634" t="s">
        <v>3</v>
      </c>
      <c r="C225" s="1634" t="s">
        <v>2917</v>
      </c>
      <c r="D225" s="1634" t="s">
        <v>2918</v>
      </c>
      <c r="E225" s="1634" t="s">
        <v>2882</v>
      </c>
      <c r="F225" s="1634" t="s">
        <v>2919</v>
      </c>
      <c r="G225" s="1634" t="s">
        <v>9</v>
      </c>
      <c r="H225" s="1634" t="s">
        <v>9</v>
      </c>
      <c r="I225" s="1634" t="s">
        <v>927</v>
      </c>
    </row>
    <row r="226" spans="1:9" ht="11.25" customHeight="1">
      <c r="A226" s="1634" t="s">
        <v>2414</v>
      </c>
      <c r="B226" s="1634" t="s">
        <v>3</v>
      </c>
      <c r="C226" s="1634" t="s">
        <v>2922</v>
      </c>
      <c r="D226" s="1634" t="s">
        <v>2923</v>
      </c>
      <c r="E226" s="1634" t="s">
        <v>2924</v>
      </c>
      <c r="F226" s="1634" t="s">
        <v>2594</v>
      </c>
      <c r="G226" s="1634" t="s">
        <v>9</v>
      </c>
      <c r="H226" s="1634" t="s">
        <v>9</v>
      </c>
      <c r="I226" s="1634" t="s">
        <v>920</v>
      </c>
    </row>
    <row r="227" spans="1:9" ht="11.25" customHeight="1">
      <c r="A227" s="1634" t="s">
        <v>2414</v>
      </c>
      <c r="B227" s="1634" t="s">
        <v>3</v>
      </c>
      <c r="C227" s="1634" t="s">
        <v>2415</v>
      </c>
      <c r="D227" s="1634" t="s">
        <v>2416</v>
      </c>
      <c r="E227" s="1634" t="s">
        <v>2417</v>
      </c>
      <c r="F227" s="1634" t="s">
        <v>2418</v>
      </c>
      <c r="G227" s="1634" t="s">
        <v>9</v>
      </c>
      <c r="H227" s="1634" t="s">
        <v>9</v>
      </c>
      <c r="I227" s="1634" t="s">
        <v>920</v>
      </c>
    </row>
    <row r="228" spans="1:9" ht="11.25" customHeight="1">
      <c r="A228" s="1634" t="s">
        <v>2414</v>
      </c>
      <c r="B228" s="1634" t="s">
        <v>3</v>
      </c>
      <c r="C228" s="1634" t="s">
        <v>2419</v>
      </c>
      <c r="D228" s="1634" t="s">
        <v>2416</v>
      </c>
      <c r="E228" s="1634" t="s">
        <v>2417</v>
      </c>
      <c r="F228" s="1634" t="s">
        <v>2420</v>
      </c>
      <c r="G228" s="1634" t="s">
        <v>9</v>
      </c>
      <c r="H228" s="1634" t="s">
        <v>9</v>
      </c>
      <c r="I228" s="1634" t="s">
        <v>920</v>
      </c>
    </row>
    <row r="229" spans="1:9" ht="11.25" customHeight="1">
      <c r="A229" s="1634" t="s">
        <v>2414</v>
      </c>
      <c r="B229" s="1634" t="s">
        <v>3</v>
      </c>
      <c r="C229" s="1634" t="s">
        <v>2421</v>
      </c>
      <c r="D229" s="1634" t="s">
        <v>2422</v>
      </c>
      <c r="E229" s="1634" t="s">
        <v>2423</v>
      </c>
      <c r="F229" s="1634" t="s">
        <v>2424</v>
      </c>
      <c r="G229" s="1634" t="s">
        <v>9</v>
      </c>
      <c r="H229" s="1634" t="s">
        <v>9</v>
      </c>
      <c r="I229" s="1634" t="s">
        <v>920</v>
      </c>
    </row>
    <row r="230" spans="1:9" ht="11.25" customHeight="1">
      <c r="A230" s="1634" t="s">
        <v>2414</v>
      </c>
      <c r="B230" s="1634" t="s">
        <v>3</v>
      </c>
      <c r="C230" s="1634" t="s">
        <v>2433</v>
      </c>
      <c r="D230" s="1634" t="s">
        <v>2434</v>
      </c>
      <c r="E230" s="1634" t="s">
        <v>2435</v>
      </c>
      <c r="F230" s="1634" t="s">
        <v>2436</v>
      </c>
      <c r="G230" s="1634" t="s">
        <v>9</v>
      </c>
      <c r="H230" s="1634" t="s">
        <v>9</v>
      </c>
      <c r="I230" s="1634" t="s">
        <v>920</v>
      </c>
    </row>
    <row r="231" spans="1:9" ht="11.25" customHeight="1">
      <c r="A231" s="1634" t="s">
        <v>2414</v>
      </c>
      <c r="B231" s="1634" t="s">
        <v>3</v>
      </c>
      <c r="C231" s="1634" t="s">
        <v>2447</v>
      </c>
      <c r="D231" s="1634" t="s">
        <v>2448</v>
      </c>
      <c r="E231" s="1634" t="s">
        <v>2449</v>
      </c>
      <c r="F231" s="1634" t="s">
        <v>2450</v>
      </c>
      <c r="G231" s="1634" t="s">
        <v>9</v>
      </c>
      <c r="H231" s="1634" t="s">
        <v>9</v>
      </c>
      <c r="I231" s="1634" t="s">
        <v>920</v>
      </c>
    </row>
    <row r="232" spans="1:9" ht="11.25" customHeight="1">
      <c r="A232" s="1634" t="s">
        <v>2414</v>
      </c>
      <c r="B232" s="1634" t="s">
        <v>3</v>
      </c>
      <c r="C232" s="1634" t="s">
        <v>2451</v>
      </c>
      <c r="D232" s="1634" t="s">
        <v>2452</v>
      </c>
      <c r="E232" s="1634" t="s">
        <v>2453</v>
      </c>
      <c r="F232" s="1634" t="s">
        <v>2454</v>
      </c>
      <c r="G232" s="1634" t="s">
        <v>9</v>
      </c>
      <c r="H232" s="1634" t="s">
        <v>9</v>
      </c>
      <c r="I232" s="1634" t="s">
        <v>920</v>
      </c>
    </row>
    <row r="233" spans="1:9" ht="11.25" customHeight="1">
      <c r="A233" s="1634" t="s">
        <v>2414</v>
      </c>
      <c r="B233" s="1634" t="s">
        <v>3</v>
      </c>
      <c r="C233" s="1634" t="s">
        <v>2925</v>
      </c>
      <c r="D233" s="1634" t="s">
        <v>2926</v>
      </c>
      <c r="E233" s="1634" t="s">
        <v>2927</v>
      </c>
      <c r="F233" s="1634" t="s">
        <v>645</v>
      </c>
      <c r="G233" s="1634" t="s">
        <v>9</v>
      </c>
      <c r="H233" s="1634" t="s">
        <v>9</v>
      </c>
      <c r="I233" s="1634" t="s">
        <v>920</v>
      </c>
    </row>
    <row r="234" spans="1:9" ht="11.25" customHeight="1">
      <c r="A234" s="1634" t="s">
        <v>2414</v>
      </c>
      <c r="B234" s="1634" t="s">
        <v>3</v>
      </c>
      <c r="C234" s="1634" t="s">
        <v>9</v>
      </c>
      <c r="D234" s="1634" t="s">
        <v>2516</v>
      </c>
      <c r="E234" s="1634" t="s">
        <v>2517</v>
      </c>
      <c r="F234" s="1634" t="s">
        <v>2461</v>
      </c>
      <c r="G234" s="1634" t="s">
        <v>9</v>
      </c>
      <c r="H234" s="1634" t="s">
        <v>9</v>
      </c>
      <c r="I234" s="1634" t="s">
        <v>920</v>
      </c>
    </row>
    <row r="235" spans="1:9" ht="11.25" customHeight="1">
      <c r="A235" s="1634" t="s">
        <v>2414</v>
      </c>
      <c r="B235" s="1634" t="s">
        <v>3</v>
      </c>
      <c r="C235" s="1634" t="s">
        <v>2928</v>
      </c>
      <c r="D235" s="1634" t="s">
        <v>2929</v>
      </c>
      <c r="E235" s="1634" t="s">
        <v>2930</v>
      </c>
      <c r="F235" s="1634" t="s">
        <v>2514</v>
      </c>
      <c r="G235" s="1634" t="s">
        <v>9</v>
      </c>
      <c r="H235" s="1634" t="s">
        <v>9</v>
      </c>
      <c r="I235" s="1634" t="s">
        <v>920</v>
      </c>
    </row>
    <row r="236" spans="1:9" ht="11.25" customHeight="1">
      <c r="A236" s="1634" t="s">
        <v>2414</v>
      </c>
      <c r="B236" s="1634" t="s">
        <v>3</v>
      </c>
      <c r="C236" s="1634" t="s">
        <v>2931</v>
      </c>
      <c r="D236" s="1634" t="s">
        <v>2932</v>
      </c>
      <c r="E236" s="1634" t="s">
        <v>2933</v>
      </c>
      <c r="F236" s="1634" t="s">
        <v>2646</v>
      </c>
      <c r="G236" s="1634" t="s">
        <v>2934</v>
      </c>
      <c r="H236" s="1634" t="s">
        <v>9</v>
      </c>
      <c r="I236" s="1634" t="s">
        <v>920</v>
      </c>
    </row>
    <row r="237" spans="1:9" ht="11.25" customHeight="1">
      <c r="A237" s="1634" t="s">
        <v>2414</v>
      </c>
      <c r="B237" s="1634" t="s">
        <v>3</v>
      </c>
      <c r="C237" s="1634" t="s">
        <v>2518</v>
      </c>
      <c r="D237" s="1634" t="s">
        <v>2519</v>
      </c>
      <c r="E237" s="1634" t="s">
        <v>2520</v>
      </c>
      <c r="F237" s="1634" t="s">
        <v>2521</v>
      </c>
      <c r="G237" s="1634" t="s">
        <v>9</v>
      </c>
      <c r="H237" s="1634" t="s">
        <v>9</v>
      </c>
      <c r="I237" s="1634" t="s">
        <v>920</v>
      </c>
    </row>
    <row r="238" spans="1:9" ht="11.25" customHeight="1">
      <c r="A238" s="1634" t="s">
        <v>2414</v>
      </c>
      <c r="B238" s="1634" t="s">
        <v>3</v>
      </c>
      <c r="C238" s="1634" t="s">
        <v>2935</v>
      </c>
      <c r="D238" s="1634" t="s">
        <v>2936</v>
      </c>
      <c r="E238" s="1634" t="s">
        <v>2937</v>
      </c>
      <c r="F238" s="1634" t="s">
        <v>2594</v>
      </c>
      <c r="G238" s="1634" t="s">
        <v>9</v>
      </c>
      <c r="H238" s="1634" t="s">
        <v>9</v>
      </c>
      <c r="I238" s="1634" t="s">
        <v>920</v>
      </c>
    </row>
    <row r="239" spans="1:9" ht="11.25" customHeight="1">
      <c r="A239" s="1634" t="s">
        <v>2414</v>
      </c>
      <c r="B239" s="1634" t="s">
        <v>3</v>
      </c>
      <c r="C239" s="1634" t="s">
        <v>2938</v>
      </c>
      <c r="D239" s="1634" t="s">
        <v>2527</v>
      </c>
      <c r="E239" s="1634" t="s">
        <v>2939</v>
      </c>
      <c r="F239" s="1634" t="s">
        <v>2860</v>
      </c>
      <c r="G239" s="1634" t="s">
        <v>9</v>
      </c>
      <c r="H239" s="1634" t="s">
        <v>9</v>
      </c>
      <c r="I239" s="1634" t="s">
        <v>920</v>
      </c>
    </row>
    <row r="240" spans="1:9" ht="11.25" customHeight="1">
      <c r="A240" s="1634" t="s">
        <v>2414</v>
      </c>
      <c r="B240" s="1634" t="s">
        <v>3</v>
      </c>
      <c r="C240" s="1634" t="s">
        <v>2526</v>
      </c>
      <c r="D240" s="1634" t="s">
        <v>2527</v>
      </c>
      <c r="E240" s="1634" t="s">
        <v>2528</v>
      </c>
      <c r="F240" s="1634" t="s">
        <v>2446</v>
      </c>
      <c r="G240" s="1634" t="s">
        <v>9</v>
      </c>
      <c r="H240" s="1634" t="s">
        <v>9</v>
      </c>
      <c r="I240" s="1634" t="s">
        <v>920</v>
      </c>
    </row>
    <row r="241" spans="1:9" ht="11.25" customHeight="1">
      <c r="A241" s="1634" t="s">
        <v>2414</v>
      </c>
      <c r="B241" s="1634" t="s">
        <v>3</v>
      </c>
      <c r="C241" s="1634" t="s">
        <v>2940</v>
      </c>
      <c r="D241" s="1634" t="s">
        <v>2527</v>
      </c>
      <c r="E241" s="1634" t="s">
        <v>2941</v>
      </c>
      <c r="F241" s="1634" t="s">
        <v>2446</v>
      </c>
      <c r="G241" s="1634" t="s">
        <v>9</v>
      </c>
      <c r="H241" s="1634" t="s">
        <v>9</v>
      </c>
      <c r="I241" s="1634" t="s">
        <v>920</v>
      </c>
    </row>
    <row r="242" spans="1:9" ht="11.25" customHeight="1">
      <c r="A242" s="1634" t="s">
        <v>2414</v>
      </c>
      <c r="B242" s="1634" t="s">
        <v>3</v>
      </c>
      <c r="C242" s="1634" t="s">
        <v>2942</v>
      </c>
      <c r="D242" s="1634" t="s">
        <v>2527</v>
      </c>
      <c r="E242" s="1634" t="s">
        <v>2943</v>
      </c>
      <c r="F242" s="1634" t="s">
        <v>2646</v>
      </c>
      <c r="G242" s="1634" t="s">
        <v>9</v>
      </c>
      <c r="H242" s="1634" t="s">
        <v>9</v>
      </c>
      <c r="I242" s="1634" t="s">
        <v>920</v>
      </c>
    </row>
    <row r="243" spans="1:9" ht="11.25" customHeight="1">
      <c r="A243" s="1634" t="s">
        <v>2414</v>
      </c>
      <c r="B243" s="1634" t="s">
        <v>3</v>
      </c>
      <c r="C243" s="1634" t="s">
        <v>2944</v>
      </c>
      <c r="D243" s="1634" t="s">
        <v>2527</v>
      </c>
      <c r="E243" s="1634" t="s">
        <v>2945</v>
      </c>
      <c r="F243" s="1634" t="s">
        <v>2532</v>
      </c>
      <c r="G243" s="1634" t="s">
        <v>9</v>
      </c>
      <c r="H243" s="1634" t="s">
        <v>9</v>
      </c>
      <c r="I243" s="1634" t="s">
        <v>920</v>
      </c>
    </row>
    <row r="244" spans="1:9" ht="11.25" customHeight="1">
      <c r="A244" s="1634" t="s">
        <v>2414</v>
      </c>
      <c r="B244" s="1634" t="s">
        <v>3</v>
      </c>
      <c r="C244" s="1634" t="s">
        <v>2946</v>
      </c>
      <c r="D244" s="1634" t="s">
        <v>2947</v>
      </c>
      <c r="E244" s="1634" t="s">
        <v>2948</v>
      </c>
      <c r="F244" s="1634" t="s">
        <v>2532</v>
      </c>
      <c r="G244" s="1634" t="s">
        <v>9</v>
      </c>
      <c r="H244" s="1634" t="s">
        <v>9</v>
      </c>
      <c r="I244" s="1634" t="s">
        <v>920</v>
      </c>
    </row>
    <row r="245" spans="1:9" ht="11.25" customHeight="1">
      <c r="A245" s="1634" t="s">
        <v>2414</v>
      </c>
      <c r="B245" s="1634" t="s">
        <v>3</v>
      </c>
      <c r="C245" s="1634" t="s">
        <v>2949</v>
      </c>
      <c r="D245" s="1634" t="s">
        <v>2950</v>
      </c>
      <c r="E245" s="1634" t="s">
        <v>2951</v>
      </c>
      <c r="F245" s="1634" t="s">
        <v>2952</v>
      </c>
      <c r="G245" s="1634" t="s">
        <v>9</v>
      </c>
      <c r="H245" s="1634" t="s">
        <v>9</v>
      </c>
      <c r="I245" s="1634" t="s">
        <v>920</v>
      </c>
    </row>
    <row r="246" spans="1:9" ht="11.25" customHeight="1">
      <c r="A246" s="1634" t="s">
        <v>2414</v>
      </c>
      <c r="B246" s="1634" t="s">
        <v>3</v>
      </c>
      <c r="C246" s="1634" t="s">
        <v>2953</v>
      </c>
      <c r="D246" s="1634" t="s">
        <v>2954</v>
      </c>
      <c r="E246" s="1634" t="s">
        <v>2955</v>
      </c>
      <c r="F246" s="1634" t="s">
        <v>2594</v>
      </c>
      <c r="G246" s="1634" t="s">
        <v>9</v>
      </c>
      <c r="H246" s="1634" t="s">
        <v>9</v>
      </c>
      <c r="I246" s="1634" t="s">
        <v>920</v>
      </c>
    </row>
    <row r="247" spans="1:9" ht="11.25" customHeight="1">
      <c r="A247" s="1634" t="s">
        <v>2414</v>
      </c>
      <c r="B247" s="1634" t="s">
        <v>3</v>
      </c>
      <c r="C247" s="1634" t="s">
        <v>2956</v>
      </c>
      <c r="D247" s="1634" t="s">
        <v>2957</v>
      </c>
      <c r="E247" s="1634" t="s">
        <v>2958</v>
      </c>
      <c r="F247" s="1634" t="s">
        <v>2594</v>
      </c>
      <c r="G247" s="1634" t="s">
        <v>9</v>
      </c>
      <c r="H247" s="1634" t="s">
        <v>9</v>
      </c>
      <c r="I247" s="1634" t="s">
        <v>920</v>
      </c>
    </row>
    <row r="248" spans="1:9" ht="11.25" customHeight="1">
      <c r="A248" s="1634" t="s">
        <v>2414</v>
      </c>
      <c r="B248" s="1634" t="s">
        <v>3</v>
      </c>
      <c r="C248" s="1634" t="s">
        <v>2959</v>
      </c>
      <c r="D248" s="1634" t="s">
        <v>2960</v>
      </c>
      <c r="E248" s="1634" t="s">
        <v>2961</v>
      </c>
      <c r="F248" s="1634" t="s">
        <v>2446</v>
      </c>
      <c r="G248" s="1634" t="s">
        <v>9</v>
      </c>
      <c r="H248" s="1634" t="s">
        <v>9</v>
      </c>
      <c r="I248" s="1634" t="s">
        <v>920</v>
      </c>
    </row>
    <row r="249" spans="1:9" ht="11.25" customHeight="1">
      <c r="A249" s="1634" t="s">
        <v>2414</v>
      </c>
      <c r="B249" s="1634" t="s">
        <v>3</v>
      </c>
      <c r="C249" s="1634" t="s">
        <v>2962</v>
      </c>
      <c r="D249" s="1634" t="s">
        <v>2963</v>
      </c>
      <c r="E249" s="1634" t="s">
        <v>2964</v>
      </c>
      <c r="F249" s="1634" t="s">
        <v>2594</v>
      </c>
      <c r="G249" s="1634" t="s">
        <v>9</v>
      </c>
      <c r="H249" s="1634" t="s">
        <v>9</v>
      </c>
      <c r="I249" s="1634" t="s">
        <v>920</v>
      </c>
    </row>
    <row r="250" spans="1:9" ht="11.25" customHeight="1">
      <c r="A250" s="1634" t="s">
        <v>2414</v>
      </c>
      <c r="B250" s="1634" t="s">
        <v>3</v>
      </c>
      <c r="C250" s="1634" t="s">
        <v>2965</v>
      </c>
      <c r="D250" s="1634" t="s">
        <v>2530</v>
      </c>
      <c r="E250" s="1634" t="s">
        <v>2966</v>
      </c>
      <c r="F250" s="1634" t="s">
        <v>2594</v>
      </c>
      <c r="G250" s="1634" t="s">
        <v>9</v>
      </c>
      <c r="H250" s="1634" t="s">
        <v>9</v>
      </c>
      <c r="I250" s="1634" t="s">
        <v>920</v>
      </c>
    </row>
    <row r="251" spans="1:9" ht="11.25" customHeight="1">
      <c r="A251" s="1634" t="s">
        <v>2414</v>
      </c>
      <c r="B251" s="1634" t="s">
        <v>3</v>
      </c>
      <c r="C251" s="1634" t="s">
        <v>2967</v>
      </c>
      <c r="D251" s="1634" t="s">
        <v>2530</v>
      </c>
      <c r="E251" s="1634" t="s">
        <v>2968</v>
      </c>
      <c r="F251" s="1634" t="s">
        <v>2646</v>
      </c>
      <c r="G251" s="1634" t="s">
        <v>9</v>
      </c>
      <c r="H251" s="1634" t="s">
        <v>9</v>
      </c>
      <c r="I251" s="1634" t="s">
        <v>920</v>
      </c>
    </row>
    <row r="252" spans="1:9" ht="11.25" customHeight="1">
      <c r="A252" s="1634" t="s">
        <v>2414</v>
      </c>
      <c r="B252" s="1634" t="s">
        <v>3</v>
      </c>
      <c r="C252" s="1634" t="s">
        <v>2529</v>
      </c>
      <c r="D252" s="1634" t="s">
        <v>2530</v>
      </c>
      <c r="E252" s="1634" t="s">
        <v>2531</v>
      </c>
      <c r="F252" s="1634" t="s">
        <v>2532</v>
      </c>
      <c r="G252" s="1634" t="s">
        <v>9</v>
      </c>
      <c r="H252" s="1634" t="s">
        <v>9</v>
      </c>
      <c r="I252" s="1634" t="s">
        <v>920</v>
      </c>
    </row>
    <row r="253" spans="1:9" ht="11.25" customHeight="1">
      <c r="A253" s="1634" t="s">
        <v>2414</v>
      </c>
      <c r="B253" s="1634" t="s">
        <v>3</v>
      </c>
      <c r="C253" s="1634" t="s">
        <v>2969</v>
      </c>
      <c r="D253" s="1634" t="s">
        <v>2970</v>
      </c>
      <c r="E253" s="1634" t="s">
        <v>2971</v>
      </c>
      <c r="F253" s="1634" t="s">
        <v>2436</v>
      </c>
      <c r="G253" s="1634" t="s">
        <v>2972</v>
      </c>
      <c r="H253" s="1634" t="s">
        <v>9</v>
      </c>
      <c r="I253" s="1634" t="s">
        <v>920</v>
      </c>
    </row>
    <row r="254" spans="1:9" ht="11.25" customHeight="1">
      <c r="A254" s="1634" t="s">
        <v>2414</v>
      </c>
      <c r="B254" s="1634" t="s">
        <v>3</v>
      </c>
      <c r="C254" s="1634" t="s">
        <v>2973</v>
      </c>
      <c r="D254" s="1634" t="s">
        <v>2974</v>
      </c>
      <c r="E254" s="1634" t="s">
        <v>2975</v>
      </c>
      <c r="F254" s="1634" t="s">
        <v>2594</v>
      </c>
      <c r="G254" s="1634" t="s">
        <v>9</v>
      </c>
      <c r="H254" s="1634" t="s">
        <v>9</v>
      </c>
      <c r="I254" s="1634" t="s">
        <v>920</v>
      </c>
    </row>
    <row r="255" spans="1:9" ht="11.25" customHeight="1">
      <c r="A255" s="1634" t="s">
        <v>2414</v>
      </c>
      <c r="B255" s="1634" t="s">
        <v>3</v>
      </c>
      <c r="C255" s="1634" t="s">
        <v>2976</v>
      </c>
      <c r="D255" s="1634" t="s">
        <v>2977</v>
      </c>
      <c r="E255" s="1634" t="s">
        <v>2978</v>
      </c>
      <c r="F255" s="1634" t="s">
        <v>2436</v>
      </c>
      <c r="G255" s="1634" t="s">
        <v>9</v>
      </c>
      <c r="H255" s="1634" t="s">
        <v>9</v>
      </c>
      <c r="I255" s="1634" t="s">
        <v>920</v>
      </c>
    </row>
    <row r="256" spans="1:9" ht="11.25" customHeight="1">
      <c r="A256" s="1634" t="s">
        <v>2414</v>
      </c>
      <c r="B256" s="1634" t="s">
        <v>3</v>
      </c>
      <c r="C256" s="1634" t="s">
        <v>2979</v>
      </c>
      <c r="D256" s="1634" t="s">
        <v>2980</v>
      </c>
      <c r="E256" s="1634" t="s">
        <v>2981</v>
      </c>
      <c r="F256" s="1634" t="s">
        <v>2982</v>
      </c>
      <c r="G256" s="1634" t="s">
        <v>9</v>
      </c>
      <c r="H256" s="1634" t="s">
        <v>2983</v>
      </c>
      <c r="I256" s="1634" t="s">
        <v>920</v>
      </c>
    </row>
    <row r="257" spans="1:9" ht="11.25" customHeight="1">
      <c r="A257" s="1634" t="s">
        <v>2414</v>
      </c>
      <c r="B257" s="1634" t="s">
        <v>3</v>
      </c>
      <c r="C257" s="1634" t="s">
        <v>2984</v>
      </c>
      <c r="D257" s="1634" t="s">
        <v>2985</v>
      </c>
      <c r="E257" s="1634" t="s">
        <v>2986</v>
      </c>
      <c r="F257" s="1634" t="s">
        <v>2987</v>
      </c>
      <c r="G257" s="1634" t="s">
        <v>9</v>
      </c>
      <c r="H257" s="1634" t="s">
        <v>9</v>
      </c>
      <c r="I257" s="1634" t="s">
        <v>920</v>
      </c>
    </row>
    <row r="258" spans="1:9" ht="11.25" customHeight="1">
      <c r="A258" s="1634" t="s">
        <v>2414</v>
      </c>
      <c r="B258" s="1634" t="s">
        <v>3</v>
      </c>
      <c r="C258" s="1634" t="s">
        <v>2533</v>
      </c>
      <c r="D258" s="1634" t="s">
        <v>2534</v>
      </c>
      <c r="E258" s="1634" t="s">
        <v>2535</v>
      </c>
      <c r="F258" s="1634" t="s">
        <v>2536</v>
      </c>
      <c r="G258" s="1634" t="s">
        <v>9</v>
      </c>
      <c r="H258" s="1634" t="s">
        <v>9</v>
      </c>
      <c r="I258" s="1634" t="s">
        <v>920</v>
      </c>
    </row>
    <row r="259" spans="1:9" ht="11.25" customHeight="1">
      <c r="A259" s="1634" t="s">
        <v>2414</v>
      </c>
      <c r="B259" s="1634" t="s">
        <v>3</v>
      </c>
      <c r="C259" s="1634" t="s">
        <v>2988</v>
      </c>
      <c r="D259" s="1634" t="s">
        <v>2989</v>
      </c>
      <c r="E259" s="1634" t="s">
        <v>2990</v>
      </c>
      <c r="F259" s="1634" t="s">
        <v>2646</v>
      </c>
      <c r="G259" s="1634" t="s">
        <v>2991</v>
      </c>
      <c r="H259" s="1634" t="s">
        <v>9</v>
      </c>
      <c r="I259" s="1634" t="s">
        <v>920</v>
      </c>
    </row>
    <row r="260" spans="1:9" ht="11.25" customHeight="1">
      <c r="A260" s="1634" t="s">
        <v>2414</v>
      </c>
      <c r="B260" s="1634" t="s">
        <v>3</v>
      </c>
      <c r="C260" s="1634" t="s">
        <v>2537</v>
      </c>
      <c r="D260" s="1634" t="s">
        <v>2538</v>
      </c>
      <c r="E260" s="1634" t="s">
        <v>2539</v>
      </c>
      <c r="F260" s="1634" t="s">
        <v>2540</v>
      </c>
      <c r="G260" s="1634" t="s">
        <v>9</v>
      </c>
      <c r="H260" s="1634" t="s">
        <v>9</v>
      </c>
      <c r="I260" s="1634" t="s">
        <v>920</v>
      </c>
    </row>
    <row r="261" spans="1:9" ht="11.25" customHeight="1">
      <c r="A261" s="1634" t="s">
        <v>2414</v>
      </c>
      <c r="B261" s="1634" t="s">
        <v>3</v>
      </c>
      <c r="C261" s="1634" t="s">
        <v>2992</v>
      </c>
      <c r="D261" s="1634" t="s">
        <v>2993</v>
      </c>
      <c r="E261" s="1634" t="s">
        <v>2994</v>
      </c>
      <c r="F261" s="1634" t="s">
        <v>2952</v>
      </c>
      <c r="G261" s="1634" t="s">
        <v>9</v>
      </c>
      <c r="H261" s="1634" t="s">
        <v>9</v>
      </c>
      <c r="I261" s="1634" t="s">
        <v>920</v>
      </c>
    </row>
    <row r="262" spans="1:9" ht="11.25" customHeight="1">
      <c r="A262" s="1634" t="s">
        <v>2414</v>
      </c>
      <c r="B262" s="1634" t="s">
        <v>3</v>
      </c>
      <c r="C262" s="1634" t="s">
        <v>2541</v>
      </c>
      <c r="D262" s="1634" t="s">
        <v>2542</v>
      </c>
      <c r="E262" s="1634" t="s">
        <v>2543</v>
      </c>
      <c r="F262" s="1634" t="s">
        <v>2536</v>
      </c>
      <c r="G262" s="1634" t="s">
        <v>9</v>
      </c>
      <c r="H262" s="1634" t="s">
        <v>9</v>
      </c>
      <c r="I262" s="1634" t="s">
        <v>920</v>
      </c>
    </row>
    <row r="263" spans="1:9" ht="11.25" customHeight="1">
      <c r="A263" s="1634" t="s">
        <v>2414</v>
      </c>
      <c r="B263" s="1634" t="s">
        <v>3</v>
      </c>
      <c r="C263" s="1634" t="s">
        <v>2995</v>
      </c>
      <c r="D263" s="1634" t="s">
        <v>2996</v>
      </c>
      <c r="E263" s="1634" t="s">
        <v>2997</v>
      </c>
      <c r="F263" s="1634" t="s">
        <v>2532</v>
      </c>
      <c r="G263" s="1634" t="s">
        <v>9</v>
      </c>
      <c r="H263" s="1634" t="s">
        <v>9</v>
      </c>
      <c r="I263" s="1634" t="s">
        <v>920</v>
      </c>
    </row>
    <row r="264" spans="1:9" ht="11.25" customHeight="1">
      <c r="A264" s="1634" t="s">
        <v>2414</v>
      </c>
      <c r="B264" s="1634" t="s">
        <v>3</v>
      </c>
      <c r="C264" s="1634" t="s">
        <v>2544</v>
      </c>
      <c r="D264" s="1634" t="s">
        <v>2545</v>
      </c>
      <c r="E264" s="1634" t="s">
        <v>2546</v>
      </c>
      <c r="F264" s="1634" t="s">
        <v>2436</v>
      </c>
      <c r="G264" s="1634" t="s">
        <v>9</v>
      </c>
      <c r="H264" s="1634" t="s">
        <v>9</v>
      </c>
      <c r="I264" s="1634" t="s">
        <v>920</v>
      </c>
    </row>
    <row r="265" spans="1:9" ht="11.25" customHeight="1">
      <c r="A265" s="1634" t="s">
        <v>2414</v>
      </c>
      <c r="B265" s="1634" t="s">
        <v>3</v>
      </c>
      <c r="C265" s="1634" t="s">
        <v>2547</v>
      </c>
      <c r="D265" s="1634" t="s">
        <v>2548</v>
      </c>
      <c r="E265" s="1634" t="s">
        <v>2549</v>
      </c>
      <c r="F265" s="1634" t="s">
        <v>2550</v>
      </c>
      <c r="G265" s="1634" t="s">
        <v>2551</v>
      </c>
      <c r="H265" s="1634" t="s">
        <v>9</v>
      </c>
      <c r="I265" s="1634" t="s">
        <v>920</v>
      </c>
    </row>
    <row r="266" spans="1:9" ht="11.25" customHeight="1">
      <c r="A266" s="1634" t="s">
        <v>2414</v>
      </c>
      <c r="B266" s="1634" t="s">
        <v>3</v>
      </c>
      <c r="C266" s="1634" t="s">
        <v>2552</v>
      </c>
      <c r="D266" s="1634" t="s">
        <v>2553</v>
      </c>
      <c r="E266" s="1634" t="s">
        <v>2554</v>
      </c>
      <c r="F266" s="1634" t="s">
        <v>2470</v>
      </c>
      <c r="G266" s="1634" t="s">
        <v>9</v>
      </c>
      <c r="H266" s="1634" t="s">
        <v>9</v>
      </c>
      <c r="I266" s="1634" t="s">
        <v>920</v>
      </c>
    </row>
    <row r="267" spans="1:9" ht="11.25" customHeight="1">
      <c r="A267" s="1634" t="s">
        <v>2414</v>
      </c>
      <c r="B267" s="1634" t="s">
        <v>3</v>
      </c>
      <c r="C267" s="1634" t="s">
        <v>2555</v>
      </c>
      <c r="D267" s="1634" t="s">
        <v>2553</v>
      </c>
      <c r="E267" s="1634" t="s">
        <v>2556</v>
      </c>
      <c r="F267" s="1634" t="s">
        <v>2470</v>
      </c>
      <c r="G267" s="1634" t="s">
        <v>9</v>
      </c>
      <c r="H267" s="1634" t="s">
        <v>9</v>
      </c>
      <c r="I267" s="1634" t="s">
        <v>920</v>
      </c>
    </row>
    <row r="268" spans="1:9" ht="11.25" customHeight="1">
      <c r="A268" s="1634" t="s">
        <v>2414</v>
      </c>
      <c r="B268" s="1634" t="s">
        <v>3</v>
      </c>
      <c r="C268" s="1634" t="s">
        <v>2998</v>
      </c>
      <c r="D268" s="1634" t="s">
        <v>2553</v>
      </c>
      <c r="E268" s="1634" t="s">
        <v>2999</v>
      </c>
      <c r="F268" s="1634" t="s">
        <v>2952</v>
      </c>
      <c r="G268" s="1634" t="s">
        <v>9</v>
      </c>
      <c r="H268" s="1634" t="s">
        <v>9</v>
      </c>
      <c r="I268" s="1634" t="s">
        <v>920</v>
      </c>
    </row>
    <row r="269" spans="1:9" ht="11.25" customHeight="1">
      <c r="A269" s="1634" t="s">
        <v>2414</v>
      </c>
      <c r="B269" s="1634" t="s">
        <v>3</v>
      </c>
      <c r="C269" s="1634" t="s">
        <v>2557</v>
      </c>
      <c r="D269" s="1634" t="s">
        <v>2558</v>
      </c>
      <c r="E269" s="1634" t="s">
        <v>2559</v>
      </c>
      <c r="F269" s="1634" t="s">
        <v>2525</v>
      </c>
      <c r="G269" s="1634" t="s">
        <v>9</v>
      </c>
      <c r="H269" s="1634" t="s">
        <v>2560</v>
      </c>
      <c r="I269" s="1634" t="s">
        <v>920</v>
      </c>
    </row>
    <row r="270" spans="1:9" ht="11.25" customHeight="1">
      <c r="A270" s="1634" t="s">
        <v>2414</v>
      </c>
      <c r="B270" s="1634" t="s">
        <v>3</v>
      </c>
      <c r="C270" s="1634" t="s">
        <v>2561</v>
      </c>
      <c r="D270" s="1634" t="s">
        <v>2558</v>
      </c>
      <c r="E270" s="1634" t="s">
        <v>2562</v>
      </c>
      <c r="F270" s="1634" t="s">
        <v>2563</v>
      </c>
      <c r="G270" s="1634" t="s">
        <v>9</v>
      </c>
      <c r="H270" s="1634" t="s">
        <v>9</v>
      </c>
      <c r="I270" s="1634" t="s">
        <v>920</v>
      </c>
    </row>
    <row r="271" spans="1:9" ht="11.25" customHeight="1">
      <c r="A271" s="1634" t="s">
        <v>2414</v>
      </c>
      <c r="B271" s="1634" t="s">
        <v>3</v>
      </c>
      <c r="C271" s="1634" t="s">
        <v>2564</v>
      </c>
      <c r="D271" s="1634" t="s">
        <v>2558</v>
      </c>
      <c r="E271" s="1634" t="s">
        <v>2565</v>
      </c>
      <c r="F271" s="1634" t="s">
        <v>2566</v>
      </c>
      <c r="G271" s="1634" t="s">
        <v>9</v>
      </c>
      <c r="H271" s="1634" t="s">
        <v>9</v>
      </c>
      <c r="I271" s="1634" t="s">
        <v>920</v>
      </c>
    </row>
    <row r="272" spans="1:9" ht="11.25" customHeight="1">
      <c r="A272" s="1634" t="s">
        <v>2414</v>
      </c>
      <c r="B272" s="1634" t="s">
        <v>3</v>
      </c>
      <c r="C272" s="1634" t="s">
        <v>2567</v>
      </c>
      <c r="D272" s="1634" t="s">
        <v>2558</v>
      </c>
      <c r="E272" s="1634" t="s">
        <v>2568</v>
      </c>
      <c r="F272" s="1634" t="s">
        <v>2569</v>
      </c>
      <c r="G272" s="1634" t="s">
        <v>9</v>
      </c>
      <c r="H272" s="1634" t="s">
        <v>9</v>
      </c>
      <c r="I272" s="1634" t="s">
        <v>920</v>
      </c>
    </row>
    <row r="273" spans="1:9" ht="11.25" customHeight="1">
      <c r="A273" s="1634" t="s">
        <v>2414</v>
      </c>
      <c r="B273" s="1634" t="s">
        <v>3</v>
      </c>
      <c r="C273" s="1634" t="s">
        <v>2570</v>
      </c>
      <c r="D273" s="1634" t="s">
        <v>2558</v>
      </c>
      <c r="E273" s="1634" t="s">
        <v>2571</v>
      </c>
      <c r="F273" s="1634" t="s">
        <v>2540</v>
      </c>
      <c r="G273" s="1634" t="s">
        <v>9</v>
      </c>
      <c r="H273" s="1634" t="s">
        <v>9</v>
      </c>
      <c r="I273" s="1634" t="s">
        <v>920</v>
      </c>
    </row>
    <row r="274" spans="1:9" ht="11.25" customHeight="1">
      <c r="A274" s="1634" t="s">
        <v>2414</v>
      </c>
      <c r="B274" s="1634" t="s">
        <v>3</v>
      </c>
      <c r="C274" s="1634" t="s">
        <v>2572</v>
      </c>
      <c r="D274" s="1634" t="s">
        <v>2573</v>
      </c>
      <c r="E274" s="1634" t="s">
        <v>2574</v>
      </c>
      <c r="F274" s="1634" t="s">
        <v>2470</v>
      </c>
      <c r="G274" s="1634" t="s">
        <v>9</v>
      </c>
      <c r="H274" s="1634" t="s">
        <v>9</v>
      </c>
      <c r="I274" s="1634" t="s">
        <v>920</v>
      </c>
    </row>
    <row r="275" spans="1:9" ht="11.25" customHeight="1">
      <c r="A275" s="1634" t="s">
        <v>2414</v>
      </c>
      <c r="B275" s="1634" t="s">
        <v>3</v>
      </c>
      <c r="C275" s="1634" t="s">
        <v>3000</v>
      </c>
      <c r="D275" s="1634" t="s">
        <v>3001</v>
      </c>
      <c r="E275" s="1634" t="s">
        <v>3002</v>
      </c>
      <c r="F275" s="1634" t="s">
        <v>2532</v>
      </c>
      <c r="G275" s="1634" t="s">
        <v>9</v>
      </c>
      <c r="H275" s="1634" t="s">
        <v>9</v>
      </c>
      <c r="I275" s="1634" t="s">
        <v>920</v>
      </c>
    </row>
    <row r="276" spans="1:9" ht="11.25" customHeight="1">
      <c r="A276" s="1634" t="s">
        <v>2414</v>
      </c>
      <c r="B276" s="1634" t="s">
        <v>3</v>
      </c>
      <c r="C276" s="1634" t="s">
        <v>2575</v>
      </c>
      <c r="D276" s="1634" t="s">
        <v>2576</v>
      </c>
      <c r="E276" s="1634" t="s">
        <v>2577</v>
      </c>
      <c r="F276" s="1634" t="s">
        <v>2436</v>
      </c>
      <c r="G276" s="1634" t="s">
        <v>9</v>
      </c>
      <c r="H276" s="1634" t="s">
        <v>9</v>
      </c>
      <c r="I276" s="1634" t="s">
        <v>920</v>
      </c>
    </row>
    <row r="277" spans="1:9" ht="11.25" customHeight="1">
      <c r="A277" s="1634" t="s">
        <v>2414</v>
      </c>
      <c r="B277" s="1634" t="s">
        <v>3</v>
      </c>
      <c r="C277" s="1634" t="s">
        <v>3003</v>
      </c>
      <c r="D277" s="1634" t="s">
        <v>3004</v>
      </c>
      <c r="E277" s="1634" t="s">
        <v>3005</v>
      </c>
      <c r="F277" s="1634" t="s">
        <v>2446</v>
      </c>
      <c r="G277" s="1634" t="s">
        <v>9</v>
      </c>
      <c r="H277" s="1634" t="s">
        <v>9</v>
      </c>
      <c r="I277" s="1634" t="s">
        <v>920</v>
      </c>
    </row>
    <row r="278" spans="1:9" ht="11.25" customHeight="1">
      <c r="A278" s="1634" t="s">
        <v>2414</v>
      </c>
      <c r="B278" s="1634" t="s">
        <v>3</v>
      </c>
      <c r="C278" s="1634" t="s">
        <v>2578</v>
      </c>
      <c r="D278" s="1634" t="s">
        <v>2579</v>
      </c>
      <c r="E278" s="1634" t="s">
        <v>2580</v>
      </c>
      <c r="F278" s="1634" t="s">
        <v>2446</v>
      </c>
      <c r="G278" s="1634" t="s">
        <v>9</v>
      </c>
      <c r="H278" s="1634" t="s">
        <v>9</v>
      </c>
      <c r="I278" s="1634" t="s">
        <v>920</v>
      </c>
    </row>
    <row r="279" spans="1:9" ht="11.25" customHeight="1">
      <c r="A279" s="1634" t="s">
        <v>2414</v>
      </c>
      <c r="B279" s="1634" t="s">
        <v>3</v>
      </c>
      <c r="C279" s="1634" t="s">
        <v>3006</v>
      </c>
      <c r="D279" s="1634" t="s">
        <v>3007</v>
      </c>
      <c r="E279" s="1634" t="s">
        <v>3008</v>
      </c>
      <c r="F279" s="1634" t="s">
        <v>2532</v>
      </c>
      <c r="G279" s="1634" t="s">
        <v>3009</v>
      </c>
      <c r="H279" s="1634" t="s">
        <v>9</v>
      </c>
      <c r="I279" s="1634" t="s">
        <v>920</v>
      </c>
    </row>
    <row r="280" spans="1:9" ht="11.25" customHeight="1">
      <c r="A280" s="1634" t="s">
        <v>2414</v>
      </c>
      <c r="B280" s="1634" t="s">
        <v>3</v>
      </c>
      <c r="C280" s="1634" t="s">
        <v>3010</v>
      </c>
      <c r="D280" s="1634" t="s">
        <v>3011</v>
      </c>
      <c r="E280" s="1634" t="s">
        <v>3012</v>
      </c>
      <c r="F280" s="1634" t="s">
        <v>2446</v>
      </c>
      <c r="G280" s="1634" t="s">
        <v>9</v>
      </c>
      <c r="H280" s="1634" t="s">
        <v>9</v>
      </c>
      <c r="I280" s="1634" t="s">
        <v>920</v>
      </c>
    </row>
    <row r="281" spans="1:9" ht="11.25" customHeight="1">
      <c r="A281" s="1634" t="s">
        <v>2414</v>
      </c>
      <c r="B281" s="1634" t="s">
        <v>3</v>
      </c>
      <c r="C281" s="1634" t="s">
        <v>3013</v>
      </c>
      <c r="D281" s="1634" t="s">
        <v>3014</v>
      </c>
      <c r="E281" s="1634" t="s">
        <v>3015</v>
      </c>
      <c r="F281" s="1634" t="s">
        <v>2446</v>
      </c>
      <c r="G281" s="1634" t="s">
        <v>9</v>
      </c>
      <c r="H281" s="1634" t="s">
        <v>9</v>
      </c>
      <c r="I281" s="1634" t="s">
        <v>920</v>
      </c>
    </row>
    <row r="282" spans="1:9" ht="11.25" customHeight="1">
      <c r="A282" s="1634" t="s">
        <v>2414</v>
      </c>
      <c r="B282" s="1634" t="s">
        <v>3</v>
      </c>
      <c r="C282" s="1634" t="s">
        <v>2581</v>
      </c>
      <c r="D282" s="1634" t="s">
        <v>2582</v>
      </c>
      <c r="E282" s="1634" t="s">
        <v>2583</v>
      </c>
      <c r="F282" s="1634" t="s">
        <v>2436</v>
      </c>
      <c r="G282" s="1634" t="s">
        <v>2584</v>
      </c>
      <c r="H282" s="1634" t="s">
        <v>9</v>
      </c>
      <c r="I282" s="1634" t="s">
        <v>920</v>
      </c>
    </row>
    <row r="283" spans="1:9" ht="11.25" customHeight="1">
      <c r="A283" s="1634" t="s">
        <v>2414</v>
      </c>
      <c r="B283" s="1634" t="s">
        <v>3</v>
      </c>
      <c r="C283" s="1634" t="s">
        <v>3016</v>
      </c>
      <c r="D283" s="1634" t="s">
        <v>3017</v>
      </c>
      <c r="E283" s="1634" t="s">
        <v>3018</v>
      </c>
      <c r="F283" s="1634" t="s">
        <v>2952</v>
      </c>
      <c r="G283" s="1634" t="s">
        <v>9</v>
      </c>
      <c r="H283" s="1634" t="s">
        <v>9</v>
      </c>
      <c r="I283" s="1634" t="s">
        <v>920</v>
      </c>
    </row>
    <row r="284" spans="1:9" ht="11.25" customHeight="1">
      <c r="A284" s="1634" t="s">
        <v>2414</v>
      </c>
      <c r="B284" s="1634" t="s">
        <v>3</v>
      </c>
      <c r="C284" s="1634" t="s">
        <v>3019</v>
      </c>
      <c r="D284" s="1634" t="s">
        <v>3020</v>
      </c>
      <c r="E284" s="1634" t="s">
        <v>3021</v>
      </c>
      <c r="F284" s="1634" t="s">
        <v>2514</v>
      </c>
      <c r="G284" s="1634" t="s">
        <v>3022</v>
      </c>
      <c r="H284" s="1634" t="s">
        <v>9</v>
      </c>
      <c r="I284" s="1634" t="s">
        <v>920</v>
      </c>
    </row>
    <row r="285" spans="1:9" ht="11.25" customHeight="1">
      <c r="A285" s="1634" t="s">
        <v>2414</v>
      </c>
      <c r="B285" s="1634" t="s">
        <v>3</v>
      </c>
      <c r="C285" s="1634" t="s">
        <v>3023</v>
      </c>
      <c r="D285" s="1634" t="s">
        <v>3024</v>
      </c>
      <c r="E285" s="1634" t="s">
        <v>3025</v>
      </c>
      <c r="F285" s="1634" t="s">
        <v>2510</v>
      </c>
      <c r="G285" s="1634" t="s">
        <v>9</v>
      </c>
      <c r="H285" s="1634" t="s">
        <v>9</v>
      </c>
      <c r="I285" s="1634" t="s">
        <v>920</v>
      </c>
    </row>
    <row r="286" spans="1:9" ht="11.25" customHeight="1">
      <c r="A286" s="1634" t="s">
        <v>2414</v>
      </c>
      <c r="B286" s="1634" t="s">
        <v>3</v>
      </c>
      <c r="C286" s="1634" t="s">
        <v>2585</v>
      </c>
      <c r="D286" s="1634" t="s">
        <v>2586</v>
      </c>
      <c r="E286" s="1634" t="s">
        <v>2587</v>
      </c>
      <c r="F286" s="1634" t="s">
        <v>2521</v>
      </c>
      <c r="G286" s="1634" t="s">
        <v>9</v>
      </c>
      <c r="H286" s="1634" t="s">
        <v>9</v>
      </c>
      <c r="I286" s="1634" t="s">
        <v>920</v>
      </c>
    </row>
    <row r="287" spans="1:9" ht="11.25" customHeight="1">
      <c r="A287" s="1634" t="s">
        <v>2414</v>
      </c>
      <c r="B287" s="1634" t="s">
        <v>3</v>
      </c>
      <c r="C287" s="1634" t="s">
        <v>3026</v>
      </c>
      <c r="D287" s="1634" t="s">
        <v>3027</v>
      </c>
      <c r="E287" s="1634" t="s">
        <v>3028</v>
      </c>
      <c r="F287" s="1634" t="s">
        <v>2436</v>
      </c>
      <c r="G287" s="1634" t="s">
        <v>9</v>
      </c>
      <c r="H287" s="1634" t="s">
        <v>9</v>
      </c>
      <c r="I287" s="1634" t="s">
        <v>920</v>
      </c>
    </row>
    <row r="288" spans="1:9" ht="11.25" customHeight="1">
      <c r="A288" s="1634" t="s">
        <v>2414</v>
      </c>
      <c r="B288" s="1634" t="s">
        <v>3</v>
      </c>
      <c r="C288" s="1634" t="s">
        <v>3029</v>
      </c>
      <c r="D288" s="1634" t="s">
        <v>3030</v>
      </c>
      <c r="E288" s="1634" t="s">
        <v>3031</v>
      </c>
      <c r="F288" s="1634" t="s">
        <v>2436</v>
      </c>
      <c r="G288" s="1634" t="s">
        <v>9</v>
      </c>
      <c r="H288" s="1634" t="s">
        <v>9</v>
      </c>
      <c r="I288" s="1634" t="s">
        <v>920</v>
      </c>
    </row>
    <row r="289" spans="1:9" ht="11.25" customHeight="1">
      <c r="A289" s="1634" t="s">
        <v>2414</v>
      </c>
      <c r="B289" s="1634" t="s">
        <v>3</v>
      </c>
      <c r="C289" s="1634" t="s">
        <v>3032</v>
      </c>
      <c r="D289" s="1634" t="s">
        <v>3033</v>
      </c>
      <c r="E289" s="1634" t="s">
        <v>3034</v>
      </c>
      <c r="F289" s="1634" t="s">
        <v>2532</v>
      </c>
      <c r="G289" s="1634" t="s">
        <v>9</v>
      </c>
      <c r="H289" s="1634" t="s">
        <v>9</v>
      </c>
      <c r="I289" s="1634" t="s">
        <v>920</v>
      </c>
    </row>
    <row r="290" spans="1:9" ht="11.25" customHeight="1">
      <c r="A290" s="1634" t="s">
        <v>2414</v>
      </c>
      <c r="B290" s="1634" t="s">
        <v>3</v>
      </c>
      <c r="C290" s="1634" t="s">
        <v>2591</v>
      </c>
      <c r="D290" s="1634" t="s">
        <v>2592</v>
      </c>
      <c r="E290" s="1634" t="s">
        <v>2593</v>
      </c>
      <c r="F290" s="1634" t="s">
        <v>2594</v>
      </c>
      <c r="G290" s="1634" t="s">
        <v>9</v>
      </c>
      <c r="H290" s="1634" t="s">
        <v>9</v>
      </c>
      <c r="I290" s="1634" t="s">
        <v>920</v>
      </c>
    </row>
    <row r="291" spans="1:9" ht="11.25" customHeight="1">
      <c r="A291" s="1634" t="s">
        <v>2414</v>
      </c>
      <c r="B291" s="1634" t="s">
        <v>3</v>
      </c>
      <c r="C291" s="1634" t="s">
        <v>2595</v>
      </c>
      <c r="D291" s="1634" t="s">
        <v>2596</v>
      </c>
      <c r="E291" s="1634" t="s">
        <v>2597</v>
      </c>
      <c r="F291" s="1634" t="s">
        <v>2532</v>
      </c>
      <c r="G291" s="1634" t="s">
        <v>2598</v>
      </c>
      <c r="H291" s="1634" t="s">
        <v>9</v>
      </c>
      <c r="I291" s="1634" t="s">
        <v>920</v>
      </c>
    </row>
    <row r="292" spans="1:9" ht="11.25" customHeight="1">
      <c r="A292" s="1634" t="s">
        <v>2414</v>
      </c>
      <c r="B292" s="1634" t="s">
        <v>3</v>
      </c>
      <c r="C292" s="1634" t="s">
        <v>2599</v>
      </c>
      <c r="D292" s="1634" t="s">
        <v>2600</v>
      </c>
      <c r="E292" s="1634" t="s">
        <v>2601</v>
      </c>
      <c r="F292" s="1634" t="s">
        <v>2436</v>
      </c>
      <c r="G292" s="1634" t="s">
        <v>9</v>
      </c>
      <c r="H292" s="1634" t="s">
        <v>9</v>
      </c>
      <c r="I292" s="1634" t="s">
        <v>920</v>
      </c>
    </row>
    <row r="293" spans="1:9" ht="11.25" customHeight="1">
      <c r="A293" s="1634" t="s">
        <v>2414</v>
      </c>
      <c r="B293" s="1634" t="s">
        <v>3</v>
      </c>
      <c r="C293" s="1634" t="s">
        <v>3035</v>
      </c>
      <c r="D293" s="1634" t="s">
        <v>3036</v>
      </c>
      <c r="E293" s="1634" t="s">
        <v>3037</v>
      </c>
      <c r="F293" s="1634" t="s">
        <v>2514</v>
      </c>
      <c r="G293" s="1634" t="s">
        <v>3038</v>
      </c>
      <c r="H293" s="1634" t="s">
        <v>9</v>
      </c>
      <c r="I293" s="1634" t="s">
        <v>920</v>
      </c>
    </row>
    <row r="294" spans="1:9" ht="11.25" customHeight="1">
      <c r="A294" s="1634" t="s">
        <v>2414</v>
      </c>
      <c r="B294" s="1634" t="s">
        <v>3</v>
      </c>
      <c r="C294" s="1634" t="s">
        <v>3039</v>
      </c>
      <c r="D294" s="1634" t="s">
        <v>3040</v>
      </c>
      <c r="E294" s="1634" t="s">
        <v>3041</v>
      </c>
      <c r="F294" s="1634" t="s">
        <v>2594</v>
      </c>
      <c r="G294" s="1634" t="s">
        <v>9</v>
      </c>
      <c r="H294" s="1634" t="s">
        <v>9</v>
      </c>
      <c r="I294" s="1634" t="s">
        <v>920</v>
      </c>
    </row>
    <row r="295" spans="1:9" ht="11.25" customHeight="1">
      <c r="A295" s="1634" t="s">
        <v>2414</v>
      </c>
      <c r="B295" s="1634" t="s">
        <v>3</v>
      </c>
      <c r="C295" s="1634" t="s">
        <v>2607</v>
      </c>
      <c r="D295" s="1634" t="s">
        <v>2608</v>
      </c>
      <c r="E295" s="1634" t="s">
        <v>2609</v>
      </c>
      <c r="F295" s="1634" t="s">
        <v>2610</v>
      </c>
      <c r="G295" s="1634" t="s">
        <v>9</v>
      </c>
      <c r="H295" s="1634" t="s">
        <v>9</v>
      </c>
      <c r="I295" s="1634" t="s">
        <v>920</v>
      </c>
    </row>
    <row r="296" spans="1:9" ht="11.25" customHeight="1">
      <c r="A296" s="1634" t="s">
        <v>2414</v>
      </c>
      <c r="B296" s="1634" t="s">
        <v>3</v>
      </c>
      <c r="C296" s="1634" t="s">
        <v>3042</v>
      </c>
      <c r="D296" s="1634" t="s">
        <v>3043</v>
      </c>
      <c r="E296" s="1634" t="s">
        <v>3044</v>
      </c>
      <c r="F296" s="1634" t="s">
        <v>2525</v>
      </c>
      <c r="G296" s="1634" t="s">
        <v>9</v>
      </c>
      <c r="H296" s="1634" t="s">
        <v>9</v>
      </c>
      <c r="I296" s="1634" t="s">
        <v>920</v>
      </c>
    </row>
    <row r="297" spans="1:9" ht="11.25" customHeight="1">
      <c r="A297" s="1634" t="s">
        <v>2414</v>
      </c>
      <c r="B297" s="1634" t="s">
        <v>3</v>
      </c>
      <c r="C297" s="1634" t="s">
        <v>2611</v>
      </c>
      <c r="D297" s="1634" t="s">
        <v>2612</v>
      </c>
      <c r="E297" s="1634" t="s">
        <v>2613</v>
      </c>
      <c r="F297" s="1634" t="s">
        <v>2525</v>
      </c>
      <c r="G297" s="1634" t="s">
        <v>9</v>
      </c>
      <c r="H297" s="1634" t="s">
        <v>9</v>
      </c>
      <c r="I297" s="1634" t="s">
        <v>920</v>
      </c>
    </row>
    <row r="298" spans="1:9" ht="11.25" customHeight="1">
      <c r="A298" s="1634" t="s">
        <v>2414</v>
      </c>
      <c r="B298" s="1634" t="s">
        <v>3</v>
      </c>
      <c r="C298" s="1634" t="s">
        <v>2614</v>
      </c>
      <c r="D298" s="1634" t="s">
        <v>2615</v>
      </c>
      <c r="E298" s="1634" t="s">
        <v>2616</v>
      </c>
      <c r="F298" s="1634" t="s">
        <v>2510</v>
      </c>
      <c r="G298" s="1634" t="s">
        <v>9</v>
      </c>
      <c r="H298" s="1634" t="s">
        <v>9</v>
      </c>
      <c r="I298" s="1634" t="s">
        <v>920</v>
      </c>
    </row>
    <row r="299" spans="1:9" ht="11.25" customHeight="1">
      <c r="A299" s="1634" t="s">
        <v>2414</v>
      </c>
      <c r="B299" s="1634" t="s">
        <v>3</v>
      </c>
      <c r="C299" s="1634" t="s">
        <v>2617</v>
      </c>
      <c r="D299" s="1634" t="s">
        <v>2618</v>
      </c>
      <c r="E299" s="1634" t="s">
        <v>2619</v>
      </c>
      <c r="F299" s="1634" t="s">
        <v>2436</v>
      </c>
      <c r="G299" s="1634" t="s">
        <v>9</v>
      </c>
      <c r="H299" s="1634" t="s">
        <v>9</v>
      </c>
      <c r="I299" s="1634" t="s">
        <v>920</v>
      </c>
    </row>
    <row r="300" spans="1:9" ht="11.25" customHeight="1">
      <c r="A300" s="1634" t="s">
        <v>2414</v>
      </c>
      <c r="B300" s="1634" t="s">
        <v>3</v>
      </c>
      <c r="C300" s="1634" t="s">
        <v>2620</v>
      </c>
      <c r="D300" s="1634" t="s">
        <v>2621</v>
      </c>
      <c r="E300" s="1634" t="s">
        <v>2622</v>
      </c>
      <c r="F300" s="1634" t="s">
        <v>2521</v>
      </c>
      <c r="G300" s="1634" t="s">
        <v>9</v>
      </c>
      <c r="H300" s="1634" t="s">
        <v>9</v>
      </c>
      <c r="I300" s="1634" t="s">
        <v>920</v>
      </c>
    </row>
    <row r="301" spans="1:9" ht="11.25" customHeight="1">
      <c r="A301" s="1634" t="s">
        <v>2414</v>
      </c>
      <c r="B301" s="1634" t="s">
        <v>3</v>
      </c>
      <c r="C301" s="1634" t="s">
        <v>2623</v>
      </c>
      <c r="D301" s="1634" t="s">
        <v>2624</v>
      </c>
      <c r="E301" s="1634" t="s">
        <v>2625</v>
      </c>
      <c r="F301" s="1634" t="s">
        <v>2521</v>
      </c>
      <c r="G301" s="1634" t="s">
        <v>9</v>
      </c>
      <c r="H301" s="1634" t="s">
        <v>9</v>
      </c>
      <c r="I301" s="1634" t="s">
        <v>920</v>
      </c>
    </row>
    <row r="302" spans="1:9" ht="11.25" customHeight="1">
      <c r="A302" s="1634" t="s">
        <v>2414</v>
      </c>
      <c r="B302" s="1634" t="s">
        <v>3</v>
      </c>
      <c r="C302" s="1634" t="s">
        <v>2626</v>
      </c>
      <c r="D302" s="1634" t="s">
        <v>2627</v>
      </c>
      <c r="E302" s="1634" t="s">
        <v>2628</v>
      </c>
      <c r="F302" s="1634" t="s">
        <v>2521</v>
      </c>
      <c r="G302" s="1634" t="s">
        <v>9</v>
      </c>
      <c r="H302" s="1634" t="s">
        <v>9</v>
      </c>
      <c r="I302" s="1634" t="s">
        <v>920</v>
      </c>
    </row>
    <row r="303" spans="1:9" ht="11.25" customHeight="1">
      <c r="A303" s="1634" t="s">
        <v>2414</v>
      </c>
      <c r="B303" s="1634" t="s">
        <v>3</v>
      </c>
      <c r="C303" s="1634" t="s">
        <v>2632</v>
      </c>
      <c r="D303" s="1634" t="s">
        <v>2633</v>
      </c>
      <c r="E303" s="1634" t="s">
        <v>2634</v>
      </c>
      <c r="F303" s="1634" t="s">
        <v>2536</v>
      </c>
      <c r="G303" s="1634" t="s">
        <v>2635</v>
      </c>
      <c r="H303" s="1634" t="s">
        <v>9</v>
      </c>
      <c r="I303" s="1634" t="s">
        <v>920</v>
      </c>
    </row>
    <row r="304" spans="1:9" ht="11.25" customHeight="1">
      <c r="A304" s="1634" t="s">
        <v>2414</v>
      </c>
      <c r="B304" s="1634" t="s">
        <v>3</v>
      </c>
      <c r="C304" s="1634" t="s">
        <v>2636</v>
      </c>
      <c r="D304" s="1634" t="s">
        <v>2637</v>
      </c>
      <c r="E304" s="1634" t="s">
        <v>2638</v>
      </c>
      <c r="F304" s="1634" t="s">
        <v>2436</v>
      </c>
      <c r="G304" s="1634" t="s">
        <v>9</v>
      </c>
      <c r="H304" s="1634" t="s">
        <v>9</v>
      </c>
      <c r="I304" s="1634" t="s">
        <v>920</v>
      </c>
    </row>
    <row r="305" spans="1:9" ht="11.25" customHeight="1">
      <c r="A305" s="1634" t="s">
        <v>2414</v>
      </c>
      <c r="B305" s="1634" t="s">
        <v>3</v>
      </c>
      <c r="C305" s="1634" t="s">
        <v>3045</v>
      </c>
      <c r="D305" s="1634" t="s">
        <v>3046</v>
      </c>
      <c r="E305" s="1634" t="s">
        <v>3047</v>
      </c>
      <c r="F305" s="1634" t="s">
        <v>2436</v>
      </c>
      <c r="G305" s="1634" t="s">
        <v>9</v>
      </c>
      <c r="H305" s="1634" t="s">
        <v>9</v>
      </c>
      <c r="I305" s="1634" t="s">
        <v>920</v>
      </c>
    </row>
    <row r="306" spans="1:9" ht="11.25" customHeight="1">
      <c r="A306" s="1634" t="s">
        <v>2414</v>
      </c>
      <c r="B306" s="1634" t="s">
        <v>3</v>
      </c>
      <c r="C306" s="1634" t="s">
        <v>2639</v>
      </c>
      <c r="D306" s="1634" t="s">
        <v>2640</v>
      </c>
      <c r="E306" s="1634" t="s">
        <v>2641</v>
      </c>
      <c r="F306" s="1634" t="s">
        <v>2642</v>
      </c>
      <c r="G306" s="1634" t="s">
        <v>9</v>
      </c>
      <c r="H306" s="1634" t="s">
        <v>9</v>
      </c>
      <c r="I306" s="1634" t="s">
        <v>920</v>
      </c>
    </row>
    <row r="307" spans="1:9" ht="11.25" customHeight="1">
      <c r="A307" s="1634" t="s">
        <v>2414</v>
      </c>
      <c r="B307" s="1634" t="s">
        <v>3</v>
      </c>
      <c r="C307" s="1634" t="s">
        <v>3048</v>
      </c>
      <c r="D307" s="1634" t="s">
        <v>3049</v>
      </c>
      <c r="E307" s="1634" t="s">
        <v>3050</v>
      </c>
      <c r="F307" s="1634" t="s">
        <v>2450</v>
      </c>
      <c r="G307" s="1634" t="s">
        <v>3051</v>
      </c>
      <c r="H307" s="1634" t="s">
        <v>9</v>
      </c>
      <c r="I307" s="1634" t="s">
        <v>920</v>
      </c>
    </row>
    <row r="308" spans="1:9" ht="11.25" customHeight="1">
      <c r="A308" s="1634" t="s">
        <v>2414</v>
      </c>
      <c r="B308" s="1634" t="s">
        <v>3</v>
      </c>
      <c r="C308" s="1634" t="s">
        <v>3052</v>
      </c>
      <c r="D308" s="1634" t="s">
        <v>3053</v>
      </c>
      <c r="E308" s="1634" t="s">
        <v>3054</v>
      </c>
      <c r="F308" s="1634" t="s">
        <v>2594</v>
      </c>
      <c r="G308" s="1634" t="s">
        <v>9</v>
      </c>
      <c r="H308" s="1634" t="s">
        <v>9</v>
      </c>
      <c r="I308" s="1634" t="s">
        <v>920</v>
      </c>
    </row>
    <row r="309" spans="1:9" ht="11.25" customHeight="1">
      <c r="A309" s="1634" t="s">
        <v>2414</v>
      </c>
      <c r="B309" s="1634" t="s">
        <v>3</v>
      </c>
      <c r="C309" s="1634" t="s">
        <v>3055</v>
      </c>
      <c r="D309" s="1634" t="s">
        <v>3056</v>
      </c>
      <c r="E309" s="1634" t="s">
        <v>3057</v>
      </c>
      <c r="F309" s="1634" t="s">
        <v>3058</v>
      </c>
      <c r="G309" s="1634" t="s">
        <v>9</v>
      </c>
      <c r="H309" s="1634" t="s">
        <v>9</v>
      </c>
      <c r="I309" s="1634" t="s">
        <v>920</v>
      </c>
    </row>
    <row r="310" spans="1:9" ht="11.25" customHeight="1">
      <c r="A310" s="1634" t="s">
        <v>2414</v>
      </c>
      <c r="B310" s="1634" t="s">
        <v>3</v>
      </c>
      <c r="C310" s="1634" t="s">
        <v>3059</v>
      </c>
      <c r="D310" s="1634" t="s">
        <v>3060</v>
      </c>
      <c r="E310" s="1634" t="s">
        <v>3061</v>
      </c>
      <c r="F310" s="1634" t="s">
        <v>2436</v>
      </c>
      <c r="G310" s="1634" t="s">
        <v>9</v>
      </c>
      <c r="H310" s="1634" t="s">
        <v>9</v>
      </c>
      <c r="I310" s="1634" t="s">
        <v>920</v>
      </c>
    </row>
    <row r="311" spans="1:9" ht="11.25" customHeight="1">
      <c r="A311" s="1634" t="s">
        <v>2414</v>
      </c>
      <c r="B311" s="1634" t="s">
        <v>3</v>
      </c>
      <c r="C311" s="1634" t="s">
        <v>3062</v>
      </c>
      <c r="D311" s="1634" t="s">
        <v>3063</v>
      </c>
      <c r="E311" s="1634" t="s">
        <v>3064</v>
      </c>
      <c r="F311" s="1634" t="s">
        <v>2605</v>
      </c>
      <c r="G311" s="1634" t="s">
        <v>9</v>
      </c>
      <c r="H311" s="1634" t="s">
        <v>9</v>
      </c>
      <c r="I311" s="1634" t="s">
        <v>920</v>
      </c>
    </row>
    <row r="312" spans="1:9" ht="11.25" customHeight="1">
      <c r="A312" s="1634" t="s">
        <v>2414</v>
      </c>
      <c r="B312" s="1634" t="s">
        <v>3</v>
      </c>
      <c r="C312" s="1634" t="s">
        <v>2675</v>
      </c>
      <c r="D312" s="1634" t="s">
        <v>2676</v>
      </c>
      <c r="E312" s="1634" t="s">
        <v>2677</v>
      </c>
      <c r="F312" s="1634" t="s">
        <v>2678</v>
      </c>
      <c r="G312" s="1634" t="s">
        <v>9</v>
      </c>
      <c r="H312" s="1634" t="s">
        <v>9</v>
      </c>
      <c r="I312" s="1634" t="s">
        <v>920</v>
      </c>
    </row>
    <row r="313" spans="1:9" ht="11.25" customHeight="1">
      <c r="A313" s="1634" t="s">
        <v>2414</v>
      </c>
      <c r="B313" s="1634" t="s">
        <v>3</v>
      </c>
      <c r="C313" s="1634" t="s">
        <v>3065</v>
      </c>
      <c r="D313" s="1634" t="s">
        <v>3066</v>
      </c>
      <c r="E313" s="1634" t="s">
        <v>3067</v>
      </c>
      <c r="F313" s="1634" t="s">
        <v>2594</v>
      </c>
      <c r="G313" s="1634" t="s">
        <v>9</v>
      </c>
      <c r="H313" s="1634" t="s">
        <v>9</v>
      </c>
      <c r="I313" s="1634" t="s">
        <v>920</v>
      </c>
    </row>
    <row r="314" spans="1:9" ht="11.25" customHeight="1">
      <c r="A314" s="1634" t="s">
        <v>2414</v>
      </c>
      <c r="B314" s="1634" t="s">
        <v>3</v>
      </c>
      <c r="C314" s="1634" t="s">
        <v>2685</v>
      </c>
      <c r="D314" s="1634" t="s">
        <v>2686</v>
      </c>
      <c r="E314" s="1634" t="s">
        <v>2687</v>
      </c>
      <c r="F314" s="1634" t="s">
        <v>37</v>
      </c>
      <c r="G314" s="1634" t="s">
        <v>9</v>
      </c>
      <c r="H314" s="1634" t="s">
        <v>9</v>
      </c>
      <c r="I314" s="1634" t="s">
        <v>920</v>
      </c>
    </row>
    <row r="315" spans="1:9" ht="11.25" customHeight="1">
      <c r="A315" s="1634" t="s">
        <v>2414</v>
      </c>
      <c r="B315" s="1634" t="s">
        <v>3</v>
      </c>
      <c r="C315" s="1634" t="s">
        <v>3068</v>
      </c>
      <c r="D315" s="1634" t="s">
        <v>3069</v>
      </c>
      <c r="E315" s="1634" t="s">
        <v>3070</v>
      </c>
      <c r="F315" s="1634" t="s">
        <v>2536</v>
      </c>
      <c r="G315" s="1634" t="s">
        <v>9</v>
      </c>
      <c r="H315" s="1634" t="s">
        <v>9</v>
      </c>
      <c r="I315" s="1634" t="s">
        <v>920</v>
      </c>
    </row>
    <row r="316" spans="1:9" ht="11.25" customHeight="1">
      <c r="A316" s="1634" t="s">
        <v>2414</v>
      </c>
      <c r="B316" s="1634" t="s">
        <v>3</v>
      </c>
      <c r="C316" s="1634" t="s">
        <v>2691</v>
      </c>
      <c r="D316" s="1634" t="s">
        <v>2692</v>
      </c>
      <c r="E316" s="1634" t="s">
        <v>2693</v>
      </c>
      <c r="F316" s="1634" t="s">
        <v>2605</v>
      </c>
      <c r="G316" s="1634" t="s">
        <v>9</v>
      </c>
      <c r="H316" s="1634" t="s">
        <v>9</v>
      </c>
      <c r="I316" s="1634" t="s">
        <v>920</v>
      </c>
    </row>
    <row r="317" spans="1:9" ht="11.25" customHeight="1">
      <c r="A317" s="1634" t="s">
        <v>2414</v>
      </c>
      <c r="B317" s="1634" t="s">
        <v>3</v>
      </c>
      <c r="C317" s="1634" t="s">
        <v>3071</v>
      </c>
      <c r="D317" s="1634" t="s">
        <v>3072</v>
      </c>
      <c r="E317" s="1634" t="s">
        <v>3073</v>
      </c>
      <c r="F317" s="1634" t="s">
        <v>2605</v>
      </c>
      <c r="G317" s="1634" t="s">
        <v>9</v>
      </c>
      <c r="H317" s="1634" t="s">
        <v>9</v>
      </c>
      <c r="I317" s="1634" t="s">
        <v>920</v>
      </c>
    </row>
    <row r="318" spans="1:9" ht="11.25" customHeight="1">
      <c r="A318" s="1634" t="s">
        <v>2414</v>
      </c>
      <c r="B318" s="1634" t="s">
        <v>3</v>
      </c>
      <c r="C318" s="1634" t="s">
        <v>2694</v>
      </c>
      <c r="D318" s="1634" t="s">
        <v>2695</v>
      </c>
      <c r="E318" s="1634" t="s">
        <v>2696</v>
      </c>
      <c r="F318" s="1634" t="s">
        <v>2461</v>
      </c>
      <c r="G318" s="1634" t="s">
        <v>9</v>
      </c>
      <c r="H318" s="1634" t="s">
        <v>9</v>
      </c>
      <c r="I318" s="1634" t="s">
        <v>920</v>
      </c>
    </row>
    <row r="319" spans="1:9" ht="11.25" customHeight="1">
      <c r="A319" s="1634" t="s">
        <v>2414</v>
      </c>
      <c r="B319" s="1634" t="s">
        <v>3</v>
      </c>
      <c r="C319" s="1634" t="s">
        <v>2697</v>
      </c>
      <c r="D319" s="1634" t="s">
        <v>2698</v>
      </c>
      <c r="E319" s="1634" t="s">
        <v>2699</v>
      </c>
      <c r="F319" s="1634" t="s">
        <v>2536</v>
      </c>
      <c r="G319" s="1634" t="s">
        <v>9</v>
      </c>
      <c r="H319" s="1634" t="s">
        <v>9</v>
      </c>
      <c r="I319" s="1634" t="s">
        <v>920</v>
      </c>
    </row>
    <row r="320" spans="1:9" ht="11.25" customHeight="1">
      <c r="A320" s="1634" t="s">
        <v>2414</v>
      </c>
      <c r="B320" s="1634" t="s">
        <v>3</v>
      </c>
      <c r="C320" s="1634" t="s">
        <v>2706</v>
      </c>
      <c r="D320" s="1634" t="s">
        <v>2707</v>
      </c>
      <c r="E320" s="1634" t="s">
        <v>2708</v>
      </c>
      <c r="F320" s="1634" t="s">
        <v>2646</v>
      </c>
      <c r="G320" s="1634" t="s">
        <v>9</v>
      </c>
      <c r="H320" s="1634" t="s">
        <v>9</v>
      </c>
      <c r="I320" s="1634" t="s">
        <v>920</v>
      </c>
    </row>
    <row r="321" spans="1:9" ht="11.25" customHeight="1">
      <c r="A321" s="1634" t="s">
        <v>2414</v>
      </c>
      <c r="B321" s="1634" t="s">
        <v>3</v>
      </c>
      <c r="C321" s="1634" t="s">
        <v>3074</v>
      </c>
      <c r="D321" s="1634" t="s">
        <v>3075</v>
      </c>
      <c r="E321" s="1634" t="s">
        <v>3076</v>
      </c>
      <c r="F321" s="1634" t="s">
        <v>2646</v>
      </c>
      <c r="G321" s="1634" t="s">
        <v>9</v>
      </c>
      <c r="H321" s="1634" t="s">
        <v>9</v>
      </c>
      <c r="I321" s="1634" t="s">
        <v>920</v>
      </c>
    </row>
    <row r="322" spans="1:9" ht="11.25" customHeight="1">
      <c r="A322" s="1634" t="s">
        <v>2414</v>
      </c>
      <c r="B322" s="1634" t="s">
        <v>3</v>
      </c>
      <c r="C322" s="1634" t="s">
        <v>3077</v>
      </c>
      <c r="D322" s="1634" t="s">
        <v>3078</v>
      </c>
      <c r="E322" s="1634" t="s">
        <v>3079</v>
      </c>
      <c r="F322" s="1634" t="s">
        <v>2605</v>
      </c>
      <c r="G322" s="1634" t="s">
        <v>3080</v>
      </c>
      <c r="H322" s="1634" t="s">
        <v>9</v>
      </c>
      <c r="I322" s="1634" t="s">
        <v>920</v>
      </c>
    </row>
    <row r="323" spans="1:9" ht="11.25" customHeight="1">
      <c r="A323" s="1634" t="s">
        <v>2414</v>
      </c>
      <c r="B323" s="1634" t="s">
        <v>3</v>
      </c>
      <c r="C323" s="1634" t="s">
        <v>3081</v>
      </c>
      <c r="D323" s="1634" t="s">
        <v>3082</v>
      </c>
      <c r="E323" s="1634" t="s">
        <v>3083</v>
      </c>
      <c r="F323" s="1634" t="s">
        <v>37</v>
      </c>
      <c r="G323" s="1634" t="s">
        <v>9</v>
      </c>
      <c r="H323" s="1634" t="s">
        <v>9</v>
      </c>
      <c r="I323" s="1634" t="s">
        <v>920</v>
      </c>
    </row>
    <row r="324" spans="1:9" ht="11.25" customHeight="1">
      <c r="A324" s="1634" t="s">
        <v>2414</v>
      </c>
      <c r="B324" s="1634" t="s">
        <v>3</v>
      </c>
      <c r="C324" s="1634" t="s">
        <v>2719</v>
      </c>
      <c r="D324" s="1634" t="s">
        <v>2720</v>
      </c>
      <c r="E324" s="1634" t="s">
        <v>2721</v>
      </c>
      <c r="F324" s="1634" t="s">
        <v>2436</v>
      </c>
      <c r="G324" s="1634" t="s">
        <v>2718</v>
      </c>
      <c r="H324" s="1634" t="s">
        <v>9</v>
      </c>
      <c r="I324" s="1634" t="s">
        <v>920</v>
      </c>
    </row>
    <row r="325" spans="1:9" ht="11.25" customHeight="1">
      <c r="A325" s="1634" t="s">
        <v>2414</v>
      </c>
      <c r="B325" s="1634" t="s">
        <v>3</v>
      </c>
      <c r="C325" s="1634" t="s">
        <v>3084</v>
      </c>
      <c r="D325" s="1634" t="s">
        <v>3085</v>
      </c>
      <c r="E325" s="1634" t="s">
        <v>3086</v>
      </c>
      <c r="F325" s="1634" t="s">
        <v>2532</v>
      </c>
      <c r="G325" s="1634" t="s">
        <v>9</v>
      </c>
      <c r="H325" s="1634" t="s">
        <v>9</v>
      </c>
      <c r="I325" s="1634" t="s">
        <v>920</v>
      </c>
    </row>
    <row r="326" spans="1:9" ht="11.25" customHeight="1">
      <c r="A326" s="1634" t="s">
        <v>2414</v>
      </c>
      <c r="B326" s="1634" t="s">
        <v>3</v>
      </c>
      <c r="C326" s="1634" t="s">
        <v>3087</v>
      </c>
      <c r="D326" s="1634" t="s">
        <v>3088</v>
      </c>
      <c r="E326" s="1634" t="s">
        <v>3089</v>
      </c>
      <c r="F326" s="1634" t="s">
        <v>2474</v>
      </c>
      <c r="G326" s="1634" t="s">
        <v>9</v>
      </c>
      <c r="H326" s="1634" t="s">
        <v>9</v>
      </c>
      <c r="I326" s="1634" t="s">
        <v>920</v>
      </c>
    </row>
    <row r="327" spans="1:9" ht="11.25" customHeight="1">
      <c r="A327" s="1634" t="s">
        <v>2414</v>
      </c>
      <c r="B327" s="1634" t="s">
        <v>3</v>
      </c>
      <c r="C327" s="1634" t="s">
        <v>2725</v>
      </c>
      <c r="D327" s="1634" t="s">
        <v>2726</v>
      </c>
      <c r="E327" s="1634" t="s">
        <v>2727</v>
      </c>
      <c r="F327" s="1634" t="s">
        <v>2728</v>
      </c>
      <c r="G327" s="1634" t="s">
        <v>9</v>
      </c>
      <c r="H327" s="1634" t="s">
        <v>9</v>
      </c>
      <c r="I327" s="1634" t="s">
        <v>920</v>
      </c>
    </row>
    <row r="328" spans="1:9" ht="11.25" customHeight="1">
      <c r="A328" s="1634" t="s">
        <v>2414</v>
      </c>
      <c r="B328" s="1634" t="s">
        <v>3</v>
      </c>
      <c r="C328" s="1634" t="s">
        <v>2729</v>
      </c>
      <c r="D328" s="1634" t="s">
        <v>2730</v>
      </c>
      <c r="E328" s="1634" t="s">
        <v>2731</v>
      </c>
      <c r="F328" s="1634" t="s">
        <v>2436</v>
      </c>
      <c r="G328" s="1634" t="s">
        <v>9</v>
      </c>
      <c r="H328" s="1634" t="s">
        <v>9</v>
      </c>
      <c r="I328" s="1634" t="s">
        <v>920</v>
      </c>
    </row>
    <row r="329" spans="1:9" ht="11.25" customHeight="1">
      <c r="A329" s="1634" t="s">
        <v>2414</v>
      </c>
      <c r="B329" s="1634" t="s">
        <v>3</v>
      </c>
      <c r="C329" s="1634" t="s">
        <v>2732</v>
      </c>
      <c r="D329" s="1634" t="s">
        <v>2733</v>
      </c>
      <c r="E329" s="1634" t="s">
        <v>2734</v>
      </c>
      <c r="F329" s="1634" t="s">
        <v>2436</v>
      </c>
      <c r="G329" s="1634" t="s">
        <v>9</v>
      </c>
      <c r="H329" s="1634" t="s">
        <v>9</v>
      </c>
      <c r="I329" s="1634" t="s">
        <v>920</v>
      </c>
    </row>
    <row r="330" spans="1:9" ht="11.25" customHeight="1">
      <c r="A330" s="1634" t="s">
        <v>2414</v>
      </c>
      <c r="B330" s="1634" t="s">
        <v>3</v>
      </c>
      <c r="C330" s="1634" t="s">
        <v>2735</v>
      </c>
      <c r="D330" s="1634" t="s">
        <v>2736</v>
      </c>
      <c r="E330" s="1634" t="s">
        <v>2737</v>
      </c>
      <c r="F330" s="1634" t="s">
        <v>2436</v>
      </c>
      <c r="G330" s="1634" t="s">
        <v>9</v>
      </c>
      <c r="H330" s="1634" t="s">
        <v>9</v>
      </c>
      <c r="I330" s="1634" t="s">
        <v>920</v>
      </c>
    </row>
    <row r="331" spans="1:9" ht="11.25" customHeight="1">
      <c r="A331" s="1634" t="s">
        <v>2414</v>
      </c>
      <c r="B331" s="1634" t="s">
        <v>3</v>
      </c>
      <c r="C331" s="1634" t="s">
        <v>2741</v>
      </c>
      <c r="D331" s="1634" t="s">
        <v>2742</v>
      </c>
      <c r="E331" s="1634" t="s">
        <v>2743</v>
      </c>
      <c r="F331" s="1634" t="s">
        <v>2436</v>
      </c>
      <c r="G331" s="1634" t="s">
        <v>9</v>
      </c>
      <c r="H331" s="1634" t="s">
        <v>9</v>
      </c>
      <c r="I331" s="1634" t="s">
        <v>920</v>
      </c>
    </row>
    <row r="332" spans="1:9" ht="11.25" customHeight="1">
      <c r="A332" s="1634" t="s">
        <v>2414</v>
      </c>
      <c r="B332" s="1634" t="s">
        <v>3</v>
      </c>
      <c r="C332" s="1634" t="s">
        <v>2747</v>
      </c>
      <c r="D332" s="1634" t="s">
        <v>2745</v>
      </c>
      <c r="E332" s="1634" t="s">
        <v>2748</v>
      </c>
      <c r="F332" s="1634" t="s">
        <v>2728</v>
      </c>
      <c r="G332" s="1634" t="s">
        <v>9</v>
      </c>
      <c r="H332" s="1634" t="s">
        <v>9</v>
      </c>
      <c r="I332" s="1634" t="s">
        <v>920</v>
      </c>
    </row>
    <row r="333" spans="1:9" ht="11.25" customHeight="1">
      <c r="A333" s="1634" t="s">
        <v>2414</v>
      </c>
      <c r="B333" s="1634" t="s">
        <v>3</v>
      </c>
      <c r="C333" s="1634" t="s">
        <v>2749</v>
      </c>
      <c r="D333" s="1634" t="s">
        <v>2750</v>
      </c>
      <c r="E333" s="1634" t="s">
        <v>2751</v>
      </c>
      <c r="F333" s="1634" t="s">
        <v>2436</v>
      </c>
      <c r="G333" s="1634" t="s">
        <v>9</v>
      </c>
      <c r="H333" s="1634" t="s">
        <v>9</v>
      </c>
      <c r="I333" s="1634" t="s">
        <v>920</v>
      </c>
    </row>
    <row r="334" spans="1:9" ht="11.25" customHeight="1">
      <c r="A334" s="1634" t="s">
        <v>2414</v>
      </c>
      <c r="B334" s="1634" t="s">
        <v>3</v>
      </c>
      <c r="C334" s="1634" t="s">
        <v>3090</v>
      </c>
      <c r="D334" s="1634" t="s">
        <v>3091</v>
      </c>
      <c r="E334" s="1634" t="s">
        <v>3092</v>
      </c>
      <c r="F334" s="1634" t="s">
        <v>2605</v>
      </c>
      <c r="G334" s="1634" t="s">
        <v>9</v>
      </c>
      <c r="H334" s="1634" t="s">
        <v>9</v>
      </c>
      <c r="I334" s="1634" t="s">
        <v>920</v>
      </c>
    </row>
    <row r="335" spans="1:9" ht="11.25" customHeight="1">
      <c r="A335" s="1634" t="s">
        <v>2414</v>
      </c>
      <c r="B335" s="1634" t="s">
        <v>3</v>
      </c>
      <c r="C335" s="1634" t="s">
        <v>3093</v>
      </c>
      <c r="D335" s="1634" t="s">
        <v>3094</v>
      </c>
      <c r="E335" s="1634" t="s">
        <v>3095</v>
      </c>
      <c r="F335" s="1634" t="s">
        <v>2446</v>
      </c>
      <c r="G335" s="1634" t="s">
        <v>9</v>
      </c>
      <c r="H335" s="1634" t="s">
        <v>9</v>
      </c>
      <c r="I335" s="1634" t="s">
        <v>920</v>
      </c>
    </row>
    <row r="336" spans="1:9" ht="11.25" customHeight="1">
      <c r="A336" s="1634" t="s">
        <v>2414</v>
      </c>
      <c r="B336" s="1634" t="s">
        <v>3</v>
      </c>
      <c r="C336" s="1634" t="s">
        <v>2752</v>
      </c>
      <c r="D336" s="1634" t="s">
        <v>2753</v>
      </c>
      <c r="E336" s="1634" t="s">
        <v>2754</v>
      </c>
      <c r="F336" s="1634" t="s">
        <v>2474</v>
      </c>
      <c r="G336" s="1634" t="s">
        <v>9</v>
      </c>
      <c r="H336" s="1634" t="s">
        <v>9</v>
      </c>
      <c r="I336" s="1634" t="s">
        <v>920</v>
      </c>
    </row>
    <row r="337" spans="1:9" ht="11.25" customHeight="1">
      <c r="A337" s="1634" t="s">
        <v>2414</v>
      </c>
      <c r="B337" s="1634" t="s">
        <v>3</v>
      </c>
      <c r="C337" s="1634" t="s">
        <v>3096</v>
      </c>
      <c r="D337" s="1634" t="s">
        <v>3097</v>
      </c>
      <c r="E337" s="1634" t="s">
        <v>3098</v>
      </c>
      <c r="F337" s="1634" t="s">
        <v>2446</v>
      </c>
      <c r="G337" s="1634" t="s">
        <v>3099</v>
      </c>
      <c r="H337" s="1634" t="s">
        <v>9</v>
      </c>
      <c r="I337" s="1634" t="s">
        <v>920</v>
      </c>
    </row>
    <row r="338" spans="1:9" ht="11.25" customHeight="1">
      <c r="A338" s="1634" t="s">
        <v>2414</v>
      </c>
      <c r="B338" s="1634" t="s">
        <v>3</v>
      </c>
      <c r="C338" s="1634" t="s">
        <v>3100</v>
      </c>
      <c r="D338" s="1634" t="s">
        <v>3101</v>
      </c>
      <c r="E338" s="1634" t="s">
        <v>3102</v>
      </c>
      <c r="F338" s="1634" t="s">
        <v>2605</v>
      </c>
      <c r="G338" s="1634" t="s">
        <v>9</v>
      </c>
      <c r="H338" s="1634" t="s">
        <v>9</v>
      </c>
      <c r="I338" s="1634" t="s">
        <v>920</v>
      </c>
    </row>
    <row r="339" spans="1:9" ht="11.25" customHeight="1">
      <c r="A339" s="1634" t="s">
        <v>2414</v>
      </c>
      <c r="B339" s="1634" t="s">
        <v>3</v>
      </c>
      <c r="C339" s="1634" t="s">
        <v>2761</v>
      </c>
      <c r="D339" s="1634" t="s">
        <v>2762</v>
      </c>
      <c r="E339" s="1634" t="s">
        <v>2763</v>
      </c>
      <c r="F339" s="1634" t="s">
        <v>2605</v>
      </c>
      <c r="G339" s="1634" t="s">
        <v>9</v>
      </c>
      <c r="H339" s="1634" t="s">
        <v>9</v>
      </c>
      <c r="I339" s="1634" t="s">
        <v>920</v>
      </c>
    </row>
    <row r="340" spans="1:9" ht="11.25" customHeight="1">
      <c r="A340" s="1634" t="s">
        <v>2414</v>
      </c>
      <c r="B340" s="1634" t="s">
        <v>3</v>
      </c>
      <c r="C340" s="1634" t="s">
        <v>2764</v>
      </c>
      <c r="D340" s="1634" t="s">
        <v>2765</v>
      </c>
      <c r="E340" s="1634" t="s">
        <v>2766</v>
      </c>
      <c r="F340" s="1634" t="s">
        <v>2536</v>
      </c>
      <c r="G340" s="1634" t="s">
        <v>9</v>
      </c>
      <c r="H340" s="1634" t="s">
        <v>9</v>
      </c>
      <c r="I340" s="1634" t="s">
        <v>920</v>
      </c>
    </row>
    <row r="341" spans="1:9" ht="11.25" customHeight="1">
      <c r="A341" s="1634" t="s">
        <v>2414</v>
      </c>
      <c r="B341" s="1634" t="s">
        <v>3</v>
      </c>
      <c r="C341" s="1634" t="s">
        <v>3103</v>
      </c>
      <c r="D341" s="1634" t="s">
        <v>3104</v>
      </c>
      <c r="E341" s="1634" t="s">
        <v>3105</v>
      </c>
      <c r="F341" s="1634" t="s">
        <v>2594</v>
      </c>
      <c r="G341" s="1634" t="s">
        <v>9</v>
      </c>
      <c r="H341" s="1634" t="s">
        <v>9</v>
      </c>
      <c r="I341" s="1634" t="s">
        <v>920</v>
      </c>
    </row>
    <row r="342" spans="1:9" ht="11.25" customHeight="1">
      <c r="A342" s="1634" t="s">
        <v>2414</v>
      </c>
      <c r="B342" s="1634" t="s">
        <v>3</v>
      </c>
      <c r="C342" s="1634" t="s">
        <v>2770</v>
      </c>
      <c r="D342" s="1634" t="s">
        <v>2771</v>
      </c>
      <c r="E342" s="1634" t="s">
        <v>2772</v>
      </c>
      <c r="F342" s="1634" t="s">
        <v>2646</v>
      </c>
      <c r="G342" s="1634" t="s">
        <v>9</v>
      </c>
      <c r="H342" s="1634" t="s">
        <v>9</v>
      </c>
      <c r="I342" s="1634" t="s">
        <v>920</v>
      </c>
    </row>
    <row r="343" spans="1:9" ht="11.25" customHeight="1">
      <c r="A343" s="1634" t="s">
        <v>2414</v>
      </c>
      <c r="B343" s="1634" t="s">
        <v>3</v>
      </c>
      <c r="C343" s="1634" t="s">
        <v>3106</v>
      </c>
      <c r="D343" s="1634" t="s">
        <v>3107</v>
      </c>
      <c r="E343" s="1634" t="s">
        <v>3108</v>
      </c>
      <c r="F343" s="1634" t="s">
        <v>2536</v>
      </c>
      <c r="G343" s="1634" t="s">
        <v>9</v>
      </c>
      <c r="H343" s="1634" t="s">
        <v>9</v>
      </c>
      <c r="I343" s="1634" t="s">
        <v>920</v>
      </c>
    </row>
    <row r="344" spans="1:9" ht="11.25" customHeight="1">
      <c r="A344" s="1634" t="s">
        <v>2414</v>
      </c>
      <c r="B344" s="1634" t="s">
        <v>3</v>
      </c>
      <c r="C344" s="1634" t="s">
        <v>3109</v>
      </c>
      <c r="D344" s="1634" t="s">
        <v>3110</v>
      </c>
      <c r="E344" s="1634" t="s">
        <v>3111</v>
      </c>
      <c r="F344" s="1634" t="s">
        <v>2446</v>
      </c>
      <c r="G344" s="1634" t="s">
        <v>9</v>
      </c>
      <c r="H344" s="1634" t="s">
        <v>9</v>
      </c>
      <c r="I344" s="1634" t="s">
        <v>920</v>
      </c>
    </row>
    <row r="345" spans="1:9" ht="11.25" customHeight="1">
      <c r="A345" s="1634" t="s">
        <v>2414</v>
      </c>
      <c r="B345" s="1634" t="s">
        <v>3</v>
      </c>
      <c r="C345" s="1634" t="s">
        <v>2779</v>
      </c>
      <c r="D345" s="1634" t="s">
        <v>2780</v>
      </c>
      <c r="E345" s="1634" t="s">
        <v>2781</v>
      </c>
      <c r="F345" s="1634" t="s">
        <v>2521</v>
      </c>
      <c r="G345" s="1634" t="s">
        <v>9</v>
      </c>
      <c r="H345" s="1634" t="s">
        <v>9</v>
      </c>
      <c r="I345" s="1634" t="s">
        <v>920</v>
      </c>
    </row>
    <row r="346" spans="1:9" ht="11.25" customHeight="1">
      <c r="A346" s="1634" t="s">
        <v>2414</v>
      </c>
      <c r="B346" s="1634" t="s">
        <v>3</v>
      </c>
      <c r="C346" s="1634" t="s">
        <v>2782</v>
      </c>
      <c r="D346" s="1634" t="s">
        <v>2783</v>
      </c>
      <c r="E346" s="1634" t="s">
        <v>2784</v>
      </c>
      <c r="F346" s="1634" t="s">
        <v>2436</v>
      </c>
      <c r="G346" s="1634" t="s">
        <v>9</v>
      </c>
      <c r="H346" s="1634" t="s">
        <v>9</v>
      </c>
      <c r="I346" s="1634" t="s">
        <v>920</v>
      </c>
    </row>
    <row r="347" spans="1:9" ht="11.25" customHeight="1">
      <c r="A347" s="1634" t="s">
        <v>2414</v>
      </c>
      <c r="B347" s="1634" t="s">
        <v>3</v>
      </c>
      <c r="C347" s="1634" t="s">
        <v>3112</v>
      </c>
      <c r="D347" s="1634" t="s">
        <v>3113</v>
      </c>
      <c r="E347" s="1634" t="s">
        <v>3114</v>
      </c>
      <c r="F347" s="1634" t="s">
        <v>2594</v>
      </c>
      <c r="G347" s="1634" t="s">
        <v>9</v>
      </c>
      <c r="H347" s="1634" t="s">
        <v>9</v>
      </c>
      <c r="I347" s="1634" t="s">
        <v>920</v>
      </c>
    </row>
    <row r="348" spans="1:9" ht="11.25" customHeight="1">
      <c r="A348" s="1634" t="s">
        <v>2414</v>
      </c>
      <c r="B348" s="1634" t="s">
        <v>3</v>
      </c>
      <c r="C348" s="1634" t="s">
        <v>2791</v>
      </c>
      <c r="D348" s="1634" t="s">
        <v>2792</v>
      </c>
      <c r="E348" s="1634" t="s">
        <v>2793</v>
      </c>
      <c r="F348" s="1634" t="s">
        <v>2594</v>
      </c>
      <c r="G348" s="1634" t="s">
        <v>9</v>
      </c>
      <c r="H348" s="1634" t="s">
        <v>9</v>
      </c>
      <c r="I348" s="1634" t="s">
        <v>920</v>
      </c>
    </row>
    <row r="349" spans="1:9" ht="11.25" customHeight="1">
      <c r="A349" s="1634" t="s">
        <v>2414</v>
      </c>
      <c r="B349" s="1634" t="s">
        <v>3</v>
      </c>
      <c r="C349" s="1634" t="s">
        <v>2794</v>
      </c>
      <c r="D349" s="1634" t="s">
        <v>2795</v>
      </c>
      <c r="E349" s="1634" t="s">
        <v>2796</v>
      </c>
      <c r="F349" s="1634" t="s">
        <v>2536</v>
      </c>
      <c r="G349" s="1634" t="s">
        <v>9</v>
      </c>
      <c r="H349" s="1634" t="s">
        <v>9</v>
      </c>
      <c r="I349" s="1634" t="s">
        <v>920</v>
      </c>
    </row>
    <row r="350" spans="1:9" ht="11.25" customHeight="1">
      <c r="A350" s="1634" t="s">
        <v>2414</v>
      </c>
      <c r="B350" s="1634" t="s">
        <v>3</v>
      </c>
      <c r="C350" s="1634" t="s">
        <v>3115</v>
      </c>
      <c r="D350" s="1634" t="s">
        <v>3116</v>
      </c>
      <c r="E350" s="1634" t="s">
        <v>3117</v>
      </c>
      <c r="F350" s="1634" t="s">
        <v>2532</v>
      </c>
      <c r="G350" s="1634" t="s">
        <v>9</v>
      </c>
      <c r="H350" s="1634" t="s">
        <v>9</v>
      </c>
      <c r="I350" s="1634" t="s">
        <v>920</v>
      </c>
    </row>
    <row r="351" spans="1:9" ht="11.25" customHeight="1">
      <c r="A351" s="1634" t="s">
        <v>2414</v>
      </c>
      <c r="B351" s="1634" t="s">
        <v>3</v>
      </c>
      <c r="C351" s="1634" t="s">
        <v>3118</v>
      </c>
      <c r="D351" s="1634" t="s">
        <v>3119</v>
      </c>
      <c r="E351" s="1634" t="s">
        <v>3120</v>
      </c>
      <c r="F351" s="1634" t="s">
        <v>2521</v>
      </c>
      <c r="G351" s="1634" t="s">
        <v>9</v>
      </c>
      <c r="H351" s="1634" t="s">
        <v>9</v>
      </c>
      <c r="I351" s="1634" t="s">
        <v>920</v>
      </c>
    </row>
    <row r="352" spans="1:9" ht="11.25" customHeight="1">
      <c r="A352" s="1634" t="s">
        <v>2414</v>
      </c>
      <c r="B352" s="1634" t="s">
        <v>3</v>
      </c>
      <c r="C352" s="1634" t="s">
        <v>3121</v>
      </c>
      <c r="D352" s="1634" t="s">
        <v>3122</v>
      </c>
      <c r="E352" s="1634" t="s">
        <v>3123</v>
      </c>
      <c r="F352" s="1634" t="s">
        <v>2503</v>
      </c>
      <c r="G352" s="1634" t="s">
        <v>9</v>
      </c>
      <c r="H352" s="1634" t="s">
        <v>9</v>
      </c>
      <c r="I352" s="1634" t="s">
        <v>920</v>
      </c>
    </row>
    <row r="353" spans="1:9" ht="11.25" customHeight="1">
      <c r="A353" s="1634" t="s">
        <v>2414</v>
      </c>
      <c r="B353" s="1634" t="s">
        <v>3</v>
      </c>
      <c r="C353" s="1634" t="s">
        <v>2831</v>
      </c>
      <c r="D353" s="1634" t="s">
        <v>2832</v>
      </c>
      <c r="E353" s="1634" t="s">
        <v>2833</v>
      </c>
      <c r="F353" s="1634" t="s">
        <v>2461</v>
      </c>
      <c r="G353" s="1634" t="s">
        <v>9</v>
      </c>
      <c r="H353" s="1634" t="s">
        <v>9</v>
      </c>
      <c r="I353" s="1634" t="s">
        <v>920</v>
      </c>
    </row>
    <row r="354" spans="1:9" ht="11.25" customHeight="1">
      <c r="A354" s="1634" t="s">
        <v>2414</v>
      </c>
      <c r="B354" s="1634" t="s">
        <v>3</v>
      </c>
      <c r="C354" s="1634" t="s">
        <v>3124</v>
      </c>
      <c r="D354" s="1634" t="s">
        <v>3125</v>
      </c>
      <c r="E354" s="1634" t="s">
        <v>3126</v>
      </c>
      <c r="F354" s="1634" t="s">
        <v>2646</v>
      </c>
      <c r="G354" s="1634" t="s">
        <v>9</v>
      </c>
      <c r="H354" s="1634" t="s">
        <v>9</v>
      </c>
      <c r="I354" s="1634" t="s">
        <v>920</v>
      </c>
    </row>
    <row r="355" spans="1:9" ht="11.25" customHeight="1">
      <c r="A355" s="1634" t="s">
        <v>2414</v>
      </c>
      <c r="B355" s="1634" t="s">
        <v>3</v>
      </c>
      <c r="C355" s="1634" t="s">
        <v>2847</v>
      </c>
      <c r="D355" s="1634" t="s">
        <v>2848</v>
      </c>
      <c r="E355" s="1634" t="s">
        <v>2849</v>
      </c>
      <c r="F355" s="1634" t="s">
        <v>2532</v>
      </c>
      <c r="G355" s="1634" t="s">
        <v>9</v>
      </c>
      <c r="H355" s="1634" t="s">
        <v>9</v>
      </c>
      <c r="I355" s="1634" t="s">
        <v>920</v>
      </c>
    </row>
    <row r="356" spans="1:9" ht="11.25" customHeight="1">
      <c r="A356" s="1634" t="s">
        <v>2414</v>
      </c>
      <c r="B356" s="1634" t="s">
        <v>3</v>
      </c>
      <c r="C356" s="1634" t="s">
        <v>2850</v>
      </c>
      <c r="D356" s="1634" t="s">
        <v>2851</v>
      </c>
      <c r="E356" s="1634" t="s">
        <v>2852</v>
      </c>
      <c r="F356" s="1634" t="s">
        <v>2532</v>
      </c>
      <c r="G356" s="1634" t="s">
        <v>9</v>
      </c>
      <c r="H356" s="1634" t="s">
        <v>9</v>
      </c>
      <c r="I356" s="1634" t="s">
        <v>920</v>
      </c>
    </row>
    <row r="357" spans="1:9" ht="11.25" customHeight="1">
      <c r="A357" s="1634" t="s">
        <v>2414</v>
      </c>
      <c r="B357" s="1634" t="s">
        <v>3</v>
      </c>
      <c r="C357" s="1634" t="s">
        <v>3127</v>
      </c>
      <c r="D357" s="1634" t="s">
        <v>3128</v>
      </c>
      <c r="E357" s="1634" t="s">
        <v>3129</v>
      </c>
      <c r="F357" s="1634" t="s">
        <v>2536</v>
      </c>
      <c r="G357" s="1634" t="s">
        <v>3130</v>
      </c>
      <c r="H357" s="1634" t="s">
        <v>9</v>
      </c>
      <c r="I357" s="1634" t="s">
        <v>920</v>
      </c>
    </row>
    <row r="358" spans="1:9" ht="11.25" customHeight="1">
      <c r="A358" s="1634" t="s">
        <v>2414</v>
      </c>
      <c r="B358" s="1634" t="s">
        <v>3</v>
      </c>
      <c r="C358" s="1634" t="s">
        <v>2857</v>
      </c>
      <c r="D358" s="1634" t="s">
        <v>2858</v>
      </c>
      <c r="E358" s="1634" t="s">
        <v>2859</v>
      </c>
      <c r="F358" s="1634" t="s">
        <v>2860</v>
      </c>
      <c r="G358" s="1634" t="s">
        <v>9</v>
      </c>
      <c r="H358" s="1634" t="s">
        <v>9</v>
      </c>
      <c r="I358" s="1634" t="s">
        <v>920</v>
      </c>
    </row>
    <row r="359" spans="1:9" ht="11.25" customHeight="1">
      <c r="A359" s="1634" t="s">
        <v>2414</v>
      </c>
      <c r="B359" s="1634" t="s">
        <v>3</v>
      </c>
      <c r="C359" s="1634" t="s">
        <v>3131</v>
      </c>
      <c r="D359" s="1634" t="s">
        <v>3132</v>
      </c>
      <c r="E359" s="1634" t="s">
        <v>3133</v>
      </c>
      <c r="F359" s="1634" t="s">
        <v>37</v>
      </c>
      <c r="G359" s="1634" t="s">
        <v>3134</v>
      </c>
      <c r="H359" s="1634" t="s">
        <v>9</v>
      </c>
      <c r="I359" s="1634" t="s">
        <v>920</v>
      </c>
    </row>
    <row r="360" spans="1:9" ht="11.25" customHeight="1">
      <c r="A360" s="1634" t="s">
        <v>2414</v>
      </c>
      <c r="B360" s="1634" t="s">
        <v>3</v>
      </c>
      <c r="C360" s="1634" t="s">
        <v>2861</v>
      </c>
      <c r="D360" s="1634" t="s">
        <v>2862</v>
      </c>
      <c r="E360" s="1634" t="s">
        <v>2863</v>
      </c>
      <c r="F360" s="1634" t="s">
        <v>2864</v>
      </c>
      <c r="G360" s="1634" t="s">
        <v>9</v>
      </c>
      <c r="H360" s="1634" t="s">
        <v>9</v>
      </c>
      <c r="I360" s="1634" t="s">
        <v>920</v>
      </c>
    </row>
    <row r="361" spans="1:9" ht="11.25" customHeight="1">
      <c r="A361" s="1634" t="s">
        <v>2414</v>
      </c>
      <c r="B361" s="1634" t="s">
        <v>3</v>
      </c>
      <c r="C361" s="1634" t="s">
        <v>2920</v>
      </c>
      <c r="D361" s="1634" t="s">
        <v>2862</v>
      </c>
      <c r="E361" s="1634" t="s">
        <v>2863</v>
      </c>
      <c r="F361" s="1634" t="s">
        <v>2921</v>
      </c>
      <c r="G361" s="1634" t="s">
        <v>9</v>
      </c>
      <c r="H361" s="1634" t="s">
        <v>9</v>
      </c>
      <c r="I361" s="1634" t="s">
        <v>920</v>
      </c>
    </row>
    <row r="362" spans="1:9" ht="11.25" customHeight="1">
      <c r="A362" s="1634" t="s">
        <v>2414</v>
      </c>
      <c r="B362" s="1634" t="s">
        <v>3</v>
      </c>
      <c r="C362" s="1634" t="s">
        <v>3135</v>
      </c>
      <c r="D362" s="1634" t="s">
        <v>3136</v>
      </c>
      <c r="E362" s="1634" t="s">
        <v>3137</v>
      </c>
      <c r="F362" s="1634" t="s">
        <v>2646</v>
      </c>
      <c r="G362" s="1634" t="s">
        <v>9</v>
      </c>
      <c r="H362" s="1634" t="s">
        <v>9</v>
      </c>
      <c r="I362" s="1634" t="s">
        <v>920</v>
      </c>
    </row>
    <row r="363" spans="1:9" ht="11.25" customHeight="1">
      <c r="A363" s="1634" t="s">
        <v>2414</v>
      </c>
      <c r="B363" s="1634" t="s">
        <v>3</v>
      </c>
      <c r="C363" s="1634" t="s">
        <v>3138</v>
      </c>
      <c r="D363" s="1634" t="s">
        <v>3139</v>
      </c>
      <c r="E363" s="1634" t="s">
        <v>3140</v>
      </c>
      <c r="F363" s="1634" t="s">
        <v>37</v>
      </c>
      <c r="G363" s="1634" t="s">
        <v>9</v>
      </c>
      <c r="H363" s="1634" t="s">
        <v>9</v>
      </c>
      <c r="I363" s="1634" t="s">
        <v>920</v>
      </c>
    </row>
    <row r="364" spans="1:9" ht="11.25" customHeight="1">
      <c r="A364" s="1634" t="s">
        <v>2414</v>
      </c>
      <c r="B364" s="1634" t="s">
        <v>3</v>
      </c>
      <c r="C364" s="1634" t="s">
        <v>3141</v>
      </c>
      <c r="D364" s="1634" t="s">
        <v>3142</v>
      </c>
      <c r="E364" s="1634" t="s">
        <v>3143</v>
      </c>
      <c r="F364" s="1634" t="s">
        <v>2566</v>
      </c>
      <c r="G364" s="1634" t="s">
        <v>9</v>
      </c>
      <c r="H364" s="1634" t="s">
        <v>9</v>
      </c>
      <c r="I364" s="1634" t="s">
        <v>920</v>
      </c>
    </row>
    <row r="365" spans="1:9" ht="11.25" customHeight="1">
      <c r="A365" s="1634" t="s">
        <v>2414</v>
      </c>
      <c r="B365" s="1634" t="s">
        <v>3</v>
      </c>
      <c r="C365" s="1634" t="s">
        <v>3144</v>
      </c>
      <c r="D365" s="1634" t="s">
        <v>3145</v>
      </c>
      <c r="E365" s="1634" t="s">
        <v>3146</v>
      </c>
      <c r="F365" s="1634" t="s">
        <v>2436</v>
      </c>
      <c r="G365" s="1634" t="s">
        <v>9</v>
      </c>
      <c r="H365" s="1634" t="s">
        <v>9</v>
      </c>
      <c r="I365" s="1634" t="s">
        <v>920</v>
      </c>
    </row>
    <row r="366" spans="1:9" ht="11.25" customHeight="1">
      <c r="A366" s="1634" t="s">
        <v>2414</v>
      </c>
      <c r="B366" s="1634" t="s">
        <v>3</v>
      </c>
      <c r="C366" s="1634" t="s">
        <v>2868</v>
      </c>
      <c r="D366" s="1634" t="s">
        <v>2869</v>
      </c>
      <c r="E366" s="1634" t="s">
        <v>2870</v>
      </c>
      <c r="F366" s="1634" t="s">
        <v>2436</v>
      </c>
      <c r="G366" s="1634" t="s">
        <v>9</v>
      </c>
      <c r="H366" s="1634" t="s">
        <v>9</v>
      </c>
      <c r="I366" s="1634" t="s">
        <v>920</v>
      </c>
    </row>
    <row r="367" spans="1:9" ht="11.25" customHeight="1">
      <c r="A367" s="1634" t="s">
        <v>2414</v>
      </c>
      <c r="B367" s="1634" t="s">
        <v>3</v>
      </c>
      <c r="C367" s="1634" t="s">
        <v>3147</v>
      </c>
      <c r="D367" s="1634" t="s">
        <v>3148</v>
      </c>
      <c r="E367" s="1634" t="s">
        <v>3149</v>
      </c>
      <c r="F367" s="1634" t="s">
        <v>2594</v>
      </c>
      <c r="G367" s="1634" t="s">
        <v>9</v>
      </c>
      <c r="H367" s="1634" t="s">
        <v>9</v>
      </c>
      <c r="I367" s="1634" t="s">
        <v>920</v>
      </c>
    </row>
    <row r="368" spans="1:9" ht="11.25" customHeight="1">
      <c r="A368" s="1634" t="s">
        <v>2414</v>
      </c>
      <c r="B368" s="1634" t="s">
        <v>3</v>
      </c>
      <c r="C368" s="1634" t="s">
        <v>2883</v>
      </c>
      <c r="D368" s="1634" t="s">
        <v>2884</v>
      </c>
      <c r="E368" s="1634" t="s">
        <v>2885</v>
      </c>
      <c r="F368" s="1634" t="s">
        <v>2450</v>
      </c>
      <c r="G368" s="1634" t="s">
        <v>9</v>
      </c>
      <c r="H368" s="1634" t="s">
        <v>9</v>
      </c>
      <c r="I368" s="1634" t="s">
        <v>920</v>
      </c>
    </row>
    <row r="369" spans="1:9" ht="11.25" customHeight="1">
      <c r="A369" s="1634" t="s">
        <v>2414</v>
      </c>
      <c r="B369" s="1634" t="s">
        <v>3</v>
      </c>
      <c r="C369" s="1634" t="s">
        <v>2886</v>
      </c>
      <c r="D369" s="1634" t="s">
        <v>2887</v>
      </c>
      <c r="E369" s="1634" t="s">
        <v>2888</v>
      </c>
      <c r="F369" s="1634" t="s">
        <v>2889</v>
      </c>
      <c r="G369" s="1634" t="s">
        <v>9</v>
      </c>
      <c r="H369" s="1634" t="s">
        <v>9</v>
      </c>
      <c r="I369" s="1634" t="s">
        <v>920</v>
      </c>
    </row>
    <row r="370" spans="1:9" ht="11.25" customHeight="1">
      <c r="A370" s="1634" t="s">
        <v>2414</v>
      </c>
      <c r="B370" s="1634" t="s">
        <v>3</v>
      </c>
      <c r="C370" s="1634" t="s">
        <v>2894</v>
      </c>
      <c r="D370" s="1634" t="s">
        <v>2895</v>
      </c>
      <c r="E370" s="1634" t="s">
        <v>2896</v>
      </c>
      <c r="F370" s="1634" t="s">
        <v>2646</v>
      </c>
      <c r="G370" s="1634" t="s">
        <v>9</v>
      </c>
      <c r="H370" s="1634" t="s">
        <v>9</v>
      </c>
      <c r="I370" s="1634" t="s">
        <v>920</v>
      </c>
    </row>
    <row r="371" spans="1:9" ht="11.25" customHeight="1">
      <c r="A371" s="1634" t="s">
        <v>2414</v>
      </c>
      <c r="B371" s="1634" t="s">
        <v>3</v>
      </c>
      <c r="C371" s="1634" t="s">
        <v>2897</v>
      </c>
      <c r="D371" s="1634" t="s">
        <v>2898</v>
      </c>
      <c r="E371" s="1634" t="s">
        <v>2899</v>
      </c>
      <c r="F371" s="1634" t="s">
        <v>2646</v>
      </c>
      <c r="G371" s="1634" t="s">
        <v>9</v>
      </c>
      <c r="H371" s="1634" t="s">
        <v>9</v>
      </c>
      <c r="I371" s="1634" t="s">
        <v>920</v>
      </c>
    </row>
    <row r="372" spans="1:9" ht="11.25" customHeight="1">
      <c r="A372" s="1634" t="s">
        <v>2414</v>
      </c>
      <c r="B372" s="1634" t="s">
        <v>3</v>
      </c>
      <c r="C372" s="1634" t="s">
        <v>2900</v>
      </c>
      <c r="D372" s="1634" t="s">
        <v>2901</v>
      </c>
      <c r="E372" s="1634" t="s">
        <v>2902</v>
      </c>
      <c r="F372" s="1634" t="s">
        <v>2436</v>
      </c>
      <c r="G372" s="1634" t="s">
        <v>9</v>
      </c>
      <c r="H372" s="1634" t="s">
        <v>9</v>
      </c>
      <c r="I372" s="1634" t="s">
        <v>920</v>
      </c>
    </row>
    <row r="373" spans="1:9" ht="11.25" customHeight="1">
      <c r="A373" s="1634" t="s">
        <v>2414</v>
      </c>
      <c r="B373" s="1634" t="s">
        <v>3</v>
      </c>
      <c r="C373" s="1634" t="s">
        <v>2907</v>
      </c>
      <c r="D373" s="1634" t="s">
        <v>2908</v>
      </c>
      <c r="E373" s="1634" t="s">
        <v>2909</v>
      </c>
      <c r="F373" s="1634" t="s">
        <v>2864</v>
      </c>
      <c r="G373" s="1634" t="s">
        <v>9</v>
      </c>
      <c r="H373" s="1634" t="s">
        <v>9</v>
      </c>
      <c r="I373" s="1634" t="s">
        <v>920</v>
      </c>
    </row>
    <row r="374" spans="1:9" ht="11.25" customHeight="1">
      <c r="A374" s="1634" t="s">
        <v>2414</v>
      </c>
      <c r="B374" s="1634" t="s">
        <v>3</v>
      </c>
      <c r="C374" s="1634" t="s">
        <v>2910</v>
      </c>
      <c r="D374" s="1634" t="s">
        <v>2911</v>
      </c>
      <c r="E374" s="1634" t="s">
        <v>2912</v>
      </c>
      <c r="F374" s="1634" t="s">
        <v>2913</v>
      </c>
      <c r="G374" s="1634" t="s">
        <v>9</v>
      </c>
      <c r="H374" s="1634" t="s">
        <v>9</v>
      </c>
      <c r="I374" s="1634" t="s">
        <v>920</v>
      </c>
    </row>
    <row r="375" spans="1:9" ht="11.25" customHeight="1">
      <c r="A375" s="1634" t="s">
        <v>2414</v>
      </c>
      <c r="B375" s="1634" t="s">
        <v>3</v>
      </c>
      <c r="C375" s="1634" t="s">
        <v>2917</v>
      </c>
      <c r="D375" s="1634" t="s">
        <v>2918</v>
      </c>
      <c r="E375" s="1634" t="s">
        <v>2882</v>
      </c>
      <c r="F375" s="1634" t="s">
        <v>2919</v>
      </c>
      <c r="G375" s="1634" t="s">
        <v>9</v>
      </c>
      <c r="H375" s="1634" t="s">
        <v>9</v>
      </c>
      <c r="I375" s="1634" t="s">
        <v>920</v>
      </c>
    </row>
    <row r="376" spans="1:9" ht="11.25" customHeight="1">
      <c r="A376" s="1634" t="s">
        <v>2414</v>
      </c>
      <c r="B376" s="1634" t="s">
        <v>3</v>
      </c>
      <c r="C376" s="1634" t="s">
        <v>3150</v>
      </c>
      <c r="D376" s="1634" t="s">
        <v>3151</v>
      </c>
      <c r="E376" s="1634" t="s">
        <v>3152</v>
      </c>
      <c r="F376" s="1634" t="s">
        <v>2446</v>
      </c>
      <c r="G376" s="1634" t="s">
        <v>9</v>
      </c>
      <c r="H376" s="1634" t="s">
        <v>9</v>
      </c>
      <c r="I376" s="1634" t="s">
        <v>928</v>
      </c>
    </row>
    <row r="377" spans="1:9" ht="11.25" customHeight="1">
      <c r="A377" s="1634" t="s">
        <v>2414</v>
      </c>
      <c r="B377" s="1634" t="s">
        <v>3</v>
      </c>
      <c r="C377" s="1634" t="s">
        <v>2415</v>
      </c>
      <c r="D377" s="1634" t="s">
        <v>2416</v>
      </c>
      <c r="E377" s="1634" t="s">
        <v>2417</v>
      </c>
      <c r="F377" s="1634" t="s">
        <v>2418</v>
      </c>
      <c r="G377" s="1634" t="s">
        <v>9</v>
      </c>
      <c r="H377" s="1634" t="s">
        <v>9</v>
      </c>
      <c r="I377" s="1634" t="s">
        <v>928</v>
      </c>
    </row>
    <row r="378" spans="1:9" ht="11.25" customHeight="1">
      <c r="A378" s="1634" t="s">
        <v>2414</v>
      </c>
      <c r="B378" s="1634" t="s">
        <v>3</v>
      </c>
      <c r="C378" s="1634" t="s">
        <v>2419</v>
      </c>
      <c r="D378" s="1634" t="s">
        <v>2416</v>
      </c>
      <c r="E378" s="1634" t="s">
        <v>2417</v>
      </c>
      <c r="F378" s="1634" t="s">
        <v>2420</v>
      </c>
      <c r="G378" s="1634" t="s">
        <v>9</v>
      </c>
      <c r="H378" s="1634" t="s">
        <v>9</v>
      </c>
      <c r="I378" s="1634" t="s">
        <v>928</v>
      </c>
    </row>
    <row r="379" spans="1:9" ht="11.25" customHeight="1">
      <c r="A379" s="1634" t="s">
        <v>2414</v>
      </c>
      <c r="B379" s="1634" t="s">
        <v>3</v>
      </c>
      <c r="C379" s="1634" t="s">
        <v>3153</v>
      </c>
      <c r="D379" s="1634" t="s">
        <v>3154</v>
      </c>
      <c r="E379" s="1634" t="s">
        <v>3155</v>
      </c>
      <c r="F379" s="1634" t="s">
        <v>3156</v>
      </c>
      <c r="G379" s="1634" t="s">
        <v>3157</v>
      </c>
      <c r="H379" s="1634" t="s">
        <v>9</v>
      </c>
      <c r="I379" s="1634" t="s">
        <v>928</v>
      </c>
    </row>
    <row r="380" spans="1:9" ht="11.25" customHeight="1">
      <c r="A380" s="1634" t="s">
        <v>2414</v>
      </c>
      <c r="B380" s="1634" t="s">
        <v>3</v>
      </c>
      <c r="C380" s="1634" t="s">
        <v>2421</v>
      </c>
      <c r="D380" s="1634" t="s">
        <v>2422</v>
      </c>
      <c r="E380" s="1634" t="s">
        <v>2423</v>
      </c>
      <c r="F380" s="1634" t="s">
        <v>2424</v>
      </c>
      <c r="G380" s="1634" t="s">
        <v>9</v>
      </c>
      <c r="H380" s="1634" t="s">
        <v>9</v>
      </c>
      <c r="I380" s="1634" t="s">
        <v>928</v>
      </c>
    </row>
    <row r="381" spans="1:9" ht="11.25" customHeight="1">
      <c r="A381" s="1634" t="s">
        <v>2414</v>
      </c>
      <c r="B381" s="1634" t="s">
        <v>3</v>
      </c>
      <c r="C381" s="1634" t="s">
        <v>2433</v>
      </c>
      <c r="D381" s="1634" t="s">
        <v>2434</v>
      </c>
      <c r="E381" s="1634" t="s">
        <v>2435</v>
      </c>
      <c r="F381" s="1634" t="s">
        <v>2436</v>
      </c>
      <c r="G381" s="1634" t="s">
        <v>9</v>
      </c>
      <c r="H381" s="1634" t="s">
        <v>9</v>
      </c>
      <c r="I381" s="1634" t="s">
        <v>928</v>
      </c>
    </row>
    <row r="382" spans="1:9" ht="11.25" customHeight="1">
      <c r="A382" s="1634" t="s">
        <v>2414</v>
      </c>
      <c r="B382" s="1634" t="s">
        <v>3</v>
      </c>
      <c r="C382" s="1634" t="s">
        <v>2443</v>
      </c>
      <c r="D382" s="1634" t="s">
        <v>2444</v>
      </c>
      <c r="E382" s="1634" t="s">
        <v>2445</v>
      </c>
      <c r="F382" s="1634" t="s">
        <v>2446</v>
      </c>
      <c r="G382" s="1634" t="s">
        <v>9</v>
      </c>
      <c r="H382" s="1634" t="s">
        <v>9</v>
      </c>
      <c r="I382" s="1634" t="s">
        <v>928</v>
      </c>
    </row>
    <row r="383" spans="1:9" ht="11.25" customHeight="1">
      <c r="A383" s="1634" t="s">
        <v>2414</v>
      </c>
      <c r="B383" s="1634" t="s">
        <v>3</v>
      </c>
      <c r="C383" s="1634" t="s">
        <v>3158</v>
      </c>
      <c r="D383" s="1634" t="s">
        <v>3159</v>
      </c>
      <c r="E383" s="1634" t="s">
        <v>3160</v>
      </c>
      <c r="F383" s="1634" t="s">
        <v>2446</v>
      </c>
      <c r="G383" s="1634" t="s">
        <v>9</v>
      </c>
      <c r="H383" s="1634" t="s">
        <v>9</v>
      </c>
      <c r="I383" s="1634" t="s">
        <v>928</v>
      </c>
    </row>
    <row r="384" spans="1:9" ht="11.25" customHeight="1">
      <c r="A384" s="1634" t="s">
        <v>2414</v>
      </c>
      <c r="B384" s="1634" t="s">
        <v>3</v>
      </c>
      <c r="C384" s="1634" t="s">
        <v>2447</v>
      </c>
      <c r="D384" s="1634" t="s">
        <v>2448</v>
      </c>
      <c r="E384" s="1634" t="s">
        <v>2449</v>
      </c>
      <c r="F384" s="1634" t="s">
        <v>2450</v>
      </c>
      <c r="G384" s="1634" t="s">
        <v>9</v>
      </c>
      <c r="H384" s="1634" t="s">
        <v>9</v>
      </c>
      <c r="I384" s="1634" t="s">
        <v>928</v>
      </c>
    </row>
    <row r="385" spans="1:9" ht="11.25" customHeight="1">
      <c r="A385" s="1634" t="s">
        <v>2414</v>
      </c>
      <c r="B385" s="1634" t="s">
        <v>3</v>
      </c>
      <c r="C385" s="1634" t="s">
        <v>9</v>
      </c>
      <c r="D385" s="1634" t="s">
        <v>2516</v>
      </c>
      <c r="E385" s="1634" t="s">
        <v>2517</v>
      </c>
      <c r="F385" s="1634" t="s">
        <v>2461</v>
      </c>
      <c r="G385" s="1634" t="s">
        <v>9</v>
      </c>
      <c r="H385" s="1634" t="s">
        <v>9</v>
      </c>
      <c r="I385" s="1634" t="s">
        <v>928</v>
      </c>
    </row>
    <row r="386" spans="1:9" ht="11.25" customHeight="1">
      <c r="A386" s="1634" t="s">
        <v>2414</v>
      </c>
      <c r="B386" s="1634" t="s">
        <v>3</v>
      </c>
      <c r="C386" s="1634" t="s">
        <v>2928</v>
      </c>
      <c r="D386" s="1634" t="s">
        <v>2929</v>
      </c>
      <c r="E386" s="1634" t="s">
        <v>2930</v>
      </c>
      <c r="F386" s="1634" t="s">
        <v>2514</v>
      </c>
      <c r="G386" s="1634" t="s">
        <v>9</v>
      </c>
      <c r="H386" s="1634" t="s">
        <v>9</v>
      </c>
      <c r="I386" s="1634" t="s">
        <v>928</v>
      </c>
    </row>
    <row r="387" spans="1:9" ht="11.25" customHeight="1">
      <c r="A387" s="1634" t="s">
        <v>2414</v>
      </c>
      <c r="B387" s="1634" t="s">
        <v>3</v>
      </c>
      <c r="C387" s="1634" t="s">
        <v>2931</v>
      </c>
      <c r="D387" s="1634" t="s">
        <v>2932</v>
      </c>
      <c r="E387" s="1634" t="s">
        <v>2933</v>
      </c>
      <c r="F387" s="1634" t="s">
        <v>2646</v>
      </c>
      <c r="G387" s="1634" t="s">
        <v>2934</v>
      </c>
      <c r="H387" s="1634" t="s">
        <v>9</v>
      </c>
      <c r="I387" s="1634" t="s">
        <v>928</v>
      </c>
    </row>
    <row r="388" spans="1:9" ht="11.25" customHeight="1">
      <c r="A388" s="1634" t="s">
        <v>2414</v>
      </c>
      <c r="B388" s="1634" t="s">
        <v>3</v>
      </c>
      <c r="C388" s="1634" t="s">
        <v>2935</v>
      </c>
      <c r="D388" s="1634" t="s">
        <v>2936</v>
      </c>
      <c r="E388" s="1634" t="s">
        <v>2937</v>
      </c>
      <c r="F388" s="1634" t="s">
        <v>2594</v>
      </c>
      <c r="G388" s="1634" t="s">
        <v>9</v>
      </c>
      <c r="H388" s="1634" t="s">
        <v>9</v>
      </c>
      <c r="I388" s="1634" t="s">
        <v>928</v>
      </c>
    </row>
    <row r="389" spans="1:9" ht="11.25" customHeight="1">
      <c r="A389" s="1634" t="s">
        <v>2414</v>
      </c>
      <c r="B389" s="1634" t="s">
        <v>3</v>
      </c>
      <c r="C389" s="1634" t="s">
        <v>2938</v>
      </c>
      <c r="D389" s="1634" t="s">
        <v>2527</v>
      </c>
      <c r="E389" s="1634" t="s">
        <v>2939</v>
      </c>
      <c r="F389" s="1634" t="s">
        <v>2860</v>
      </c>
      <c r="G389" s="1634" t="s">
        <v>9</v>
      </c>
      <c r="H389" s="1634" t="s">
        <v>9</v>
      </c>
      <c r="I389" s="1634" t="s">
        <v>928</v>
      </c>
    </row>
    <row r="390" spans="1:9" ht="11.25" customHeight="1">
      <c r="A390" s="1634" t="s">
        <v>2414</v>
      </c>
      <c r="B390" s="1634" t="s">
        <v>3</v>
      </c>
      <c r="C390" s="1634" t="s">
        <v>2526</v>
      </c>
      <c r="D390" s="1634" t="s">
        <v>2527</v>
      </c>
      <c r="E390" s="1634" t="s">
        <v>2528</v>
      </c>
      <c r="F390" s="1634" t="s">
        <v>2446</v>
      </c>
      <c r="G390" s="1634" t="s">
        <v>9</v>
      </c>
      <c r="H390" s="1634" t="s">
        <v>9</v>
      </c>
      <c r="I390" s="1634" t="s">
        <v>928</v>
      </c>
    </row>
    <row r="391" spans="1:9" ht="11.25" customHeight="1">
      <c r="A391" s="1634" t="s">
        <v>2414</v>
      </c>
      <c r="B391" s="1634" t="s">
        <v>3</v>
      </c>
      <c r="C391" s="1634" t="s">
        <v>2940</v>
      </c>
      <c r="D391" s="1634" t="s">
        <v>2527</v>
      </c>
      <c r="E391" s="1634" t="s">
        <v>2941</v>
      </c>
      <c r="F391" s="1634" t="s">
        <v>2446</v>
      </c>
      <c r="G391" s="1634" t="s">
        <v>9</v>
      </c>
      <c r="H391" s="1634" t="s">
        <v>9</v>
      </c>
      <c r="I391" s="1634" t="s">
        <v>928</v>
      </c>
    </row>
    <row r="392" spans="1:9" ht="11.25" customHeight="1">
      <c r="A392" s="1634" t="s">
        <v>2414</v>
      </c>
      <c r="B392" s="1634" t="s">
        <v>3</v>
      </c>
      <c r="C392" s="1634" t="s">
        <v>2942</v>
      </c>
      <c r="D392" s="1634" t="s">
        <v>2527</v>
      </c>
      <c r="E392" s="1634" t="s">
        <v>2943</v>
      </c>
      <c r="F392" s="1634" t="s">
        <v>2646</v>
      </c>
      <c r="G392" s="1634" t="s">
        <v>9</v>
      </c>
      <c r="H392" s="1634" t="s">
        <v>9</v>
      </c>
      <c r="I392" s="1634" t="s">
        <v>928</v>
      </c>
    </row>
    <row r="393" spans="1:9" ht="11.25" customHeight="1">
      <c r="A393" s="1634" t="s">
        <v>2414</v>
      </c>
      <c r="B393" s="1634" t="s">
        <v>3</v>
      </c>
      <c r="C393" s="1634" t="s">
        <v>2944</v>
      </c>
      <c r="D393" s="1634" t="s">
        <v>2527</v>
      </c>
      <c r="E393" s="1634" t="s">
        <v>2945</v>
      </c>
      <c r="F393" s="1634" t="s">
        <v>2532</v>
      </c>
      <c r="G393" s="1634" t="s">
        <v>9</v>
      </c>
      <c r="H393" s="1634" t="s">
        <v>9</v>
      </c>
      <c r="I393" s="1634" t="s">
        <v>928</v>
      </c>
    </row>
    <row r="394" spans="1:9" ht="11.25" customHeight="1">
      <c r="A394" s="1634" t="s">
        <v>2414</v>
      </c>
      <c r="B394" s="1634" t="s">
        <v>3</v>
      </c>
      <c r="C394" s="1634" t="s">
        <v>2946</v>
      </c>
      <c r="D394" s="1634" t="s">
        <v>2947</v>
      </c>
      <c r="E394" s="1634" t="s">
        <v>2948</v>
      </c>
      <c r="F394" s="1634" t="s">
        <v>2532</v>
      </c>
      <c r="G394" s="1634" t="s">
        <v>9</v>
      </c>
      <c r="H394" s="1634" t="s">
        <v>9</v>
      </c>
      <c r="I394" s="1634" t="s">
        <v>928</v>
      </c>
    </row>
    <row r="395" spans="1:9" ht="11.25" customHeight="1">
      <c r="A395" s="1634" t="s">
        <v>2414</v>
      </c>
      <c r="B395" s="1634" t="s">
        <v>3</v>
      </c>
      <c r="C395" s="1634" t="s">
        <v>2953</v>
      </c>
      <c r="D395" s="1634" t="s">
        <v>2954</v>
      </c>
      <c r="E395" s="1634" t="s">
        <v>2955</v>
      </c>
      <c r="F395" s="1634" t="s">
        <v>2594</v>
      </c>
      <c r="G395" s="1634" t="s">
        <v>9</v>
      </c>
      <c r="H395" s="1634" t="s">
        <v>9</v>
      </c>
      <c r="I395" s="1634" t="s">
        <v>928</v>
      </c>
    </row>
    <row r="396" spans="1:9" ht="11.25" customHeight="1">
      <c r="A396" s="1634" t="s">
        <v>2414</v>
      </c>
      <c r="B396" s="1634" t="s">
        <v>3</v>
      </c>
      <c r="C396" s="1634" t="s">
        <v>2956</v>
      </c>
      <c r="D396" s="1634" t="s">
        <v>2957</v>
      </c>
      <c r="E396" s="1634" t="s">
        <v>2958</v>
      </c>
      <c r="F396" s="1634" t="s">
        <v>2594</v>
      </c>
      <c r="G396" s="1634" t="s">
        <v>9</v>
      </c>
      <c r="H396" s="1634" t="s">
        <v>9</v>
      </c>
      <c r="I396" s="1634" t="s">
        <v>928</v>
      </c>
    </row>
    <row r="397" spans="1:9" ht="11.25" customHeight="1">
      <c r="A397" s="1634" t="s">
        <v>2414</v>
      </c>
      <c r="B397" s="1634" t="s">
        <v>3</v>
      </c>
      <c r="C397" s="1634" t="s">
        <v>2959</v>
      </c>
      <c r="D397" s="1634" t="s">
        <v>2960</v>
      </c>
      <c r="E397" s="1634" t="s">
        <v>2961</v>
      </c>
      <c r="F397" s="1634" t="s">
        <v>2446</v>
      </c>
      <c r="G397" s="1634" t="s">
        <v>9</v>
      </c>
      <c r="H397" s="1634" t="s">
        <v>9</v>
      </c>
      <c r="I397" s="1634" t="s">
        <v>928</v>
      </c>
    </row>
    <row r="398" spans="1:9" ht="11.25" customHeight="1">
      <c r="A398" s="1634" t="s">
        <v>2414</v>
      </c>
      <c r="B398" s="1634" t="s">
        <v>3</v>
      </c>
      <c r="C398" s="1634" t="s">
        <v>2962</v>
      </c>
      <c r="D398" s="1634" t="s">
        <v>2963</v>
      </c>
      <c r="E398" s="1634" t="s">
        <v>2964</v>
      </c>
      <c r="F398" s="1634" t="s">
        <v>2594</v>
      </c>
      <c r="G398" s="1634" t="s">
        <v>9</v>
      </c>
      <c r="H398" s="1634" t="s">
        <v>9</v>
      </c>
      <c r="I398" s="1634" t="s">
        <v>928</v>
      </c>
    </row>
    <row r="399" spans="1:9" ht="11.25" customHeight="1">
      <c r="A399" s="1634" t="s">
        <v>2414</v>
      </c>
      <c r="B399" s="1634" t="s">
        <v>3</v>
      </c>
      <c r="C399" s="1634" t="s">
        <v>2965</v>
      </c>
      <c r="D399" s="1634" t="s">
        <v>2530</v>
      </c>
      <c r="E399" s="1634" t="s">
        <v>2966</v>
      </c>
      <c r="F399" s="1634" t="s">
        <v>2594</v>
      </c>
      <c r="G399" s="1634" t="s">
        <v>9</v>
      </c>
      <c r="H399" s="1634" t="s">
        <v>9</v>
      </c>
      <c r="I399" s="1634" t="s">
        <v>928</v>
      </c>
    </row>
    <row r="400" spans="1:9" ht="11.25" customHeight="1">
      <c r="A400" s="1634" t="s">
        <v>2414</v>
      </c>
      <c r="B400" s="1634" t="s">
        <v>3</v>
      </c>
      <c r="C400" s="1634" t="s">
        <v>2967</v>
      </c>
      <c r="D400" s="1634" t="s">
        <v>2530</v>
      </c>
      <c r="E400" s="1634" t="s">
        <v>2968</v>
      </c>
      <c r="F400" s="1634" t="s">
        <v>2646</v>
      </c>
      <c r="G400" s="1634" t="s">
        <v>9</v>
      </c>
      <c r="H400" s="1634" t="s">
        <v>9</v>
      </c>
      <c r="I400" s="1634" t="s">
        <v>928</v>
      </c>
    </row>
    <row r="401" spans="1:9" ht="11.25" customHeight="1">
      <c r="A401" s="1634" t="s">
        <v>2414</v>
      </c>
      <c r="B401" s="1634" t="s">
        <v>3</v>
      </c>
      <c r="C401" s="1634" t="s">
        <v>2529</v>
      </c>
      <c r="D401" s="1634" t="s">
        <v>2530</v>
      </c>
      <c r="E401" s="1634" t="s">
        <v>2531</v>
      </c>
      <c r="F401" s="1634" t="s">
        <v>2532</v>
      </c>
      <c r="G401" s="1634" t="s">
        <v>9</v>
      </c>
      <c r="H401" s="1634" t="s">
        <v>9</v>
      </c>
      <c r="I401" s="1634" t="s">
        <v>928</v>
      </c>
    </row>
    <row r="402" spans="1:9" ht="11.25" customHeight="1">
      <c r="A402" s="1634" t="s">
        <v>2414</v>
      </c>
      <c r="B402" s="1634" t="s">
        <v>3</v>
      </c>
      <c r="C402" s="1634" t="s">
        <v>2969</v>
      </c>
      <c r="D402" s="1634" t="s">
        <v>2970</v>
      </c>
      <c r="E402" s="1634" t="s">
        <v>2971</v>
      </c>
      <c r="F402" s="1634" t="s">
        <v>2436</v>
      </c>
      <c r="G402" s="1634" t="s">
        <v>2972</v>
      </c>
      <c r="H402" s="1634" t="s">
        <v>9</v>
      </c>
      <c r="I402" s="1634" t="s">
        <v>928</v>
      </c>
    </row>
    <row r="403" spans="1:9" ht="11.25" customHeight="1">
      <c r="A403" s="1634" t="s">
        <v>2414</v>
      </c>
      <c r="B403" s="1634" t="s">
        <v>3</v>
      </c>
      <c r="C403" s="1634" t="s">
        <v>2973</v>
      </c>
      <c r="D403" s="1634" t="s">
        <v>2974</v>
      </c>
      <c r="E403" s="1634" t="s">
        <v>2975</v>
      </c>
      <c r="F403" s="1634" t="s">
        <v>2594</v>
      </c>
      <c r="G403" s="1634" t="s">
        <v>9</v>
      </c>
      <c r="H403" s="1634" t="s">
        <v>9</v>
      </c>
      <c r="I403" s="1634" t="s">
        <v>928</v>
      </c>
    </row>
    <row r="404" spans="1:9" ht="11.25" customHeight="1">
      <c r="A404" s="1634" t="s">
        <v>2414</v>
      </c>
      <c r="B404" s="1634" t="s">
        <v>3</v>
      </c>
      <c r="C404" s="1634" t="s">
        <v>2976</v>
      </c>
      <c r="D404" s="1634" t="s">
        <v>2977</v>
      </c>
      <c r="E404" s="1634" t="s">
        <v>2978</v>
      </c>
      <c r="F404" s="1634" t="s">
        <v>2436</v>
      </c>
      <c r="G404" s="1634" t="s">
        <v>9</v>
      </c>
      <c r="H404" s="1634" t="s">
        <v>9</v>
      </c>
      <c r="I404" s="1634" t="s">
        <v>928</v>
      </c>
    </row>
    <row r="405" spans="1:9" ht="11.25" customHeight="1">
      <c r="A405" s="1634" t="s">
        <v>2414</v>
      </c>
      <c r="B405" s="1634" t="s">
        <v>3</v>
      </c>
      <c r="C405" s="1634" t="s">
        <v>2979</v>
      </c>
      <c r="D405" s="1634" t="s">
        <v>2980</v>
      </c>
      <c r="E405" s="1634" t="s">
        <v>2981</v>
      </c>
      <c r="F405" s="1634" t="s">
        <v>2982</v>
      </c>
      <c r="G405" s="1634" t="s">
        <v>9</v>
      </c>
      <c r="H405" s="1634" t="s">
        <v>2983</v>
      </c>
      <c r="I405" s="1634" t="s">
        <v>928</v>
      </c>
    </row>
    <row r="406" spans="1:9" ht="11.25" customHeight="1">
      <c r="A406" s="1634" t="s">
        <v>2414</v>
      </c>
      <c r="B406" s="1634" t="s">
        <v>3</v>
      </c>
      <c r="C406" s="1634" t="s">
        <v>2984</v>
      </c>
      <c r="D406" s="1634" t="s">
        <v>2985</v>
      </c>
      <c r="E406" s="1634" t="s">
        <v>2986</v>
      </c>
      <c r="F406" s="1634" t="s">
        <v>2987</v>
      </c>
      <c r="G406" s="1634" t="s">
        <v>9</v>
      </c>
      <c r="H406" s="1634" t="s">
        <v>9</v>
      </c>
      <c r="I406" s="1634" t="s">
        <v>928</v>
      </c>
    </row>
    <row r="407" spans="1:9" ht="11.25" customHeight="1">
      <c r="A407" s="1634" t="s">
        <v>2414</v>
      </c>
      <c r="B407" s="1634" t="s">
        <v>3</v>
      </c>
      <c r="C407" s="1634" t="s">
        <v>2533</v>
      </c>
      <c r="D407" s="1634" t="s">
        <v>2534</v>
      </c>
      <c r="E407" s="1634" t="s">
        <v>2535</v>
      </c>
      <c r="F407" s="1634" t="s">
        <v>2536</v>
      </c>
      <c r="G407" s="1634" t="s">
        <v>9</v>
      </c>
      <c r="H407" s="1634" t="s">
        <v>9</v>
      </c>
      <c r="I407" s="1634" t="s">
        <v>928</v>
      </c>
    </row>
    <row r="408" spans="1:9" ht="11.25" customHeight="1">
      <c r="A408" s="1634" t="s">
        <v>2414</v>
      </c>
      <c r="B408" s="1634" t="s">
        <v>3</v>
      </c>
      <c r="C408" s="1634" t="s">
        <v>2988</v>
      </c>
      <c r="D408" s="1634" t="s">
        <v>2989</v>
      </c>
      <c r="E408" s="1634" t="s">
        <v>2990</v>
      </c>
      <c r="F408" s="1634" t="s">
        <v>2646</v>
      </c>
      <c r="G408" s="1634" t="s">
        <v>2991</v>
      </c>
      <c r="H408" s="1634" t="s">
        <v>9</v>
      </c>
      <c r="I408" s="1634" t="s">
        <v>928</v>
      </c>
    </row>
    <row r="409" spans="1:9" ht="11.25" customHeight="1">
      <c r="A409" s="1634" t="s">
        <v>2414</v>
      </c>
      <c r="B409" s="1634" t="s">
        <v>3</v>
      </c>
      <c r="C409" s="1634" t="s">
        <v>2537</v>
      </c>
      <c r="D409" s="1634" t="s">
        <v>2538</v>
      </c>
      <c r="E409" s="1634" t="s">
        <v>2539</v>
      </c>
      <c r="F409" s="1634" t="s">
        <v>2540</v>
      </c>
      <c r="G409" s="1634" t="s">
        <v>9</v>
      </c>
      <c r="H409" s="1634" t="s">
        <v>9</v>
      </c>
      <c r="I409" s="1634" t="s">
        <v>928</v>
      </c>
    </row>
    <row r="410" spans="1:9" ht="11.25" customHeight="1">
      <c r="A410" s="1634" t="s">
        <v>2414</v>
      </c>
      <c r="B410" s="1634" t="s">
        <v>3</v>
      </c>
      <c r="C410" s="1634" t="s">
        <v>2544</v>
      </c>
      <c r="D410" s="1634" t="s">
        <v>2545</v>
      </c>
      <c r="E410" s="1634" t="s">
        <v>2546</v>
      </c>
      <c r="F410" s="1634" t="s">
        <v>2436</v>
      </c>
      <c r="G410" s="1634" t="s">
        <v>9</v>
      </c>
      <c r="H410" s="1634" t="s">
        <v>9</v>
      </c>
      <c r="I410" s="1634" t="s">
        <v>928</v>
      </c>
    </row>
    <row r="411" spans="1:9" ht="11.25" customHeight="1">
      <c r="A411" s="1634" t="s">
        <v>2414</v>
      </c>
      <c r="B411" s="1634" t="s">
        <v>3</v>
      </c>
      <c r="C411" s="1634" t="s">
        <v>2547</v>
      </c>
      <c r="D411" s="1634" t="s">
        <v>2548</v>
      </c>
      <c r="E411" s="1634" t="s">
        <v>2549</v>
      </c>
      <c r="F411" s="1634" t="s">
        <v>2550</v>
      </c>
      <c r="G411" s="1634" t="s">
        <v>2551</v>
      </c>
      <c r="H411" s="1634" t="s">
        <v>9</v>
      </c>
      <c r="I411" s="1634" t="s">
        <v>928</v>
      </c>
    </row>
    <row r="412" spans="1:9" ht="11.25" customHeight="1">
      <c r="A412" s="1634" t="s">
        <v>2414</v>
      </c>
      <c r="B412" s="1634" t="s">
        <v>3</v>
      </c>
      <c r="C412" s="1634" t="s">
        <v>2557</v>
      </c>
      <c r="D412" s="1634" t="s">
        <v>2558</v>
      </c>
      <c r="E412" s="1634" t="s">
        <v>2559</v>
      </c>
      <c r="F412" s="1634" t="s">
        <v>2525</v>
      </c>
      <c r="G412" s="1634" t="s">
        <v>9</v>
      </c>
      <c r="H412" s="1634" t="s">
        <v>2560</v>
      </c>
      <c r="I412" s="1634" t="s">
        <v>928</v>
      </c>
    </row>
    <row r="413" spans="1:9" ht="11.25" customHeight="1">
      <c r="A413" s="1634" t="s">
        <v>2414</v>
      </c>
      <c r="B413" s="1634" t="s">
        <v>3</v>
      </c>
      <c r="C413" s="1634" t="s">
        <v>2564</v>
      </c>
      <c r="D413" s="1634" t="s">
        <v>2558</v>
      </c>
      <c r="E413" s="1634" t="s">
        <v>2565</v>
      </c>
      <c r="F413" s="1634" t="s">
        <v>2566</v>
      </c>
      <c r="G413" s="1634" t="s">
        <v>9</v>
      </c>
      <c r="H413" s="1634" t="s">
        <v>9</v>
      </c>
      <c r="I413" s="1634" t="s">
        <v>928</v>
      </c>
    </row>
    <row r="414" spans="1:9" ht="11.25" customHeight="1">
      <c r="A414" s="1634" t="s">
        <v>2414</v>
      </c>
      <c r="B414" s="1634" t="s">
        <v>3</v>
      </c>
      <c r="C414" s="1634" t="s">
        <v>2567</v>
      </c>
      <c r="D414" s="1634" t="s">
        <v>2558</v>
      </c>
      <c r="E414" s="1634" t="s">
        <v>2568</v>
      </c>
      <c r="F414" s="1634" t="s">
        <v>2569</v>
      </c>
      <c r="G414" s="1634" t="s">
        <v>9</v>
      </c>
      <c r="H414" s="1634" t="s">
        <v>9</v>
      </c>
      <c r="I414" s="1634" t="s">
        <v>928</v>
      </c>
    </row>
    <row r="415" spans="1:9" ht="11.25" customHeight="1">
      <c r="A415" s="1634" t="s">
        <v>2414</v>
      </c>
      <c r="B415" s="1634" t="s">
        <v>3</v>
      </c>
      <c r="C415" s="1634" t="s">
        <v>2570</v>
      </c>
      <c r="D415" s="1634" t="s">
        <v>2558</v>
      </c>
      <c r="E415" s="1634" t="s">
        <v>2571</v>
      </c>
      <c r="F415" s="1634" t="s">
        <v>2540</v>
      </c>
      <c r="G415" s="1634" t="s">
        <v>9</v>
      </c>
      <c r="H415" s="1634" t="s">
        <v>9</v>
      </c>
      <c r="I415" s="1634" t="s">
        <v>928</v>
      </c>
    </row>
    <row r="416" spans="1:9" ht="11.25" customHeight="1">
      <c r="A416" s="1634" t="s">
        <v>2414</v>
      </c>
      <c r="B416" s="1634" t="s">
        <v>3</v>
      </c>
      <c r="C416" s="1634" t="s">
        <v>2572</v>
      </c>
      <c r="D416" s="1634" t="s">
        <v>2573</v>
      </c>
      <c r="E416" s="1634" t="s">
        <v>2574</v>
      </c>
      <c r="F416" s="1634" t="s">
        <v>2470</v>
      </c>
      <c r="G416" s="1634" t="s">
        <v>9</v>
      </c>
      <c r="H416" s="1634" t="s">
        <v>9</v>
      </c>
      <c r="I416" s="1634" t="s">
        <v>928</v>
      </c>
    </row>
    <row r="417" spans="1:9" ht="11.25" customHeight="1">
      <c r="A417" s="1634" t="s">
        <v>2414</v>
      </c>
      <c r="B417" s="1634" t="s">
        <v>3</v>
      </c>
      <c r="C417" s="1634" t="s">
        <v>2575</v>
      </c>
      <c r="D417" s="1634" t="s">
        <v>2576</v>
      </c>
      <c r="E417" s="1634" t="s">
        <v>2577</v>
      </c>
      <c r="F417" s="1634" t="s">
        <v>2436</v>
      </c>
      <c r="G417" s="1634" t="s">
        <v>9</v>
      </c>
      <c r="H417" s="1634" t="s">
        <v>9</v>
      </c>
      <c r="I417" s="1634" t="s">
        <v>928</v>
      </c>
    </row>
    <row r="418" spans="1:9" ht="11.25" customHeight="1">
      <c r="A418" s="1634" t="s">
        <v>2414</v>
      </c>
      <c r="B418" s="1634" t="s">
        <v>3</v>
      </c>
      <c r="C418" s="1634" t="s">
        <v>2578</v>
      </c>
      <c r="D418" s="1634" t="s">
        <v>2579</v>
      </c>
      <c r="E418" s="1634" t="s">
        <v>2580</v>
      </c>
      <c r="F418" s="1634" t="s">
        <v>2446</v>
      </c>
      <c r="G418" s="1634" t="s">
        <v>9</v>
      </c>
      <c r="H418" s="1634" t="s">
        <v>9</v>
      </c>
      <c r="I418" s="1634" t="s">
        <v>928</v>
      </c>
    </row>
    <row r="419" spans="1:9" ht="11.25" customHeight="1">
      <c r="A419" s="1634" t="s">
        <v>2414</v>
      </c>
      <c r="B419" s="1634" t="s">
        <v>3</v>
      </c>
      <c r="C419" s="1634" t="s">
        <v>3006</v>
      </c>
      <c r="D419" s="1634" t="s">
        <v>3007</v>
      </c>
      <c r="E419" s="1634" t="s">
        <v>3008</v>
      </c>
      <c r="F419" s="1634" t="s">
        <v>2532</v>
      </c>
      <c r="G419" s="1634" t="s">
        <v>3009</v>
      </c>
      <c r="H419" s="1634" t="s">
        <v>9</v>
      </c>
      <c r="I419" s="1634" t="s">
        <v>928</v>
      </c>
    </row>
    <row r="420" spans="1:9" ht="11.25" customHeight="1">
      <c r="A420" s="1634" t="s">
        <v>2414</v>
      </c>
      <c r="B420" s="1634" t="s">
        <v>3</v>
      </c>
      <c r="C420" s="1634" t="s">
        <v>3010</v>
      </c>
      <c r="D420" s="1634" t="s">
        <v>3011</v>
      </c>
      <c r="E420" s="1634" t="s">
        <v>3012</v>
      </c>
      <c r="F420" s="1634" t="s">
        <v>2446</v>
      </c>
      <c r="G420" s="1634" t="s">
        <v>9</v>
      </c>
      <c r="H420" s="1634" t="s">
        <v>9</v>
      </c>
      <c r="I420" s="1634" t="s">
        <v>928</v>
      </c>
    </row>
    <row r="421" spans="1:9" ht="11.25" customHeight="1">
      <c r="A421" s="1634" t="s">
        <v>2414</v>
      </c>
      <c r="B421" s="1634" t="s">
        <v>3</v>
      </c>
      <c r="C421" s="1634" t="s">
        <v>3013</v>
      </c>
      <c r="D421" s="1634" t="s">
        <v>3014</v>
      </c>
      <c r="E421" s="1634" t="s">
        <v>3015</v>
      </c>
      <c r="F421" s="1634" t="s">
        <v>2446</v>
      </c>
      <c r="G421" s="1634" t="s">
        <v>9</v>
      </c>
      <c r="H421" s="1634" t="s">
        <v>9</v>
      </c>
      <c r="I421" s="1634" t="s">
        <v>928</v>
      </c>
    </row>
    <row r="422" spans="1:9" ht="11.25" customHeight="1">
      <c r="A422" s="1634" t="s">
        <v>2414</v>
      </c>
      <c r="B422" s="1634" t="s">
        <v>3</v>
      </c>
      <c r="C422" s="1634" t="s">
        <v>2581</v>
      </c>
      <c r="D422" s="1634" t="s">
        <v>2582</v>
      </c>
      <c r="E422" s="1634" t="s">
        <v>2583</v>
      </c>
      <c r="F422" s="1634" t="s">
        <v>2436</v>
      </c>
      <c r="G422" s="1634" t="s">
        <v>2584</v>
      </c>
      <c r="H422" s="1634" t="s">
        <v>9</v>
      </c>
      <c r="I422" s="1634" t="s">
        <v>928</v>
      </c>
    </row>
    <row r="423" spans="1:9" ht="11.25" customHeight="1">
      <c r="A423" s="1634" t="s">
        <v>2414</v>
      </c>
      <c r="B423" s="1634" t="s">
        <v>3</v>
      </c>
      <c r="C423" s="1634" t="s">
        <v>3019</v>
      </c>
      <c r="D423" s="1634" t="s">
        <v>3020</v>
      </c>
      <c r="E423" s="1634" t="s">
        <v>3021</v>
      </c>
      <c r="F423" s="1634" t="s">
        <v>2514</v>
      </c>
      <c r="G423" s="1634" t="s">
        <v>3022</v>
      </c>
      <c r="H423" s="1634" t="s">
        <v>9</v>
      </c>
      <c r="I423" s="1634" t="s">
        <v>928</v>
      </c>
    </row>
    <row r="424" spans="1:9" ht="11.25" customHeight="1">
      <c r="A424" s="1634" t="s">
        <v>2414</v>
      </c>
      <c r="B424" s="1634" t="s">
        <v>3</v>
      </c>
      <c r="C424" s="1634" t="s">
        <v>3023</v>
      </c>
      <c r="D424" s="1634" t="s">
        <v>3024</v>
      </c>
      <c r="E424" s="1634" t="s">
        <v>3025</v>
      </c>
      <c r="F424" s="1634" t="s">
        <v>2510</v>
      </c>
      <c r="G424" s="1634" t="s">
        <v>9</v>
      </c>
      <c r="H424" s="1634" t="s">
        <v>9</v>
      </c>
      <c r="I424" s="1634" t="s">
        <v>928</v>
      </c>
    </row>
    <row r="425" spans="1:9" ht="11.25" customHeight="1">
      <c r="A425" s="1634" t="s">
        <v>2414</v>
      </c>
      <c r="B425" s="1634" t="s">
        <v>3</v>
      </c>
      <c r="C425" s="1634" t="s">
        <v>2585</v>
      </c>
      <c r="D425" s="1634" t="s">
        <v>2586</v>
      </c>
      <c r="E425" s="1634" t="s">
        <v>2587</v>
      </c>
      <c r="F425" s="1634" t="s">
        <v>2521</v>
      </c>
      <c r="G425" s="1634" t="s">
        <v>9</v>
      </c>
      <c r="H425" s="1634" t="s">
        <v>9</v>
      </c>
      <c r="I425" s="1634" t="s">
        <v>928</v>
      </c>
    </row>
    <row r="426" spans="1:9" ht="11.25" customHeight="1">
      <c r="A426" s="1634" t="s">
        <v>2414</v>
      </c>
      <c r="B426" s="1634" t="s">
        <v>3</v>
      </c>
      <c r="C426" s="1634" t="s">
        <v>3026</v>
      </c>
      <c r="D426" s="1634" t="s">
        <v>3027</v>
      </c>
      <c r="E426" s="1634" t="s">
        <v>3028</v>
      </c>
      <c r="F426" s="1634" t="s">
        <v>2436</v>
      </c>
      <c r="G426" s="1634" t="s">
        <v>9</v>
      </c>
      <c r="H426" s="1634" t="s">
        <v>9</v>
      </c>
      <c r="I426" s="1634" t="s">
        <v>928</v>
      </c>
    </row>
    <row r="427" spans="1:9" ht="11.25" customHeight="1">
      <c r="A427" s="1634" t="s">
        <v>2414</v>
      </c>
      <c r="B427" s="1634" t="s">
        <v>3</v>
      </c>
      <c r="C427" s="1634" t="s">
        <v>3032</v>
      </c>
      <c r="D427" s="1634" t="s">
        <v>3033</v>
      </c>
      <c r="E427" s="1634" t="s">
        <v>3034</v>
      </c>
      <c r="F427" s="1634" t="s">
        <v>2532</v>
      </c>
      <c r="G427" s="1634" t="s">
        <v>9</v>
      </c>
      <c r="H427" s="1634" t="s">
        <v>9</v>
      </c>
      <c r="I427" s="1634" t="s">
        <v>928</v>
      </c>
    </row>
    <row r="428" spans="1:9" ht="11.25" customHeight="1">
      <c r="A428" s="1634" t="s">
        <v>2414</v>
      </c>
      <c r="B428" s="1634" t="s">
        <v>3</v>
      </c>
      <c r="C428" s="1634" t="s">
        <v>2591</v>
      </c>
      <c r="D428" s="1634" t="s">
        <v>2592</v>
      </c>
      <c r="E428" s="1634" t="s">
        <v>2593</v>
      </c>
      <c r="F428" s="1634" t="s">
        <v>2594</v>
      </c>
      <c r="G428" s="1634" t="s">
        <v>9</v>
      </c>
      <c r="H428" s="1634" t="s">
        <v>9</v>
      </c>
      <c r="I428" s="1634" t="s">
        <v>928</v>
      </c>
    </row>
    <row r="429" spans="1:9" ht="11.25" customHeight="1">
      <c r="A429" s="1634" t="s">
        <v>2414</v>
      </c>
      <c r="B429" s="1634" t="s">
        <v>3</v>
      </c>
      <c r="C429" s="1634" t="s">
        <v>2595</v>
      </c>
      <c r="D429" s="1634" t="s">
        <v>2596</v>
      </c>
      <c r="E429" s="1634" t="s">
        <v>2597</v>
      </c>
      <c r="F429" s="1634" t="s">
        <v>2532</v>
      </c>
      <c r="G429" s="1634" t="s">
        <v>2598</v>
      </c>
      <c r="H429" s="1634" t="s">
        <v>9</v>
      </c>
      <c r="I429" s="1634" t="s">
        <v>928</v>
      </c>
    </row>
    <row r="430" spans="1:9" ht="11.25" customHeight="1">
      <c r="A430" s="1634" t="s">
        <v>2414</v>
      </c>
      <c r="B430" s="1634" t="s">
        <v>3</v>
      </c>
      <c r="C430" s="1634" t="s">
        <v>2599</v>
      </c>
      <c r="D430" s="1634" t="s">
        <v>2600</v>
      </c>
      <c r="E430" s="1634" t="s">
        <v>2601</v>
      </c>
      <c r="F430" s="1634" t="s">
        <v>2436</v>
      </c>
      <c r="G430" s="1634" t="s">
        <v>9</v>
      </c>
      <c r="H430" s="1634" t="s">
        <v>9</v>
      </c>
      <c r="I430" s="1634" t="s">
        <v>928</v>
      </c>
    </row>
    <row r="431" spans="1:9" ht="11.25" customHeight="1">
      <c r="A431" s="1634" t="s">
        <v>2414</v>
      </c>
      <c r="B431" s="1634" t="s">
        <v>3</v>
      </c>
      <c r="C431" s="1634" t="s">
        <v>3035</v>
      </c>
      <c r="D431" s="1634" t="s">
        <v>3036</v>
      </c>
      <c r="E431" s="1634" t="s">
        <v>3037</v>
      </c>
      <c r="F431" s="1634" t="s">
        <v>2514</v>
      </c>
      <c r="G431" s="1634" t="s">
        <v>3038</v>
      </c>
      <c r="H431" s="1634" t="s">
        <v>9</v>
      </c>
      <c r="I431" s="1634" t="s">
        <v>928</v>
      </c>
    </row>
    <row r="432" spans="1:9" ht="11.25" customHeight="1">
      <c r="A432" s="1634" t="s">
        <v>2414</v>
      </c>
      <c r="B432" s="1634" t="s">
        <v>3</v>
      </c>
      <c r="C432" s="1634" t="s">
        <v>3039</v>
      </c>
      <c r="D432" s="1634" t="s">
        <v>3040</v>
      </c>
      <c r="E432" s="1634" t="s">
        <v>3041</v>
      </c>
      <c r="F432" s="1634" t="s">
        <v>2594</v>
      </c>
      <c r="G432" s="1634" t="s">
        <v>9</v>
      </c>
      <c r="H432" s="1634" t="s">
        <v>9</v>
      </c>
      <c r="I432" s="1634" t="s">
        <v>928</v>
      </c>
    </row>
    <row r="433" spans="1:9" ht="11.25" customHeight="1">
      <c r="A433" s="1634" t="s">
        <v>2414</v>
      </c>
      <c r="B433" s="1634" t="s">
        <v>3</v>
      </c>
      <c r="C433" s="1634" t="s">
        <v>2607</v>
      </c>
      <c r="D433" s="1634" t="s">
        <v>2608</v>
      </c>
      <c r="E433" s="1634" t="s">
        <v>2609</v>
      </c>
      <c r="F433" s="1634" t="s">
        <v>2610</v>
      </c>
      <c r="G433" s="1634" t="s">
        <v>9</v>
      </c>
      <c r="H433" s="1634" t="s">
        <v>9</v>
      </c>
      <c r="I433" s="1634" t="s">
        <v>928</v>
      </c>
    </row>
    <row r="434" spans="1:9" ht="11.25" customHeight="1">
      <c r="A434" s="1634" t="s">
        <v>2414</v>
      </c>
      <c r="B434" s="1634" t="s">
        <v>3</v>
      </c>
      <c r="C434" s="1634" t="s">
        <v>2611</v>
      </c>
      <c r="D434" s="1634" t="s">
        <v>2612</v>
      </c>
      <c r="E434" s="1634" t="s">
        <v>2613</v>
      </c>
      <c r="F434" s="1634" t="s">
        <v>2525</v>
      </c>
      <c r="G434" s="1634" t="s">
        <v>9</v>
      </c>
      <c r="H434" s="1634" t="s">
        <v>9</v>
      </c>
      <c r="I434" s="1634" t="s">
        <v>928</v>
      </c>
    </row>
    <row r="435" spans="1:9" ht="11.25" customHeight="1">
      <c r="A435" s="1634" t="s">
        <v>2414</v>
      </c>
      <c r="B435" s="1634" t="s">
        <v>3</v>
      </c>
      <c r="C435" s="1634" t="s">
        <v>2614</v>
      </c>
      <c r="D435" s="1634" t="s">
        <v>2615</v>
      </c>
      <c r="E435" s="1634" t="s">
        <v>2616</v>
      </c>
      <c r="F435" s="1634" t="s">
        <v>2510</v>
      </c>
      <c r="G435" s="1634" t="s">
        <v>9</v>
      </c>
      <c r="H435" s="1634" t="s">
        <v>9</v>
      </c>
      <c r="I435" s="1634" t="s">
        <v>928</v>
      </c>
    </row>
    <row r="436" spans="1:9" ht="11.25" customHeight="1">
      <c r="A436" s="1634" t="s">
        <v>2414</v>
      </c>
      <c r="B436" s="1634" t="s">
        <v>3</v>
      </c>
      <c r="C436" s="1634" t="s">
        <v>2617</v>
      </c>
      <c r="D436" s="1634" t="s">
        <v>2618</v>
      </c>
      <c r="E436" s="1634" t="s">
        <v>2619</v>
      </c>
      <c r="F436" s="1634" t="s">
        <v>2436</v>
      </c>
      <c r="G436" s="1634" t="s">
        <v>9</v>
      </c>
      <c r="H436" s="1634" t="s">
        <v>9</v>
      </c>
      <c r="I436" s="1634" t="s">
        <v>928</v>
      </c>
    </row>
    <row r="437" spans="1:9" ht="11.25" customHeight="1">
      <c r="A437" s="1634" t="s">
        <v>2414</v>
      </c>
      <c r="B437" s="1634" t="s">
        <v>3</v>
      </c>
      <c r="C437" s="1634" t="s">
        <v>2620</v>
      </c>
      <c r="D437" s="1634" t="s">
        <v>2621</v>
      </c>
      <c r="E437" s="1634" t="s">
        <v>2622</v>
      </c>
      <c r="F437" s="1634" t="s">
        <v>2521</v>
      </c>
      <c r="G437" s="1634" t="s">
        <v>9</v>
      </c>
      <c r="H437" s="1634" t="s">
        <v>9</v>
      </c>
      <c r="I437" s="1634" t="s">
        <v>928</v>
      </c>
    </row>
    <row r="438" spans="1:9" ht="11.25" customHeight="1">
      <c r="A438" s="1634" t="s">
        <v>2414</v>
      </c>
      <c r="B438" s="1634" t="s">
        <v>3</v>
      </c>
      <c r="C438" s="1634" t="s">
        <v>2623</v>
      </c>
      <c r="D438" s="1634" t="s">
        <v>2624</v>
      </c>
      <c r="E438" s="1634" t="s">
        <v>2625</v>
      </c>
      <c r="F438" s="1634" t="s">
        <v>2521</v>
      </c>
      <c r="G438" s="1634" t="s">
        <v>9</v>
      </c>
      <c r="H438" s="1634" t="s">
        <v>9</v>
      </c>
      <c r="I438" s="1634" t="s">
        <v>928</v>
      </c>
    </row>
    <row r="439" spans="1:9" ht="11.25" customHeight="1">
      <c r="A439" s="1634" t="s">
        <v>2414</v>
      </c>
      <c r="B439" s="1634" t="s">
        <v>3</v>
      </c>
      <c r="C439" s="1634" t="s">
        <v>2626</v>
      </c>
      <c r="D439" s="1634" t="s">
        <v>2627</v>
      </c>
      <c r="E439" s="1634" t="s">
        <v>2628</v>
      </c>
      <c r="F439" s="1634" t="s">
        <v>2521</v>
      </c>
      <c r="G439" s="1634" t="s">
        <v>9</v>
      </c>
      <c r="H439" s="1634" t="s">
        <v>9</v>
      </c>
      <c r="I439" s="1634" t="s">
        <v>928</v>
      </c>
    </row>
    <row r="440" spans="1:9" ht="11.25" customHeight="1">
      <c r="A440" s="1634" t="s">
        <v>2414</v>
      </c>
      <c r="B440" s="1634" t="s">
        <v>3</v>
      </c>
      <c r="C440" s="1634" t="s">
        <v>2632</v>
      </c>
      <c r="D440" s="1634" t="s">
        <v>2633</v>
      </c>
      <c r="E440" s="1634" t="s">
        <v>2634</v>
      </c>
      <c r="F440" s="1634" t="s">
        <v>2536</v>
      </c>
      <c r="G440" s="1634" t="s">
        <v>2635</v>
      </c>
      <c r="H440" s="1634" t="s">
        <v>9</v>
      </c>
      <c r="I440" s="1634" t="s">
        <v>928</v>
      </c>
    </row>
    <row r="441" spans="1:9" ht="11.25" customHeight="1">
      <c r="A441" s="1634" t="s">
        <v>2414</v>
      </c>
      <c r="B441" s="1634" t="s">
        <v>3</v>
      </c>
      <c r="C441" s="1634" t="s">
        <v>2636</v>
      </c>
      <c r="D441" s="1634" t="s">
        <v>2637</v>
      </c>
      <c r="E441" s="1634" t="s">
        <v>2638</v>
      </c>
      <c r="F441" s="1634" t="s">
        <v>2436</v>
      </c>
      <c r="G441" s="1634" t="s">
        <v>9</v>
      </c>
      <c r="H441" s="1634" t="s">
        <v>9</v>
      </c>
      <c r="I441" s="1634" t="s">
        <v>928</v>
      </c>
    </row>
    <row r="442" spans="1:9" ht="11.25" customHeight="1">
      <c r="A442" s="1634" t="s">
        <v>2414</v>
      </c>
      <c r="B442" s="1634" t="s">
        <v>3</v>
      </c>
      <c r="C442" s="1634" t="s">
        <v>2639</v>
      </c>
      <c r="D442" s="1634" t="s">
        <v>2640</v>
      </c>
      <c r="E442" s="1634" t="s">
        <v>2641</v>
      </c>
      <c r="F442" s="1634" t="s">
        <v>2642</v>
      </c>
      <c r="G442" s="1634" t="s">
        <v>9</v>
      </c>
      <c r="H442" s="1634" t="s">
        <v>9</v>
      </c>
      <c r="I442" s="1634" t="s">
        <v>928</v>
      </c>
    </row>
    <row r="443" spans="1:9" ht="11.25" customHeight="1">
      <c r="A443" s="1634" t="s">
        <v>2414</v>
      </c>
      <c r="B443" s="1634" t="s">
        <v>3</v>
      </c>
      <c r="C443" s="1634" t="s">
        <v>2643</v>
      </c>
      <c r="D443" s="1634" t="s">
        <v>2644</v>
      </c>
      <c r="E443" s="1634" t="s">
        <v>2645</v>
      </c>
      <c r="F443" s="1634" t="s">
        <v>2646</v>
      </c>
      <c r="G443" s="1634" t="s">
        <v>9</v>
      </c>
      <c r="H443" s="1634" t="s">
        <v>9</v>
      </c>
      <c r="I443" s="1634" t="s">
        <v>928</v>
      </c>
    </row>
    <row r="444" spans="1:9" ht="11.25" customHeight="1">
      <c r="A444" s="1634" t="s">
        <v>2414</v>
      </c>
      <c r="B444" s="1634" t="s">
        <v>3</v>
      </c>
      <c r="C444" s="1634" t="s">
        <v>3052</v>
      </c>
      <c r="D444" s="1634" t="s">
        <v>3053</v>
      </c>
      <c r="E444" s="1634" t="s">
        <v>3054</v>
      </c>
      <c r="F444" s="1634" t="s">
        <v>2594</v>
      </c>
      <c r="G444" s="1634" t="s">
        <v>9</v>
      </c>
      <c r="H444" s="1634" t="s">
        <v>9</v>
      </c>
      <c r="I444" s="1634" t="s">
        <v>928</v>
      </c>
    </row>
    <row r="445" spans="1:9" ht="11.25" customHeight="1">
      <c r="A445" s="1634" t="s">
        <v>2414</v>
      </c>
      <c r="B445" s="1634" t="s">
        <v>3</v>
      </c>
      <c r="C445" s="1634" t="s">
        <v>2656</v>
      </c>
      <c r="D445" s="1634" t="s">
        <v>2657</v>
      </c>
      <c r="E445" s="1634" t="s">
        <v>2658</v>
      </c>
      <c r="F445" s="1634" t="s">
        <v>2646</v>
      </c>
      <c r="G445" s="1634" t="s">
        <v>9</v>
      </c>
      <c r="H445" s="1634" t="s">
        <v>9</v>
      </c>
      <c r="I445" s="1634" t="s">
        <v>928</v>
      </c>
    </row>
    <row r="446" spans="1:9" ht="11.25" customHeight="1">
      <c r="A446" s="1634" t="s">
        <v>2414</v>
      </c>
      <c r="B446" s="1634" t="s">
        <v>3</v>
      </c>
      <c r="C446" s="1634" t="s">
        <v>3062</v>
      </c>
      <c r="D446" s="1634" t="s">
        <v>3063</v>
      </c>
      <c r="E446" s="1634" t="s">
        <v>3064</v>
      </c>
      <c r="F446" s="1634" t="s">
        <v>2605</v>
      </c>
      <c r="G446" s="1634" t="s">
        <v>9</v>
      </c>
      <c r="H446" s="1634" t="s">
        <v>9</v>
      </c>
      <c r="I446" s="1634" t="s">
        <v>928</v>
      </c>
    </row>
    <row r="447" spans="1:9" ht="11.25" customHeight="1">
      <c r="A447" s="1634" t="s">
        <v>2414</v>
      </c>
      <c r="B447" s="1634" t="s">
        <v>3</v>
      </c>
      <c r="C447" s="1634" t="s">
        <v>2675</v>
      </c>
      <c r="D447" s="1634" t="s">
        <v>2676</v>
      </c>
      <c r="E447" s="1634" t="s">
        <v>2677</v>
      </c>
      <c r="F447" s="1634" t="s">
        <v>2678</v>
      </c>
      <c r="G447" s="1634" t="s">
        <v>9</v>
      </c>
      <c r="H447" s="1634" t="s">
        <v>9</v>
      </c>
      <c r="I447" s="1634" t="s">
        <v>928</v>
      </c>
    </row>
    <row r="448" spans="1:9" ht="11.25" customHeight="1">
      <c r="A448" s="1634" t="s">
        <v>2414</v>
      </c>
      <c r="B448" s="1634" t="s">
        <v>3</v>
      </c>
      <c r="C448" s="1634" t="s">
        <v>3065</v>
      </c>
      <c r="D448" s="1634" t="s">
        <v>3066</v>
      </c>
      <c r="E448" s="1634" t="s">
        <v>3067</v>
      </c>
      <c r="F448" s="1634" t="s">
        <v>2594</v>
      </c>
      <c r="G448" s="1634" t="s">
        <v>9</v>
      </c>
      <c r="H448" s="1634" t="s">
        <v>9</v>
      </c>
      <c r="I448" s="1634" t="s">
        <v>928</v>
      </c>
    </row>
    <row r="449" spans="1:9" ht="11.25" customHeight="1">
      <c r="A449" s="1634" t="s">
        <v>2414</v>
      </c>
      <c r="B449" s="1634" t="s">
        <v>3</v>
      </c>
      <c r="C449" s="1634" t="s">
        <v>3161</v>
      </c>
      <c r="D449" s="1634" t="s">
        <v>3162</v>
      </c>
      <c r="E449" s="1634" t="s">
        <v>3163</v>
      </c>
      <c r="F449" s="1634" t="s">
        <v>3164</v>
      </c>
      <c r="G449" s="1634" t="s">
        <v>9</v>
      </c>
      <c r="H449" s="1634" t="s">
        <v>9</v>
      </c>
      <c r="I449" s="1634" t="s">
        <v>928</v>
      </c>
    </row>
    <row r="450" spans="1:9" ht="11.25" customHeight="1">
      <c r="A450" s="1634" t="s">
        <v>2414</v>
      </c>
      <c r="B450" s="1634" t="s">
        <v>3</v>
      </c>
      <c r="C450" s="1634" t="s">
        <v>3165</v>
      </c>
      <c r="D450" s="1634" t="s">
        <v>3166</v>
      </c>
      <c r="E450" s="1634" t="s">
        <v>3167</v>
      </c>
      <c r="F450" s="1634" t="s">
        <v>2436</v>
      </c>
      <c r="G450" s="1634" t="s">
        <v>3168</v>
      </c>
      <c r="H450" s="1634" t="s">
        <v>9</v>
      </c>
      <c r="I450" s="1634" t="s">
        <v>928</v>
      </c>
    </row>
    <row r="451" spans="1:9" ht="11.25" customHeight="1">
      <c r="A451" s="1634" t="s">
        <v>2414</v>
      </c>
      <c r="B451" s="1634" t="s">
        <v>3</v>
      </c>
      <c r="C451" s="1634" t="s">
        <v>3169</v>
      </c>
      <c r="D451" s="1634" t="s">
        <v>3170</v>
      </c>
      <c r="E451" s="1634" t="s">
        <v>3171</v>
      </c>
      <c r="F451" s="1634" t="s">
        <v>2605</v>
      </c>
      <c r="G451" s="1634" t="s">
        <v>9</v>
      </c>
      <c r="H451" s="1634" t="s">
        <v>9</v>
      </c>
      <c r="I451" s="1634" t="s">
        <v>928</v>
      </c>
    </row>
    <row r="452" spans="1:9" ht="11.25" customHeight="1">
      <c r="A452" s="1634" t="s">
        <v>2414</v>
      </c>
      <c r="B452" s="1634" t="s">
        <v>3</v>
      </c>
      <c r="C452" s="1634" t="s">
        <v>2685</v>
      </c>
      <c r="D452" s="1634" t="s">
        <v>2686</v>
      </c>
      <c r="E452" s="1634" t="s">
        <v>2687</v>
      </c>
      <c r="F452" s="1634" t="s">
        <v>37</v>
      </c>
      <c r="G452" s="1634" t="s">
        <v>9</v>
      </c>
      <c r="H452" s="1634" t="s">
        <v>9</v>
      </c>
      <c r="I452" s="1634" t="s">
        <v>928</v>
      </c>
    </row>
    <row r="453" spans="1:9" ht="11.25" customHeight="1">
      <c r="A453" s="1634" t="s">
        <v>2414</v>
      </c>
      <c r="B453" s="1634" t="s">
        <v>3</v>
      </c>
      <c r="C453" s="1634" t="s">
        <v>3068</v>
      </c>
      <c r="D453" s="1634" t="s">
        <v>3069</v>
      </c>
      <c r="E453" s="1634" t="s">
        <v>3070</v>
      </c>
      <c r="F453" s="1634" t="s">
        <v>2536</v>
      </c>
      <c r="G453" s="1634" t="s">
        <v>9</v>
      </c>
      <c r="H453" s="1634" t="s">
        <v>9</v>
      </c>
      <c r="I453" s="1634" t="s">
        <v>928</v>
      </c>
    </row>
    <row r="454" spans="1:9" ht="11.25" customHeight="1">
      <c r="A454" s="1634" t="s">
        <v>2414</v>
      </c>
      <c r="B454" s="1634" t="s">
        <v>3</v>
      </c>
      <c r="C454" s="1634" t="s">
        <v>2691</v>
      </c>
      <c r="D454" s="1634" t="s">
        <v>2692</v>
      </c>
      <c r="E454" s="1634" t="s">
        <v>2693</v>
      </c>
      <c r="F454" s="1634" t="s">
        <v>2605</v>
      </c>
      <c r="G454" s="1634" t="s">
        <v>9</v>
      </c>
      <c r="H454" s="1634" t="s">
        <v>9</v>
      </c>
      <c r="I454" s="1634" t="s">
        <v>928</v>
      </c>
    </row>
    <row r="455" spans="1:9" ht="11.25" customHeight="1">
      <c r="A455" s="1634" t="s">
        <v>2414</v>
      </c>
      <c r="B455" s="1634" t="s">
        <v>3</v>
      </c>
      <c r="C455" s="1634" t="s">
        <v>3071</v>
      </c>
      <c r="D455" s="1634" t="s">
        <v>3072</v>
      </c>
      <c r="E455" s="1634" t="s">
        <v>3073</v>
      </c>
      <c r="F455" s="1634" t="s">
        <v>2605</v>
      </c>
      <c r="G455" s="1634" t="s">
        <v>9</v>
      </c>
      <c r="H455" s="1634" t="s">
        <v>9</v>
      </c>
      <c r="I455" s="1634" t="s">
        <v>928</v>
      </c>
    </row>
    <row r="456" spans="1:9" ht="11.25" customHeight="1">
      <c r="A456" s="1634" t="s">
        <v>2414</v>
      </c>
      <c r="B456" s="1634" t="s">
        <v>3</v>
      </c>
      <c r="C456" s="1634" t="s">
        <v>2697</v>
      </c>
      <c r="D456" s="1634" t="s">
        <v>2698</v>
      </c>
      <c r="E456" s="1634" t="s">
        <v>2699</v>
      </c>
      <c r="F456" s="1634" t="s">
        <v>2536</v>
      </c>
      <c r="G456" s="1634" t="s">
        <v>9</v>
      </c>
      <c r="H456" s="1634" t="s">
        <v>9</v>
      </c>
      <c r="I456" s="1634" t="s">
        <v>928</v>
      </c>
    </row>
    <row r="457" spans="1:9" ht="11.25" customHeight="1">
      <c r="A457" s="1634" t="s">
        <v>2414</v>
      </c>
      <c r="B457" s="1634" t="s">
        <v>3</v>
      </c>
      <c r="C457" s="1634" t="s">
        <v>2712</v>
      </c>
      <c r="D457" s="1634" t="s">
        <v>2713</v>
      </c>
      <c r="E457" s="1634" t="s">
        <v>2714</v>
      </c>
      <c r="F457" s="1634" t="s">
        <v>2646</v>
      </c>
      <c r="G457" s="1634" t="s">
        <v>9</v>
      </c>
      <c r="H457" s="1634" t="s">
        <v>9</v>
      </c>
      <c r="I457" s="1634" t="s">
        <v>928</v>
      </c>
    </row>
    <row r="458" spans="1:9" ht="11.25" customHeight="1">
      <c r="A458" s="1634" t="s">
        <v>2414</v>
      </c>
      <c r="B458" s="1634" t="s">
        <v>3</v>
      </c>
      <c r="C458" s="1634" t="s">
        <v>2715</v>
      </c>
      <c r="D458" s="1634" t="s">
        <v>2716</v>
      </c>
      <c r="E458" s="1634" t="s">
        <v>2717</v>
      </c>
      <c r="F458" s="1634" t="s">
        <v>2646</v>
      </c>
      <c r="G458" s="1634" t="s">
        <v>2718</v>
      </c>
      <c r="H458" s="1634" t="s">
        <v>9</v>
      </c>
      <c r="I458" s="1634" t="s">
        <v>928</v>
      </c>
    </row>
    <row r="459" spans="1:9" ht="11.25" customHeight="1">
      <c r="A459" s="1634" t="s">
        <v>2414</v>
      </c>
      <c r="B459" s="1634" t="s">
        <v>3</v>
      </c>
      <c r="C459" s="1634" t="s">
        <v>3077</v>
      </c>
      <c r="D459" s="1634" t="s">
        <v>3078</v>
      </c>
      <c r="E459" s="1634" t="s">
        <v>3079</v>
      </c>
      <c r="F459" s="1634" t="s">
        <v>2605</v>
      </c>
      <c r="G459" s="1634" t="s">
        <v>3080</v>
      </c>
      <c r="H459" s="1634" t="s">
        <v>9</v>
      </c>
      <c r="I459" s="1634" t="s">
        <v>928</v>
      </c>
    </row>
    <row r="460" spans="1:9" ht="11.25" customHeight="1">
      <c r="A460" s="1634" t="s">
        <v>2414</v>
      </c>
      <c r="B460" s="1634" t="s">
        <v>3</v>
      </c>
      <c r="C460" s="1634" t="s">
        <v>2719</v>
      </c>
      <c r="D460" s="1634" t="s">
        <v>2720</v>
      </c>
      <c r="E460" s="1634" t="s">
        <v>2721</v>
      </c>
      <c r="F460" s="1634" t="s">
        <v>2436</v>
      </c>
      <c r="G460" s="1634" t="s">
        <v>2718</v>
      </c>
      <c r="H460" s="1634" t="s">
        <v>9</v>
      </c>
      <c r="I460" s="1634" t="s">
        <v>928</v>
      </c>
    </row>
    <row r="461" spans="1:9" ht="11.25" customHeight="1">
      <c r="A461" s="1634" t="s">
        <v>2414</v>
      </c>
      <c r="B461" s="1634" t="s">
        <v>3</v>
      </c>
      <c r="C461" s="1634" t="s">
        <v>3172</v>
      </c>
      <c r="D461" s="1634" t="s">
        <v>3173</v>
      </c>
      <c r="E461" s="1634" t="s">
        <v>3174</v>
      </c>
      <c r="F461" s="1634" t="s">
        <v>2532</v>
      </c>
      <c r="G461" s="1634" t="s">
        <v>9</v>
      </c>
      <c r="H461" s="1634" t="s">
        <v>9</v>
      </c>
      <c r="I461" s="1634" t="s">
        <v>928</v>
      </c>
    </row>
    <row r="462" spans="1:9" ht="11.25" customHeight="1">
      <c r="A462" s="1634" t="s">
        <v>2414</v>
      </c>
      <c r="B462" s="1634" t="s">
        <v>3</v>
      </c>
      <c r="C462" s="1634" t="s">
        <v>3084</v>
      </c>
      <c r="D462" s="1634" t="s">
        <v>3085</v>
      </c>
      <c r="E462" s="1634" t="s">
        <v>3086</v>
      </c>
      <c r="F462" s="1634" t="s">
        <v>2532</v>
      </c>
      <c r="G462" s="1634" t="s">
        <v>9</v>
      </c>
      <c r="H462" s="1634" t="s">
        <v>9</v>
      </c>
      <c r="I462" s="1634" t="s">
        <v>928</v>
      </c>
    </row>
    <row r="463" spans="1:9" ht="11.25" customHeight="1">
      <c r="A463" s="1634" t="s">
        <v>2414</v>
      </c>
      <c r="B463" s="1634" t="s">
        <v>3</v>
      </c>
      <c r="C463" s="1634" t="s">
        <v>3087</v>
      </c>
      <c r="D463" s="1634" t="s">
        <v>3088</v>
      </c>
      <c r="E463" s="1634" t="s">
        <v>3089</v>
      </c>
      <c r="F463" s="1634" t="s">
        <v>2474</v>
      </c>
      <c r="G463" s="1634" t="s">
        <v>9</v>
      </c>
      <c r="H463" s="1634" t="s">
        <v>9</v>
      </c>
      <c r="I463" s="1634" t="s">
        <v>928</v>
      </c>
    </row>
    <row r="464" spans="1:9" ht="11.25" customHeight="1">
      <c r="A464" s="1634" t="s">
        <v>2414</v>
      </c>
      <c r="B464" s="1634" t="s">
        <v>3</v>
      </c>
      <c r="C464" s="1634" t="s">
        <v>2729</v>
      </c>
      <c r="D464" s="1634" t="s">
        <v>2730</v>
      </c>
      <c r="E464" s="1634" t="s">
        <v>2731</v>
      </c>
      <c r="F464" s="1634" t="s">
        <v>2436</v>
      </c>
      <c r="G464" s="1634" t="s">
        <v>9</v>
      </c>
      <c r="H464" s="1634" t="s">
        <v>9</v>
      </c>
      <c r="I464" s="1634" t="s">
        <v>928</v>
      </c>
    </row>
    <row r="465" spans="1:9" ht="11.25" customHeight="1">
      <c r="A465" s="1634" t="s">
        <v>2414</v>
      </c>
      <c r="B465" s="1634" t="s">
        <v>3</v>
      </c>
      <c r="C465" s="1634" t="s">
        <v>2732</v>
      </c>
      <c r="D465" s="1634" t="s">
        <v>2733</v>
      </c>
      <c r="E465" s="1634" t="s">
        <v>2734</v>
      </c>
      <c r="F465" s="1634" t="s">
        <v>2436</v>
      </c>
      <c r="G465" s="1634" t="s">
        <v>9</v>
      </c>
      <c r="H465" s="1634" t="s">
        <v>9</v>
      </c>
      <c r="I465" s="1634" t="s">
        <v>928</v>
      </c>
    </row>
    <row r="466" spans="1:9" ht="11.25" customHeight="1">
      <c r="A466" s="1634" t="s">
        <v>2414</v>
      </c>
      <c r="B466" s="1634" t="s">
        <v>3</v>
      </c>
      <c r="C466" s="1634" t="s">
        <v>2735</v>
      </c>
      <c r="D466" s="1634" t="s">
        <v>2736</v>
      </c>
      <c r="E466" s="1634" t="s">
        <v>2737</v>
      </c>
      <c r="F466" s="1634" t="s">
        <v>2436</v>
      </c>
      <c r="G466" s="1634" t="s">
        <v>9</v>
      </c>
      <c r="H466" s="1634" t="s">
        <v>9</v>
      </c>
      <c r="I466" s="1634" t="s">
        <v>928</v>
      </c>
    </row>
    <row r="467" spans="1:9" ht="11.25" customHeight="1">
      <c r="A467" s="1634" t="s">
        <v>2414</v>
      </c>
      <c r="B467" s="1634" t="s">
        <v>3</v>
      </c>
      <c r="C467" s="1634" t="s">
        <v>2741</v>
      </c>
      <c r="D467" s="1634" t="s">
        <v>2742</v>
      </c>
      <c r="E467" s="1634" t="s">
        <v>2743</v>
      </c>
      <c r="F467" s="1634" t="s">
        <v>2436</v>
      </c>
      <c r="G467" s="1634" t="s">
        <v>9</v>
      </c>
      <c r="H467" s="1634" t="s">
        <v>9</v>
      </c>
      <c r="I467" s="1634" t="s">
        <v>928</v>
      </c>
    </row>
    <row r="468" spans="1:9" ht="11.25" customHeight="1">
      <c r="A468" s="1634" t="s">
        <v>2414</v>
      </c>
      <c r="B468" s="1634" t="s">
        <v>3</v>
      </c>
      <c r="C468" s="1634" t="s">
        <v>2747</v>
      </c>
      <c r="D468" s="1634" t="s">
        <v>2745</v>
      </c>
      <c r="E468" s="1634" t="s">
        <v>2748</v>
      </c>
      <c r="F468" s="1634" t="s">
        <v>2728</v>
      </c>
      <c r="G468" s="1634" t="s">
        <v>9</v>
      </c>
      <c r="H468" s="1634" t="s">
        <v>9</v>
      </c>
      <c r="I468" s="1634" t="s">
        <v>928</v>
      </c>
    </row>
    <row r="469" spans="1:9" ht="11.25" customHeight="1">
      <c r="A469" s="1634" t="s">
        <v>2414</v>
      </c>
      <c r="B469" s="1634" t="s">
        <v>3</v>
      </c>
      <c r="C469" s="1634" t="s">
        <v>2749</v>
      </c>
      <c r="D469" s="1634" t="s">
        <v>2750</v>
      </c>
      <c r="E469" s="1634" t="s">
        <v>2751</v>
      </c>
      <c r="F469" s="1634" t="s">
        <v>2436</v>
      </c>
      <c r="G469" s="1634" t="s">
        <v>9</v>
      </c>
      <c r="H469" s="1634" t="s">
        <v>9</v>
      </c>
      <c r="I469" s="1634" t="s">
        <v>928</v>
      </c>
    </row>
    <row r="470" spans="1:9" ht="11.25" customHeight="1">
      <c r="A470" s="1634" t="s">
        <v>2414</v>
      </c>
      <c r="B470" s="1634" t="s">
        <v>3</v>
      </c>
      <c r="C470" s="1634" t="s">
        <v>3090</v>
      </c>
      <c r="D470" s="1634" t="s">
        <v>3091</v>
      </c>
      <c r="E470" s="1634" t="s">
        <v>3092</v>
      </c>
      <c r="F470" s="1634" t="s">
        <v>2605</v>
      </c>
      <c r="G470" s="1634" t="s">
        <v>9</v>
      </c>
      <c r="H470" s="1634" t="s">
        <v>9</v>
      </c>
      <c r="I470" s="1634" t="s">
        <v>928</v>
      </c>
    </row>
    <row r="471" spans="1:9" ht="11.25" customHeight="1">
      <c r="A471" s="1634" t="s">
        <v>2414</v>
      </c>
      <c r="B471" s="1634" t="s">
        <v>3</v>
      </c>
      <c r="C471" s="1634" t="s">
        <v>2752</v>
      </c>
      <c r="D471" s="1634" t="s">
        <v>2753</v>
      </c>
      <c r="E471" s="1634" t="s">
        <v>2754</v>
      </c>
      <c r="F471" s="1634" t="s">
        <v>2474</v>
      </c>
      <c r="G471" s="1634" t="s">
        <v>9</v>
      </c>
      <c r="H471" s="1634" t="s">
        <v>9</v>
      </c>
      <c r="I471" s="1634" t="s">
        <v>928</v>
      </c>
    </row>
    <row r="472" spans="1:9" ht="11.25" customHeight="1">
      <c r="A472" s="1634" t="s">
        <v>2414</v>
      </c>
      <c r="B472" s="1634" t="s">
        <v>3</v>
      </c>
      <c r="C472" s="1634" t="s">
        <v>3100</v>
      </c>
      <c r="D472" s="1634" t="s">
        <v>3101</v>
      </c>
      <c r="E472" s="1634" t="s">
        <v>3102</v>
      </c>
      <c r="F472" s="1634" t="s">
        <v>2605</v>
      </c>
      <c r="G472" s="1634" t="s">
        <v>9</v>
      </c>
      <c r="H472" s="1634" t="s">
        <v>9</v>
      </c>
      <c r="I472" s="1634" t="s">
        <v>928</v>
      </c>
    </row>
    <row r="473" spans="1:9" ht="11.25" customHeight="1">
      <c r="A473" s="1634" t="s">
        <v>2414</v>
      </c>
      <c r="B473" s="1634" t="s">
        <v>3</v>
      </c>
      <c r="C473" s="1634" t="s">
        <v>2761</v>
      </c>
      <c r="D473" s="1634" t="s">
        <v>2762</v>
      </c>
      <c r="E473" s="1634" t="s">
        <v>2763</v>
      </c>
      <c r="F473" s="1634" t="s">
        <v>2605</v>
      </c>
      <c r="G473" s="1634" t="s">
        <v>9</v>
      </c>
      <c r="H473" s="1634" t="s">
        <v>9</v>
      </c>
      <c r="I473" s="1634" t="s">
        <v>928</v>
      </c>
    </row>
    <row r="474" spans="1:9" ht="11.25" customHeight="1">
      <c r="A474" s="1634" t="s">
        <v>2414</v>
      </c>
      <c r="B474" s="1634" t="s">
        <v>3</v>
      </c>
      <c r="C474" s="1634" t="s">
        <v>2764</v>
      </c>
      <c r="D474" s="1634" t="s">
        <v>2765</v>
      </c>
      <c r="E474" s="1634" t="s">
        <v>2766</v>
      </c>
      <c r="F474" s="1634" t="s">
        <v>2536</v>
      </c>
      <c r="G474" s="1634" t="s">
        <v>9</v>
      </c>
      <c r="H474" s="1634" t="s">
        <v>9</v>
      </c>
      <c r="I474" s="1634" t="s">
        <v>928</v>
      </c>
    </row>
    <row r="475" spans="1:9" ht="11.25" customHeight="1">
      <c r="A475" s="1634" t="s">
        <v>2414</v>
      </c>
      <c r="B475" s="1634" t="s">
        <v>3</v>
      </c>
      <c r="C475" s="1634" t="s">
        <v>3103</v>
      </c>
      <c r="D475" s="1634" t="s">
        <v>3104</v>
      </c>
      <c r="E475" s="1634" t="s">
        <v>3105</v>
      </c>
      <c r="F475" s="1634" t="s">
        <v>2594</v>
      </c>
      <c r="G475" s="1634" t="s">
        <v>9</v>
      </c>
      <c r="H475" s="1634" t="s">
        <v>9</v>
      </c>
      <c r="I475" s="1634" t="s">
        <v>928</v>
      </c>
    </row>
    <row r="476" spans="1:9" ht="11.25" customHeight="1">
      <c r="A476" s="1634" t="s">
        <v>2414</v>
      </c>
      <c r="B476" s="1634" t="s">
        <v>3</v>
      </c>
      <c r="C476" s="1634" t="s">
        <v>3106</v>
      </c>
      <c r="D476" s="1634" t="s">
        <v>3107</v>
      </c>
      <c r="E476" s="1634" t="s">
        <v>3108</v>
      </c>
      <c r="F476" s="1634" t="s">
        <v>2536</v>
      </c>
      <c r="G476" s="1634" t="s">
        <v>9</v>
      </c>
      <c r="H476" s="1634" t="s">
        <v>9</v>
      </c>
      <c r="I476" s="1634" t="s">
        <v>928</v>
      </c>
    </row>
    <row r="477" spans="1:9" ht="11.25" customHeight="1">
      <c r="A477" s="1634" t="s">
        <v>2414</v>
      </c>
      <c r="B477" s="1634" t="s">
        <v>3</v>
      </c>
      <c r="C477" s="1634" t="s">
        <v>2779</v>
      </c>
      <c r="D477" s="1634" t="s">
        <v>2780</v>
      </c>
      <c r="E477" s="1634" t="s">
        <v>2781</v>
      </c>
      <c r="F477" s="1634" t="s">
        <v>2521</v>
      </c>
      <c r="G477" s="1634" t="s">
        <v>9</v>
      </c>
      <c r="H477" s="1634" t="s">
        <v>9</v>
      </c>
      <c r="I477" s="1634" t="s">
        <v>928</v>
      </c>
    </row>
    <row r="478" spans="1:9" ht="11.25" customHeight="1">
      <c r="A478" s="1634" t="s">
        <v>2414</v>
      </c>
      <c r="B478" s="1634" t="s">
        <v>3</v>
      </c>
      <c r="C478" s="1634" t="s">
        <v>2782</v>
      </c>
      <c r="D478" s="1634" t="s">
        <v>2783</v>
      </c>
      <c r="E478" s="1634" t="s">
        <v>2784</v>
      </c>
      <c r="F478" s="1634" t="s">
        <v>2436</v>
      </c>
      <c r="G478" s="1634" t="s">
        <v>9</v>
      </c>
      <c r="H478" s="1634" t="s">
        <v>9</v>
      </c>
      <c r="I478" s="1634" t="s">
        <v>928</v>
      </c>
    </row>
    <row r="479" spans="1:9" ht="11.25" customHeight="1">
      <c r="A479" s="1634" t="s">
        <v>2414</v>
      </c>
      <c r="B479" s="1634" t="s">
        <v>3</v>
      </c>
      <c r="C479" s="1634" t="s">
        <v>3175</v>
      </c>
      <c r="D479" s="1634" t="s">
        <v>3176</v>
      </c>
      <c r="E479" s="1634" t="s">
        <v>3177</v>
      </c>
      <c r="F479" s="1634" t="s">
        <v>3178</v>
      </c>
      <c r="G479" s="1634" t="s">
        <v>3179</v>
      </c>
      <c r="H479" s="1634" t="s">
        <v>9</v>
      </c>
      <c r="I479" s="1634" t="s">
        <v>928</v>
      </c>
    </row>
    <row r="480" spans="1:9" ht="11.25" customHeight="1">
      <c r="A480" s="1634" t="s">
        <v>2414</v>
      </c>
      <c r="B480" s="1634" t="s">
        <v>3</v>
      </c>
      <c r="C480" s="1634" t="s">
        <v>3112</v>
      </c>
      <c r="D480" s="1634" t="s">
        <v>3113</v>
      </c>
      <c r="E480" s="1634" t="s">
        <v>3114</v>
      </c>
      <c r="F480" s="1634" t="s">
        <v>2594</v>
      </c>
      <c r="G480" s="1634" t="s">
        <v>9</v>
      </c>
      <c r="H480" s="1634" t="s">
        <v>9</v>
      </c>
      <c r="I480" s="1634" t="s">
        <v>928</v>
      </c>
    </row>
    <row r="481" spans="1:9" ht="11.25" customHeight="1">
      <c r="A481" s="1634" t="s">
        <v>2414</v>
      </c>
      <c r="B481" s="1634" t="s">
        <v>3</v>
      </c>
      <c r="C481" s="1634" t="s">
        <v>2791</v>
      </c>
      <c r="D481" s="1634" t="s">
        <v>2792</v>
      </c>
      <c r="E481" s="1634" t="s">
        <v>2793</v>
      </c>
      <c r="F481" s="1634" t="s">
        <v>2594</v>
      </c>
      <c r="G481" s="1634" t="s">
        <v>9</v>
      </c>
      <c r="H481" s="1634" t="s">
        <v>9</v>
      </c>
      <c r="I481" s="1634" t="s">
        <v>928</v>
      </c>
    </row>
    <row r="482" spans="1:9" ht="11.25" customHeight="1">
      <c r="A482" s="1634" t="s">
        <v>2414</v>
      </c>
      <c r="B482" s="1634" t="s">
        <v>3</v>
      </c>
      <c r="C482" s="1634" t="s">
        <v>2794</v>
      </c>
      <c r="D482" s="1634" t="s">
        <v>2795</v>
      </c>
      <c r="E482" s="1634" t="s">
        <v>2796</v>
      </c>
      <c r="F482" s="1634" t="s">
        <v>2536</v>
      </c>
      <c r="G482" s="1634" t="s">
        <v>9</v>
      </c>
      <c r="H482" s="1634" t="s">
        <v>9</v>
      </c>
      <c r="I482" s="1634" t="s">
        <v>928</v>
      </c>
    </row>
    <row r="483" spans="1:9" ht="11.25" customHeight="1">
      <c r="A483" s="1634" t="s">
        <v>2414</v>
      </c>
      <c r="B483" s="1634" t="s">
        <v>3</v>
      </c>
      <c r="C483" s="1634" t="s">
        <v>3121</v>
      </c>
      <c r="D483" s="1634" t="s">
        <v>3122</v>
      </c>
      <c r="E483" s="1634" t="s">
        <v>3123</v>
      </c>
      <c r="F483" s="1634" t="s">
        <v>2503</v>
      </c>
      <c r="G483" s="1634" t="s">
        <v>9</v>
      </c>
      <c r="H483" s="1634" t="s">
        <v>9</v>
      </c>
      <c r="I483" s="1634" t="s">
        <v>928</v>
      </c>
    </row>
    <row r="484" spans="1:9" ht="11.25" customHeight="1">
      <c r="A484" s="1634" t="s">
        <v>2414</v>
      </c>
      <c r="B484" s="1634" t="s">
        <v>3</v>
      </c>
      <c r="C484" s="1634" t="s">
        <v>3180</v>
      </c>
      <c r="D484" s="1634" t="s">
        <v>3181</v>
      </c>
      <c r="E484" s="1634" t="s">
        <v>3182</v>
      </c>
      <c r="F484" s="1634" t="s">
        <v>2436</v>
      </c>
      <c r="G484" s="1634" t="s">
        <v>3183</v>
      </c>
      <c r="H484" s="1634" t="s">
        <v>9</v>
      </c>
      <c r="I484" s="1634" t="s">
        <v>928</v>
      </c>
    </row>
    <row r="485" spans="1:9" ht="11.25" customHeight="1">
      <c r="A485" s="1634" t="s">
        <v>2414</v>
      </c>
      <c r="B485" s="1634" t="s">
        <v>3</v>
      </c>
      <c r="C485" s="1634" t="s">
        <v>3124</v>
      </c>
      <c r="D485" s="1634" t="s">
        <v>3125</v>
      </c>
      <c r="E485" s="1634" t="s">
        <v>3126</v>
      </c>
      <c r="F485" s="1634" t="s">
        <v>2646</v>
      </c>
      <c r="G485" s="1634" t="s">
        <v>9</v>
      </c>
      <c r="H485" s="1634" t="s">
        <v>9</v>
      </c>
      <c r="I485" s="1634" t="s">
        <v>928</v>
      </c>
    </row>
    <row r="486" spans="1:9" ht="11.25" customHeight="1">
      <c r="A486" s="1634" t="s">
        <v>2414</v>
      </c>
      <c r="B486" s="1634" t="s">
        <v>3</v>
      </c>
      <c r="C486" s="1634" t="s">
        <v>2847</v>
      </c>
      <c r="D486" s="1634" t="s">
        <v>2848</v>
      </c>
      <c r="E486" s="1634" t="s">
        <v>2849</v>
      </c>
      <c r="F486" s="1634" t="s">
        <v>2532</v>
      </c>
      <c r="G486" s="1634" t="s">
        <v>9</v>
      </c>
      <c r="H486" s="1634" t="s">
        <v>9</v>
      </c>
      <c r="I486" s="1634" t="s">
        <v>928</v>
      </c>
    </row>
    <row r="487" spans="1:9" ht="11.25" customHeight="1">
      <c r="A487" s="1634" t="s">
        <v>2414</v>
      </c>
      <c r="B487" s="1634" t="s">
        <v>3</v>
      </c>
      <c r="C487" s="1634" t="s">
        <v>2850</v>
      </c>
      <c r="D487" s="1634" t="s">
        <v>2851</v>
      </c>
      <c r="E487" s="1634" t="s">
        <v>2852</v>
      </c>
      <c r="F487" s="1634" t="s">
        <v>2532</v>
      </c>
      <c r="G487" s="1634" t="s">
        <v>9</v>
      </c>
      <c r="H487" s="1634" t="s">
        <v>9</v>
      </c>
      <c r="I487" s="1634" t="s">
        <v>928</v>
      </c>
    </row>
    <row r="488" spans="1:9" ht="11.25" customHeight="1">
      <c r="A488" s="1634" t="s">
        <v>2414</v>
      </c>
      <c r="B488" s="1634" t="s">
        <v>3</v>
      </c>
      <c r="C488" s="1634" t="s">
        <v>3127</v>
      </c>
      <c r="D488" s="1634" t="s">
        <v>3128</v>
      </c>
      <c r="E488" s="1634" t="s">
        <v>3129</v>
      </c>
      <c r="F488" s="1634" t="s">
        <v>2536</v>
      </c>
      <c r="G488" s="1634" t="s">
        <v>3130</v>
      </c>
      <c r="H488" s="1634" t="s">
        <v>9</v>
      </c>
      <c r="I488" s="1634" t="s">
        <v>928</v>
      </c>
    </row>
    <row r="489" spans="1:9" ht="11.25" customHeight="1">
      <c r="A489" s="1634" t="s">
        <v>2414</v>
      </c>
      <c r="B489" s="1634" t="s">
        <v>3</v>
      </c>
      <c r="C489" s="1634" t="s">
        <v>2857</v>
      </c>
      <c r="D489" s="1634" t="s">
        <v>2858</v>
      </c>
      <c r="E489" s="1634" t="s">
        <v>2859</v>
      </c>
      <c r="F489" s="1634" t="s">
        <v>2860</v>
      </c>
      <c r="G489" s="1634" t="s">
        <v>9</v>
      </c>
      <c r="H489" s="1634" t="s">
        <v>9</v>
      </c>
      <c r="I489" s="1634" t="s">
        <v>928</v>
      </c>
    </row>
    <row r="490" spans="1:9" ht="11.25" customHeight="1">
      <c r="A490" s="1634" t="s">
        <v>2414</v>
      </c>
      <c r="B490" s="1634" t="s">
        <v>3</v>
      </c>
      <c r="C490" s="1634" t="s">
        <v>2861</v>
      </c>
      <c r="D490" s="1634" t="s">
        <v>2862</v>
      </c>
      <c r="E490" s="1634" t="s">
        <v>2863</v>
      </c>
      <c r="F490" s="1634" t="s">
        <v>2864</v>
      </c>
      <c r="G490" s="1634" t="s">
        <v>9</v>
      </c>
      <c r="H490" s="1634" t="s">
        <v>9</v>
      </c>
      <c r="I490" s="1634" t="s">
        <v>928</v>
      </c>
    </row>
    <row r="491" spans="1:9" ht="11.25" customHeight="1">
      <c r="A491" s="1634" t="s">
        <v>2414</v>
      </c>
      <c r="B491" s="1634" t="s">
        <v>3</v>
      </c>
      <c r="C491" s="1634" t="s">
        <v>2920</v>
      </c>
      <c r="D491" s="1634" t="s">
        <v>2862</v>
      </c>
      <c r="E491" s="1634" t="s">
        <v>2863</v>
      </c>
      <c r="F491" s="1634" t="s">
        <v>2921</v>
      </c>
      <c r="G491" s="1634" t="s">
        <v>9</v>
      </c>
      <c r="H491" s="1634" t="s">
        <v>9</v>
      </c>
      <c r="I491" s="1634" t="s">
        <v>928</v>
      </c>
    </row>
    <row r="492" spans="1:9" ht="11.25" customHeight="1">
      <c r="A492" s="1634" t="s">
        <v>2414</v>
      </c>
      <c r="B492" s="1634" t="s">
        <v>3</v>
      </c>
      <c r="C492" s="1634" t="s">
        <v>3135</v>
      </c>
      <c r="D492" s="1634" t="s">
        <v>3136</v>
      </c>
      <c r="E492" s="1634" t="s">
        <v>3137</v>
      </c>
      <c r="F492" s="1634" t="s">
        <v>2646</v>
      </c>
      <c r="G492" s="1634" t="s">
        <v>9</v>
      </c>
      <c r="H492" s="1634" t="s">
        <v>9</v>
      </c>
      <c r="I492" s="1634" t="s">
        <v>928</v>
      </c>
    </row>
    <row r="493" spans="1:9" ht="11.25" customHeight="1">
      <c r="A493" s="1634" t="s">
        <v>2414</v>
      </c>
      <c r="B493" s="1634" t="s">
        <v>3</v>
      </c>
      <c r="C493" s="1634" t="s">
        <v>3138</v>
      </c>
      <c r="D493" s="1634" t="s">
        <v>3139</v>
      </c>
      <c r="E493" s="1634" t="s">
        <v>3140</v>
      </c>
      <c r="F493" s="1634" t="s">
        <v>37</v>
      </c>
      <c r="G493" s="1634" t="s">
        <v>9</v>
      </c>
      <c r="H493" s="1634" t="s">
        <v>9</v>
      </c>
      <c r="I493" s="1634" t="s">
        <v>928</v>
      </c>
    </row>
    <row r="494" spans="1:9" ht="11.25" customHeight="1">
      <c r="A494" s="1634" t="s">
        <v>2414</v>
      </c>
      <c r="B494" s="1634" t="s">
        <v>3</v>
      </c>
      <c r="C494" s="1634" t="s">
        <v>2868</v>
      </c>
      <c r="D494" s="1634" t="s">
        <v>2869</v>
      </c>
      <c r="E494" s="1634" t="s">
        <v>2870</v>
      </c>
      <c r="F494" s="1634" t="s">
        <v>2436</v>
      </c>
      <c r="G494" s="1634" t="s">
        <v>9</v>
      </c>
      <c r="H494" s="1634" t="s">
        <v>9</v>
      </c>
      <c r="I494" s="1634" t="s">
        <v>928</v>
      </c>
    </row>
    <row r="495" spans="1:9" ht="11.25" customHeight="1">
      <c r="A495" s="1634" t="s">
        <v>2414</v>
      </c>
      <c r="B495" s="1634" t="s">
        <v>3</v>
      </c>
      <c r="C495" s="1634" t="s">
        <v>3147</v>
      </c>
      <c r="D495" s="1634" t="s">
        <v>3148</v>
      </c>
      <c r="E495" s="1634" t="s">
        <v>3149</v>
      </c>
      <c r="F495" s="1634" t="s">
        <v>2594</v>
      </c>
      <c r="G495" s="1634" t="s">
        <v>9</v>
      </c>
      <c r="H495" s="1634" t="s">
        <v>9</v>
      </c>
      <c r="I495" s="1634" t="s">
        <v>928</v>
      </c>
    </row>
    <row r="496" spans="1:9" ht="11.25" customHeight="1">
      <c r="A496" s="1634" t="s">
        <v>2414</v>
      </c>
      <c r="B496" s="1634" t="s">
        <v>3</v>
      </c>
      <c r="C496" s="1634" t="s">
        <v>2877</v>
      </c>
      <c r="D496" s="1634" t="s">
        <v>2878</v>
      </c>
      <c r="E496" s="1634" t="s">
        <v>2641</v>
      </c>
      <c r="F496" s="1634" t="s">
        <v>2879</v>
      </c>
      <c r="G496" s="1634" t="s">
        <v>9</v>
      </c>
      <c r="H496" s="1634" t="s">
        <v>9</v>
      </c>
      <c r="I496" s="1634" t="s">
        <v>928</v>
      </c>
    </row>
    <row r="497" spans="1:9" ht="11.25" customHeight="1">
      <c r="A497" s="1634" t="s">
        <v>2414</v>
      </c>
      <c r="B497" s="1634" t="s">
        <v>3</v>
      </c>
      <c r="C497" s="1634" t="s">
        <v>2886</v>
      </c>
      <c r="D497" s="1634" t="s">
        <v>2887</v>
      </c>
      <c r="E497" s="1634" t="s">
        <v>2888</v>
      </c>
      <c r="F497" s="1634" t="s">
        <v>2889</v>
      </c>
      <c r="G497" s="1634" t="s">
        <v>9</v>
      </c>
      <c r="H497" s="1634" t="s">
        <v>9</v>
      </c>
      <c r="I497" s="1634" t="s">
        <v>928</v>
      </c>
    </row>
    <row r="498" spans="1:9" ht="11.25" customHeight="1">
      <c r="A498" s="1634" t="s">
        <v>2414</v>
      </c>
      <c r="B498" s="1634" t="s">
        <v>3</v>
      </c>
      <c r="C498" s="1634" t="s">
        <v>2894</v>
      </c>
      <c r="D498" s="1634" t="s">
        <v>2895</v>
      </c>
      <c r="E498" s="1634" t="s">
        <v>2896</v>
      </c>
      <c r="F498" s="1634" t="s">
        <v>2646</v>
      </c>
      <c r="G498" s="1634" t="s">
        <v>9</v>
      </c>
      <c r="H498" s="1634" t="s">
        <v>9</v>
      </c>
      <c r="I498" s="1634" t="s">
        <v>928</v>
      </c>
    </row>
    <row r="499" spans="1:9" ht="11.25" customHeight="1">
      <c r="A499" s="1634" t="s">
        <v>2414</v>
      </c>
      <c r="B499" s="1634" t="s">
        <v>3</v>
      </c>
      <c r="C499" s="1634" t="s">
        <v>2897</v>
      </c>
      <c r="D499" s="1634" t="s">
        <v>2898</v>
      </c>
      <c r="E499" s="1634" t="s">
        <v>2899</v>
      </c>
      <c r="F499" s="1634" t="s">
        <v>2646</v>
      </c>
      <c r="G499" s="1634" t="s">
        <v>9</v>
      </c>
      <c r="H499" s="1634" t="s">
        <v>9</v>
      </c>
      <c r="I499" s="1634" t="s">
        <v>928</v>
      </c>
    </row>
    <row r="500" spans="1:9" ht="11.25" customHeight="1">
      <c r="A500" s="1634" t="s">
        <v>2414</v>
      </c>
      <c r="B500" s="1634" t="s">
        <v>3</v>
      </c>
      <c r="C500" s="1634" t="s">
        <v>2900</v>
      </c>
      <c r="D500" s="1634" t="s">
        <v>2901</v>
      </c>
      <c r="E500" s="1634" t="s">
        <v>2902</v>
      </c>
      <c r="F500" s="1634" t="s">
        <v>2436</v>
      </c>
      <c r="G500" s="1634" t="s">
        <v>9</v>
      </c>
      <c r="H500" s="1634" t="s">
        <v>9</v>
      </c>
      <c r="I500" s="1634" t="s">
        <v>928</v>
      </c>
    </row>
    <row r="501" spans="1:9" ht="11.25" customHeight="1">
      <c r="A501" s="1634" t="s">
        <v>2414</v>
      </c>
      <c r="B501" s="1634" t="s">
        <v>3</v>
      </c>
      <c r="C501" s="1634" t="s">
        <v>2910</v>
      </c>
      <c r="D501" s="1634" t="s">
        <v>2911</v>
      </c>
      <c r="E501" s="1634" t="s">
        <v>2912</v>
      </c>
      <c r="F501" s="1634" t="s">
        <v>2913</v>
      </c>
      <c r="G501" s="1634" t="s">
        <v>9</v>
      </c>
      <c r="H501" s="1634" t="s">
        <v>9</v>
      </c>
      <c r="I501" s="1634" t="s">
        <v>928</v>
      </c>
    </row>
    <row r="502" spans="1:9" ht="11.25" customHeight="1">
      <c r="A502" s="1634" t="s">
        <v>2414</v>
      </c>
      <c r="B502" s="1634" t="s">
        <v>3</v>
      </c>
      <c r="C502" s="1634" t="s">
        <v>2917</v>
      </c>
      <c r="D502" s="1634" t="s">
        <v>2918</v>
      </c>
      <c r="E502" s="1634" t="s">
        <v>2882</v>
      </c>
      <c r="F502" s="1634" t="s">
        <v>2919</v>
      </c>
      <c r="G502" s="1634" t="s">
        <v>9</v>
      </c>
      <c r="H502" s="1634" t="s">
        <v>9</v>
      </c>
      <c r="I502" s="1634" t="s">
        <v>928</v>
      </c>
    </row>
    <row r="503" spans="1:9" ht="11.25" customHeight="1">
      <c r="A503" s="1634" t="s">
        <v>2414</v>
      </c>
      <c r="B503" s="1634" t="s">
        <v>3</v>
      </c>
      <c r="C503" s="1634" t="s">
        <v>3184</v>
      </c>
      <c r="D503" s="1634" t="s">
        <v>3185</v>
      </c>
      <c r="E503" s="1634" t="s">
        <v>3186</v>
      </c>
      <c r="F503" s="1634" t="s">
        <v>37</v>
      </c>
      <c r="G503" s="1634" t="s">
        <v>9</v>
      </c>
      <c r="H503" s="1634" t="s">
        <v>9</v>
      </c>
      <c r="I503" s="1634" t="s">
        <v>1798</v>
      </c>
    </row>
    <row r="504" spans="1:9" ht="11.25" customHeight="1">
      <c r="A504" s="1634" t="s">
        <v>2414</v>
      </c>
      <c r="B504" s="1634" t="s">
        <v>3</v>
      </c>
      <c r="C504" s="1634" t="s">
        <v>9</v>
      </c>
      <c r="D504" s="1634" t="s">
        <v>2516</v>
      </c>
      <c r="E504" s="1634" t="s">
        <v>2517</v>
      </c>
      <c r="F504" s="1634" t="s">
        <v>2461</v>
      </c>
      <c r="G504" s="1634" t="s">
        <v>9</v>
      </c>
      <c r="H504" s="1634" t="s">
        <v>9</v>
      </c>
      <c r="I504" s="1634" t="s">
        <v>1798</v>
      </c>
    </row>
    <row r="505" spans="1:9" ht="11.25" customHeight="1">
      <c r="A505" s="1634" t="s">
        <v>2414</v>
      </c>
      <c r="B505" s="1634" t="s">
        <v>3</v>
      </c>
      <c r="C505" s="1634" t="s">
        <v>3187</v>
      </c>
      <c r="D505" s="1634" t="s">
        <v>3188</v>
      </c>
      <c r="E505" s="1634" t="s">
        <v>3189</v>
      </c>
      <c r="F505" s="1634" t="s">
        <v>37</v>
      </c>
      <c r="G505" s="1634" t="s">
        <v>9</v>
      </c>
      <c r="H505" s="1634" t="s">
        <v>9</v>
      </c>
      <c r="I505" s="1634" t="s">
        <v>1798</v>
      </c>
    </row>
    <row r="506" spans="1:9" ht="11.25" customHeight="1">
      <c r="A506" s="1634" t="s">
        <v>2414</v>
      </c>
      <c r="B506" s="1634" t="s">
        <v>3</v>
      </c>
      <c r="C506" s="1634" t="s">
        <v>3190</v>
      </c>
      <c r="D506" s="1634" t="s">
        <v>3191</v>
      </c>
      <c r="E506" s="1634" t="s">
        <v>3192</v>
      </c>
      <c r="F506" s="1634" t="s">
        <v>2646</v>
      </c>
      <c r="G506" s="1634" t="s">
        <v>9</v>
      </c>
      <c r="H506" s="1634" t="s">
        <v>9</v>
      </c>
      <c r="I506" s="1634" t="s">
        <v>1798</v>
      </c>
    </row>
    <row r="507" spans="1:9" ht="11.25" customHeight="1">
      <c r="A507" s="1634" t="s">
        <v>2414</v>
      </c>
      <c r="B507" s="1634" t="s">
        <v>3</v>
      </c>
      <c r="C507" s="1634" t="s">
        <v>3193</v>
      </c>
      <c r="D507" s="1634" t="s">
        <v>3194</v>
      </c>
      <c r="E507" s="1634" t="s">
        <v>3195</v>
      </c>
      <c r="F507" s="1634" t="s">
        <v>2436</v>
      </c>
      <c r="G507" s="1634" t="s">
        <v>9</v>
      </c>
      <c r="H507" s="1634" t="s">
        <v>9</v>
      </c>
      <c r="I507" s="1634" t="s">
        <v>1798</v>
      </c>
    </row>
    <row r="508" spans="1:9" ht="11.25" customHeight="1">
      <c r="A508" s="1634" t="s">
        <v>2414</v>
      </c>
      <c r="B508" s="1634" t="s">
        <v>3</v>
      </c>
      <c r="C508" s="1634" t="s">
        <v>2744</v>
      </c>
      <c r="D508" s="1634" t="s">
        <v>2745</v>
      </c>
      <c r="E508" s="1634" t="s">
        <v>2746</v>
      </c>
      <c r="F508" s="1634" t="s">
        <v>2536</v>
      </c>
      <c r="G508" s="1634" t="s">
        <v>9</v>
      </c>
      <c r="H508" s="1634" t="s">
        <v>9</v>
      </c>
      <c r="I508" s="1634" t="s">
        <v>1798</v>
      </c>
    </row>
    <row r="509" spans="1:9" ht="11.25" customHeight="1">
      <c r="A509" s="1634" t="s">
        <v>2414</v>
      </c>
      <c r="B509" s="1634" t="s">
        <v>3</v>
      </c>
      <c r="C509" s="1634" t="s">
        <v>3196</v>
      </c>
      <c r="D509" s="1634" t="s">
        <v>3197</v>
      </c>
      <c r="E509" s="1634" t="s">
        <v>3198</v>
      </c>
      <c r="F509" s="1634" t="s">
        <v>2521</v>
      </c>
      <c r="G509" s="1634" t="s">
        <v>9</v>
      </c>
      <c r="H509" s="1634" t="s">
        <v>9</v>
      </c>
      <c r="I509" s="1634" t="s">
        <v>1798</v>
      </c>
    </row>
    <row r="510" spans="1:9" ht="11.25" customHeight="1">
      <c r="A510" s="1634" t="s">
        <v>2414</v>
      </c>
      <c r="B510" s="1634" t="s">
        <v>3</v>
      </c>
      <c r="C510" s="1634" t="s">
        <v>3199</v>
      </c>
      <c r="D510" s="1634" t="s">
        <v>3200</v>
      </c>
      <c r="E510" s="1634" t="s">
        <v>3201</v>
      </c>
      <c r="F510" s="1634" t="s">
        <v>2605</v>
      </c>
      <c r="G510" s="1634" t="s">
        <v>9</v>
      </c>
      <c r="H510" s="1634" t="s">
        <v>9</v>
      </c>
      <c r="I510" s="1634" t="s">
        <v>1798</v>
      </c>
    </row>
    <row r="511" spans="1:9" ht="11.25" customHeight="1">
      <c r="A511" s="1634" t="s">
        <v>2414</v>
      </c>
      <c r="B511" s="1634" t="s">
        <v>3</v>
      </c>
      <c r="C511" s="1634" t="s">
        <v>3202</v>
      </c>
      <c r="D511" s="1634" t="s">
        <v>3203</v>
      </c>
      <c r="E511" s="1634" t="s">
        <v>3204</v>
      </c>
      <c r="F511" s="1634" t="s">
        <v>2446</v>
      </c>
      <c r="G511" s="1634" t="s">
        <v>9</v>
      </c>
      <c r="H511" s="1634" t="s">
        <v>9</v>
      </c>
      <c r="I511" s="1634" t="s">
        <v>1798</v>
      </c>
    </row>
    <row r="512" spans="1:9" ht="11.25" customHeight="1">
      <c r="A512" s="1634" t="s">
        <v>2414</v>
      </c>
      <c r="B512" s="1634" t="s">
        <v>3</v>
      </c>
      <c r="C512" s="1634" t="s">
        <v>2841</v>
      </c>
      <c r="D512" s="1634" t="s">
        <v>2842</v>
      </c>
      <c r="E512" s="1634" t="s">
        <v>2843</v>
      </c>
      <c r="F512" s="1634" t="s">
        <v>2605</v>
      </c>
      <c r="G512" s="1634" t="s">
        <v>9</v>
      </c>
      <c r="H512" s="1634" t="s">
        <v>9</v>
      </c>
      <c r="I512" s="1634" t="s">
        <v>1798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9"/>
  <sheetViews>
    <sheetView showGridLines="0" workbookViewId="0"/>
  </sheetViews>
  <sheetFormatPr defaultRowHeight="11.25" customHeight="1"/>
  <cols>
    <col min="1" max="1" width="9.140625" style="1634"/>
  </cols>
  <sheetData>
    <row r="1" spans="1:7" ht="11.25" customHeight="1">
      <c r="A1" s="306" t="s">
        <v>3205</v>
      </c>
      <c r="B1" s="3" t="s">
        <v>3206</v>
      </c>
      <c r="C1" s="3" t="s">
        <v>3207</v>
      </c>
      <c r="D1" s="3" t="s">
        <v>3208</v>
      </c>
      <c r="E1" s="2" t="s">
        <v>3209</v>
      </c>
      <c r="F1" s="2" t="s">
        <v>3210</v>
      </c>
      <c r="G1" s="2" t="s">
        <v>3211</v>
      </c>
    </row>
    <row r="2" spans="1:7" ht="11.25" customHeight="1">
      <c r="A2" s="306" t="s">
        <v>3</v>
      </c>
      <c r="B2" t="s">
        <v>3212</v>
      </c>
      <c r="C2" t="s">
        <v>3213</v>
      </c>
      <c r="D2" t="s">
        <v>3212</v>
      </c>
      <c r="E2" t="s">
        <v>3213</v>
      </c>
      <c r="F2" t="s">
        <v>3214</v>
      </c>
      <c r="G2" t="s">
        <v>161</v>
      </c>
    </row>
    <row r="3" spans="1:7" ht="11.25" customHeight="1">
      <c r="A3" s="306" t="s">
        <v>3</v>
      </c>
      <c r="B3" t="s">
        <v>3215</v>
      </c>
      <c r="C3" t="s">
        <v>3216</v>
      </c>
      <c r="D3" t="s">
        <v>3215</v>
      </c>
      <c r="E3" t="s">
        <v>3216</v>
      </c>
      <c r="F3" t="s">
        <v>3217</v>
      </c>
      <c r="G3" t="s">
        <v>89</v>
      </c>
    </row>
    <row r="4" spans="1:7" ht="11.25" customHeight="1">
      <c r="A4" s="306" t="s">
        <v>3</v>
      </c>
      <c r="B4" t="s">
        <v>3215</v>
      </c>
      <c r="C4" t="s">
        <v>3216</v>
      </c>
      <c r="D4" t="s">
        <v>3218</v>
      </c>
      <c r="E4" t="s">
        <v>3219</v>
      </c>
      <c r="F4" t="s">
        <v>3220</v>
      </c>
      <c r="G4" t="s">
        <v>77</v>
      </c>
    </row>
    <row r="5" spans="1:7" ht="11.25" customHeight="1">
      <c r="A5" s="306" t="s">
        <v>3</v>
      </c>
      <c r="B5" t="s">
        <v>3215</v>
      </c>
      <c r="C5" t="s">
        <v>3216</v>
      </c>
      <c r="D5" t="s">
        <v>3221</v>
      </c>
      <c r="E5" t="s">
        <v>3222</v>
      </c>
      <c r="F5" t="s">
        <v>3223</v>
      </c>
      <c r="G5" t="s">
        <v>78</v>
      </c>
    </row>
    <row r="6" spans="1:7" ht="11.25" customHeight="1">
      <c r="A6" s="306" t="s">
        <v>3</v>
      </c>
      <c r="B6" t="s">
        <v>3215</v>
      </c>
      <c r="C6" t="s">
        <v>3216</v>
      </c>
      <c r="D6" t="s">
        <v>3224</v>
      </c>
      <c r="E6" t="s">
        <v>3225</v>
      </c>
      <c r="F6" t="s">
        <v>3223</v>
      </c>
      <c r="G6" t="s">
        <v>115</v>
      </c>
    </row>
    <row r="7" spans="1:7" ht="11.25" customHeight="1">
      <c r="A7" s="306" t="s">
        <v>3</v>
      </c>
      <c r="B7" t="s">
        <v>3215</v>
      </c>
      <c r="C7" t="s">
        <v>3216</v>
      </c>
      <c r="D7" t="s">
        <v>3226</v>
      </c>
      <c r="E7" t="s">
        <v>3227</v>
      </c>
      <c r="F7" t="s">
        <v>3223</v>
      </c>
      <c r="G7" t="s">
        <v>79</v>
      </c>
    </row>
    <row r="8" spans="1:7" ht="11.25" customHeight="1">
      <c r="A8" s="306" t="s">
        <v>3</v>
      </c>
      <c r="B8" t="s">
        <v>86</v>
      </c>
      <c r="C8" t="s">
        <v>87</v>
      </c>
      <c r="D8" t="s">
        <v>86</v>
      </c>
      <c r="E8" t="s">
        <v>87</v>
      </c>
      <c r="F8" t="s">
        <v>3214</v>
      </c>
      <c r="G8" t="s">
        <v>80</v>
      </c>
    </row>
    <row r="9" spans="1:7" ht="11.25" customHeight="1">
      <c r="A9" s="306" t="s">
        <v>3</v>
      </c>
      <c r="B9" t="s">
        <v>3228</v>
      </c>
      <c r="C9" t="s">
        <v>3229</v>
      </c>
      <c r="D9" t="s">
        <v>3230</v>
      </c>
      <c r="E9" t="s">
        <v>3231</v>
      </c>
      <c r="F9" t="s">
        <v>3223</v>
      </c>
      <c r="G9" t="s">
        <v>131</v>
      </c>
    </row>
    <row r="10" spans="1:7" ht="11.25" customHeight="1">
      <c r="A10" s="306" t="s">
        <v>3</v>
      </c>
      <c r="B10" t="s">
        <v>3228</v>
      </c>
      <c r="C10" t="s">
        <v>3229</v>
      </c>
      <c r="D10" t="s">
        <v>3228</v>
      </c>
      <c r="E10" t="s">
        <v>3229</v>
      </c>
      <c r="F10" t="s">
        <v>3217</v>
      </c>
      <c r="G10" t="s">
        <v>133</v>
      </c>
    </row>
    <row r="11" spans="1:7" ht="11.25" customHeight="1">
      <c r="A11" s="306" t="s">
        <v>3</v>
      </c>
      <c r="B11" t="s">
        <v>3228</v>
      </c>
      <c r="C11" t="s">
        <v>3229</v>
      </c>
      <c r="D11" t="s">
        <v>3232</v>
      </c>
      <c r="E11" t="s">
        <v>3233</v>
      </c>
      <c r="F11" t="s">
        <v>3220</v>
      </c>
      <c r="G11" t="s">
        <v>138</v>
      </c>
    </row>
    <row r="12" spans="1:7" ht="11.25" customHeight="1">
      <c r="A12" s="306" t="s">
        <v>3</v>
      </c>
      <c r="B12" t="s">
        <v>3228</v>
      </c>
      <c r="C12" t="s">
        <v>3229</v>
      </c>
      <c r="D12" t="s">
        <v>3234</v>
      </c>
      <c r="E12" t="s">
        <v>3235</v>
      </c>
      <c r="F12" t="s">
        <v>3223</v>
      </c>
      <c r="G12" t="s">
        <v>140</v>
      </c>
    </row>
    <row r="13" spans="1:7" ht="11.25" customHeight="1">
      <c r="A13" s="306" t="s">
        <v>3</v>
      </c>
      <c r="B13" t="s">
        <v>3228</v>
      </c>
      <c r="C13" t="s">
        <v>3229</v>
      </c>
      <c r="D13" t="s">
        <v>3236</v>
      </c>
      <c r="E13" t="s">
        <v>3237</v>
      </c>
      <c r="F13" t="s">
        <v>3223</v>
      </c>
      <c r="G13" t="s">
        <v>145</v>
      </c>
    </row>
    <row r="14" spans="1:7" ht="11.25" customHeight="1">
      <c r="A14" s="306" t="s">
        <v>3</v>
      </c>
      <c r="B14" t="s">
        <v>3228</v>
      </c>
      <c r="C14" t="s">
        <v>3229</v>
      </c>
      <c r="D14" t="s">
        <v>3238</v>
      </c>
      <c r="E14" t="s">
        <v>3239</v>
      </c>
      <c r="F14" t="s">
        <v>3223</v>
      </c>
      <c r="G14" t="s">
        <v>150</v>
      </c>
    </row>
    <row r="15" spans="1:7" ht="11.25" customHeight="1">
      <c r="A15" s="306" t="s">
        <v>3</v>
      </c>
      <c r="B15" t="s">
        <v>3228</v>
      </c>
      <c r="C15" t="s">
        <v>3229</v>
      </c>
      <c r="D15" t="s">
        <v>3240</v>
      </c>
      <c r="E15" t="s">
        <v>3241</v>
      </c>
      <c r="F15" t="s">
        <v>3223</v>
      </c>
      <c r="G15" t="s">
        <v>239</v>
      </c>
    </row>
    <row r="16" spans="1:7" ht="11.25" customHeight="1">
      <c r="A16" s="306" t="s">
        <v>3</v>
      </c>
      <c r="B16" t="s">
        <v>3228</v>
      </c>
      <c r="C16" t="s">
        <v>3229</v>
      </c>
      <c r="D16" t="s">
        <v>3242</v>
      </c>
      <c r="E16" t="s">
        <v>3243</v>
      </c>
      <c r="F16" t="s">
        <v>3223</v>
      </c>
      <c r="G16" t="s">
        <v>1645</v>
      </c>
    </row>
    <row r="17" spans="1:7" ht="11.25" customHeight="1">
      <c r="A17" s="306" t="s">
        <v>3</v>
      </c>
      <c r="B17" t="s">
        <v>3228</v>
      </c>
      <c r="C17" t="s">
        <v>3229</v>
      </c>
      <c r="D17" t="s">
        <v>3244</v>
      </c>
      <c r="E17" t="s">
        <v>3245</v>
      </c>
      <c r="F17" t="s">
        <v>3223</v>
      </c>
      <c r="G17" t="s">
        <v>1651</v>
      </c>
    </row>
    <row r="18" spans="1:7" ht="11.25" customHeight="1">
      <c r="A18" s="306" t="s">
        <v>3</v>
      </c>
      <c r="B18" t="s">
        <v>93</v>
      </c>
      <c r="C18" t="s">
        <v>94</v>
      </c>
      <c r="D18" t="s">
        <v>93</v>
      </c>
      <c r="E18" t="s">
        <v>94</v>
      </c>
      <c r="F18" t="s">
        <v>3214</v>
      </c>
      <c r="G18" t="s">
        <v>92</v>
      </c>
    </row>
    <row r="19" spans="1:7" ht="11.25" customHeight="1">
      <c r="A19" s="306" t="s">
        <v>3</v>
      </c>
      <c r="B19" t="s">
        <v>1149</v>
      </c>
      <c r="C19" t="s">
        <v>3246</v>
      </c>
      <c r="D19" t="s">
        <v>1149</v>
      </c>
      <c r="E19" t="s">
        <v>3246</v>
      </c>
      <c r="F19" t="s">
        <v>3217</v>
      </c>
      <c r="G19" t="s">
        <v>1676</v>
      </c>
    </row>
    <row r="20" spans="1:7" ht="11.25" customHeight="1">
      <c r="A20" s="306" t="s">
        <v>3</v>
      </c>
      <c r="B20" t="s">
        <v>1149</v>
      </c>
      <c r="C20" t="s">
        <v>3246</v>
      </c>
      <c r="D20" t="s">
        <v>1150</v>
      </c>
      <c r="E20" t="s">
        <v>1151</v>
      </c>
      <c r="F20" t="s">
        <v>3220</v>
      </c>
      <c r="G20" t="s">
        <v>1688</v>
      </c>
    </row>
    <row r="21" spans="1:7" ht="11.25" customHeight="1">
      <c r="A21" s="306" t="s">
        <v>3</v>
      </c>
      <c r="B21" t="s">
        <v>1149</v>
      </c>
      <c r="C21" t="s">
        <v>3246</v>
      </c>
      <c r="D21" t="s">
        <v>3247</v>
      </c>
      <c r="E21" t="s">
        <v>3248</v>
      </c>
      <c r="F21" t="s">
        <v>3223</v>
      </c>
      <c r="G21" t="s">
        <v>1697</v>
      </c>
    </row>
    <row r="22" spans="1:7" ht="11.25" customHeight="1">
      <c r="A22" s="306" t="s">
        <v>3</v>
      </c>
      <c r="B22" t="s">
        <v>1149</v>
      </c>
      <c r="C22" t="s">
        <v>3246</v>
      </c>
      <c r="D22" t="s">
        <v>3249</v>
      </c>
      <c r="E22" t="s">
        <v>3250</v>
      </c>
      <c r="F22" t="s">
        <v>3223</v>
      </c>
      <c r="G22" t="s">
        <v>996</v>
      </c>
    </row>
    <row r="23" spans="1:7" ht="11.25" customHeight="1">
      <c r="A23" s="306" t="s">
        <v>3</v>
      </c>
      <c r="B23" t="s">
        <v>1149</v>
      </c>
      <c r="C23" t="s">
        <v>3246</v>
      </c>
      <c r="D23" t="s">
        <v>3251</v>
      </c>
      <c r="E23" t="s">
        <v>3252</v>
      </c>
      <c r="F23" t="s">
        <v>3223</v>
      </c>
      <c r="G23" t="s">
        <v>1719</v>
      </c>
    </row>
    <row r="24" spans="1:7" ht="11.25" customHeight="1">
      <c r="A24" s="306" t="s">
        <v>3</v>
      </c>
      <c r="B24" t="s">
        <v>3253</v>
      </c>
      <c r="C24" t="s">
        <v>3254</v>
      </c>
      <c r="D24" t="s">
        <v>3253</v>
      </c>
      <c r="E24" t="s">
        <v>3254</v>
      </c>
      <c r="F24" t="s">
        <v>3214</v>
      </c>
      <c r="G24" t="s">
        <v>1727</v>
      </c>
    </row>
    <row r="25" spans="1:7" ht="11.25" customHeight="1">
      <c r="A25" s="306" t="s">
        <v>3</v>
      </c>
      <c r="B25" t="s">
        <v>3255</v>
      </c>
      <c r="C25" t="s">
        <v>3256</v>
      </c>
      <c r="D25" t="s">
        <v>3257</v>
      </c>
      <c r="E25" t="s">
        <v>3258</v>
      </c>
      <c r="F25" t="s">
        <v>3223</v>
      </c>
      <c r="G25" t="s">
        <v>1734</v>
      </c>
    </row>
    <row r="26" spans="1:7" ht="11.25" customHeight="1">
      <c r="A26" s="306" t="s">
        <v>3</v>
      </c>
      <c r="B26" t="s">
        <v>3255</v>
      </c>
      <c r="C26" t="s">
        <v>3256</v>
      </c>
      <c r="D26" t="s">
        <v>3255</v>
      </c>
      <c r="E26" t="s">
        <v>3256</v>
      </c>
      <c r="F26" t="s">
        <v>3217</v>
      </c>
      <c r="G26" t="s">
        <v>1738</v>
      </c>
    </row>
    <row r="27" spans="1:7" ht="11.25" customHeight="1">
      <c r="A27" s="306" t="s">
        <v>3</v>
      </c>
      <c r="B27" t="s">
        <v>3255</v>
      </c>
      <c r="C27" t="s">
        <v>3256</v>
      </c>
      <c r="D27" t="s">
        <v>3259</v>
      </c>
      <c r="E27" t="s">
        <v>3260</v>
      </c>
      <c r="F27" t="s">
        <v>3223</v>
      </c>
      <c r="G27" t="s">
        <v>1743</v>
      </c>
    </row>
    <row r="28" spans="1:7" ht="11.25" customHeight="1">
      <c r="A28" s="306" t="s">
        <v>3</v>
      </c>
      <c r="B28" t="s">
        <v>3255</v>
      </c>
      <c r="C28" t="s">
        <v>3256</v>
      </c>
      <c r="D28" t="s">
        <v>3261</v>
      </c>
      <c r="E28" t="s">
        <v>3262</v>
      </c>
      <c r="F28" t="s">
        <v>3223</v>
      </c>
      <c r="G28" t="s">
        <v>1033</v>
      </c>
    </row>
    <row r="29" spans="1:7" ht="11.25" customHeight="1">
      <c r="A29" s="306" t="s">
        <v>3</v>
      </c>
      <c r="B29" t="s">
        <v>3263</v>
      </c>
      <c r="C29" t="s">
        <v>3264</v>
      </c>
      <c r="D29" t="s">
        <v>3263</v>
      </c>
      <c r="E29" t="s">
        <v>3264</v>
      </c>
      <c r="F29" t="s">
        <v>3265</v>
      </c>
      <c r="G29" t="s">
        <v>1752</v>
      </c>
    </row>
    <row r="30" spans="1:7" ht="11.25" customHeight="1">
      <c r="A30" s="306" t="s">
        <v>3</v>
      </c>
      <c r="B30" t="s">
        <v>3266</v>
      </c>
      <c r="C30" t="s">
        <v>3267</v>
      </c>
      <c r="D30" t="s">
        <v>3266</v>
      </c>
      <c r="E30" t="s">
        <v>3267</v>
      </c>
      <c r="F30" t="s">
        <v>3265</v>
      </c>
      <c r="G30" t="s">
        <v>1755</v>
      </c>
    </row>
    <row r="31" spans="1:7" ht="11.25" customHeight="1">
      <c r="A31" s="306" t="s">
        <v>3</v>
      </c>
      <c r="B31" t="s">
        <v>3268</v>
      </c>
      <c r="C31" t="s">
        <v>3269</v>
      </c>
      <c r="D31" t="s">
        <v>3268</v>
      </c>
      <c r="E31" t="s">
        <v>3269</v>
      </c>
      <c r="F31" t="s">
        <v>3214</v>
      </c>
      <c r="G31" t="s">
        <v>1761</v>
      </c>
    </row>
    <row r="32" spans="1:7" ht="11.25" customHeight="1">
      <c r="A32" s="306" t="s">
        <v>3</v>
      </c>
      <c r="B32" t="s">
        <v>3270</v>
      </c>
      <c r="C32" t="s">
        <v>3271</v>
      </c>
      <c r="D32" t="s">
        <v>3272</v>
      </c>
      <c r="E32" t="s">
        <v>3273</v>
      </c>
      <c r="F32" t="s">
        <v>3223</v>
      </c>
      <c r="G32" t="s">
        <v>1763</v>
      </c>
    </row>
    <row r="33" spans="1:7" ht="11.25" customHeight="1">
      <c r="A33" s="306" t="s">
        <v>3</v>
      </c>
      <c r="B33" t="s">
        <v>3270</v>
      </c>
      <c r="C33" t="s">
        <v>3271</v>
      </c>
      <c r="D33" t="s">
        <v>3270</v>
      </c>
      <c r="E33" t="s">
        <v>3271</v>
      </c>
      <c r="F33" t="s">
        <v>3217</v>
      </c>
      <c r="G33" t="s">
        <v>1765</v>
      </c>
    </row>
    <row r="34" spans="1:7" ht="11.25" customHeight="1">
      <c r="A34" s="306" t="s">
        <v>3</v>
      </c>
      <c r="B34" t="s">
        <v>3270</v>
      </c>
      <c r="C34" t="s">
        <v>3271</v>
      </c>
      <c r="D34" t="s">
        <v>3274</v>
      </c>
      <c r="E34" t="s">
        <v>3275</v>
      </c>
      <c r="F34" t="s">
        <v>3220</v>
      </c>
      <c r="G34" t="s">
        <v>1767</v>
      </c>
    </row>
    <row r="35" spans="1:7" ht="11.25" customHeight="1">
      <c r="A35" s="306" t="s">
        <v>3</v>
      </c>
      <c r="B35" t="s">
        <v>3270</v>
      </c>
      <c r="C35" t="s">
        <v>3271</v>
      </c>
      <c r="D35" t="s">
        <v>3276</v>
      </c>
      <c r="E35" t="s">
        <v>3277</v>
      </c>
      <c r="F35" t="s">
        <v>3223</v>
      </c>
      <c r="G35" t="s">
        <v>1772</v>
      </c>
    </row>
    <row r="36" spans="1:7" ht="11.25" customHeight="1">
      <c r="A36" s="306" t="s">
        <v>3</v>
      </c>
      <c r="B36" t="s">
        <v>3270</v>
      </c>
      <c r="C36" t="s">
        <v>3271</v>
      </c>
      <c r="D36" t="s">
        <v>3278</v>
      </c>
      <c r="E36" t="s">
        <v>3279</v>
      </c>
      <c r="F36" t="s">
        <v>3280</v>
      </c>
      <c r="G36" t="s">
        <v>1777</v>
      </c>
    </row>
    <row r="37" spans="1:7" ht="11.25" customHeight="1">
      <c r="A37" s="306" t="s">
        <v>3</v>
      </c>
      <c r="B37" t="s">
        <v>3270</v>
      </c>
      <c r="C37" t="s">
        <v>3271</v>
      </c>
      <c r="D37" t="s">
        <v>3281</v>
      </c>
      <c r="E37" t="s">
        <v>3282</v>
      </c>
      <c r="F37" t="s">
        <v>3223</v>
      </c>
      <c r="G37" t="s">
        <v>1781</v>
      </c>
    </row>
    <row r="38" spans="1:7" ht="11.25" customHeight="1">
      <c r="A38" s="306" t="s">
        <v>3</v>
      </c>
      <c r="B38" t="s">
        <v>3270</v>
      </c>
      <c r="C38" t="s">
        <v>3271</v>
      </c>
      <c r="D38" t="s">
        <v>3283</v>
      </c>
      <c r="E38" t="s">
        <v>3284</v>
      </c>
      <c r="F38" t="s">
        <v>3223</v>
      </c>
      <c r="G38" t="s">
        <v>1789</v>
      </c>
    </row>
    <row r="39" spans="1:7" ht="11.25" customHeight="1">
      <c r="A39" s="306" t="s">
        <v>3</v>
      </c>
      <c r="B39" t="s">
        <v>136</v>
      </c>
      <c r="C39" t="s">
        <v>137</v>
      </c>
      <c r="D39" t="s">
        <v>136</v>
      </c>
      <c r="E39" t="s">
        <v>137</v>
      </c>
      <c r="F39" t="s">
        <v>3214</v>
      </c>
      <c r="G39" t="s">
        <v>135</v>
      </c>
    </row>
    <row r="40" spans="1:7" ht="11.25" customHeight="1">
      <c r="A40" s="306" t="s">
        <v>3</v>
      </c>
      <c r="B40" t="s">
        <v>3285</v>
      </c>
      <c r="C40" t="s">
        <v>3286</v>
      </c>
      <c r="D40" t="s">
        <v>3287</v>
      </c>
      <c r="E40" t="s">
        <v>3288</v>
      </c>
      <c r="F40" t="s">
        <v>3223</v>
      </c>
      <c r="G40" t="s">
        <v>1799</v>
      </c>
    </row>
    <row r="41" spans="1:7" ht="11.25" customHeight="1">
      <c r="A41" s="306" t="s">
        <v>3</v>
      </c>
      <c r="B41" t="s">
        <v>3285</v>
      </c>
      <c r="C41" t="s">
        <v>3286</v>
      </c>
      <c r="D41" t="s">
        <v>3289</v>
      </c>
      <c r="E41" t="s">
        <v>3290</v>
      </c>
      <c r="F41" t="s">
        <v>3280</v>
      </c>
      <c r="G41" t="s">
        <v>1803</v>
      </c>
    </row>
    <row r="42" spans="1:7" ht="11.25" customHeight="1">
      <c r="A42" s="306" t="s">
        <v>3</v>
      </c>
      <c r="B42" t="s">
        <v>3285</v>
      </c>
      <c r="C42" t="s">
        <v>3286</v>
      </c>
      <c r="D42" t="s">
        <v>3285</v>
      </c>
      <c r="E42" t="s">
        <v>3286</v>
      </c>
      <c r="F42" t="s">
        <v>3217</v>
      </c>
      <c r="G42" t="s">
        <v>1806</v>
      </c>
    </row>
    <row r="43" spans="1:7" ht="11.25" customHeight="1">
      <c r="A43" s="306" t="s">
        <v>3</v>
      </c>
      <c r="B43" t="s">
        <v>3285</v>
      </c>
      <c r="C43" t="s">
        <v>3286</v>
      </c>
      <c r="D43" t="s">
        <v>3291</v>
      </c>
      <c r="E43" t="s">
        <v>3292</v>
      </c>
      <c r="F43" t="s">
        <v>3220</v>
      </c>
      <c r="G43" t="s">
        <v>1813</v>
      </c>
    </row>
    <row r="44" spans="1:7" ht="11.25" customHeight="1">
      <c r="A44" s="306" t="s">
        <v>3</v>
      </c>
      <c r="B44" t="s">
        <v>3285</v>
      </c>
      <c r="C44" t="s">
        <v>3286</v>
      </c>
      <c r="D44" t="s">
        <v>3293</v>
      </c>
      <c r="E44" t="s">
        <v>3294</v>
      </c>
      <c r="F44" t="s">
        <v>3223</v>
      </c>
      <c r="G44" t="s">
        <v>1822</v>
      </c>
    </row>
    <row r="45" spans="1:7" ht="11.25" customHeight="1">
      <c r="A45" s="306" t="s">
        <v>3</v>
      </c>
      <c r="B45" t="s">
        <v>3285</v>
      </c>
      <c r="C45" t="s">
        <v>3286</v>
      </c>
      <c r="D45" t="s">
        <v>3295</v>
      </c>
      <c r="E45" t="s">
        <v>3296</v>
      </c>
      <c r="F45" t="s">
        <v>3223</v>
      </c>
      <c r="G45" t="s">
        <v>1827</v>
      </c>
    </row>
    <row r="46" spans="1:7" ht="11.25" customHeight="1">
      <c r="A46" s="306" t="s">
        <v>3</v>
      </c>
      <c r="B46" t="s">
        <v>123</v>
      </c>
      <c r="C46" t="s">
        <v>124</v>
      </c>
      <c r="D46" t="s">
        <v>123</v>
      </c>
      <c r="E46" t="s">
        <v>124</v>
      </c>
      <c r="F46" t="s">
        <v>3214</v>
      </c>
      <c r="G46" t="s">
        <v>122</v>
      </c>
    </row>
    <row r="47" spans="1:7" ht="11.25" customHeight="1">
      <c r="A47" s="306" t="s">
        <v>3</v>
      </c>
      <c r="B47" t="s">
        <v>3297</v>
      </c>
      <c r="C47" t="s">
        <v>3298</v>
      </c>
      <c r="D47" t="s">
        <v>3299</v>
      </c>
      <c r="E47" t="s">
        <v>3300</v>
      </c>
      <c r="F47" t="s">
        <v>3223</v>
      </c>
      <c r="G47" t="s">
        <v>1835</v>
      </c>
    </row>
    <row r="48" spans="1:7" ht="11.25" customHeight="1">
      <c r="A48" s="306" t="s">
        <v>3</v>
      </c>
      <c r="B48" t="s">
        <v>3297</v>
      </c>
      <c r="C48" t="s">
        <v>3298</v>
      </c>
      <c r="D48" t="s">
        <v>3297</v>
      </c>
      <c r="E48" t="s">
        <v>3298</v>
      </c>
      <c r="F48" t="s">
        <v>3217</v>
      </c>
      <c r="G48" t="s">
        <v>1840</v>
      </c>
    </row>
    <row r="49" spans="1:7" ht="11.25" customHeight="1">
      <c r="A49" s="306" t="s">
        <v>3</v>
      </c>
      <c r="B49" t="s">
        <v>3297</v>
      </c>
      <c r="C49" t="s">
        <v>3298</v>
      </c>
      <c r="D49" t="s">
        <v>3301</v>
      </c>
      <c r="E49" t="s">
        <v>3302</v>
      </c>
      <c r="F49" t="s">
        <v>3220</v>
      </c>
      <c r="G49" t="s">
        <v>1021</v>
      </c>
    </row>
    <row r="50" spans="1:7" ht="11.25" customHeight="1">
      <c r="A50" s="306" t="s">
        <v>3</v>
      </c>
      <c r="B50" t="s">
        <v>3297</v>
      </c>
      <c r="C50" t="s">
        <v>3298</v>
      </c>
      <c r="D50" t="s">
        <v>3303</v>
      </c>
      <c r="E50" t="s">
        <v>3304</v>
      </c>
      <c r="F50" t="s">
        <v>3280</v>
      </c>
      <c r="G50" t="s">
        <v>1846</v>
      </c>
    </row>
    <row r="51" spans="1:7" ht="11.25" customHeight="1">
      <c r="A51" s="306" t="s">
        <v>3</v>
      </c>
      <c r="B51" t="s">
        <v>3297</v>
      </c>
      <c r="C51" t="s">
        <v>3298</v>
      </c>
      <c r="D51" t="s">
        <v>3305</v>
      </c>
      <c r="E51" t="s">
        <v>3306</v>
      </c>
      <c r="F51" t="s">
        <v>3223</v>
      </c>
      <c r="G51" t="s">
        <v>1851</v>
      </c>
    </row>
    <row r="52" spans="1:7" ht="11.25" customHeight="1">
      <c r="A52" s="306" t="s">
        <v>3</v>
      </c>
      <c r="B52" t="s">
        <v>3297</v>
      </c>
      <c r="C52" t="s">
        <v>3298</v>
      </c>
      <c r="D52" t="s">
        <v>3307</v>
      </c>
      <c r="E52" t="s">
        <v>3308</v>
      </c>
      <c r="F52" t="s">
        <v>3223</v>
      </c>
      <c r="G52" t="s">
        <v>1855</v>
      </c>
    </row>
    <row r="53" spans="1:7" ht="11.25" customHeight="1">
      <c r="A53" s="306" t="s">
        <v>3</v>
      </c>
      <c r="B53" t="s">
        <v>126</v>
      </c>
      <c r="C53" t="s">
        <v>127</v>
      </c>
      <c r="D53" t="s">
        <v>126</v>
      </c>
      <c r="E53" t="s">
        <v>127</v>
      </c>
      <c r="F53" t="s">
        <v>3214</v>
      </c>
      <c r="G53" t="s">
        <v>125</v>
      </c>
    </row>
    <row r="54" spans="1:7" ht="11.25" customHeight="1">
      <c r="A54" s="306" t="s">
        <v>3</v>
      </c>
      <c r="B54" t="s">
        <v>3309</v>
      </c>
      <c r="C54" t="s">
        <v>3310</v>
      </c>
      <c r="D54" t="s">
        <v>3311</v>
      </c>
      <c r="E54" t="s">
        <v>3312</v>
      </c>
      <c r="F54" t="s">
        <v>3223</v>
      </c>
      <c r="G54" t="s">
        <v>1859</v>
      </c>
    </row>
    <row r="55" spans="1:7" ht="11.25" customHeight="1">
      <c r="A55" s="306" t="s">
        <v>3</v>
      </c>
      <c r="B55" t="s">
        <v>3309</v>
      </c>
      <c r="C55" t="s">
        <v>3310</v>
      </c>
      <c r="D55" t="s">
        <v>3309</v>
      </c>
      <c r="E55" t="s">
        <v>3310</v>
      </c>
      <c r="F55" t="s">
        <v>3217</v>
      </c>
      <c r="G55" t="s">
        <v>1864</v>
      </c>
    </row>
    <row r="56" spans="1:7" ht="11.25" customHeight="1">
      <c r="A56" s="306" t="s">
        <v>3</v>
      </c>
      <c r="B56" t="s">
        <v>3309</v>
      </c>
      <c r="C56" t="s">
        <v>3310</v>
      </c>
      <c r="D56" t="s">
        <v>3313</v>
      </c>
      <c r="E56" t="s">
        <v>3314</v>
      </c>
      <c r="F56" t="s">
        <v>3220</v>
      </c>
      <c r="G56" t="s">
        <v>1868</v>
      </c>
    </row>
    <row r="57" spans="1:7" ht="11.25" customHeight="1">
      <c r="A57" s="306" t="s">
        <v>3</v>
      </c>
      <c r="B57" t="s">
        <v>3309</v>
      </c>
      <c r="C57" t="s">
        <v>3310</v>
      </c>
      <c r="D57" t="s">
        <v>3315</v>
      </c>
      <c r="E57" t="s">
        <v>3316</v>
      </c>
      <c r="F57" t="s">
        <v>3223</v>
      </c>
      <c r="G57" t="s">
        <v>1872</v>
      </c>
    </row>
    <row r="58" spans="1:7" ht="11.25" customHeight="1">
      <c r="A58" s="306" t="s">
        <v>3</v>
      </c>
      <c r="B58" t="s">
        <v>3309</v>
      </c>
      <c r="C58" t="s">
        <v>3310</v>
      </c>
      <c r="D58" t="s">
        <v>3317</v>
      </c>
      <c r="E58" t="s">
        <v>3318</v>
      </c>
      <c r="F58" t="s">
        <v>3223</v>
      </c>
      <c r="G58" t="s">
        <v>1875</v>
      </c>
    </row>
    <row r="59" spans="1:7" ht="11.25" customHeight="1">
      <c r="A59" s="306" t="s">
        <v>3</v>
      </c>
      <c r="B59" t="s">
        <v>110</v>
      </c>
      <c r="C59" t="s">
        <v>111</v>
      </c>
      <c r="D59" t="s">
        <v>110</v>
      </c>
      <c r="E59" t="s">
        <v>111</v>
      </c>
      <c r="F59" t="s">
        <v>3214</v>
      </c>
      <c r="G59" t="s">
        <v>109</v>
      </c>
    </row>
    <row r="60" spans="1:7" ht="11.25" customHeight="1">
      <c r="A60" s="306" t="s">
        <v>3</v>
      </c>
      <c r="B60" t="s">
        <v>1110</v>
      </c>
      <c r="C60" t="s">
        <v>3319</v>
      </c>
      <c r="D60" t="s">
        <v>3320</v>
      </c>
      <c r="E60" t="s">
        <v>3321</v>
      </c>
      <c r="F60" t="s">
        <v>3223</v>
      </c>
      <c r="G60" t="s">
        <v>1881</v>
      </c>
    </row>
    <row r="61" spans="1:7" ht="11.25" customHeight="1">
      <c r="A61" s="306" t="s">
        <v>3</v>
      </c>
      <c r="B61" t="s">
        <v>1110</v>
      </c>
      <c r="C61" t="s">
        <v>3319</v>
      </c>
      <c r="D61" t="s">
        <v>1110</v>
      </c>
      <c r="E61" t="s">
        <v>3319</v>
      </c>
      <c r="F61" t="s">
        <v>3217</v>
      </c>
      <c r="G61" t="s">
        <v>3322</v>
      </c>
    </row>
    <row r="62" spans="1:7" ht="11.25" customHeight="1">
      <c r="A62" s="306" t="s">
        <v>3</v>
      </c>
      <c r="B62" t="s">
        <v>1110</v>
      </c>
      <c r="C62" t="s">
        <v>3319</v>
      </c>
      <c r="D62" t="s">
        <v>1111</v>
      </c>
      <c r="E62" t="s">
        <v>1112</v>
      </c>
      <c r="F62" t="s">
        <v>3223</v>
      </c>
      <c r="G62" t="s">
        <v>3323</v>
      </c>
    </row>
    <row r="63" spans="1:7" ht="11.25" customHeight="1">
      <c r="A63" s="306" t="s">
        <v>3</v>
      </c>
      <c r="B63" t="s">
        <v>1110</v>
      </c>
      <c r="C63" t="s">
        <v>3319</v>
      </c>
      <c r="D63" t="s">
        <v>3324</v>
      </c>
      <c r="E63" t="s">
        <v>3325</v>
      </c>
      <c r="F63" t="s">
        <v>3223</v>
      </c>
      <c r="G63" t="s">
        <v>1047</v>
      </c>
    </row>
    <row r="64" spans="1:7" ht="11.25" customHeight="1">
      <c r="A64" s="306" t="s">
        <v>3</v>
      </c>
      <c r="B64" t="s">
        <v>1110</v>
      </c>
      <c r="C64" t="s">
        <v>3319</v>
      </c>
      <c r="D64" t="s">
        <v>3326</v>
      </c>
      <c r="E64" t="s">
        <v>3327</v>
      </c>
      <c r="F64" t="s">
        <v>3223</v>
      </c>
      <c r="G64" t="s">
        <v>3328</v>
      </c>
    </row>
    <row r="65" spans="1:7" ht="11.25" customHeight="1">
      <c r="A65" s="306" t="s">
        <v>3</v>
      </c>
      <c r="B65" t="s">
        <v>3329</v>
      </c>
      <c r="C65" t="s">
        <v>3330</v>
      </c>
      <c r="D65" t="s">
        <v>3329</v>
      </c>
      <c r="E65" t="s">
        <v>3330</v>
      </c>
      <c r="F65" t="s">
        <v>3214</v>
      </c>
      <c r="G65" t="s">
        <v>3331</v>
      </c>
    </row>
    <row r="66" spans="1:7" ht="11.25" customHeight="1">
      <c r="A66" s="306" t="s">
        <v>3</v>
      </c>
      <c r="B66" t="s">
        <v>3332</v>
      </c>
      <c r="C66" t="s">
        <v>3333</v>
      </c>
      <c r="D66" t="s">
        <v>3334</v>
      </c>
      <c r="E66" t="s">
        <v>3335</v>
      </c>
      <c r="F66" t="s">
        <v>3223</v>
      </c>
      <c r="G66" t="s">
        <v>3336</v>
      </c>
    </row>
    <row r="67" spans="1:7" ht="11.25" customHeight="1">
      <c r="A67" s="306" t="s">
        <v>3</v>
      </c>
      <c r="B67" t="s">
        <v>3332</v>
      </c>
      <c r="C67" t="s">
        <v>3333</v>
      </c>
      <c r="D67" t="s">
        <v>3332</v>
      </c>
      <c r="E67" t="s">
        <v>3333</v>
      </c>
      <c r="F67" t="s">
        <v>3217</v>
      </c>
      <c r="G67" t="s">
        <v>2191</v>
      </c>
    </row>
    <row r="68" spans="1:7" ht="11.25" customHeight="1">
      <c r="A68" s="306" t="s">
        <v>3</v>
      </c>
      <c r="B68" t="s">
        <v>3332</v>
      </c>
      <c r="C68" t="s">
        <v>3333</v>
      </c>
      <c r="D68" t="s">
        <v>3337</v>
      </c>
      <c r="E68" t="s">
        <v>3338</v>
      </c>
      <c r="F68" t="s">
        <v>3280</v>
      </c>
      <c r="G68" t="s">
        <v>3339</v>
      </c>
    </row>
    <row r="69" spans="1:7" ht="11.25" customHeight="1">
      <c r="A69" s="306" t="s">
        <v>3</v>
      </c>
      <c r="B69" t="s">
        <v>3332</v>
      </c>
      <c r="C69" t="s">
        <v>3333</v>
      </c>
      <c r="D69" t="s">
        <v>3340</v>
      </c>
      <c r="E69" t="s">
        <v>3341</v>
      </c>
      <c r="F69" t="s">
        <v>3223</v>
      </c>
      <c r="G69" t="s">
        <v>2391</v>
      </c>
    </row>
    <row r="70" spans="1:7" ht="11.25" customHeight="1">
      <c r="A70" s="306" t="s">
        <v>3</v>
      </c>
      <c r="B70" t="s">
        <v>3332</v>
      </c>
      <c r="C70" t="s">
        <v>3333</v>
      </c>
      <c r="D70" t="s">
        <v>3342</v>
      </c>
      <c r="E70" t="s">
        <v>3343</v>
      </c>
      <c r="F70" t="s">
        <v>3223</v>
      </c>
      <c r="G70" t="s">
        <v>3344</v>
      </c>
    </row>
    <row r="71" spans="1:7" ht="11.25" customHeight="1">
      <c r="A71" s="306" t="s">
        <v>3</v>
      </c>
      <c r="B71" t="s">
        <v>148</v>
      </c>
      <c r="C71" t="s">
        <v>149</v>
      </c>
      <c r="D71" t="s">
        <v>148</v>
      </c>
      <c r="E71" t="s">
        <v>149</v>
      </c>
      <c r="F71" t="s">
        <v>3214</v>
      </c>
      <c r="G71" t="s">
        <v>147</v>
      </c>
    </row>
    <row r="72" spans="1:7" ht="11.25" customHeight="1">
      <c r="A72" s="306" t="s">
        <v>3</v>
      </c>
      <c r="B72" t="s">
        <v>3345</v>
      </c>
      <c r="C72" t="s">
        <v>3346</v>
      </c>
      <c r="D72" t="s">
        <v>3347</v>
      </c>
      <c r="E72" t="s">
        <v>3348</v>
      </c>
      <c r="F72" t="s">
        <v>3223</v>
      </c>
      <c r="G72" t="s">
        <v>3349</v>
      </c>
    </row>
    <row r="73" spans="1:7" ht="11.25" customHeight="1">
      <c r="A73" s="306" t="s">
        <v>3</v>
      </c>
      <c r="B73" t="s">
        <v>3345</v>
      </c>
      <c r="C73" t="s">
        <v>3346</v>
      </c>
      <c r="D73" t="s">
        <v>3345</v>
      </c>
      <c r="E73" t="s">
        <v>3346</v>
      </c>
      <c r="F73" t="s">
        <v>3217</v>
      </c>
      <c r="G73" t="s">
        <v>3350</v>
      </c>
    </row>
    <row r="74" spans="1:7" ht="11.25" customHeight="1">
      <c r="A74" s="306" t="s">
        <v>3</v>
      </c>
      <c r="B74" t="s">
        <v>3345</v>
      </c>
      <c r="C74" t="s">
        <v>3346</v>
      </c>
      <c r="D74" t="s">
        <v>3351</v>
      </c>
      <c r="E74" t="s">
        <v>3352</v>
      </c>
      <c r="F74" t="s">
        <v>3280</v>
      </c>
      <c r="G74" t="s">
        <v>3353</v>
      </c>
    </row>
    <row r="75" spans="1:7" ht="11.25" customHeight="1">
      <c r="A75" s="306" t="s">
        <v>3</v>
      </c>
      <c r="B75" t="s">
        <v>3345</v>
      </c>
      <c r="C75" t="s">
        <v>3346</v>
      </c>
      <c r="D75" t="s">
        <v>3354</v>
      </c>
      <c r="E75" t="s">
        <v>3355</v>
      </c>
      <c r="F75" t="s">
        <v>3223</v>
      </c>
      <c r="G75" t="s">
        <v>3356</v>
      </c>
    </row>
    <row r="76" spans="1:7" ht="11.25" customHeight="1">
      <c r="A76" s="306" t="s">
        <v>3</v>
      </c>
      <c r="B76" t="s">
        <v>3345</v>
      </c>
      <c r="C76" t="s">
        <v>3346</v>
      </c>
      <c r="D76" t="s">
        <v>3357</v>
      </c>
      <c r="E76" t="s">
        <v>3358</v>
      </c>
      <c r="F76" t="s">
        <v>3223</v>
      </c>
      <c r="G76" t="s">
        <v>3359</v>
      </c>
    </row>
    <row r="77" spans="1:7" ht="11.25" customHeight="1">
      <c r="A77" s="306" t="s">
        <v>3</v>
      </c>
      <c r="B77" t="s">
        <v>3360</v>
      </c>
      <c r="C77" t="s">
        <v>3361</v>
      </c>
      <c r="D77" t="s">
        <v>3360</v>
      </c>
      <c r="E77" t="s">
        <v>3361</v>
      </c>
      <c r="F77" t="s">
        <v>3214</v>
      </c>
      <c r="G77" t="s">
        <v>3362</v>
      </c>
    </row>
    <row r="78" spans="1:7" ht="11.25" customHeight="1">
      <c r="A78" s="306" t="s">
        <v>3</v>
      </c>
      <c r="B78" t="s">
        <v>3363</v>
      </c>
      <c r="C78" t="s">
        <v>3364</v>
      </c>
      <c r="D78" t="s">
        <v>3365</v>
      </c>
      <c r="E78" t="s">
        <v>3366</v>
      </c>
      <c r="F78" t="s">
        <v>3223</v>
      </c>
      <c r="G78" t="s">
        <v>3367</v>
      </c>
    </row>
    <row r="79" spans="1:7" ht="11.25" customHeight="1">
      <c r="A79" s="306" t="s">
        <v>3</v>
      </c>
      <c r="B79" t="s">
        <v>3363</v>
      </c>
      <c r="C79" t="s">
        <v>3364</v>
      </c>
      <c r="D79" t="s">
        <v>3368</v>
      </c>
      <c r="E79" t="s">
        <v>3369</v>
      </c>
      <c r="F79" t="s">
        <v>3223</v>
      </c>
      <c r="G79" t="s">
        <v>3370</v>
      </c>
    </row>
    <row r="80" spans="1:7" ht="11.25" customHeight="1">
      <c r="A80" s="306" t="s">
        <v>3</v>
      </c>
      <c r="B80" t="s">
        <v>3363</v>
      </c>
      <c r="C80" t="s">
        <v>3364</v>
      </c>
      <c r="D80" t="s">
        <v>3371</v>
      </c>
      <c r="E80" t="s">
        <v>3372</v>
      </c>
      <c r="F80" t="s">
        <v>3223</v>
      </c>
      <c r="G80" t="s">
        <v>3373</v>
      </c>
    </row>
    <row r="81" spans="1:7" ht="11.25" customHeight="1">
      <c r="A81" s="306" t="s">
        <v>3</v>
      </c>
      <c r="B81" t="s">
        <v>3363</v>
      </c>
      <c r="C81" t="s">
        <v>3364</v>
      </c>
      <c r="D81" t="s">
        <v>3374</v>
      </c>
      <c r="E81" t="s">
        <v>3375</v>
      </c>
      <c r="F81" t="s">
        <v>3280</v>
      </c>
      <c r="G81" t="s">
        <v>3376</v>
      </c>
    </row>
    <row r="82" spans="1:7" ht="11.25" customHeight="1">
      <c r="A82" s="306" t="s">
        <v>3</v>
      </c>
      <c r="B82" t="s">
        <v>3363</v>
      </c>
      <c r="C82" t="s">
        <v>3364</v>
      </c>
      <c r="D82" t="s">
        <v>3363</v>
      </c>
      <c r="E82" t="s">
        <v>3364</v>
      </c>
      <c r="F82" t="s">
        <v>3217</v>
      </c>
      <c r="G82" t="s">
        <v>3377</v>
      </c>
    </row>
    <row r="83" spans="1:7" ht="11.25" customHeight="1">
      <c r="A83" s="306" t="s">
        <v>3</v>
      </c>
      <c r="B83" t="s">
        <v>3363</v>
      </c>
      <c r="C83" t="s">
        <v>3364</v>
      </c>
      <c r="D83" t="s">
        <v>3378</v>
      </c>
      <c r="E83" t="s">
        <v>3379</v>
      </c>
      <c r="F83" t="s">
        <v>3223</v>
      </c>
      <c r="G83" t="s">
        <v>3380</v>
      </c>
    </row>
    <row r="84" spans="1:7" ht="11.25" customHeight="1">
      <c r="A84" s="306" t="s">
        <v>3</v>
      </c>
      <c r="B84" t="s">
        <v>3363</v>
      </c>
      <c r="C84" t="s">
        <v>3364</v>
      </c>
      <c r="D84" t="s">
        <v>3381</v>
      </c>
      <c r="E84" t="s">
        <v>3382</v>
      </c>
      <c r="F84" t="s">
        <v>3223</v>
      </c>
      <c r="G84" t="s">
        <v>3383</v>
      </c>
    </row>
    <row r="85" spans="1:7" ht="11.25" customHeight="1">
      <c r="A85" s="306" t="s">
        <v>3</v>
      </c>
      <c r="B85" t="s">
        <v>3363</v>
      </c>
      <c r="C85" t="s">
        <v>3364</v>
      </c>
      <c r="D85" t="s">
        <v>3384</v>
      </c>
      <c r="E85" t="s">
        <v>3385</v>
      </c>
      <c r="F85" t="s">
        <v>3223</v>
      </c>
      <c r="G85" t="s">
        <v>3386</v>
      </c>
    </row>
    <row r="86" spans="1:7" ht="11.25" customHeight="1">
      <c r="A86" s="306" t="s">
        <v>3</v>
      </c>
      <c r="B86" t="s">
        <v>96</v>
      </c>
      <c r="C86" t="s">
        <v>97</v>
      </c>
      <c r="D86" t="s">
        <v>96</v>
      </c>
      <c r="E86" t="s">
        <v>97</v>
      </c>
      <c r="F86" t="s">
        <v>3214</v>
      </c>
      <c r="G86" t="s">
        <v>95</v>
      </c>
    </row>
    <row r="87" spans="1:7" ht="11.25" customHeight="1">
      <c r="A87" s="306" t="s">
        <v>3</v>
      </c>
      <c r="B87" t="s">
        <v>3387</v>
      </c>
      <c r="C87" t="s">
        <v>3388</v>
      </c>
      <c r="D87" t="s">
        <v>3389</v>
      </c>
      <c r="E87" t="s">
        <v>3390</v>
      </c>
      <c r="F87" t="s">
        <v>3223</v>
      </c>
      <c r="G87" t="s">
        <v>3391</v>
      </c>
    </row>
    <row r="88" spans="1:7" ht="11.25" customHeight="1">
      <c r="A88" s="306" t="s">
        <v>3</v>
      </c>
      <c r="B88" t="s">
        <v>3387</v>
      </c>
      <c r="C88" t="s">
        <v>3388</v>
      </c>
      <c r="D88" t="s">
        <v>3392</v>
      </c>
      <c r="E88" t="s">
        <v>3393</v>
      </c>
      <c r="F88" t="s">
        <v>3223</v>
      </c>
      <c r="G88" t="s">
        <v>3394</v>
      </c>
    </row>
    <row r="89" spans="1:7" ht="11.25" customHeight="1">
      <c r="A89" s="306" t="s">
        <v>3</v>
      </c>
      <c r="B89" t="s">
        <v>3387</v>
      </c>
      <c r="C89" t="s">
        <v>3388</v>
      </c>
      <c r="D89" t="s">
        <v>3395</v>
      </c>
      <c r="E89" t="s">
        <v>3396</v>
      </c>
      <c r="F89" t="s">
        <v>3223</v>
      </c>
      <c r="G89" t="s">
        <v>3397</v>
      </c>
    </row>
    <row r="90" spans="1:7" ht="11.25" customHeight="1">
      <c r="A90" s="306" t="s">
        <v>3</v>
      </c>
      <c r="B90" t="s">
        <v>3387</v>
      </c>
      <c r="C90" t="s">
        <v>3388</v>
      </c>
      <c r="D90" t="s">
        <v>3387</v>
      </c>
      <c r="E90" t="s">
        <v>3388</v>
      </c>
      <c r="F90" t="s">
        <v>3217</v>
      </c>
      <c r="G90" t="s">
        <v>3398</v>
      </c>
    </row>
    <row r="91" spans="1:7" ht="11.25" customHeight="1">
      <c r="A91" s="306" t="s">
        <v>3</v>
      </c>
      <c r="B91" t="s">
        <v>3387</v>
      </c>
      <c r="C91" t="s">
        <v>3388</v>
      </c>
      <c r="D91" t="s">
        <v>3399</v>
      </c>
      <c r="E91" t="s">
        <v>3400</v>
      </c>
      <c r="F91" t="s">
        <v>3223</v>
      </c>
      <c r="G91" t="s">
        <v>3401</v>
      </c>
    </row>
    <row r="92" spans="1:7" ht="11.25" customHeight="1">
      <c r="A92" s="306" t="s">
        <v>3</v>
      </c>
      <c r="B92" t="s">
        <v>3387</v>
      </c>
      <c r="C92" t="s">
        <v>3388</v>
      </c>
      <c r="D92" t="s">
        <v>3402</v>
      </c>
      <c r="E92" t="s">
        <v>3403</v>
      </c>
      <c r="F92" t="s">
        <v>3223</v>
      </c>
      <c r="G92" t="s">
        <v>3404</v>
      </c>
    </row>
    <row r="93" spans="1:7" ht="11.25" customHeight="1">
      <c r="A93" s="306" t="s">
        <v>3</v>
      </c>
      <c r="B93" t="s">
        <v>107</v>
      </c>
      <c r="C93" t="s">
        <v>108</v>
      </c>
      <c r="D93" t="s">
        <v>107</v>
      </c>
      <c r="E93" t="s">
        <v>108</v>
      </c>
      <c r="F93" t="s">
        <v>3214</v>
      </c>
      <c r="G93" t="s">
        <v>106</v>
      </c>
    </row>
    <row r="94" spans="1:7" ht="11.25" customHeight="1">
      <c r="A94" s="306" t="s">
        <v>3</v>
      </c>
      <c r="B94" t="s">
        <v>1175</v>
      </c>
      <c r="C94" t="s">
        <v>3405</v>
      </c>
      <c r="D94" t="s">
        <v>3406</v>
      </c>
      <c r="E94" t="s">
        <v>3407</v>
      </c>
      <c r="F94" t="s">
        <v>3223</v>
      </c>
      <c r="G94" t="s">
        <v>3408</v>
      </c>
    </row>
    <row r="95" spans="1:7" ht="11.25" customHeight="1">
      <c r="A95" s="306" t="s">
        <v>3</v>
      </c>
      <c r="B95" t="s">
        <v>1175</v>
      </c>
      <c r="C95" t="s">
        <v>3405</v>
      </c>
      <c r="D95" t="s">
        <v>1195</v>
      </c>
      <c r="E95" t="s">
        <v>1196</v>
      </c>
      <c r="F95" t="s">
        <v>3223</v>
      </c>
      <c r="G95" t="s">
        <v>3409</v>
      </c>
    </row>
    <row r="96" spans="1:7" ht="11.25" customHeight="1">
      <c r="A96" s="306" t="s">
        <v>3</v>
      </c>
      <c r="B96" t="s">
        <v>1175</v>
      </c>
      <c r="C96" t="s">
        <v>3405</v>
      </c>
      <c r="D96" t="s">
        <v>1175</v>
      </c>
      <c r="E96" t="s">
        <v>3405</v>
      </c>
      <c r="F96" t="s">
        <v>3217</v>
      </c>
      <c r="G96" t="s">
        <v>3410</v>
      </c>
    </row>
    <row r="97" spans="1:7" ht="11.25" customHeight="1">
      <c r="A97" s="306" t="s">
        <v>3</v>
      </c>
      <c r="B97" t="s">
        <v>1175</v>
      </c>
      <c r="C97" t="s">
        <v>3405</v>
      </c>
      <c r="D97" t="s">
        <v>1176</v>
      </c>
      <c r="E97" t="s">
        <v>1177</v>
      </c>
      <c r="F97" t="s">
        <v>3220</v>
      </c>
      <c r="G97" t="s">
        <v>3411</v>
      </c>
    </row>
    <row r="98" spans="1:7" ht="11.25" customHeight="1">
      <c r="A98" s="306" t="s">
        <v>3</v>
      </c>
      <c r="B98" t="s">
        <v>1175</v>
      </c>
      <c r="C98" t="s">
        <v>3405</v>
      </c>
      <c r="D98" t="s">
        <v>3412</v>
      </c>
      <c r="E98" t="s">
        <v>3413</v>
      </c>
      <c r="F98" t="s">
        <v>3223</v>
      </c>
      <c r="G98" t="s">
        <v>3414</v>
      </c>
    </row>
    <row r="99" spans="1:7" ht="11.25" customHeight="1">
      <c r="A99" s="306" t="s">
        <v>3</v>
      </c>
      <c r="B99" t="s">
        <v>1175</v>
      </c>
      <c r="C99" t="s">
        <v>3405</v>
      </c>
      <c r="D99" t="s">
        <v>3415</v>
      </c>
      <c r="E99" t="s">
        <v>3416</v>
      </c>
      <c r="F99" t="s">
        <v>3223</v>
      </c>
      <c r="G99" t="s">
        <v>3417</v>
      </c>
    </row>
    <row r="100" spans="1:7" ht="11.25" customHeight="1">
      <c r="A100" s="306" t="s">
        <v>3</v>
      </c>
      <c r="B100" t="s">
        <v>1175</v>
      </c>
      <c r="C100" t="s">
        <v>3405</v>
      </c>
      <c r="D100" t="s">
        <v>3418</v>
      </c>
      <c r="E100" t="s">
        <v>3419</v>
      </c>
      <c r="F100" t="s">
        <v>3223</v>
      </c>
      <c r="G100" t="s">
        <v>3420</v>
      </c>
    </row>
    <row r="101" spans="1:7" ht="11.25" customHeight="1">
      <c r="A101" s="306" t="s">
        <v>3</v>
      </c>
      <c r="B101" t="s">
        <v>104</v>
      </c>
      <c r="C101" t="s">
        <v>105</v>
      </c>
      <c r="D101" t="s">
        <v>104</v>
      </c>
      <c r="E101" t="s">
        <v>105</v>
      </c>
      <c r="F101" t="s">
        <v>3214</v>
      </c>
      <c r="G101" t="s">
        <v>103</v>
      </c>
    </row>
    <row r="102" spans="1:7" ht="11.25" customHeight="1">
      <c r="A102" s="306" t="s">
        <v>3</v>
      </c>
      <c r="B102" t="s">
        <v>3421</v>
      </c>
      <c r="C102" t="s">
        <v>3422</v>
      </c>
      <c r="D102" t="s">
        <v>3423</v>
      </c>
      <c r="E102" t="s">
        <v>3424</v>
      </c>
      <c r="F102" t="s">
        <v>3223</v>
      </c>
      <c r="G102" t="s">
        <v>1040</v>
      </c>
    </row>
    <row r="103" spans="1:7" ht="11.25" customHeight="1">
      <c r="A103" s="306" t="s">
        <v>3</v>
      </c>
      <c r="B103" t="s">
        <v>3421</v>
      </c>
      <c r="C103" t="s">
        <v>3422</v>
      </c>
      <c r="D103" t="s">
        <v>3425</v>
      </c>
      <c r="E103" t="s">
        <v>3426</v>
      </c>
      <c r="F103" t="s">
        <v>3223</v>
      </c>
      <c r="G103" t="s">
        <v>3427</v>
      </c>
    </row>
    <row r="104" spans="1:7" ht="11.25" customHeight="1">
      <c r="A104" s="306" t="s">
        <v>3</v>
      </c>
      <c r="B104" t="s">
        <v>3421</v>
      </c>
      <c r="C104" t="s">
        <v>3422</v>
      </c>
      <c r="D104" t="s">
        <v>3428</v>
      </c>
      <c r="E104" t="s">
        <v>3429</v>
      </c>
      <c r="F104" t="s">
        <v>3223</v>
      </c>
      <c r="G104" t="s">
        <v>3430</v>
      </c>
    </row>
    <row r="105" spans="1:7" ht="11.25" customHeight="1">
      <c r="A105" s="306" t="s">
        <v>3</v>
      </c>
      <c r="B105" t="s">
        <v>3421</v>
      </c>
      <c r="C105" t="s">
        <v>3422</v>
      </c>
      <c r="D105" t="s">
        <v>3431</v>
      </c>
      <c r="E105" t="s">
        <v>3432</v>
      </c>
      <c r="F105" t="s">
        <v>3223</v>
      </c>
      <c r="G105" t="s">
        <v>3433</v>
      </c>
    </row>
    <row r="106" spans="1:7" ht="11.25" customHeight="1">
      <c r="A106" s="306" t="s">
        <v>3</v>
      </c>
      <c r="B106" t="s">
        <v>3421</v>
      </c>
      <c r="C106" t="s">
        <v>3422</v>
      </c>
      <c r="D106" t="s">
        <v>3434</v>
      </c>
      <c r="E106" t="s">
        <v>3435</v>
      </c>
      <c r="F106" t="s">
        <v>3223</v>
      </c>
      <c r="G106" t="s">
        <v>3436</v>
      </c>
    </row>
    <row r="107" spans="1:7" ht="11.25" customHeight="1">
      <c r="A107" s="306" t="s">
        <v>3</v>
      </c>
      <c r="B107" t="s">
        <v>3421</v>
      </c>
      <c r="C107" t="s">
        <v>3422</v>
      </c>
      <c r="D107" t="s">
        <v>3437</v>
      </c>
      <c r="E107" t="s">
        <v>3438</v>
      </c>
      <c r="F107" t="s">
        <v>3223</v>
      </c>
      <c r="G107" t="s">
        <v>3439</v>
      </c>
    </row>
    <row r="108" spans="1:7" ht="11.25" customHeight="1">
      <c r="A108" s="306" t="s">
        <v>3</v>
      </c>
      <c r="B108" t="s">
        <v>3421</v>
      </c>
      <c r="C108" t="s">
        <v>3422</v>
      </c>
      <c r="D108" t="s">
        <v>3440</v>
      </c>
      <c r="E108" t="s">
        <v>3441</v>
      </c>
      <c r="F108" t="s">
        <v>3223</v>
      </c>
      <c r="G108" t="s">
        <v>3442</v>
      </c>
    </row>
    <row r="109" spans="1:7" ht="11.25" customHeight="1">
      <c r="A109" s="306" t="s">
        <v>3</v>
      </c>
      <c r="B109" t="s">
        <v>3421</v>
      </c>
      <c r="C109" t="s">
        <v>3422</v>
      </c>
      <c r="D109" t="s">
        <v>3443</v>
      </c>
      <c r="E109" t="s">
        <v>3444</v>
      </c>
      <c r="F109" t="s">
        <v>3223</v>
      </c>
      <c r="G109" t="s">
        <v>3445</v>
      </c>
    </row>
    <row r="110" spans="1:7" ht="11.25" customHeight="1">
      <c r="A110" s="306" t="s">
        <v>3</v>
      </c>
      <c r="B110" t="s">
        <v>3421</v>
      </c>
      <c r="C110" t="s">
        <v>3422</v>
      </c>
      <c r="D110" t="s">
        <v>3421</v>
      </c>
      <c r="E110" t="s">
        <v>3422</v>
      </c>
      <c r="F110" t="s">
        <v>3217</v>
      </c>
      <c r="G110" t="s">
        <v>3446</v>
      </c>
    </row>
    <row r="111" spans="1:7" ht="11.25" customHeight="1">
      <c r="A111" s="306" t="s">
        <v>3</v>
      </c>
      <c r="B111" t="s">
        <v>3421</v>
      </c>
      <c r="C111" t="s">
        <v>3422</v>
      </c>
      <c r="D111" t="s">
        <v>3447</v>
      </c>
      <c r="E111" t="s">
        <v>3448</v>
      </c>
      <c r="F111" t="s">
        <v>3220</v>
      </c>
      <c r="G111" t="s">
        <v>3449</v>
      </c>
    </row>
    <row r="112" spans="1:7" ht="11.25" customHeight="1">
      <c r="A112" s="306" t="s">
        <v>3</v>
      </c>
      <c r="B112" t="s">
        <v>3421</v>
      </c>
      <c r="C112" t="s">
        <v>3422</v>
      </c>
      <c r="D112" t="s">
        <v>3450</v>
      </c>
      <c r="E112" t="s">
        <v>3451</v>
      </c>
      <c r="F112" t="s">
        <v>3223</v>
      </c>
      <c r="G112" t="s">
        <v>669</v>
      </c>
    </row>
    <row r="113" spans="1:7" ht="11.25" customHeight="1">
      <c r="A113" s="306" t="s">
        <v>3</v>
      </c>
      <c r="B113" t="s">
        <v>3452</v>
      </c>
      <c r="C113" t="s">
        <v>3453</v>
      </c>
      <c r="D113" t="s">
        <v>3452</v>
      </c>
      <c r="E113" t="s">
        <v>3453</v>
      </c>
      <c r="F113" t="s">
        <v>3214</v>
      </c>
      <c r="G113" t="s">
        <v>3454</v>
      </c>
    </row>
    <row r="114" spans="1:7" ht="11.25" customHeight="1">
      <c r="A114" s="306" t="s">
        <v>3</v>
      </c>
      <c r="B114" t="s">
        <v>3455</v>
      </c>
      <c r="C114" t="s">
        <v>3456</v>
      </c>
      <c r="D114" t="s">
        <v>3457</v>
      </c>
      <c r="E114" t="s">
        <v>3458</v>
      </c>
      <c r="F114" t="s">
        <v>3280</v>
      </c>
      <c r="G114" t="s">
        <v>3459</v>
      </c>
    </row>
    <row r="115" spans="1:7" ht="11.25" customHeight="1">
      <c r="A115" s="306" t="s">
        <v>3</v>
      </c>
      <c r="B115" t="s">
        <v>3455</v>
      </c>
      <c r="C115" t="s">
        <v>3456</v>
      </c>
      <c r="D115" t="s">
        <v>3460</v>
      </c>
      <c r="E115" t="s">
        <v>3461</v>
      </c>
      <c r="F115" t="s">
        <v>3223</v>
      </c>
      <c r="G115" t="s">
        <v>3462</v>
      </c>
    </row>
    <row r="116" spans="1:7" ht="11.25" customHeight="1">
      <c r="A116" s="306" t="s">
        <v>3</v>
      </c>
      <c r="B116" t="s">
        <v>3455</v>
      </c>
      <c r="C116" t="s">
        <v>3456</v>
      </c>
      <c r="D116" t="s">
        <v>3463</v>
      </c>
      <c r="E116" t="s">
        <v>3464</v>
      </c>
      <c r="F116" t="s">
        <v>3223</v>
      </c>
      <c r="G116" t="s">
        <v>3465</v>
      </c>
    </row>
    <row r="117" spans="1:7" ht="11.25" customHeight="1">
      <c r="A117" s="306" t="s">
        <v>3</v>
      </c>
      <c r="B117" t="s">
        <v>3455</v>
      </c>
      <c r="C117" t="s">
        <v>3456</v>
      </c>
      <c r="D117" t="s">
        <v>3466</v>
      </c>
      <c r="E117" t="s">
        <v>3467</v>
      </c>
      <c r="F117" t="s">
        <v>3223</v>
      </c>
      <c r="G117" t="s">
        <v>3468</v>
      </c>
    </row>
    <row r="118" spans="1:7" ht="11.25" customHeight="1">
      <c r="A118" s="306" t="s">
        <v>3</v>
      </c>
      <c r="B118" t="s">
        <v>3455</v>
      </c>
      <c r="C118" t="s">
        <v>3456</v>
      </c>
      <c r="D118" t="s">
        <v>3455</v>
      </c>
      <c r="E118" t="s">
        <v>3456</v>
      </c>
      <c r="F118" t="s">
        <v>3217</v>
      </c>
      <c r="G118" t="s">
        <v>3469</v>
      </c>
    </row>
    <row r="119" spans="1:7" ht="11.25" customHeight="1">
      <c r="A119" s="306" t="s">
        <v>3</v>
      </c>
      <c r="B119" t="s">
        <v>3455</v>
      </c>
      <c r="C119" t="s">
        <v>3456</v>
      </c>
      <c r="D119" t="s">
        <v>3470</v>
      </c>
      <c r="E119" t="s">
        <v>3471</v>
      </c>
      <c r="F119" t="s">
        <v>3220</v>
      </c>
      <c r="G119" t="s">
        <v>3472</v>
      </c>
    </row>
    <row r="120" spans="1:7" ht="11.25" customHeight="1">
      <c r="A120" s="306" t="s">
        <v>3</v>
      </c>
      <c r="B120" t="s">
        <v>3455</v>
      </c>
      <c r="C120" t="s">
        <v>3456</v>
      </c>
      <c r="D120" t="s">
        <v>3473</v>
      </c>
      <c r="E120" t="s">
        <v>3474</v>
      </c>
      <c r="F120" t="s">
        <v>3223</v>
      </c>
      <c r="G120" t="s">
        <v>3475</v>
      </c>
    </row>
    <row r="121" spans="1:7" ht="11.25" customHeight="1">
      <c r="A121" s="306" t="s">
        <v>3</v>
      </c>
      <c r="B121" t="s">
        <v>120</v>
      </c>
      <c r="C121" t="s">
        <v>121</v>
      </c>
      <c r="D121" t="s">
        <v>120</v>
      </c>
      <c r="E121" t="s">
        <v>121</v>
      </c>
      <c r="F121" t="s">
        <v>3214</v>
      </c>
      <c r="G121" t="s">
        <v>119</v>
      </c>
    </row>
    <row r="122" spans="1:7" ht="11.25" customHeight="1">
      <c r="A122" s="306" t="s">
        <v>3</v>
      </c>
      <c r="B122" t="s">
        <v>1121</v>
      </c>
      <c r="C122" t="s">
        <v>3476</v>
      </c>
      <c r="D122" t="s">
        <v>3477</v>
      </c>
      <c r="E122" t="s">
        <v>3478</v>
      </c>
      <c r="F122" t="s">
        <v>3223</v>
      </c>
      <c r="G122" t="s">
        <v>3479</v>
      </c>
    </row>
    <row r="123" spans="1:7" ht="11.25" customHeight="1">
      <c r="A123" s="306" t="s">
        <v>3</v>
      </c>
      <c r="B123" t="s">
        <v>1121</v>
      </c>
      <c r="C123" t="s">
        <v>3476</v>
      </c>
      <c r="D123" t="s">
        <v>3480</v>
      </c>
      <c r="E123" t="s">
        <v>3481</v>
      </c>
      <c r="F123" t="s">
        <v>3223</v>
      </c>
      <c r="G123" t="s">
        <v>3482</v>
      </c>
    </row>
    <row r="124" spans="1:7" ht="11.25" customHeight="1">
      <c r="A124" s="306" t="s">
        <v>3</v>
      </c>
      <c r="B124" t="s">
        <v>1121</v>
      </c>
      <c r="C124" t="s">
        <v>3476</v>
      </c>
      <c r="D124" t="s">
        <v>3483</v>
      </c>
      <c r="E124" t="s">
        <v>3484</v>
      </c>
      <c r="F124" t="s">
        <v>3223</v>
      </c>
      <c r="G124" t="s">
        <v>3485</v>
      </c>
    </row>
    <row r="125" spans="1:7" ht="11.25" customHeight="1">
      <c r="A125" s="306" t="s">
        <v>3</v>
      </c>
      <c r="B125" t="s">
        <v>1121</v>
      </c>
      <c r="C125" t="s">
        <v>3476</v>
      </c>
      <c r="D125" t="s">
        <v>3486</v>
      </c>
      <c r="E125" t="s">
        <v>3487</v>
      </c>
      <c r="F125" t="s">
        <v>3223</v>
      </c>
      <c r="G125" t="s">
        <v>3488</v>
      </c>
    </row>
    <row r="126" spans="1:7" ht="11.25" customHeight="1">
      <c r="A126" s="306" t="s">
        <v>3</v>
      </c>
      <c r="B126" t="s">
        <v>1121</v>
      </c>
      <c r="C126" t="s">
        <v>3476</v>
      </c>
      <c r="D126" t="s">
        <v>3489</v>
      </c>
      <c r="E126" t="s">
        <v>3490</v>
      </c>
      <c r="F126" t="s">
        <v>3223</v>
      </c>
      <c r="G126" t="s">
        <v>3491</v>
      </c>
    </row>
    <row r="127" spans="1:7" ht="11.25" customHeight="1">
      <c r="A127" s="306" t="s">
        <v>3</v>
      </c>
      <c r="B127" t="s">
        <v>1121</v>
      </c>
      <c r="C127" t="s">
        <v>3476</v>
      </c>
      <c r="D127" t="s">
        <v>3492</v>
      </c>
      <c r="E127" t="s">
        <v>3493</v>
      </c>
      <c r="F127" t="s">
        <v>3223</v>
      </c>
      <c r="G127" t="s">
        <v>3494</v>
      </c>
    </row>
    <row r="128" spans="1:7" ht="11.25" customHeight="1">
      <c r="A128" s="306" t="s">
        <v>3</v>
      </c>
      <c r="B128" t="s">
        <v>1121</v>
      </c>
      <c r="C128" t="s">
        <v>3476</v>
      </c>
      <c r="D128" t="s">
        <v>3495</v>
      </c>
      <c r="E128" t="s">
        <v>3496</v>
      </c>
      <c r="F128" t="s">
        <v>3223</v>
      </c>
      <c r="G128" t="s">
        <v>3497</v>
      </c>
    </row>
    <row r="129" spans="1:7" ht="11.25" customHeight="1">
      <c r="A129" s="306" t="s">
        <v>3</v>
      </c>
      <c r="B129" t="s">
        <v>1121</v>
      </c>
      <c r="C129" t="s">
        <v>3476</v>
      </c>
      <c r="D129" t="s">
        <v>3498</v>
      </c>
      <c r="E129" t="s">
        <v>3499</v>
      </c>
      <c r="F129" t="s">
        <v>3223</v>
      </c>
      <c r="G129" t="s">
        <v>3500</v>
      </c>
    </row>
    <row r="130" spans="1:7" ht="11.25" customHeight="1">
      <c r="A130" s="306" t="s">
        <v>3</v>
      </c>
      <c r="B130" t="s">
        <v>1121</v>
      </c>
      <c r="C130" t="s">
        <v>3476</v>
      </c>
      <c r="D130" t="s">
        <v>3501</v>
      </c>
      <c r="E130" t="s">
        <v>3502</v>
      </c>
      <c r="F130" t="s">
        <v>3223</v>
      </c>
      <c r="G130" t="s">
        <v>3503</v>
      </c>
    </row>
    <row r="131" spans="1:7" ht="11.25" customHeight="1">
      <c r="A131" s="306" t="s">
        <v>3</v>
      </c>
      <c r="B131" t="s">
        <v>1121</v>
      </c>
      <c r="C131" t="s">
        <v>3476</v>
      </c>
      <c r="D131" t="s">
        <v>3504</v>
      </c>
      <c r="E131" t="s">
        <v>3505</v>
      </c>
      <c r="F131" t="s">
        <v>3223</v>
      </c>
      <c r="G131" t="s">
        <v>3506</v>
      </c>
    </row>
    <row r="132" spans="1:7" ht="11.25" customHeight="1">
      <c r="A132" s="306" t="s">
        <v>3</v>
      </c>
      <c r="B132" t="s">
        <v>1121</v>
      </c>
      <c r="C132" t="s">
        <v>3476</v>
      </c>
      <c r="D132" t="s">
        <v>3507</v>
      </c>
      <c r="E132" t="s">
        <v>3508</v>
      </c>
      <c r="F132" t="s">
        <v>3223</v>
      </c>
      <c r="G132" t="s">
        <v>3509</v>
      </c>
    </row>
    <row r="133" spans="1:7" ht="11.25" customHeight="1">
      <c r="A133" s="306" t="s">
        <v>3</v>
      </c>
      <c r="B133" t="s">
        <v>1121</v>
      </c>
      <c r="C133" t="s">
        <v>3476</v>
      </c>
      <c r="D133" t="s">
        <v>1122</v>
      </c>
      <c r="E133" t="s">
        <v>1123</v>
      </c>
      <c r="F133" t="s">
        <v>3220</v>
      </c>
      <c r="G133" t="s">
        <v>3510</v>
      </c>
    </row>
    <row r="134" spans="1:7" ht="11.25" customHeight="1">
      <c r="A134" s="306" t="s">
        <v>3</v>
      </c>
      <c r="B134" t="s">
        <v>1121</v>
      </c>
      <c r="C134" t="s">
        <v>3476</v>
      </c>
      <c r="D134" t="s">
        <v>1121</v>
      </c>
      <c r="E134" t="s">
        <v>3476</v>
      </c>
      <c r="F134" t="s">
        <v>3217</v>
      </c>
      <c r="G134" t="s">
        <v>3511</v>
      </c>
    </row>
    <row r="135" spans="1:7" ht="11.25" customHeight="1">
      <c r="A135" s="306" t="s">
        <v>3</v>
      </c>
      <c r="B135" t="s">
        <v>1121</v>
      </c>
      <c r="C135" t="s">
        <v>3476</v>
      </c>
      <c r="D135" t="s">
        <v>3512</v>
      </c>
      <c r="E135" t="s">
        <v>3513</v>
      </c>
      <c r="F135" t="s">
        <v>3223</v>
      </c>
      <c r="G135" t="s">
        <v>3514</v>
      </c>
    </row>
    <row r="136" spans="1:7" ht="11.25" customHeight="1">
      <c r="A136" s="306" t="s">
        <v>3</v>
      </c>
      <c r="B136" t="s">
        <v>153</v>
      </c>
      <c r="C136" t="s">
        <v>154</v>
      </c>
      <c r="D136" t="s">
        <v>153</v>
      </c>
      <c r="E136" t="s">
        <v>154</v>
      </c>
      <c r="F136" t="s">
        <v>3214</v>
      </c>
      <c r="G136" t="s">
        <v>152</v>
      </c>
    </row>
    <row r="137" spans="1:7" ht="11.25" customHeight="1">
      <c r="A137" s="306" t="s">
        <v>3</v>
      </c>
      <c r="B137" t="s">
        <v>3515</v>
      </c>
      <c r="C137" t="s">
        <v>3516</v>
      </c>
      <c r="D137" t="s">
        <v>3517</v>
      </c>
      <c r="E137" t="s">
        <v>3518</v>
      </c>
      <c r="F137" t="s">
        <v>3223</v>
      </c>
      <c r="G137" t="s">
        <v>3519</v>
      </c>
    </row>
    <row r="138" spans="1:7" ht="11.25" customHeight="1">
      <c r="A138" s="306" t="s">
        <v>3</v>
      </c>
      <c r="B138" t="s">
        <v>3515</v>
      </c>
      <c r="C138" t="s">
        <v>3516</v>
      </c>
      <c r="D138" t="s">
        <v>3520</v>
      </c>
      <c r="E138" t="s">
        <v>3521</v>
      </c>
      <c r="F138" t="s">
        <v>3223</v>
      </c>
      <c r="G138" t="s">
        <v>3522</v>
      </c>
    </row>
    <row r="139" spans="1:7" ht="11.25" customHeight="1">
      <c r="A139" s="306" t="s">
        <v>3</v>
      </c>
      <c r="B139" t="s">
        <v>3515</v>
      </c>
      <c r="C139" t="s">
        <v>3516</v>
      </c>
      <c r="D139" t="s">
        <v>3523</v>
      </c>
      <c r="E139" t="s">
        <v>3524</v>
      </c>
      <c r="F139" t="s">
        <v>3223</v>
      </c>
      <c r="G139" t="s">
        <v>3525</v>
      </c>
    </row>
    <row r="140" spans="1:7" ht="11.25" customHeight="1">
      <c r="A140" s="306" t="s">
        <v>3</v>
      </c>
      <c r="B140" t="s">
        <v>3515</v>
      </c>
      <c r="C140" t="s">
        <v>3516</v>
      </c>
      <c r="D140" t="s">
        <v>3526</v>
      </c>
      <c r="E140" t="s">
        <v>3527</v>
      </c>
      <c r="F140" t="s">
        <v>3223</v>
      </c>
      <c r="G140" t="s">
        <v>3528</v>
      </c>
    </row>
    <row r="141" spans="1:7" ht="11.25" customHeight="1">
      <c r="A141" s="306" t="s">
        <v>3</v>
      </c>
      <c r="B141" t="s">
        <v>3515</v>
      </c>
      <c r="C141" t="s">
        <v>3516</v>
      </c>
      <c r="D141" t="s">
        <v>3529</v>
      </c>
      <c r="E141" t="s">
        <v>3530</v>
      </c>
      <c r="F141" t="s">
        <v>3223</v>
      </c>
      <c r="G141" t="s">
        <v>3531</v>
      </c>
    </row>
    <row r="142" spans="1:7" ht="11.25" customHeight="1">
      <c r="A142" s="306" t="s">
        <v>3</v>
      </c>
      <c r="B142" t="s">
        <v>3515</v>
      </c>
      <c r="C142" t="s">
        <v>3516</v>
      </c>
      <c r="D142" t="s">
        <v>3532</v>
      </c>
      <c r="E142" t="s">
        <v>3533</v>
      </c>
      <c r="F142" t="s">
        <v>3223</v>
      </c>
      <c r="G142" t="s">
        <v>3534</v>
      </c>
    </row>
    <row r="143" spans="1:7" ht="11.25" customHeight="1">
      <c r="A143" s="306" t="s">
        <v>3</v>
      </c>
      <c r="B143" t="s">
        <v>3515</v>
      </c>
      <c r="C143" t="s">
        <v>3516</v>
      </c>
      <c r="D143" t="s">
        <v>3535</v>
      </c>
      <c r="E143" t="s">
        <v>3536</v>
      </c>
      <c r="F143" t="s">
        <v>3223</v>
      </c>
      <c r="G143" t="s">
        <v>3537</v>
      </c>
    </row>
    <row r="144" spans="1:7" ht="11.25" customHeight="1">
      <c r="A144" s="306" t="s">
        <v>3</v>
      </c>
      <c r="B144" t="s">
        <v>3515</v>
      </c>
      <c r="C144" t="s">
        <v>3516</v>
      </c>
      <c r="D144" t="s">
        <v>3538</v>
      </c>
      <c r="E144" t="s">
        <v>3539</v>
      </c>
      <c r="F144" t="s">
        <v>3223</v>
      </c>
      <c r="G144" t="s">
        <v>3540</v>
      </c>
    </row>
    <row r="145" spans="1:7" ht="11.25" customHeight="1">
      <c r="A145" s="306" t="s">
        <v>3</v>
      </c>
      <c r="B145" t="s">
        <v>3515</v>
      </c>
      <c r="C145" t="s">
        <v>3516</v>
      </c>
      <c r="D145" t="s">
        <v>3541</v>
      </c>
      <c r="E145" t="s">
        <v>3542</v>
      </c>
      <c r="F145" t="s">
        <v>3223</v>
      </c>
      <c r="G145" t="s">
        <v>3543</v>
      </c>
    </row>
    <row r="146" spans="1:7" ht="11.25" customHeight="1">
      <c r="A146" s="306" t="s">
        <v>3</v>
      </c>
      <c r="B146" t="s">
        <v>3515</v>
      </c>
      <c r="C146" t="s">
        <v>3516</v>
      </c>
      <c r="D146" t="s">
        <v>3544</v>
      </c>
      <c r="E146" t="s">
        <v>3545</v>
      </c>
      <c r="F146" t="s">
        <v>3223</v>
      </c>
      <c r="G146" t="s">
        <v>3546</v>
      </c>
    </row>
    <row r="147" spans="1:7" ht="11.25" customHeight="1">
      <c r="A147" s="306" t="s">
        <v>3</v>
      </c>
      <c r="B147" t="s">
        <v>3515</v>
      </c>
      <c r="C147" t="s">
        <v>3516</v>
      </c>
      <c r="D147" t="s">
        <v>3547</v>
      </c>
      <c r="E147" t="s">
        <v>3548</v>
      </c>
      <c r="F147" t="s">
        <v>3223</v>
      </c>
      <c r="G147" t="s">
        <v>3549</v>
      </c>
    </row>
    <row r="148" spans="1:7" ht="11.25" customHeight="1">
      <c r="A148" s="306" t="s">
        <v>3</v>
      </c>
      <c r="B148" t="s">
        <v>3515</v>
      </c>
      <c r="C148" t="s">
        <v>3516</v>
      </c>
      <c r="D148" t="s">
        <v>3550</v>
      </c>
      <c r="E148" t="s">
        <v>3551</v>
      </c>
      <c r="F148" t="s">
        <v>3223</v>
      </c>
      <c r="G148" t="s">
        <v>3552</v>
      </c>
    </row>
    <row r="149" spans="1:7" ht="11.25" customHeight="1">
      <c r="A149" s="306" t="s">
        <v>3</v>
      </c>
      <c r="B149" t="s">
        <v>3515</v>
      </c>
      <c r="C149" t="s">
        <v>3516</v>
      </c>
      <c r="D149" t="s">
        <v>3553</v>
      </c>
      <c r="E149" t="s">
        <v>3554</v>
      </c>
      <c r="F149" t="s">
        <v>3223</v>
      </c>
      <c r="G149" t="s">
        <v>3555</v>
      </c>
    </row>
    <row r="150" spans="1:7" ht="11.25" customHeight="1">
      <c r="A150" s="306" t="s">
        <v>3</v>
      </c>
      <c r="B150" t="s">
        <v>3515</v>
      </c>
      <c r="C150" t="s">
        <v>3516</v>
      </c>
      <c r="D150" t="s">
        <v>3556</v>
      </c>
      <c r="E150" t="s">
        <v>3557</v>
      </c>
      <c r="F150" t="s">
        <v>3223</v>
      </c>
      <c r="G150" t="s">
        <v>3558</v>
      </c>
    </row>
    <row r="151" spans="1:7" ht="11.25" customHeight="1">
      <c r="A151" s="306" t="s">
        <v>3</v>
      </c>
      <c r="B151" t="s">
        <v>3515</v>
      </c>
      <c r="C151" t="s">
        <v>3516</v>
      </c>
      <c r="D151" t="s">
        <v>3559</v>
      </c>
      <c r="E151" t="s">
        <v>3560</v>
      </c>
      <c r="F151" t="s">
        <v>3223</v>
      </c>
      <c r="G151" t="s">
        <v>3561</v>
      </c>
    </row>
    <row r="152" spans="1:7" ht="11.25" customHeight="1">
      <c r="A152" s="306" t="s">
        <v>3</v>
      </c>
      <c r="B152" t="s">
        <v>3515</v>
      </c>
      <c r="C152" t="s">
        <v>3516</v>
      </c>
      <c r="D152" t="s">
        <v>3562</v>
      </c>
      <c r="E152" t="s">
        <v>3563</v>
      </c>
      <c r="F152" t="s">
        <v>3223</v>
      </c>
      <c r="G152" t="s">
        <v>3564</v>
      </c>
    </row>
    <row r="153" spans="1:7" ht="11.25" customHeight="1">
      <c r="A153" s="306" t="s">
        <v>3</v>
      </c>
      <c r="B153" t="s">
        <v>3515</v>
      </c>
      <c r="C153" t="s">
        <v>3516</v>
      </c>
      <c r="D153" t="s">
        <v>3515</v>
      </c>
      <c r="E153" t="s">
        <v>3516</v>
      </c>
      <c r="F153" t="s">
        <v>3217</v>
      </c>
      <c r="G153" t="s">
        <v>3565</v>
      </c>
    </row>
    <row r="154" spans="1:7" ht="11.25" customHeight="1">
      <c r="A154" s="306" t="s">
        <v>3</v>
      </c>
      <c r="B154" t="s">
        <v>3515</v>
      </c>
      <c r="C154" t="s">
        <v>3516</v>
      </c>
      <c r="D154" t="s">
        <v>3566</v>
      </c>
      <c r="E154" t="s">
        <v>3567</v>
      </c>
      <c r="F154" t="s">
        <v>3223</v>
      </c>
      <c r="G154" t="s">
        <v>3568</v>
      </c>
    </row>
    <row r="155" spans="1:7" ht="11.25" customHeight="1">
      <c r="A155" s="306" t="s">
        <v>3</v>
      </c>
      <c r="B155" t="s">
        <v>3515</v>
      </c>
      <c r="C155" t="s">
        <v>3516</v>
      </c>
      <c r="D155" t="s">
        <v>3569</v>
      </c>
      <c r="E155" t="s">
        <v>3570</v>
      </c>
      <c r="F155" t="s">
        <v>3223</v>
      </c>
      <c r="G155" t="s">
        <v>3571</v>
      </c>
    </row>
    <row r="156" spans="1:7" ht="11.25" customHeight="1">
      <c r="A156" s="306" t="s">
        <v>3</v>
      </c>
      <c r="B156" t="s">
        <v>3515</v>
      </c>
      <c r="C156" t="s">
        <v>3516</v>
      </c>
      <c r="D156" t="s">
        <v>3572</v>
      </c>
      <c r="E156" t="s">
        <v>3573</v>
      </c>
      <c r="F156" t="s">
        <v>3223</v>
      </c>
      <c r="G156" t="s">
        <v>3574</v>
      </c>
    </row>
    <row r="157" spans="1:7" ht="11.25" customHeight="1">
      <c r="A157" s="306" t="s">
        <v>3</v>
      </c>
      <c r="B157" t="s">
        <v>99</v>
      </c>
      <c r="C157" t="s">
        <v>100</v>
      </c>
      <c r="D157" t="s">
        <v>99</v>
      </c>
      <c r="E157" t="s">
        <v>100</v>
      </c>
      <c r="F157" t="s">
        <v>3214</v>
      </c>
      <c r="G157" t="s">
        <v>98</v>
      </c>
    </row>
    <row r="158" spans="1:7" ht="11.25" customHeight="1">
      <c r="A158" s="306" t="s">
        <v>3</v>
      </c>
      <c r="B158" t="s">
        <v>1202</v>
      </c>
      <c r="C158" t="s">
        <v>3575</v>
      </c>
      <c r="D158" t="s">
        <v>3576</v>
      </c>
      <c r="E158" t="s">
        <v>3577</v>
      </c>
      <c r="F158" t="s">
        <v>3223</v>
      </c>
      <c r="G158" t="s">
        <v>3578</v>
      </c>
    </row>
    <row r="159" spans="1:7" ht="11.25" customHeight="1">
      <c r="A159" s="306" t="s">
        <v>3</v>
      </c>
      <c r="B159" t="s">
        <v>1202</v>
      </c>
      <c r="C159" t="s">
        <v>3575</v>
      </c>
      <c r="D159" t="s">
        <v>3579</v>
      </c>
      <c r="E159" t="s">
        <v>3580</v>
      </c>
      <c r="F159" t="s">
        <v>3223</v>
      </c>
      <c r="G159" t="s">
        <v>3581</v>
      </c>
    </row>
    <row r="160" spans="1:7" ht="11.25" customHeight="1">
      <c r="A160" s="306" t="s">
        <v>3</v>
      </c>
      <c r="B160" t="s">
        <v>1202</v>
      </c>
      <c r="C160" t="s">
        <v>3575</v>
      </c>
      <c r="D160" t="s">
        <v>3582</v>
      </c>
      <c r="E160" t="s">
        <v>3583</v>
      </c>
      <c r="F160" t="s">
        <v>3223</v>
      </c>
      <c r="G160" t="s">
        <v>3584</v>
      </c>
    </row>
    <row r="161" spans="1:7" ht="11.25" customHeight="1">
      <c r="A161" s="306" t="s">
        <v>3</v>
      </c>
      <c r="B161" t="s">
        <v>1202</v>
      </c>
      <c r="C161" t="s">
        <v>3575</v>
      </c>
      <c r="D161" t="s">
        <v>3251</v>
      </c>
      <c r="E161" t="s">
        <v>3585</v>
      </c>
      <c r="F161" t="s">
        <v>3223</v>
      </c>
      <c r="G161" t="s">
        <v>3586</v>
      </c>
    </row>
    <row r="162" spans="1:7" ht="11.25" customHeight="1">
      <c r="A162" s="306" t="s">
        <v>3</v>
      </c>
      <c r="B162" t="s">
        <v>1202</v>
      </c>
      <c r="C162" t="s">
        <v>3575</v>
      </c>
      <c r="D162" t="s">
        <v>1202</v>
      </c>
      <c r="E162" t="s">
        <v>3575</v>
      </c>
      <c r="F162" t="s">
        <v>3217</v>
      </c>
      <c r="G162" t="s">
        <v>3587</v>
      </c>
    </row>
    <row r="163" spans="1:7" ht="11.25" customHeight="1">
      <c r="A163" s="306" t="s">
        <v>3</v>
      </c>
      <c r="B163" t="s">
        <v>1202</v>
      </c>
      <c r="C163" t="s">
        <v>3575</v>
      </c>
      <c r="D163" t="s">
        <v>1203</v>
      </c>
      <c r="E163" t="s">
        <v>1204</v>
      </c>
      <c r="F163" t="s">
        <v>3220</v>
      </c>
      <c r="G163" t="s">
        <v>3588</v>
      </c>
    </row>
    <row r="164" spans="1:7" ht="11.25" customHeight="1">
      <c r="A164" s="306" t="s">
        <v>3</v>
      </c>
      <c r="B164" t="s">
        <v>3589</v>
      </c>
      <c r="C164" t="s">
        <v>3590</v>
      </c>
      <c r="D164" t="s">
        <v>3589</v>
      </c>
      <c r="E164" t="s">
        <v>3590</v>
      </c>
      <c r="F164" t="s">
        <v>3214</v>
      </c>
      <c r="G164" t="s">
        <v>3591</v>
      </c>
    </row>
    <row r="165" spans="1:7" ht="11.25" customHeight="1">
      <c r="A165" s="306" t="s">
        <v>3</v>
      </c>
      <c r="B165" t="s">
        <v>3592</v>
      </c>
      <c r="C165" t="s">
        <v>3593</v>
      </c>
      <c r="D165" t="s">
        <v>3594</v>
      </c>
      <c r="E165" t="s">
        <v>3595</v>
      </c>
      <c r="F165" t="s">
        <v>3223</v>
      </c>
      <c r="G165" t="s">
        <v>3596</v>
      </c>
    </row>
    <row r="166" spans="1:7" ht="11.25" customHeight="1">
      <c r="A166" s="306" t="s">
        <v>3</v>
      </c>
      <c r="B166" t="s">
        <v>3592</v>
      </c>
      <c r="C166" t="s">
        <v>3593</v>
      </c>
      <c r="D166" t="s">
        <v>3597</v>
      </c>
      <c r="E166" t="s">
        <v>3598</v>
      </c>
      <c r="F166" t="s">
        <v>3223</v>
      </c>
      <c r="G166" t="s">
        <v>3599</v>
      </c>
    </row>
    <row r="167" spans="1:7" ht="11.25" customHeight="1">
      <c r="A167" s="306" t="s">
        <v>3</v>
      </c>
      <c r="B167" t="s">
        <v>3592</v>
      </c>
      <c r="C167" t="s">
        <v>3593</v>
      </c>
      <c r="D167" t="s">
        <v>3600</v>
      </c>
      <c r="E167" t="s">
        <v>3601</v>
      </c>
      <c r="F167" t="s">
        <v>3223</v>
      </c>
      <c r="G167" t="s">
        <v>3602</v>
      </c>
    </row>
    <row r="168" spans="1:7" ht="11.25" customHeight="1">
      <c r="A168" s="306" t="s">
        <v>3</v>
      </c>
      <c r="B168" t="s">
        <v>3592</v>
      </c>
      <c r="C168" t="s">
        <v>3593</v>
      </c>
      <c r="D168" t="s">
        <v>3592</v>
      </c>
      <c r="E168" t="s">
        <v>3593</v>
      </c>
      <c r="F168" t="s">
        <v>3217</v>
      </c>
      <c r="G168" t="s">
        <v>3603</v>
      </c>
    </row>
    <row r="169" spans="1:7" ht="11.25" customHeight="1">
      <c r="A169" s="306" t="s">
        <v>3</v>
      </c>
      <c r="B169" t="s">
        <v>3592</v>
      </c>
      <c r="C169" t="s">
        <v>3593</v>
      </c>
      <c r="D169" t="s">
        <v>3604</v>
      </c>
      <c r="E169" t="s">
        <v>3605</v>
      </c>
      <c r="F169" t="s">
        <v>3223</v>
      </c>
      <c r="G169" t="s">
        <v>3606</v>
      </c>
    </row>
    <row r="170" spans="1:7" ht="11.25" customHeight="1">
      <c r="A170" s="306" t="s">
        <v>3</v>
      </c>
      <c r="B170" t="s">
        <v>3607</v>
      </c>
      <c r="C170" t="s">
        <v>3608</v>
      </c>
      <c r="D170" t="s">
        <v>3607</v>
      </c>
      <c r="E170" t="s">
        <v>3608</v>
      </c>
      <c r="F170" t="s">
        <v>3214</v>
      </c>
      <c r="G170" t="s">
        <v>3609</v>
      </c>
    </row>
    <row r="171" spans="1:7" ht="11.25" customHeight="1">
      <c r="A171" s="306" t="s">
        <v>3</v>
      </c>
      <c r="B171" t="s">
        <v>3610</v>
      </c>
      <c r="C171" t="s">
        <v>3611</v>
      </c>
      <c r="D171" t="s">
        <v>3612</v>
      </c>
      <c r="E171" t="s">
        <v>3613</v>
      </c>
      <c r="F171" t="s">
        <v>3223</v>
      </c>
      <c r="G171" t="s">
        <v>3614</v>
      </c>
    </row>
    <row r="172" spans="1:7" ht="11.25" customHeight="1">
      <c r="A172" s="306" t="s">
        <v>3</v>
      </c>
      <c r="B172" t="s">
        <v>3610</v>
      </c>
      <c r="C172" t="s">
        <v>3611</v>
      </c>
      <c r="D172" t="s">
        <v>3615</v>
      </c>
      <c r="E172" t="s">
        <v>3616</v>
      </c>
      <c r="F172" t="s">
        <v>3223</v>
      </c>
      <c r="G172" t="s">
        <v>3617</v>
      </c>
    </row>
    <row r="173" spans="1:7" ht="11.25" customHeight="1">
      <c r="A173" s="306" t="s">
        <v>3</v>
      </c>
      <c r="B173" t="s">
        <v>3610</v>
      </c>
      <c r="C173" t="s">
        <v>3611</v>
      </c>
      <c r="D173" t="s">
        <v>3610</v>
      </c>
      <c r="E173" t="s">
        <v>3611</v>
      </c>
      <c r="F173" t="s">
        <v>3217</v>
      </c>
      <c r="G173" t="s">
        <v>3618</v>
      </c>
    </row>
    <row r="174" spans="1:7" ht="11.25" customHeight="1">
      <c r="A174" s="306" t="s">
        <v>3</v>
      </c>
      <c r="B174" t="s">
        <v>3610</v>
      </c>
      <c r="C174" t="s">
        <v>3611</v>
      </c>
      <c r="D174" t="s">
        <v>3619</v>
      </c>
      <c r="E174" t="s">
        <v>3620</v>
      </c>
      <c r="F174" t="s">
        <v>3223</v>
      </c>
      <c r="G174" t="s">
        <v>3621</v>
      </c>
    </row>
    <row r="175" spans="1:7" ht="11.25" customHeight="1">
      <c r="A175" s="306" t="s">
        <v>3</v>
      </c>
      <c r="B175" t="s">
        <v>3622</v>
      </c>
      <c r="C175" t="s">
        <v>3623</v>
      </c>
      <c r="D175" t="s">
        <v>3622</v>
      </c>
      <c r="E175" t="s">
        <v>3623</v>
      </c>
      <c r="F175" t="s">
        <v>3214</v>
      </c>
      <c r="G175" t="s">
        <v>3624</v>
      </c>
    </row>
    <row r="176" spans="1:7" ht="11.25" customHeight="1">
      <c r="A176" s="306" t="s">
        <v>3</v>
      </c>
      <c r="B176" t="s">
        <v>3625</v>
      </c>
      <c r="C176" t="s">
        <v>3626</v>
      </c>
      <c r="D176" t="s">
        <v>3627</v>
      </c>
      <c r="E176" t="s">
        <v>3628</v>
      </c>
      <c r="F176" t="s">
        <v>3223</v>
      </c>
      <c r="G176" t="s">
        <v>3629</v>
      </c>
    </row>
    <row r="177" spans="1:7" ht="11.25" customHeight="1">
      <c r="A177" s="306" t="s">
        <v>3</v>
      </c>
      <c r="B177" t="s">
        <v>3625</v>
      </c>
      <c r="C177" t="s">
        <v>3626</v>
      </c>
      <c r="D177" t="s">
        <v>3630</v>
      </c>
      <c r="E177" t="s">
        <v>3631</v>
      </c>
      <c r="F177" t="s">
        <v>3223</v>
      </c>
      <c r="G177" t="s">
        <v>3632</v>
      </c>
    </row>
    <row r="178" spans="1:7" ht="11.25" customHeight="1">
      <c r="A178" s="306" t="s">
        <v>3</v>
      </c>
      <c r="B178" t="s">
        <v>3625</v>
      </c>
      <c r="C178" t="s">
        <v>3626</v>
      </c>
      <c r="D178" t="s">
        <v>3633</v>
      </c>
      <c r="E178" t="s">
        <v>3634</v>
      </c>
      <c r="F178" t="s">
        <v>3223</v>
      </c>
      <c r="G178" t="s">
        <v>3635</v>
      </c>
    </row>
    <row r="179" spans="1:7" ht="11.25" customHeight="1">
      <c r="A179" s="306" t="s">
        <v>3</v>
      </c>
      <c r="B179" t="s">
        <v>3625</v>
      </c>
      <c r="C179" t="s">
        <v>3626</v>
      </c>
      <c r="D179" t="s">
        <v>3636</v>
      </c>
      <c r="E179" t="s">
        <v>3637</v>
      </c>
      <c r="F179" t="s">
        <v>3223</v>
      </c>
      <c r="G179" t="s">
        <v>3638</v>
      </c>
    </row>
    <row r="180" spans="1:7" ht="11.25" customHeight="1">
      <c r="A180" s="306" t="s">
        <v>3</v>
      </c>
      <c r="B180" t="s">
        <v>3625</v>
      </c>
      <c r="C180" t="s">
        <v>3626</v>
      </c>
      <c r="D180" t="s">
        <v>3639</v>
      </c>
      <c r="E180" t="s">
        <v>3640</v>
      </c>
      <c r="F180" t="s">
        <v>3223</v>
      </c>
      <c r="G180" t="s">
        <v>3641</v>
      </c>
    </row>
    <row r="181" spans="1:7" ht="11.25" customHeight="1">
      <c r="A181" s="306" t="s">
        <v>3</v>
      </c>
      <c r="B181" t="s">
        <v>3625</v>
      </c>
      <c r="C181" t="s">
        <v>3626</v>
      </c>
      <c r="D181" t="s">
        <v>3625</v>
      </c>
      <c r="E181" t="s">
        <v>3626</v>
      </c>
      <c r="F181" t="s">
        <v>3217</v>
      </c>
      <c r="G181" t="s">
        <v>3642</v>
      </c>
    </row>
    <row r="182" spans="1:7" ht="11.25" customHeight="1">
      <c r="A182" s="306" t="s">
        <v>3</v>
      </c>
      <c r="B182" t="s">
        <v>3625</v>
      </c>
      <c r="C182" t="s">
        <v>3626</v>
      </c>
      <c r="D182" t="s">
        <v>3643</v>
      </c>
      <c r="E182" t="s">
        <v>3644</v>
      </c>
      <c r="F182" t="s">
        <v>3280</v>
      </c>
      <c r="G182" t="s">
        <v>3645</v>
      </c>
    </row>
    <row r="183" spans="1:7" ht="11.25" customHeight="1">
      <c r="A183" s="306" t="s">
        <v>3</v>
      </c>
      <c r="B183" t="s">
        <v>3625</v>
      </c>
      <c r="C183" t="s">
        <v>3626</v>
      </c>
      <c r="D183" t="s">
        <v>3646</v>
      </c>
      <c r="E183" t="s">
        <v>3647</v>
      </c>
      <c r="F183" t="s">
        <v>3223</v>
      </c>
      <c r="G183" t="s">
        <v>3648</v>
      </c>
    </row>
    <row r="184" spans="1:7" ht="11.25" customHeight="1">
      <c r="A184" s="306" t="s">
        <v>3</v>
      </c>
      <c r="B184" t="s">
        <v>129</v>
      </c>
      <c r="C184" t="s">
        <v>130</v>
      </c>
      <c r="D184" t="s">
        <v>129</v>
      </c>
      <c r="E184" t="s">
        <v>130</v>
      </c>
      <c r="F184" t="s">
        <v>3214</v>
      </c>
      <c r="G184" t="s">
        <v>128</v>
      </c>
    </row>
    <row r="185" spans="1:7" ht="11.25" customHeight="1">
      <c r="A185" s="306" t="s">
        <v>3</v>
      </c>
      <c r="B185" t="s">
        <v>1183</v>
      </c>
      <c r="C185" t="s">
        <v>3649</v>
      </c>
      <c r="D185" t="s">
        <v>3650</v>
      </c>
      <c r="E185" t="s">
        <v>3651</v>
      </c>
      <c r="F185" t="s">
        <v>3223</v>
      </c>
      <c r="G185" t="s">
        <v>3652</v>
      </c>
    </row>
    <row r="186" spans="1:7" ht="11.25" customHeight="1">
      <c r="A186" s="306" t="s">
        <v>3</v>
      </c>
      <c r="B186" t="s">
        <v>1183</v>
      </c>
      <c r="C186" t="s">
        <v>3649</v>
      </c>
      <c r="D186" t="s">
        <v>3653</v>
      </c>
      <c r="E186" t="s">
        <v>3654</v>
      </c>
      <c r="F186" t="s">
        <v>3223</v>
      </c>
      <c r="G186" t="s">
        <v>3655</v>
      </c>
    </row>
    <row r="187" spans="1:7" ht="11.25" customHeight="1">
      <c r="A187" s="306" t="s">
        <v>3</v>
      </c>
      <c r="B187" t="s">
        <v>1183</v>
      </c>
      <c r="C187" t="s">
        <v>3649</v>
      </c>
      <c r="D187" t="s">
        <v>3656</v>
      </c>
      <c r="E187" t="s">
        <v>3657</v>
      </c>
      <c r="F187" t="s">
        <v>3223</v>
      </c>
      <c r="G187" t="s">
        <v>3658</v>
      </c>
    </row>
    <row r="188" spans="1:7" ht="11.25" customHeight="1">
      <c r="A188" s="306" t="s">
        <v>3</v>
      </c>
      <c r="B188" t="s">
        <v>1183</v>
      </c>
      <c r="C188" t="s">
        <v>3649</v>
      </c>
      <c r="D188" t="s">
        <v>3659</v>
      </c>
      <c r="E188" t="s">
        <v>3660</v>
      </c>
      <c r="F188" t="s">
        <v>3223</v>
      </c>
      <c r="G188" t="s">
        <v>3661</v>
      </c>
    </row>
    <row r="189" spans="1:7" ht="11.25" customHeight="1">
      <c r="A189" s="306" t="s">
        <v>3</v>
      </c>
      <c r="B189" t="s">
        <v>1183</v>
      </c>
      <c r="C189" t="s">
        <v>3649</v>
      </c>
      <c r="D189" t="s">
        <v>3662</v>
      </c>
      <c r="E189" t="s">
        <v>3663</v>
      </c>
      <c r="F189" t="s">
        <v>3223</v>
      </c>
      <c r="G189" t="s">
        <v>3664</v>
      </c>
    </row>
    <row r="190" spans="1:7" ht="11.25" customHeight="1">
      <c r="A190" s="306" t="s">
        <v>3</v>
      </c>
      <c r="B190" t="s">
        <v>1183</v>
      </c>
      <c r="C190" t="s">
        <v>3649</v>
      </c>
      <c r="D190" t="s">
        <v>1183</v>
      </c>
      <c r="E190" t="s">
        <v>3649</v>
      </c>
      <c r="F190" t="s">
        <v>3217</v>
      </c>
      <c r="G190" t="s">
        <v>3665</v>
      </c>
    </row>
    <row r="191" spans="1:7" ht="11.25" customHeight="1">
      <c r="A191" s="306" t="s">
        <v>3</v>
      </c>
      <c r="B191" t="s">
        <v>1183</v>
      </c>
      <c r="C191" t="s">
        <v>3649</v>
      </c>
      <c r="D191" t="s">
        <v>1184</v>
      </c>
      <c r="E191" t="s">
        <v>1185</v>
      </c>
      <c r="F191" t="s">
        <v>3280</v>
      </c>
      <c r="G191" t="s">
        <v>3666</v>
      </c>
    </row>
    <row r="192" spans="1:7" ht="11.25" customHeight="1">
      <c r="A192" s="306" t="s">
        <v>3</v>
      </c>
      <c r="B192" t="s">
        <v>113</v>
      </c>
      <c r="C192" t="s">
        <v>114</v>
      </c>
      <c r="D192" t="s">
        <v>113</v>
      </c>
      <c r="E192" t="s">
        <v>114</v>
      </c>
      <c r="F192" t="s">
        <v>3214</v>
      </c>
      <c r="G192" t="s">
        <v>112</v>
      </c>
    </row>
    <row r="193" spans="1:7" ht="11.25" customHeight="1">
      <c r="A193" s="306" t="s">
        <v>3</v>
      </c>
      <c r="B193" t="s">
        <v>1085</v>
      </c>
      <c r="C193" t="s">
        <v>3667</v>
      </c>
      <c r="D193" t="s">
        <v>3668</v>
      </c>
      <c r="E193" t="s">
        <v>3669</v>
      </c>
      <c r="F193" t="s">
        <v>3223</v>
      </c>
      <c r="G193" t="s">
        <v>3670</v>
      </c>
    </row>
    <row r="194" spans="1:7" ht="11.25" customHeight="1">
      <c r="A194" s="306" t="s">
        <v>3</v>
      </c>
      <c r="B194" t="s">
        <v>1085</v>
      </c>
      <c r="C194" t="s">
        <v>3667</v>
      </c>
      <c r="D194" t="s">
        <v>3671</v>
      </c>
      <c r="E194" t="s">
        <v>3672</v>
      </c>
      <c r="F194" t="s">
        <v>3223</v>
      </c>
      <c r="G194" t="s">
        <v>3673</v>
      </c>
    </row>
    <row r="195" spans="1:7" ht="11.25" customHeight="1">
      <c r="A195" s="306" t="s">
        <v>3</v>
      </c>
      <c r="B195" t="s">
        <v>1085</v>
      </c>
      <c r="C195" t="s">
        <v>3667</v>
      </c>
      <c r="D195" t="s">
        <v>3674</v>
      </c>
      <c r="E195" t="s">
        <v>3675</v>
      </c>
      <c r="F195" t="s">
        <v>3223</v>
      </c>
      <c r="G195" t="s">
        <v>3676</v>
      </c>
    </row>
    <row r="196" spans="1:7" ht="11.25" customHeight="1">
      <c r="A196" s="306" t="s">
        <v>3</v>
      </c>
      <c r="B196" t="s">
        <v>1085</v>
      </c>
      <c r="C196" t="s">
        <v>3667</v>
      </c>
      <c r="D196" t="s">
        <v>3677</v>
      </c>
      <c r="E196" t="s">
        <v>3678</v>
      </c>
      <c r="F196" t="s">
        <v>3223</v>
      </c>
      <c r="G196" t="s">
        <v>3679</v>
      </c>
    </row>
    <row r="197" spans="1:7" ht="11.25" customHeight="1">
      <c r="A197" s="306" t="s">
        <v>3</v>
      </c>
      <c r="B197" t="s">
        <v>1085</v>
      </c>
      <c r="C197" t="s">
        <v>3667</v>
      </c>
      <c r="D197" t="s">
        <v>3680</v>
      </c>
      <c r="E197" t="s">
        <v>3681</v>
      </c>
      <c r="F197" t="s">
        <v>3223</v>
      </c>
      <c r="G197" t="s">
        <v>3682</v>
      </c>
    </row>
    <row r="198" spans="1:7" ht="11.25" customHeight="1">
      <c r="A198" s="306" t="s">
        <v>3</v>
      </c>
      <c r="B198" t="s">
        <v>1085</v>
      </c>
      <c r="C198" t="s">
        <v>3667</v>
      </c>
      <c r="D198" t="s">
        <v>3683</v>
      </c>
      <c r="E198" t="s">
        <v>3684</v>
      </c>
      <c r="F198" t="s">
        <v>3223</v>
      </c>
      <c r="G198" t="s">
        <v>3685</v>
      </c>
    </row>
    <row r="199" spans="1:7" ht="11.25" customHeight="1">
      <c r="A199" s="306" t="s">
        <v>3</v>
      </c>
      <c r="B199" t="s">
        <v>1085</v>
      </c>
      <c r="C199" t="s">
        <v>3667</v>
      </c>
      <c r="D199" t="s">
        <v>3686</v>
      </c>
      <c r="E199" t="s">
        <v>3687</v>
      </c>
      <c r="F199" t="s">
        <v>3223</v>
      </c>
      <c r="G199" t="s">
        <v>3688</v>
      </c>
    </row>
    <row r="200" spans="1:7" ht="11.25" customHeight="1">
      <c r="A200" s="306" t="s">
        <v>3</v>
      </c>
      <c r="B200" t="s">
        <v>1085</v>
      </c>
      <c r="C200" t="s">
        <v>3667</v>
      </c>
      <c r="D200" t="s">
        <v>1085</v>
      </c>
      <c r="E200" t="s">
        <v>3667</v>
      </c>
      <c r="F200" t="s">
        <v>3217</v>
      </c>
      <c r="G200" t="s">
        <v>3689</v>
      </c>
    </row>
    <row r="201" spans="1:7" ht="11.25" customHeight="1">
      <c r="A201" s="306" t="s">
        <v>3</v>
      </c>
      <c r="B201" t="s">
        <v>1085</v>
      </c>
      <c r="C201" t="s">
        <v>3667</v>
      </c>
      <c r="D201" t="s">
        <v>1086</v>
      </c>
      <c r="E201" t="s">
        <v>1087</v>
      </c>
      <c r="F201" t="s">
        <v>3280</v>
      </c>
      <c r="G201" t="s">
        <v>3690</v>
      </c>
    </row>
    <row r="202" spans="1:7" ht="11.25" customHeight="1">
      <c r="A202" s="306" t="s">
        <v>3</v>
      </c>
      <c r="B202" t="s">
        <v>143</v>
      </c>
      <c r="C202" t="s">
        <v>144</v>
      </c>
      <c r="D202" t="s">
        <v>143</v>
      </c>
      <c r="E202" t="s">
        <v>144</v>
      </c>
      <c r="F202" t="s">
        <v>3214</v>
      </c>
      <c r="G202" t="s">
        <v>142</v>
      </c>
    </row>
    <row r="203" spans="1:7" ht="11.25" customHeight="1">
      <c r="A203" s="306" t="s">
        <v>3</v>
      </c>
      <c r="B203" t="s">
        <v>3691</v>
      </c>
      <c r="C203" t="s">
        <v>3692</v>
      </c>
      <c r="D203" t="s">
        <v>3693</v>
      </c>
      <c r="E203" t="s">
        <v>3694</v>
      </c>
      <c r="F203" t="s">
        <v>3223</v>
      </c>
      <c r="G203" t="s">
        <v>3695</v>
      </c>
    </row>
    <row r="204" spans="1:7" ht="11.25" customHeight="1">
      <c r="A204" s="306" t="s">
        <v>3</v>
      </c>
      <c r="B204" t="s">
        <v>3691</v>
      </c>
      <c r="C204" t="s">
        <v>3692</v>
      </c>
      <c r="D204" t="s">
        <v>3696</v>
      </c>
      <c r="E204" t="s">
        <v>3697</v>
      </c>
      <c r="F204" t="s">
        <v>3223</v>
      </c>
      <c r="G204" t="s">
        <v>3698</v>
      </c>
    </row>
    <row r="205" spans="1:7" ht="11.25" customHeight="1">
      <c r="A205" s="306" t="s">
        <v>3</v>
      </c>
      <c r="B205" t="s">
        <v>3691</v>
      </c>
      <c r="C205" t="s">
        <v>3692</v>
      </c>
      <c r="D205" t="s">
        <v>3699</v>
      </c>
      <c r="E205" t="s">
        <v>3700</v>
      </c>
      <c r="F205" t="s">
        <v>3223</v>
      </c>
      <c r="G205" t="s">
        <v>3701</v>
      </c>
    </row>
    <row r="206" spans="1:7" ht="11.25" customHeight="1">
      <c r="A206" s="306" t="s">
        <v>3</v>
      </c>
      <c r="B206" t="s">
        <v>3691</v>
      </c>
      <c r="C206" t="s">
        <v>3692</v>
      </c>
      <c r="D206" t="s">
        <v>3702</v>
      </c>
      <c r="E206" t="s">
        <v>3703</v>
      </c>
      <c r="F206" t="s">
        <v>3223</v>
      </c>
      <c r="G206" t="s">
        <v>3704</v>
      </c>
    </row>
    <row r="207" spans="1:7" ht="11.25" customHeight="1">
      <c r="A207" s="306" t="s">
        <v>3</v>
      </c>
      <c r="B207" t="s">
        <v>3691</v>
      </c>
      <c r="C207" t="s">
        <v>3692</v>
      </c>
      <c r="D207" t="s">
        <v>3705</v>
      </c>
      <c r="E207" t="s">
        <v>3706</v>
      </c>
      <c r="F207" t="s">
        <v>3223</v>
      </c>
      <c r="G207" t="s">
        <v>3707</v>
      </c>
    </row>
    <row r="208" spans="1:7" ht="11.25" customHeight="1">
      <c r="A208" s="306" t="s">
        <v>3</v>
      </c>
      <c r="B208" t="s">
        <v>3691</v>
      </c>
      <c r="C208" t="s">
        <v>3692</v>
      </c>
      <c r="D208" t="s">
        <v>3691</v>
      </c>
      <c r="E208" t="s">
        <v>3692</v>
      </c>
      <c r="F208" t="s">
        <v>3217</v>
      </c>
      <c r="G208" t="s">
        <v>3708</v>
      </c>
    </row>
    <row r="209" spans="1:7" ht="11.25" customHeight="1">
      <c r="A209" s="306" t="s">
        <v>3</v>
      </c>
      <c r="B209" t="s">
        <v>3691</v>
      </c>
      <c r="C209" t="s">
        <v>3692</v>
      </c>
      <c r="D209" t="s">
        <v>3709</v>
      </c>
      <c r="E209" t="s">
        <v>3710</v>
      </c>
      <c r="F209" t="s">
        <v>3220</v>
      </c>
      <c r="G209" t="s">
        <v>3711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3"/>
  <sheetViews>
    <sheetView showGridLines="0" workbookViewId="0"/>
  </sheetViews>
  <sheetFormatPr defaultColWidth="9.140625" defaultRowHeight="11.25" customHeight="1"/>
  <cols>
    <col min="1" max="1" width="13.85546875" style="1506" customWidth="1"/>
    <col min="2" max="2" width="10.42578125" style="1506" customWidth="1"/>
    <col min="3" max="3" width="7.5703125" style="1506" customWidth="1"/>
    <col min="4" max="4" width="13.85546875" style="1506" customWidth="1"/>
    <col min="5" max="5" width="11.5703125" style="1506" customWidth="1"/>
    <col min="6" max="6" width="16.28515625" style="1506" customWidth="1"/>
    <col min="7" max="7" width="16" style="1506" customWidth="1"/>
    <col min="8" max="9" width="16.140625" style="1506" customWidth="1"/>
  </cols>
  <sheetData>
    <row r="1" spans="1:9" ht="11.25" customHeight="1">
      <c r="A1" s="705" t="s">
        <v>3712</v>
      </c>
      <c r="B1" s="705" t="s">
        <v>3713</v>
      </c>
      <c r="C1" s="983" t="s">
        <v>3714</v>
      </c>
      <c r="D1" s="705" t="s">
        <v>3715</v>
      </c>
      <c r="E1" s="705" t="s">
        <v>3716</v>
      </c>
      <c r="F1" s="983" t="s">
        <v>3717</v>
      </c>
      <c r="G1" s="983" t="s">
        <v>3718</v>
      </c>
      <c r="H1" s="983" t="s">
        <v>3719</v>
      </c>
      <c r="I1" s="983" t="s">
        <v>3720</v>
      </c>
    </row>
    <row r="2" spans="1:9" ht="11.25" customHeight="1">
      <c r="A2" s="1506" t="s">
        <v>161</v>
      </c>
      <c r="B2" s="1506" t="s">
        <v>979</v>
      </c>
      <c r="C2" s="1506" t="s">
        <v>3721</v>
      </c>
      <c r="D2" s="1506" t="s">
        <v>983</v>
      </c>
      <c r="E2" s="1506" t="s">
        <v>984</v>
      </c>
      <c r="F2" s="1506" t="s">
        <v>985</v>
      </c>
      <c r="G2" s="1506" t="s">
        <v>986</v>
      </c>
      <c r="H2" s="1506" t="s">
        <v>103</v>
      </c>
      <c r="I2" s="1506" t="s">
        <v>987</v>
      </c>
    </row>
    <row r="3" spans="1:9" ht="11.25" customHeight="1">
      <c r="A3" s="1506" t="s">
        <v>89</v>
      </c>
      <c r="B3" s="1506" t="s">
        <v>991</v>
      </c>
      <c r="C3" s="1506" t="s">
        <v>3722</v>
      </c>
      <c r="D3" s="1506" t="s">
        <v>993</v>
      </c>
      <c r="E3" s="1506" t="s">
        <v>994</v>
      </c>
      <c r="F3" s="1506" t="s">
        <v>995</v>
      </c>
      <c r="G3" s="1506" t="s">
        <v>986</v>
      </c>
      <c r="H3" s="1506" t="s">
        <v>996</v>
      </c>
      <c r="I3" s="1506" t="s">
        <v>997</v>
      </c>
    </row>
    <row r="4" spans="1:9" ht="11.25" customHeight="1">
      <c r="A4" s="1506" t="s">
        <v>77</v>
      </c>
      <c r="B4" s="1506" t="s">
        <v>3723</v>
      </c>
      <c r="C4" s="1506" t="s">
        <v>3724</v>
      </c>
      <c r="D4" s="1506" t="s">
        <v>993</v>
      </c>
      <c r="E4" s="1506" t="s">
        <v>994</v>
      </c>
      <c r="F4" s="1506" t="s">
        <v>995</v>
      </c>
      <c r="G4" s="1506" t="s">
        <v>986</v>
      </c>
      <c r="H4" s="1506" t="s">
        <v>996</v>
      </c>
      <c r="I4" s="1506" t="s">
        <v>997</v>
      </c>
    </row>
    <row r="5" spans="1:9" ht="11.25" customHeight="1">
      <c r="A5" s="1506" t="s">
        <v>78</v>
      </c>
      <c r="B5" s="1506" t="s">
        <v>1000</v>
      </c>
      <c r="C5" s="1506" t="s">
        <v>3725</v>
      </c>
      <c r="D5" s="1506" t="s">
        <v>1002</v>
      </c>
      <c r="E5" s="1506" t="s">
        <v>1003</v>
      </c>
      <c r="F5" s="1506" t="s">
        <v>1004</v>
      </c>
      <c r="G5" s="1506" t="s">
        <v>986</v>
      </c>
      <c r="H5" s="1506" t="s">
        <v>1005</v>
      </c>
      <c r="I5" s="1506" t="s">
        <v>1006</v>
      </c>
    </row>
    <row r="6" spans="1:9" ht="11.25" customHeight="1">
      <c r="A6" s="1506" t="s">
        <v>115</v>
      </c>
      <c r="B6" s="1506" t="s">
        <v>3726</v>
      </c>
      <c r="C6" s="1506" t="s">
        <v>3727</v>
      </c>
      <c r="D6" s="1506" t="s">
        <v>3728</v>
      </c>
      <c r="E6" s="1506" t="s">
        <v>3729</v>
      </c>
      <c r="F6" s="1506" t="s">
        <v>3730</v>
      </c>
      <c r="G6" s="1506" t="s">
        <v>986</v>
      </c>
      <c r="H6" s="1506" t="s">
        <v>1767</v>
      </c>
      <c r="I6" s="1506" t="s">
        <v>3731</v>
      </c>
    </row>
    <row r="7" spans="1:9" ht="11.25" customHeight="1">
      <c r="A7" s="1506" t="s">
        <v>79</v>
      </c>
      <c r="B7" s="1506" t="s">
        <v>3726</v>
      </c>
      <c r="C7" s="1506" t="s">
        <v>9</v>
      </c>
      <c r="D7" s="1506" t="s">
        <v>3728</v>
      </c>
      <c r="E7" s="1506" t="s">
        <v>3729</v>
      </c>
      <c r="F7" s="1506" t="s">
        <v>9</v>
      </c>
      <c r="G7" s="1506" t="s">
        <v>9</v>
      </c>
      <c r="H7" s="1506" t="s">
        <v>9</v>
      </c>
      <c r="I7" s="1506" t="s">
        <v>9</v>
      </c>
    </row>
    <row r="8" spans="1:9" ht="11.25" customHeight="1">
      <c r="A8" s="1506" t="s">
        <v>80</v>
      </c>
      <c r="B8" s="1506" t="s">
        <v>1009</v>
      </c>
      <c r="C8" s="1506" t="s">
        <v>3732</v>
      </c>
      <c r="D8" s="1506" t="s">
        <v>1011</v>
      </c>
      <c r="E8" s="1506" t="s">
        <v>984</v>
      </c>
      <c r="F8" s="1506" t="s">
        <v>1012</v>
      </c>
      <c r="G8" s="1506" t="s">
        <v>986</v>
      </c>
      <c r="H8" s="1506" t="s">
        <v>1013</v>
      </c>
      <c r="I8" s="1506" t="s">
        <v>1014</v>
      </c>
    </row>
    <row r="9" spans="1:9" ht="11.25" customHeight="1">
      <c r="A9" s="1506" t="s">
        <v>131</v>
      </c>
      <c r="B9" s="1506" t="s">
        <v>1017</v>
      </c>
      <c r="C9" s="1506" t="s">
        <v>3733</v>
      </c>
      <c r="D9" s="1506" t="s">
        <v>1019</v>
      </c>
      <c r="E9" s="1506" t="s">
        <v>994</v>
      </c>
      <c r="F9" s="1506" t="s">
        <v>1020</v>
      </c>
      <c r="G9" s="1506" t="s">
        <v>986</v>
      </c>
      <c r="H9" s="1506" t="s">
        <v>1021</v>
      </c>
      <c r="I9" s="1506" t="s">
        <v>1022</v>
      </c>
    </row>
    <row r="10" spans="1:9" ht="11.25" customHeight="1">
      <c r="A10" s="1506" t="s">
        <v>133</v>
      </c>
      <c r="B10" s="1506" t="s">
        <v>1043</v>
      </c>
      <c r="C10" s="1506" t="s">
        <v>3734</v>
      </c>
      <c r="D10" s="1506" t="s">
        <v>1045</v>
      </c>
      <c r="E10" s="1506" t="s">
        <v>984</v>
      </c>
      <c r="F10" s="1506" t="s">
        <v>1046</v>
      </c>
      <c r="G10" s="1506" t="s">
        <v>986</v>
      </c>
      <c r="H10" s="1506" t="s">
        <v>1047</v>
      </c>
      <c r="I10" s="1506" t="s">
        <v>1048</v>
      </c>
    </row>
    <row r="11" spans="1:9" ht="11.25" customHeight="1">
      <c r="A11" s="1506" t="s">
        <v>138</v>
      </c>
      <c r="B11" s="1506" t="s">
        <v>1025</v>
      </c>
      <c r="C11" s="1506" t="s">
        <v>3735</v>
      </c>
      <c r="D11" s="1506" t="s">
        <v>1027</v>
      </c>
      <c r="E11" s="1506" t="s">
        <v>1003</v>
      </c>
      <c r="F11" s="1506" t="s">
        <v>1004</v>
      </c>
      <c r="G11" s="1506" t="s">
        <v>986</v>
      </c>
      <c r="H11" s="1506" t="s">
        <v>1005</v>
      </c>
      <c r="I11" s="1506" t="s">
        <v>1006</v>
      </c>
    </row>
    <row r="12" spans="1:9" ht="11.25" customHeight="1">
      <c r="A12" s="1506" t="s">
        <v>140</v>
      </c>
      <c r="B12" s="1506" t="s">
        <v>1029</v>
      </c>
      <c r="C12" s="1506" t="s">
        <v>3736</v>
      </c>
      <c r="D12" s="1506" t="s">
        <v>1030</v>
      </c>
      <c r="E12" s="1506" t="s">
        <v>1031</v>
      </c>
      <c r="F12" s="1506" t="s">
        <v>1032</v>
      </c>
      <c r="G12" s="1506" t="s">
        <v>986</v>
      </c>
      <c r="H12" s="1506" t="s">
        <v>1033</v>
      </c>
      <c r="I12" s="1506" t="s">
        <v>1030</v>
      </c>
    </row>
    <row r="13" spans="1:9" ht="11.25" customHeight="1">
      <c r="A13" s="1506" t="s">
        <v>145</v>
      </c>
      <c r="B13" s="1506" t="s">
        <v>1037</v>
      </c>
      <c r="C13" s="1506" t="s">
        <v>3737</v>
      </c>
      <c r="D13" s="1506" t="s">
        <v>983</v>
      </c>
      <c r="E13" s="1506" t="s">
        <v>1003</v>
      </c>
      <c r="F13" s="1506" t="s">
        <v>1039</v>
      </c>
      <c r="G13" s="1506" t="s">
        <v>986</v>
      </c>
      <c r="H13" s="1506" t="s">
        <v>1040</v>
      </c>
      <c r="I13" s="1506" t="s">
        <v>987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AL196"/>
  <sheetViews>
    <sheetView workbookViewId="0"/>
  </sheetViews>
  <sheetFormatPr defaultRowHeight="11.25" customHeight="1"/>
  <sheetData>
    <row r="1" spans="1:38" ht="11.25" customHeight="1">
      <c r="A1" t="s">
        <v>2408</v>
      </c>
      <c r="B1" t="s">
        <v>2409</v>
      </c>
      <c r="C1" t="s">
        <v>2410</v>
      </c>
      <c r="D1" t="s">
        <v>3738</v>
      </c>
      <c r="E1" t="s">
        <v>3739</v>
      </c>
      <c r="F1" t="s">
        <v>3740</v>
      </c>
      <c r="G1" t="s">
        <v>3741</v>
      </c>
      <c r="H1" t="s">
        <v>3742</v>
      </c>
      <c r="I1" t="s">
        <v>3743</v>
      </c>
      <c r="J1" t="s">
        <v>3744</v>
      </c>
      <c r="K1" t="s">
        <v>3745</v>
      </c>
      <c r="L1" t="s">
        <v>3746</v>
      </c>
      <c r="M1" t="s">
        <v>3747</v>
      </c>
      <c r="N1" t="s">
        <v>3748</v>
      </c>
      <c r="O1" t="s">
        <v>3206</v>
      </c>
      <c r="P1" t="s">
        <v>3208</v>
      </c>
      <c r="Q1" t="s">
        <v>3209</v>
      </c>
      <c r="R1" t="s">
        <v>3749</v>
      </c>
      <c r="S1" t="s">
        <v>3750</v>
      </c>
      <c r="T1" t="s">
        <v>3751</v>
      </c>
      <c r="U1" t="s">
        <v>3752</v>
      </c>
      <c r="V1" t="s">
        <v>3753</v>
      </c>
      <c r="W1" t="s">
        <v>3754</v>
      </c>
      <c r="X1" t="s">
        <v>3755</v>
      </c>
      <c r="Y1" t="s">
        <v>3756</v>
      </c>
      <c r="Z1" t="s">
        <v>3757</v>
      </c>
      <c r="AA1" t="s">
        <v>3758</v>
      </c>
      <c r="AB1" t="s">
        <v>3759</v>
      </c>
      <c r="AC1" t="s">
        <v>3760</v>
      </c>
      <c r="AD1" t="s">
        <v>3761</v>
      </c>
      <c r="AE1" t="s">
        <v>3762</v>
      </c>
      <c r="AF1" t="s">
        <v>3763</v>
      </c>
      <c r="AG1" t="s">
        <v>3764</v>
      </c>
      <c r="AH1" t="s">
        <v>3765</v>
      </c>
      <c r="AI1" t="s">
        <v>3766</v>
      </c>
      <c r="AJ1" t="s">
        <v>3767</v>
      </c>
      <c r="AK1" t="s">
        <v>3768</v>
      </c>
      <c r="AL1" t="s">
        <v>3769</v>
      </c>
    </row>
    <row r="2" spans="1:38" ht="11.25" customHeight="1">
      <c r="A2" t="s">
        <v>9</v>
      </c>
      <c r="B2" t="s">
        <v>35</v>
      </c>
      <c r="C2" t="s">
        <v>37</v>
      </c>
      <c r="D2" t="s">
        <v>9</v>
      </c>
      <c r="E2" t="s">
        <v>1174</v>
      </c>
      <c r="F2" t="s">
        <v>1084</v>
      </c>
      <c r="G2" t="s">
        <v>3228</v>
      </c>
      <c r="H2" t="s">
        <v>3230</v>
      </c>
      <c r="I2" t="s">
        <v>3231</v>
      </c>
      <c r="J2" t="s">
        <v>3770</v>
      </c>
      <c r="K2" t="s">
        <v>3771</v>
      </c>
      <c r="L2" t="s">
        <v>3772</v>
      </c>
      <c r="M2" t="s">
        <v>1091</v>
      </c>
      <c r="N2" t="s">
        <v>161</v>
      </c>
      <c r="O2" t="s">
        <v>3228</v>
      </c>
      <c r="P2" t="s">
        <v>3230</v>
      </c>
      <c r="Q2" t="s">
        <v>3231</v>
      </c>
      <c r="R2" t="s">
        <v>3770</v>
      </c>
      <c r="S2" t="s">
        <v>3771</v>
      </c>
      <c r="T2" t="s">
        <v>3773</v>
      </c>
      <c r="U2" t="s">
        <v>3774</v>
      </c>
      <c r="V2" t="s">
        <v>645</v>
      </c>
      <c r="W2" t="s">
        <v>3775</v>
      </c>
      <c r="X2" t="s">
        <v>3776</v>
      </c>
      <c r="Y2" t="s">
        <v>3777</v>
      </c>
      <c r="Z2" t="s">
        <v>1091</v>
      </c>
      <c r="AA2" t="s">
        <v>3778</v>
      </c>
      <c r="AB2" t="s">
        <v>645</v>
      </c>
      <c r="AC2" t="s">
        <v>52</v>
      </c>
      <c r="AD2" t="s">
        <v>52</v>
      </c>
      <c r="AE2" t="s">
        <v>52</v>
      </c>
      <c r="AF2" t="s">
        <v>77</v>
      </c>
      <c r="AG2" t="s">
        <v>3779</v>
      </c>
      <c r="AH2" t="s">
        <v>77</v>
      </c>
      <c r="AI2" t="s">
        <v>3779</v>
      </c>
      <c r="AJ2" t="s">
        <v>77</v>
      </c>
      <c r="AK2" t="s">
        <v>3779</v>
      </c>
      <c r="AL2" t="s">
        <v>3780</v>
      </c>
    </row>
    <row r="3" spans="1:38" ht="11.25" customHeight="1">
      <c r="A3" t="s">
        <v>9</v>
      </c>
      <c r="B3" t="s">
        <v>35</v>
      </c>
      <c r="C3" t="s">
        <v>37</v>
      </c>
      <c r="D3" t="s">
        <v>9</v>
      </c>
      <c r="E3" t="s">
        <v>3781</v>
      </c>
      <c r="F3" t="s">
        <v>1084</v>
      </c>
      <c r="G3" t="s">
        <v>3228</v>
      </c>
      <c r="H3" t="s">
        <v>3230</v>
      </c>
      <c r="I3" t="s">
        <v>3231</v>
      </c>
      <c r="J3" t="s">
        <v>3782</v>
      </c>
      <c r="K3" t="s">
        <v>3783</v>
      </c>
      <c r="L3" t="s">
        <v>3784</v>
      </c>
      <c r="M3" t="s">
        <v>1091</v>
      </c>
      <c r="N3" t="s">
        <v>161</v>
      </c>
      <c r="O3" t="s">
        <v>3228</v>
      </c>
      <c r="P3" t="s">
        <v>3230</v>
      </c>
      <c r="Q3" t="s">
        <v>3231</v>
      </c>
      <c r="R3" t="s">
        <v>3782</v>
      </c>
      <c r="S3" t="s">
        <v>3783</v>
      </c>
      <c r="T3" t="s">
        <v>3773</v>
      </c>
      <c r="U3" t="s">
        <v>3785</v>
      </c>
      <c r="V3" t="s">
        <v>645</v>
      </c>
      <c r="W3" t="s">
        <v>3775</v>
      </c>
      <c r="X3" t="s">
        <v>3776</v>
      </c>
      <c r="Y3" t="s">
        <v>3777</v>
      </c>
      <c r="Z3" t="s">
        <v>3786</v>
      </c>
      <c r="AA3" t="s">
        <v>3787</v>
      </c>
      <c r="AB3" t="s">
        <v>645</v>
      </c>
      <c r="AC3" t="s">
        <v>52</v>
      </c>
      <c r="AD3" t="s">
        <v>52</v>
      </c>
      <c r="AE3" t="s">
        <v>52</v>
      </c>
      <c r="AF3" t="s">
        <v>131</v>
      </c>
      <c r="AG3" t="s">
        <v>3788</v>
      </c>
      <c r="AH3" t="s">
        <v>131</v>
      </c>
      <c r="AI3" t="s">
        <v>3788</v>
      </c>
      <c r="AJ3" t="s">
        <v>131</v>
      </c>
      <c r="AK3" t="s">
        <v>3788</v>
      </c>
      <c r="AL3" t="s">
        <v>3780</v>
      </c>
    </row>
    <row r="4" spans="1:38" ht="11.25" customHeight="1">
      <c r="A4" t="s">
        <v>9</v>
      </c>
      <c r="B4" t="s">
        <v>35</v>
      </c>
      <c r="C4" t="s">
        <v>37</v>
      </c>
      <c r="D4" t="s">
        <v>9</v>
      </c>
      <c r="E4" t="s">
        <v>3789</v>
      </c>
      <c r="F4" t="s">
        <v>3790</v>
      </c>
      <c r="G4" t="s">
        <v>3228</v>
      </c>
      <c r="H4" t="s">
        <v>3230</v>
      </c>
      <c r="I4" t="s">
        <v>3231</v>
      </c>
      <c r="J4" t="s">
        <v>3782</v>
      </c>
      <c r="K4" t="s">
        <v>3783</v>
      </c>
      <c r="L4" t="s">
        <v>3784</v>
      </c>
      <c r="M4" t="s">
        <v>1091</v>
      </c>
      <c r="N4" t="s">
        <v>161</v>
      </c>
      <c r="O4" t="s">
        <v>3228</v>
      </c>
      <c r="P4" t="s">
        <v>3230</v>
      </c>
      <c r="Q4" t="s">
        <v>3231</v>
      </c>
      <c r="R4" t="s">
        <v>3782</v>
      </c>
      <c r="S4" t="s">
        <v>3783</v>
      </c>
      <c r="T4" t="s">
        <v>3773</v>
      </c>
      <c r="U4" t="s">
        <v>3785</v>
      </c>
      <c r="V4" t="s">
        <v>645</v>
      </c>
      <c r="W4" t="s">
        <v>3775</v>
      </c>
      <c r="X4" t="s">
        <v>3776</v>
      </c>
      <c r="Y4" t="s">
        <v>3777</v>
      </c>
      <c r="Z4" t="s">
        <v>3786</v>
      </c>
      <c r="AA4" t="s">
        <v>3787</v>
      </c>
      <c r="AB4" t="s">
        <v>645</v>
      </c>
      <c r="AC4" t="s">
        <v>6</v>
      </c>
      <c r="AD4" t="s">
        <v>52</v>
      </c>
      <c r="AE4" t="s">
        <v>6</v>
      </c>
      <c r="AF4" t="s">
        <v>9</v>
      </c>
      <c r="AG4" t="s">
        <v>9</v>
      </c>
      <c r="AH4" t="s">
        <v>131</v>
      </c>
      <c r="AI4" t="s">
        <v>3788</v>
      </c>
      <c r="AJ4" t="s">
        <v>131</v>
      </c>
      <c r="AK4" t="s">
        <v>3788</v>
      </c>
      <c r="AL4" t="s">
        <v>9</v>
      </c>
    </row>
    <row r="5" spans="1:38" ht="11.25" customHeight="1">
      <c r="A5" t="s">
        <v>9</v>
      </c>
      <c r="B5" t="s">
        <v>35</v>
      </c>
      <c r="C5" t="s">
        <v>37</v>
      </c>
      <c r="D5" t="s">
        <v>9</v>
      </c>
      <c r="E5" t="s">
        <v>1083</v>
      </c>
      <c r="F5" t="s">
        <v>1084</v>
      </c>
      <c r="G5" t="s">
        <v>3228</v>
      </c>
      <c r="H5" t="s">
        <v>3232</v>
      </c>
      <c r="I5" t="s">
        <v>3233</v>
      </c>
      <c r="J5" t="s">
        <v>3791</v>
      </c>
      <c r="K5" t="s">
        <v>3792</v>
      </c>
      <c r="L5" t="s">
        <v>3793</v>
      </c>
      <c r="M5" t="s">
        <v>3794</v>
      </c>
      <c r="N5" t="s">
        <v>161</v>
      </c>
      <c r="O5" t="s">
        <v>3228</v>
      </c>
      <c r="P5" t="s">
        <v>3232</v>
      </c>
      <c r="Q5" t="s">
        <v>3233</v>
      </c>
      <c r="R5" t="s">
        <v>3791</v>
      </c>
      <c r="S5" t="s">
        <v>3792</v>
      </c>
      <c r="T5" t="s">
        <v>3795</v>
      </c>
      <c r="U5" t="s">
        <v>3796</v>
      </c>
      <c r="V5" t="s">
        <v>645</v>
      </c>
      <c r="W5" t="s">
        <v>3775</v>
      </c>
      <c r="X5" t="s">
        <v>3797</v>
      </c>
      <c r="Y5" t="s">
        <v>3798</v>
      </c>
      <c r="Z5" t="s">
        <v>3799</v>
      </c>
      <c r="AA5" t="s">
        <v>3800</v>
      </c>
      <c r="AB5" t="s">
        <v>645</v>
      </c>
      <c r="AC5" t="s">
        <v>52</v>
      </c>
      <c r="AD5" t="s">
        <v>52</v>
      </c>
      <c r="AE5" t="s">
        <v>52</v>
      </c>
      <c r="AF5" t="s">
        <v>1651</v>
      </c>
      <c r="AG5" t="s">
        <v>3801</v>
      </c>
      <c r="AH5" t="s">
        <v>1651</v>
      </c>
      <c r="AI5" t="s">
        <v>3801</v>
      </c>
      <c r="AJ5" t="s">
        <v>1651</v>
      </c>
      <c r="AK5" t="s">
        <v>3801</v>
      </c>
      <c r="AL5" t="s">
        <v>3780</v>
      </c>
    </row>
    <row r="6" spans="1:38" ht="11.25" customHeight="1">
      <c r="A6" t="s">
        <v>9</v>
      </c>
      <c r="B6" t="s">
        <v>35</v>
      </c>
      <c r="C6" t="s">
        <v>37</v>
      </c>
      <c r="D6" t="s">
        <v>9</v>
      </c>
      <c r="E6" t="s">
        <v>3802</v>
      </c>
      <c r="F6" t="s">
        <v>3790</v>
      </c>
      <c r="G6" t="s">
        <v>3228</v>
      </c>
      <c r="H6" t="s">
        <v>3232</v>
      </c>
      <c r="I6" t="s">
        <v>3233</v>
      </c>
      <c r="J6" t="s">
        <v>3791</v>
      </c>
      <c r="K6" t="s">
        <v>3792</v>
      </c>
      <c r="L6" t="s">
        <v>3793</v>
      </c>
      <c r="M6" t="s">
        <v>3794</v>
      </c>
      <c r="N6" t="s">
        <v>161</v>
      </c>
      <c r="O6" t="s">
        <v>3228</v>
      </c>
      <c r="P6" t="s">
        <v>3232</v>
      </c>
      <c r="Q6" t="s">
        <v>3233</v>
      </c>
      <c r="R6" t="s">
        <v>3791</v>
      </c>
      <c r="S6" t="s">
        <v>3792</v>
      </c>
      <c r="T6" t="s">
        <v>3795</v>
      </c>
      <c r="U6" t="s">
        <v>3796</v>
      </c>
      <c r="V6" t="s">
        <v>645</v>
      </c>
      <c r="W6" t="s">
        <v>3775</v>
      </c>
      <c r="X6" t="s">
        <v>3797</v>
      </c>
      <c r="Y6" t="s">
        <v>3798</v>
      </c>
      <c r="Z6" t="s">
        <v>3799</v>
      </c>
      <c r="AA6" t="s">
        <v>3800</v>
      </c>
      <c r="AB6" t="s">
        <v>645</v>
      </c>
      <c r="AC6" t="s">
        <v>6</v>
      </c>
      <c r="AD6" t="s">
        <v>52</v>
      </c>
      <c r="AE6" t="s">
        <v>6</v>
      </c>
      <c r="AF6" t="s">
        <v>9</v>
      </c>
      <c r="AG6" t="s">
        <v>9</v>
      </c>
      <c r="AH6" t="s">
        <v>1651</v>
      </c>
      <c r="AI6" t="s">
        <v>3803</v>
      </c>
      <c r="AJ6" t="s">
        <v>1651</v>
      </c>
      <c r="AK6" t="s">
        <v>3803</v>
      </c>
      <c r="AL6" t="s">
        <v>9</v>
      </c>
    </row>
    <row r="7" spans="1:38" ht="11.25" customHeight="1">
      <c r="A7" t="s">
        <v>9</v>
      </c>
      <c r="B7" t="s">
        <v>35</v>
      </c>
      <c r="C7" t="s">
        <v>37</v>
      </c>
      <c r="D7" t="s">
        <v>9</v>
      </c>
      <c r="E7" t="s">
        <v>1098</v>
      </c>
      <c r="F7" t="s">
        <v>1084</v>
      </c>
      <c r="G7" t="s">
        <v>3228</v>
      </c>
      <c r="H7" t="s">
        <v>3232</v>
      </c>
      <c r="I7" t="s">
        <v>3233</v>
      </c>
      <c r="J7" t="s">
        <v>3791</v>
      </c>
      <c r="K7" t="s">
        <v>3792</v>
      </c>
      <c r="L7" t="s">
        <v>3793</v>
      </c>
      <c r="M7" t="s">
        <v>3804</v>
      </c>
      <c r="N7" t="s">
        <v>161</v>
      </c>
      <c r="O7" t="s">
        <v>3228</v>
      </c>
      <c r="P7" t="s">
        <v>3232</v>
      </c>
      <c r="Q7" t="s">
        <v>3233</v>
      </c>
      <c r="R7" t="s">
        <v>3791</v>
      </c>
      <c r="S7" t="s">
        <v>3792</v>
      </c>
      <c r="T7" t="s">
        <v>3795</v>
      </c>
      <c r="U7" t="s">
        <v>3796</v>
      </c>
      <c r="V7" t="s">
        <v>645</v>
      </c>
      <c r="W7" t="s">
        <v>3775</v>
      </c>
      <c r="X7" t="s">
        <v>3797</v>
      </c>
      <c r="Y7" t="s">
        <v>3798</v>
      </c>
      <c r="Z7" t="s">
        <v>3805</v>
      </c>
      <c r="AA7" t="s">
        <v>3806</v>
      </c>
      <c r="AB7" t="s">
        <v>645</v>
      </c>
      <c r="AC7" t="s">
        <v>52</v>
      </c>
      <c r="AD7" t="s">
        <v>52</v>
      </c>
      <c r="AE7" t="s">
        <v>52</v>
      </c>
      <c r="AF7" t="s">
        <v>3807</v>
      </c>
      <c r="AG7" t="s">
        <v>3808</v>
      </c>
      <c r="AH7" t="s">
        <v>3807</v>
      </c>
      <c r="AI7" t="s">
        <v>3808</v>
      </c>
      <c r="AJ7" t="s">
        <v>3807</v>
      </c>
      <c r="AK7" t="s">
        <v>3808</v>
      </c>
      <c r="AL7" t="s">
        <v>3780</v>
      </c>
    </row>
    <row r="8" spans="1:38" ht="11.25" customHeight="1">
      <c r="A8" t="s">
        <v>9</v>
      </c>
      <c r="B8" t="s">
        <v>35</v>
      </c>
      <c r="C8" t="s">
        <v>37</v>
      </c>
      <c r="D8" t="s">
        <v>9</v>
      </c>
      <c r="E8" t="s">
        <v>3809</v>
      </c>
      <c r="F8" t="s">
        <v>3790</v>
      </c>
      <c r="G8" t="s">
        <v>3228</v>
      </c>
      <c r="H8" t="s">
        <v>3232</v>
      </c>
      <c r="I8" t="s">
        <v>3233</v>
      </c>
      <c r="J8" t="s">
        <v>3791</v>
      </c>
      <c r="K8" t="s">
        <v>3792</v>
      </c>
      <c r="L8" t="s">
        <v>3810</v>
      </c>
      <c r="M8" t="s">
        <v>3804</v>
      </c>
      <c r="N8" t="s">
        <v>161</v>
      </c>
      <c r="O8" t="s">
        <v>3228</v>
      </c>
      <c r="P8" t="s">
        <v>3232</v>
      </c>
      <c r="Q8" t="s">
        <v>3233</v>
      </c>
      <c r="R8" t="s">
        <v>3791</v>
      </c>
      <c r="S8" t="s">
        <v>3792</v>
      </c>
      <c r="T8" t="s">
        <v>3795</v>
      </c>
      <c r="U8" t="s">
        <v>3796</v>
      </c>
      <c r="V8" t="s">
        <v>645</v>
      </c>
      <c r="W8" t="s">
        <v>3775</v>
      </c>
      <c r="X8" t="s">
        <v>3797</v>
      </c>
      <c r="Y8" t="s">
        <v>3798</v>
      </c>
      <c r="Z8" t="s">
        <v>3805</v>
      </c>
      <c r="AA8" t="s">
        <v>3806</v>
      </c>
      <c r="AB8" t="s">
        <v>645</v>
      </c>
      <c r="AC8" t="s">
        <v>6</v>
      </c>
      <c r="AD8" t="s">
        <v>52</v>
      </c>
      <c r="AE8" t="s">
        <v>6</v>
      </c>
      <c r="AF8" t="s">
        <v>9</v>
      </c>
      <c r="AG8" t="s">
        <v>9</v>
      </c>
      <c r="AH8" t="s">
        <v>3807</v>
      </c>
      <c r="AI8" t="s">
        <v>3808</v>
      </c>
      <c r="AJ8" t="s">
        <v>3807</v>
      </c>
      <c r="AK8" t="s">
        <v>3808</v>
      </c>
      <c r="AL8" t="s">
        <v>9</v>
      </c>
    </row>
    <row r="9" spans="1:38" ht="11.25" customHeight="1">
      <c r="A9" t="s">
        <v>9</v>
      </c>
      <c r="B9" t="s">
        <v>35</v>
      </c>
      <c r="C9" t="s">
        <v>37</v>
      </c>
      <c r="D9" t="s">
        <v>9</v>
      </c>
      <c r="E9" t="s">
        <v>3811</v>
      </c>
      <c r="F9" t="s">
        <v>3790</v>
      </c>
      <c r="G9" t="s">
        <v>3228</v>
      </c>
      <c r="H9" t="s">
        <v>3232</v>
      </c>
      <c r="I9" t="s">
        <v>3233</v>
      </c>
      <c r="J9" t="s">
        <v>3791</v>
      </c>
      <c r="K9" t="s">
        <v>3792</v>
      </c>
      <c r="L9" t="s">
        <v>3812</v>
      </c>
      <c r="M9" t="s">
        <v>3813</v>
      </c>
      <c r="N9" t="s">
        <v>161</v>
      </c>
      <c r="O9" t="s">
        <v>3228</v>
      </c>
      <c r="P9" t="s">
        <v>3232</v>
      </c>
      <c r="Q9" t="s">
        <v>3233</v>
      </c>
      <c r="R9" t="s">
        <v>3791</v>
      </c>
      <c r="S9" t="s">
        <v>3792</v>
      </c>
      <c r="T9" t="s">
        <v>3795</v>
      </c>
      <c r="U9" t="s">
        <v>3796</v>
      </c>
      <c r="V9" t="s">
        <v>645</v>
      </c>
      <c r="W9" t="s">
        <v>3775</v>
      </c>
      <c r="X9" t="s">
        <v>3797</v>
      </c>
      <c r="Y9" t="s">
        <v>3798</v>
      </c>
      <c r="Z9" t="s">
        <v>3814</v>
      </c>
      <c r="AA9" t="s">
        <v>3815</v>
      </c>
      <c r="AB9" t="s">
        <v>645</v>
      </c>
      <c r="AC9" t="s">
        <v>6</v>
      </c>
      <c r="AD9" t="s">
        <v>52</v>
      </c>
      <c r="AE9" t="s">
        <v>6</v>
      </c>
      <c r="AF9" t="s">
        <v>9</v>
      </c>
      <c r="AG9" t="s">
        <v>9</v>
      </c>
      <c r="AH9" t="s">
        <v>923</v>
      </c>
      <c r="AI9" t="s">
        <v>3816</v>
      </c>
      <c r="AJ9" t="s">
        <v>923</v>
      </c>
      <c r="AK9" t="s">
        <v>3816</v>
      </c>
      <c r="AL9" t="s">
        <v>9</v>
      </c>
    </row>
    <row r="10" spans="1:38" ht="11.25" customHeight="1">
      <c r="A10" t="s">
        <v>9</v>
      </c>
      <c r="B10" t="s">
        <v>35</v>
      </c>
      <c r="C10" t="s">
        <v>37</v>
      </c>
      <c r="D10" t="s">
        <v>9</v>
      </c>
      <c r="E10" t="s">
        <v>3817</v>
      </c>
      <c r="F10" t="s">
        <v>1084</v>
      </c>
      <c r="G10" t="s">
        <v>3228</v>
      </c>
      <c r="H10" t="s">
        <v>3232</v>
      </c>
      <c r="I10" t="s">
        <v>3233</v>
      </c>
      <c r="J10" t="s">
        <v>3791</v>
      </c>
      <c r="K10" t="s">
        <v>3792</v>
      </c>
      <c r="L10" t="s">
        <v>3818</v>
      </c>
      <c r="M10" t="s">
        <v>1091</v>
      </c>
      <c r="N10" t="s">
        <v>161</v>
      </c>
      <c r="O10" t="s">
        <v>3228</v>
      </c>
      <c r="P10" t="s">
        <v>3232</v>
      </c>
      <c r="Q10" t="s">
        <v>3233</v>
      </c>
      <c r="R10" t="s">
        <v>3791</v>
      </c>
      <c r="S10" t="s">
        <v>3792</v>
      </c>
      <c r="T10" t="s">
        <v>3773</v>
      </c>
      <c r="U10" t="s">
        <v>3774</v>
      </c>
      <c r="V10" t="s">
        <v>645</v>
      </c>
      <c r="W10" t="s">
        <v>3775</v>
      </c>
      <c r="X10" t="s">
        <v>3776</v>
      </c>
      <c r="Y10" t="s">
        <v>3777</v>
      </c>
      <c r="Z10" t="s">
        <v>3819</v>
      </c>
      <c r="AA10" t="s">
        <v>3820</v>
      </c>
      <c r="AB10" t="s">
        <v>645</v>
      </c>
      <c r="AC10" t="s">
        <v>52</v>
      </c>
      <c r="AD10" t="s">
        <v>52</v>
      </c>
      <c r="AE10" t="s">
        <v>52</v>
      </c>
      <c r="AF10" t="s">
        <v>3821</v>
      </c>
      <c r="AG10" t="s">
        <v>3822</v>
      </c>
      <c r="AH10" t="s">
        <v>3821</v>
      </c>
      <c r="AI10" t="s">
        <v>3823</v>
      </c>
      <c r="AJ10" t="s">
        <v>3821</v>
      </c>
      <c r="AK10" t="s">
        <v>3823</v>
      </c>
      <c r="AL10" t="s">
        <v>3780</v>
      </c>
    </row>
    <row r="11" spans="1:38" ht="11.25" customHeight="1">
      <c r="A11" t="s">
        <v>9</v>
      </c>
      <c r="B11" t="s">
        <v>35</v>
      </c>
      <c r="C11" t="s">
        <v>37</v>
      </c>
      <c r="D11" t="s">
        <v>9</v>
      </c>
      <c r="E11" t="s">
        <v>3824</v>
      </c>
      <c r="F11" t="s">
        <v>1084</v>
      </c>
      <c r="G11" t="s">
        <v>3228</v>
      </c>
      <c r="H11" t="s">
        <v>3232</v>
      </c>
      <c r="I11" t="s">
        <v>3233</v>
      </c>
      <c r="J11" t="s">
        <v>3791</v>
      </c>
      <c r="K11" t="s">
        <v>3792</v>
      </c>
      <c r="L11" t="s">
        <v>3825</v>
      </c>
      <c r="M11" t="s">
        <v>3826</v>
      </c>
      <c r="N11" t="s">
        <v>161</v>
      </c>
      <c r="O11" t="s">
        <v>3228</v>
      </c>
      <c r="P11" t="s">
        <v>3232</v>
      </c>
      <c r="Q11" t="s">
        <v>3233</v>
      </c>
      <c r="R11" t="s">
        <v>3791</v>
      </c>
      <c r="S11" t="s">
        <v>3792</v>
      </c>
      <c r="T11" t="s">
        <v>3795</v>
      </c>
      <c r="U11" t="s">
        <v>3796</v>
      </c>
      <c r="V11" t="s">
        <v>645</v>
      </c>
      <c r="W11" t="s">
        <v>3775</v>
      </c>
      <c r="X11" t="s">
        <v>3797</v>
      </c>
      <c r="Y11" t="s">
        <v>3798</v>
      </c>
      <c r="Z11" t="s">
        <v>3827</v>
      </c>
      <c r="AA11" t="s">
        <v>3828</v>
      </c>
      <c r="AB11" t="s">
        <v>645</v>
      </c>
      <c r="AC11" t="s">
        <v>52</v>
      </c>
      <c r="AD11" t="s">
        <v>52</v>
      </c>
      <c r="AE11" t="s">
        <v>52</v>
      </c>
      <c r="AF11" t="s">
        <v>150</v>
      </c>
      <c r="AG11" t="s">
        <v>3829</v>
      </c>
      <c r="AH11" t="s">
        <v>150</v>
      </c>
      <c r="AI11" t="s">
        <v>3829</v>
      </c>
      <c r="AJ11" t="s">
        <v>150</v>
      </c>
      <c r="AK11" t="s">
        <v>3829</v>
      </c>
      <c r="AL11" t="s">
        <v>3780</v>
      </c>
    </row>
    <row r="12" spans="1:38" ht="11.25" customHeight="1">
      <c r="A12" t="s">
        <v>9</v>
      </c>
      <c r="B12" t="s">
        <v>35</v>
      </c>
      <c r="C12" t="s">
        <v>37</v>
      </c>
      <c r="D12" t="s">
        <v>9</v>
      </c>
      <c r="E12" t="s">
        <v>3830</v>
      </c>
      <c r="F12" t="s">
        <v>3790</v>
      </c>
      <c r="G12" t="s">
        <v>3228</v>
      </c>
      <c r="H12" t="s">
        <v>3232</v>
      </c>
      <c r="I12" t="s">
        <v>3233</v>
      </c>
      <c r="J12" t="s">
        <v>3791</v>
      </c>
      <c r="K12" t="s">
        <v>3792</v>
      </c>
      <c r="L12" t="s">
        <v>3825</v>
      </c>
      <c r="M12" t="s">
        <v>3826</v>
      </c>
      <c r="N12" t="s">
        <v>161</v>
      </c>
      <c r="O12" t="s">
        <v>3228</v>
      </c>
      <c r="P12" t="s">
        <v>3232</v>
      </c>
      <c r="Q12" t="s">
        <v>3233</v>
      </c>
      <c r="R12" t="s">
        <v>3791</v>
      </c>
      <c r="S12" t="s">
        <v>3792</v>
      </c>
      <c r="T12" t="s">
        <v>3795</v>
      </c>
      <c r="U12" t="s">
        <v>3796</v>
      </c>
      <c r="V12" t="s">
        <v>645</v>
      </c>
      <c r="W12" t="s">
        <v>3775</v>
      </c>
      <c r="X12" t="s">
        <v>3797</v>
      </c>
      <c r="Y12" t="s">
        <v>3798</v>
      </c>
      <c r="Z12" t="s">
        <v>3827</v>
      </c>
      <c r="AA12" t="s">
        <v>3828</v>
      </c>
      <c r="AB12" t="s">
        <v>645</v>
      </c>
      <c r="AC12" t="s">
        <v>6</v>
      </c>
      <c r="AD12" t="s">
        <v>52</v>
      </c>
      <c r="AE12" t="s">
        <v>6</v>
      </c>
      <c r="AF12" t="s">
        <v>9</v>
      </c>
      <c r="AG12" t="s">
        <v>9</v>
      </c>
      <c r="AH12" t="s">
        <v>150</v>
      </c>
      <c r="AI12" t="s">
        <v>3829</v>
      </c>
      <c r="AJ12" t="s">
        <v>150</v>
      </c>
      <c r="AK12" t="s">
        <v>3829</v>
      </c>
      <c r="AL12" t="s">
        <v>9</v>
      </c>
    </row>
    <row r="13" spans="1:38" ht="11.25" customHeight="1">
      <c r="A13" t="s">
        <v>9</v>
      </c>
      <c r="B13" t="s">
        <v>35</v>
      </c>
      <c r="C13" t="s">
        <v>37</v>
      </c>
      <c r="D13" t="s">
        <v>9</v>
      </c>
      <c r="E13" t="s">
        <v>3831</v>
      </c>
      <c r="F13" t="s">
        <v>3790</v>
      </c>
      <c r="G13" t="s">
        <v>3228</v>
      </c>
      <c r="H13" t="s">
        <v>3232</v>
      </c>
      <c r="I13" t="s">
        <v>3233</v>
      </c>
      <c r="J13" t="s">
        <v>3791</v>
      </c>
      <c r="K13" t="s">
        <v>3792</v>
      </c>
      <c r="L13" t="s">
        <v>3825</v>
      </c>
      <c r="M13" t="s">
        <v>3826</v>
      </c>
      <c r="N13" t="s">
        <v>161</v>
      </c>
      <c r="O13" t="s">
        <v>3228</v>
      </c>
      <c r="P13" t="s">
        <v>3232</v>
      </c>
      <c r="Q13" t="s">
        <v>3233</v>
      </c>
      <c r="R13" t="s">
        <v>3791</v>
      </c>
      <c r="S13" t="s">
        <v>3792</v>
      </c>
      <c r="T13" t="s">
        <v>3795</v>
      </c>
      <c r="U13" t="s">
        <v>3796</v>
      </c>
      <c r="V13" t="s">
        <v>645</v>
      </c>
      <c r="W13" t="s">
        <v>3775</v>
      </c>
      <c r="X13" t="s">
        <v>3797</v>
      </c>
      <c r="Y13" t="s">
        <v>3798</v>
      </c>
      <c r="Z13" t="s">
        <v>3827</v>
      </c>
      <c r="AA13" t="s">
        <v>3828</v>
      </c>
      <c r="AB13" t="s">
        <v>645</v>
      </c>
      <c r="AC13" t="s">
        <v>6</v>
      </c>
      <c r="AD13" t="s">
        <v>52</v>
      </c>
      <c r="AE13" t="s">
        <v>6</v>
      </c>
      <c r="AF13" t="s">
        <v>9</v>
      </c>
      <c r="AG13" t="s">
        <v>9</v>
      </c>
      <c r="AH13" t="s">
        <v>150</v>
      </c>
      <c r="AI13" t="s">
        <v>3829</v>
      </c>
      <c r="AJ13" t="s">
        <v>150</v>
      </c>
      <c r="AK13" t="s">
        <v>3829</v>
      </c>
      <c r="AL13" t="s">
        <v>9</v>
      </c>
    </row>
    <row r="14" spans="1:38" ht="11.25" customHeight="1">
      <c r="A14" t="s">
        <v>9</v>
      </c>
      <c r="B14" t="s">
        <v>35</v>
      </c>
      <c r="C14" t="s">
        <v>37</v>
      </c>
      <c r="D14" t="s">
        <v>9</v>
      </c>
      <c r="E14" t="s">
        <v>3832</v>
      </c>
      <c r="F14" t="s">
        <v>1084</v>
      </c>
      <c r="G14" t="s">
        <v>3228</v>
      </c>
      <c r="H14" t="s">
        <v>3232</v>
      </c>
      <c r="I14" t="s">
        <v>3233</v>
      </c>
      <c r="J14" t="s">
        <v>3791</v>
      </c>
      <c r="K14" t="s">
        <v>3792</v>
      </c>
      <c r="L14" t="s">
        <v>3833</v>
      </c>
      <c r="M14" t="s">
        <v>3834</v>
      </c>
      <c r="N14" t="s">
        <v>161</v>
      </c>
      <c r="O14" t="s">
        <v>3228</v>
      </c>
      <c r="P14" t="s">
        <v>3232</v>
      </c>
      <c r="Q14" t="s">
        <v>3233</v>
      </c>
      <c r="R14" t="s">
        <v>3791</v>
      </c>
      <c r="S14" t="s">
        <v>3792</v>
      </c>
      <c r="T14" t="s">
        <v>3795</v>
      </c>
      <c r="U14" t="s">
        <v>3796</v>
      </c>
      <c r="V14" t="s">
        <v>645</v>
      </c>
      <c r="W14" t="s">
        <v>3775</v>
      </c>
      <c r="X14" t="s">
        <v>3797</v>
      </c>
      <c r="Y14" t="s">
        <v>3798</v>
      </c>
      <c r="Z14" t="s">
        <v>3835</v>
      </c>
      <c r="AA14" t="s">
        <v>3836</v>
      </c>
      <c r="AB14" t="s">
        <v>645</v>
      </c>
      <c r="AC14" t="s">
        <v>52</v>
      </c>
      <c r="AD14" t="s">
        <v>52</v>
      </c>
      <c r="AE14" t="s">
        <v>52</v>
      </c>
      <c r="AF14" t="s">
        <v>3837</v>
      </c>
      <c r="AG14" t="s">
        <v>3838</v>
      </c>
      <c r="AH14" t="s">
        <v>3837</v>
      </c>
      <c r="AI14" t="s">
        <v>3838</v>
      </c>
      <c r="AJ14" t="s">
        <v>3837</v>
      </c>
      <c r="AK14" t="s">
        <v>3838</v>
      </c>
      <c r="AL14" t="s">
        <v>3780</v>
      </c>
    </row>
    <row r="15" spans="1:38" ht="11.25" customHeight="1">
      <c r="A15" t="s">
        <v>9</v>
      </c>
      <c r="B15" t="s">
        <v>35</v>
      </c>
      <c r="C15" t="s">
        <v>37</v>
      </c>
      <c r="D15" t="s">
        <v>9</v>
      </c>
      <c r="E15" t="s">
        <v>3839</v>
      </c>
      <c r="F15" t="s">
        <v>3790</v>
      </c>
      <c r="G15" t="s">
        <v>3228</v>
      </c>
      <c r="H15" t="s">
        <v>3232</v>
      </c>
      <c r="I15" t="s">
        <v>3233</v>
      </c>
      <c r="J15" t="s">
        <v>3791</v>
      </c>
      <c r="K15" t="s">
        <v>3792</v>
      </c>
      <c r="L15" t="s">
        <v>3833</v>
      </c>
      <c r="M15" t="s">
        <v>3834</v>
      </c>
      <c r="N15" t="s">
        <v>161</v>
      </c>
      <c r="O15" t="s">
        <v>3228</v>
      </c>
      <c r="P15" t="s">
        <v>3232</v>
      </c>
      <c r="Q15" t="s">
        <v>3233</v>
      </c>
      <c r="R15" t="s">
        <v>3791</v>
      </c>
      <c r="S15" t="s">
        <v>3792</v>
      </c>
      <c r="T15" t="s">
        <v>3795</v>
      </c>
      <c r="U15" t="s">
        <v>3796</v>
      </c>
      <c r="V15" t="s">
        <v>645</v>
      </c>
      <c r="W15" t="s">
        <v>3775</v>
      </c>
      <c r="X15" t="s">
        <v>3797</v>
      </c>
      <c r="Y15" t="s">
        <v>3798</v>
      </c>
      <c r="Z15" t="s">
        <v>3835</v>
      </c>
      <c r="AA15" t="s">
        <v>3836</v>
      </c>
      <c r="AB15" t="s">
        <v>645</v>
      </c>
      <c r="AC15" t="s">
        <v>6</v>
      </c>
      <c r="AD15" t="s">
        <v>52</v>
      </c>
      <c r="AE15" t="s">
        <v>6</v>
      </c>
      <c r="AF15" t="s">
        <v>9</v>
      </c>
      <c r="AG15" t="s">
        <v>9</v>
      </c>
      <c r="AH15" t="s">
        <v>3837</v>
      </c>
      <c r="AI15" t="s">
        <v>3838</v>
      </c>
      <c r="AJ15" t="s">
        <v>3837</v>
      </c>
      <c r="AK15" t="s">
        <v>3838</v>
      </c>
      <c r="AL15" t="s">
        <v>9</v>
      </c>
    </row>
    <row r="16" spans="1:38" ht="11.25" customHeight="1">
      <c r="A16" t="s">
        <v>9</v>
      </c>
      <c r="B16" t="s">
        <v>35</v>
      </c>
      <c r="C16" t="s">
        <v>37</v>
      </c>
      <c r="D16" t="s">
        <v>9</v>
      </c>
      <c r="E16" t="s">
        <v>3840</v>
      </c>
      <c r="F16" t="s">
        <v>3790</v>
      </c>
      <c r="G16" t="s">
        <v>3228</v>
      </c>
      <c r="H16" t="s">
        <v>3232</v>
      </c>
      <c r="I16" t="s">
        <v>3233</v>
      </c>
      <c r="J16" t="s">
        <v>3791</v>
      </c>
      <c r="K16" t="s">
        <v>3792</v>
      </c>
      <c r="L16" t="s">
        <v>3833</v>
      </c>
      <c r="M16" t="s">
        <v>3841</v>
      </c>
      <c r="N16" t="s">
        <v>161</v>
      </c>
      <c r="O16" t="s">
        <v>3228</v>
      </c>
      <c r="P16" t="s">
        <v>3232</v>
      </c>
      <c r="Q16" t="s">
        <v>3233</v>
      </c>
      <c r="R16" t="s">
        <v>3791</v>
      </c>
      <c r="S16" t="s">
        <v>3792</v>
      </c>
      <c r="T16" t="s">
        <v>3795</v>
      </c>
      <c r="U16" t="s">
        <v>3796</v>
      </c>
      <c r="V16" t="s">
        <v>645</v>
      </c>
      <c r="W16" t="s">
        <v>3775</v>
      </c>
      <c r="X16" t="s">
        <v>3797</v>
      </c>
      <c r="Y16" t="s">
        <v>3798</v>
      </c>
      <c r="Z16" t="s">
        <v>3835</v>
      </c>
      <c r="AA16" t="s">
        <v>3836</v>
      </c>
      <c r="AB16" t="s">
        <v>645</v>
      </c>
      <c r="AC16" t="s">
        <v>6</v>
      </c>
      <c r="AD16" t="s">
        <v>52</v>
      </c>
      <c r="AE16" t="s">
        <v>6</v>
      </c>
      <c r="AF16" t="s">
        <v>9</v>
      </c>
      <c r="AG16" t="s">
        <v>9</v>
      </c>
      <c r="AH16" t="s">
        <v>3837</v>
      </c>
      <c r="AI16" t="s">
        <v>3838</v>
      </c>
      <c r="AJ16" t="s">
        <v>3837</v>
      </c>
      <c r="AK16" t="s">
        <v>3838</v>
      </c>
      <c r="AL16" t="s">
        <v>9</v>
      </c>
    </row>
    <row r="17" spans="1:38" ht="11.25" customHeight="1">
      <c r="A17" t="s">
        <v>9</v>
      </c>
      <c r="B17" t="s">
        <v>35</v>
      </c>
      <c r="C17" t="s">
        <v>37</v>
      </c>
      <c r="D17" t="s">
        <v>9</v>
      </c>
      <c r="E17" t="s">
        <v>1105</v>
      </c>
      <c r="F17" t="s">
        <v>1084</v>
      </c>
      <c r="G17" t="s">
        <v>3228</v>
      </c>
      <c r="H17" t="s">
        <v>3232</v>
      </c>
      <c r="I17" t="s">
        <v>3233</v>
      </c>
      <c r="J17" t="s">
        <v>3791</v>
      </c>
      <c r="K17" t="s">
        <v>3792</v>
      </c>
      <c r="L17" t="s">
        <v>3842</v>
      </c>
      <c r="M17" t="s">
        <v>3843</v>
      </c>
      <c r="N17" t="s">
        <v>161</v>
      </c>
      <c r="O17" t="s">
        <v>3228</v>
      </c>
      <c r="P17" t="s">
        <v>3232</v>
      </c>
      <c r="Q17" t="s">
        <v>3233</v>
      </c>
      <c r="R17" t="s">
        <v>3791</v>
      </c>
      <c r="S17" t="s">
        <v>3792</v>
      </c>
      <c r="T17" t="s">
        <v>3795</v>
      </c>
      <c r="U17" t="s">
        <v>3796</v>
      </c>
      <c r="V17" t="s">
        <v>645</v>
      </c>
      <c r="W17" t="s">
        <v>3775</v>
      </c>
      <c r="X17" t="s">
        <v>3797</v>
      </c>
      <c r="Y17" t="s">
        <v>3798</v>
      </c>
      <c r="Z17" t="s">
        <v>3844</v>
      </c>
      <c r="AA17" t="s">
        <v>3845</v>
      </c>
      <c r="AB17" t="s">
        <v>645</v>
      </c>
      <c r="AC17" t="s">
        <v>52</v>
      </c>
      <c r="AD17" t="s">
        <v>52</v>
      </c>
      <c r="AE17" t="s">
        <v>52</v>
      </c>
      <c r="AF17" t="s">
        <v>3807</v>
      </c>
      <c r="AG17" t="s">
        <v>3846</v>
      </c>
      <c r="AH17" t="s">
        <v>3807</v>
      </c>
      <c r="AI17" t="s">
        <v>3846</v>
      </c>
      <c r="AJ17" t="s">
        <v>3807</v>
      </c>
      <c r="AK17" t="s">
        <v>3846</v>
      </c>
      <c r="AL17" t="s">
        <v>3780</v>
      </c>
    </row>
    <row r="18" spans="1:38" ht="11.25" customHeight="1">
      <c r="A18" t="s">
        <v>9</v>
      </c>
      <c r="B18" t="s">
        <v>35</v>
      </c>
      <c r="C18" t="s">
        <v>37</v>
      </c>
      <c r="D18" t="s">
        <v>9</v>
      </c>
      <c r="E18" t="s">
        <v>3847</v>
      </c>
      <c r="F18" t="s">
        <v>3790</v>
      </c>
      <c r="G18" t="s">
        <v>3228</v>
      </c>
      <c r="H18" t="s">
        <v>3232</v>
      </c>
      <c r="I18" t="s">
        <v>3233</v>
      </c>
      <c r="J18" t="s">
        <v>3791</v>
      </c>
      <c r="K18" t="s">
        <v>3792</v>
      </c>
      <c r="L18" t="s">
        <v>3842</v>
      </c>
      <c r="M18" t="s">
        <v>3804</v>
      </c>
      <c r="N18" t="s">
        <v>161</v>
      </c>
      <c r="O18" t="s">
        <v>3228</v>
      </c>
      <c r="P18" t="s">
        <v>3232</v>
      </c>
      <c r="Q18" t="s">
        <v>3233</v>
      </c>
      <c r="R18" t="s">
        <v>3791</v>
      </c>
      <c r="S18" t="s">
        <v>3792</v>
      </c>
      <c r="T18" t="s">
        <v>3795</v>
      </c>
      <c r="U18" t="s">
        <v>3796</v>
      </c>
      <c r="V18" t="s">
        <v>645</v>
      </c>
      <c r="W18" t="s">
        <v>3775</v>
      </c>
      <c r="X18" t="s">
        <v>3797</v>
      </c>
      <c r="Y18" t="s">
        <v>3798</v>
      </c>
      <c r="Z18" t="s">
        <v>3844</v>
      </c>
      <c r="AA18" t="s">
        <v>3845</v>
      </c>
      <c r="AB18" t="s">
        <v>645</v>
      </c>
      <c r="AC18" t="s">
        <v>6</v>
      </c>
      <c r="AD18" t="s">
        <v>52</v>
      </c>
      <c r="AE18" t="s">
        <v>6</v>
      </c>
      <c r="AF18" t="s">
        <v>9</v>
      </c>
      <c r="AG18" t="s">
        <v>9</v>
      </c>
      <c r="AH18" t="s">
        <v>3807</v>
      </c>
      <c r="AI18" t="s">
        <v>3848</v>
      </c>
      <c r="AJ18" t="s">
        <v>3807</v>
      </c>
      <c r="AK18" t="s">
        <v>3848</v>
      </c>
      <c r="AL18" t="s">
        <v>9</v>
      </c>
    </row>
    <row r="19" spans="1:38" ht="11.25" customHeight="1">
      <c r="A19" t="s">
        <v>9</v>
      </c>
      <c r="B19" t="s">
        <v>35</v>
      </c>
      <c r="C19" t="s">
        <v>37</v>
      </c>
      <c r="D19" t="s">
        <v>9</v>
      </c>
      <c r="E19" t="s">
        <v>3849</v>
      </c>
      <c r="F19" t="s">
        <v>1084</v>
      </c>
      <c r="G19" t="s">
        <v>3228</v>
      </c>
      <c r="H19" t="s">
        <v>3232</v>
      </c>
      <c r="I19" t="s">
        <v>3233</v>
      </c>
      <c r="J19" t="s">
        <v>3791</v>
      </c>
      <c r="K19" t="s">
        <v>3792</v>
      </c>
      <c r="L19" t="s">
        <v>3850</v>
      </c>
      <c r="M19" t="s">
        <v>1091</v>
      </c>
      <c r="N19" t="s">
        <v>161</v>
      </c>
      <c r="O19" t="s">
        <v>3228</v>
      </c>
      <c r="P19" t="s">
        <v>3232</v>
      </c>
      <c r="Q19" t="s">
        <v>3233</v>
      </c>
      <c r="R19" t="s">
        <v>3791</v>
      </c>
      <c r="S19" t="s">
        <v>3792</v>
      </c>
      <c r="T19" t="s">
        <v>3795</v>
      </c>
      <c r="U19" t="s">
        <v>3796</v>
      </c>
      <c r="V19" t="s">
        <v>645</v>
      </c>
      <c r="W19" t="s">
        <v>3775</v>
      </c>
      <c r="X19" t="s">
        <v>3797</v>
      </c>
      <c r="Y19" t="s">
        <v>3798</v>
      </c>
      <c r="Z19" t="s">
        <v>3851</v>
      </c>
      <c r="AA19" t="s">
        <v>3852</v>
      </c>
      <c r="AB19" t="s">
        <v>645</v>
      </c>
      <c r="AC19" t="s">
        <v>52</v>
      </c>
      <c r="AD19" t="s">
        <v>52</v>
      </c>
      <c r="AE19" t="s">
        <v>52</v>
      </c>
      <c r="AF19" t="s">
        <v>140</v>
      </c>
      <c r="AG19" t="s">
        <v>801</v>
      </c>
      <c r="AH19" t="s">
        <v>922</v>
      </c>
      <c r="AI19" t="s">
        <v>801</v>
      </c>
      <c r="AJ19" t="s">
        <v>922</v>
      </c>
      <c r="AK19" t="s">
        <v>801</v>
      </c>
      <c r="AL19" t="s">
        <v>3780</v>
      </c>
    </row>
    <row r="20" spans="1:38" ht="11.25" customHeight="1">
      <c r="A20" t="s">
        <v>9</v>
      </c>
      <c r="B20" t="s">
        <v>35</v>
      </c>
      <c r="C20" t="s">
        <v>37</v>
      </c>
      <c r="D20" t="s">
        <v>9</v>
      </c>
      <c r="E20" t="s">
        <v>3853</v>
      </c>
      <c r="F20" t="s">
        <v>3790</v>
      </c>
      <c r="G20" t="s">
        <v>3228</v>
      </c>
      <c r="H20" t="s">
        <v>3232</v>
      </c>
      <c r="I20" t="s">
        <v>3233</v>
      </c>
      <c r="J20" t="s">
        <v>3791</v>
      </c>
      <c r="K20" t="s">
        <v>3792</v>
      </c>
      <c r="L20" t="s">
        <v>3850</v>
      </c>
      <c r="M20" t="s">
        <v>1091</v>
      </c>
      <c r="N20" t="s">
        <v>161</v>
      </c>
      <c r="O20" t="s">
        <v>3228</v>
      </c>
      <c r="P20" t="s">
        <v>3232</v>
      </c>
      <c r="Q20" t="s">
        <v>3233</v>
      </c>
      <c r="R20" t="s">
        <v>3791</v>
      </c>
      <c r="S20" t="s">
        <v>3792</v>
      </c>
      <c r="T20" t="s">
        <v>3795</v>
      </c>
      <c r="U20" t="s">
        <v>3796</v>
      </c>
      <c r="V20" t="s">
        <v>645</v>
      </c>
      <c r="W20" t="s">
        <v>3775</v>
      </c>
      <c r="X20" t="s">
        <v>3797</v>
      </c>
      <c r="Y20" t="s">
        <v>3798</v>
      </c>
      <c r="Z20" t="s">
        <v>3851</v>
      </c>
      <c r="AA20" t="s">
        <v>3852</v>
      </c>
      <c r="AB20" t="s">
        <v>645</v>
      </c>
      <c r="AC20" t="s">
        <v>6</v>
      </c>
      <c r="AD20" t="s">
        <v>52</v>
      </c>
      <c r="AE20" t="s">
        <v>6</v>
      </c>
      <c r="AF20" t="s">
        <v>9</v>
      </c>
      <c r="AG20" t="s">
        <v>9</v>
      </c>
      <c r="AH20" t="s">
        <v>922</v>
      </c>
      <c r="AI20" t="s">
        <v>801</v>
      </c>
      <c r="AJ20" t="s">
        <v>922</v>
      </c>
      <c r="AK20" t="s">
        <v>801</v>
      </c>
      <c r="AL20" t="s">
        <v>9</v>
      </c>
    </row>
    <row r="21" spans="1:38" ht="11.25" customHeight="1">
      <c r="A21" t="s">
        <v>9</v>
      </c>
      <c r="B21" t="s">
        <v>35</v>
      </c>
      <c r="C21" t="s">
        <v>37</v>
      </c>
      <c r="D21" t="s">
        <v>9</v>
      </c>
      <c r="E21" t="s">
        <v>3854</v>
      </c>
      <c r="F21" t="s">
        <v>1106</v>
      </c>
      <c r="G21" t="s">
        <v>3228</v>
      </c>
      <c r="H21" t="s">
        <v>3232</v>
      </c>
      <c r="I21" t="s">
        <v>3233</v>
      </c>
      <c r="J21" t="s">
        <v>3791</v>
      </c>
      <c r="K21" t="s">
        <v>3792</v>
      </c>
      <c r="L21" t="s">
        <v>3855</v>
      </c>
      <c r="M21" t="s">
        <v>3856</v>
      </c>
      <c r="N21" t="s">
        <v>161</v>
      </c>
      <c r="O21" t="s">
        <v>3228</v>
      </c>
      <c r="P21" t="s">
        <v>3232</v>
      </c>
      <c r="Q21" t="s">
        <v>3233</v>
      </c>
      <c r="R21" t="s">
        <v>3791</v>
      </c>
      <c r="S21" t="s">
        <v>3792</v>
      </c>
      <c r="T21" t="s">
        <v>3795</v>
      </c>
      <c r="U21" t="s">
        <v>3796</v>
      </c>
      <c r="V21" t="s">
        <v>645</v>
      </c>
      <c r="W21" t="s">
        <v>3775</v>
      </c>
      <c r="X21" t="s">
        <v>3797</v>
      </c>
      <c r="Y21" t="s">
        <v>3798</v>
      </c>
      <c r="Z21" t="s">
        <v>3857</v>
      </c>
      <c r="AA21" t="s">
        <v>3858</v>
      </c>
      <c r="AB21" t="s">
        <v>645</v>
      </c>
      <c r="AC21" t="s">
        <v>52</v>
      </c>
      <c r="AD21" t="s">
        <v>6</v>
      </c>
      <c r="AE21" t="s">
        <v>6</v>
      </c>
      <c r="AF21" t="s">
        <v>1220</v>
      </c>
      <c r="AG21" t="s">
        <v>3859</v>
      </c>
      <c r="AH21" t="s">
        <v>9</v>
      </c>
      <c r="AI21" t="s">
        <v>9</v>
      </c>
      <c r="AJ21" t="s">
        <v>9</v>
      </c>
      <c r="AK21" t="s">
        <v>9</v>
      </c>
      <c r="AL21" t="s">
        <v>3780</v>
      </c>
    </row>
    <row r="22" spans="1:38" ht="11.25" customHeight="1">
      <c r="A22" t="s">
        <v>9</v>
      </c>
      <c r="B22" t="s">
        <v>35</v>
      </c>
      <c r="C22" t="s">
        <v>37</v>
      </c>
      <c r="D22" t="s">
        <v>9</v>
      </c>
      <c r="E22" t="s">
        <v>1156</v>
      </c>
      <c r="F22" t="s">
        <v>1084</v>
      </c>
      <c r="G22" t="s">
        <v>3228</v>
      </c>
      <c r="H22" t="s">
        <v>3232</v>
      </c>
      <c r="I22" t="s">
        <v>3233</v>
      </c>
      <c r="J22" t="s">
        <v>3791</v>
      </c>
      <c r="K22" t="s">
        <v>3792</v>
      </c>
      <c r="L22" t="s">
        <v>3860</v>
      </c>
      <c r="M22" t="s">
        <v>3861</v>
      </c>
      <c r="N22" t="s">
        <v>161</v>
      </c>
      <c r="O22" t="s">
        <v>3228</v>
      </c>
      <c r="P22" t="s">
        <v>3232</v>
      </c>
      <c r="Q22" t="s">
        <v>3233</v>
      </c>
      <c r="R22" t="s">
        <v>3791</v>
      </c>
      <c r="S22" t="s">
        <v>3792</v>
      </c>
      <c r="T22" t="s">
        <v>3773</v>
      </c>
      <c r="U22" t="s">
        <v>3785</v>
      </c>
      <c r="V22" t="s">
        <v>645</v>
      </c>
      <c r="W22" t="s">
        <v>3775</v>
      </c>
      <c r="X22" t="s">
        <v>3776</v>
      </c>
      <c r="Y22" t="s">
        <v>3777</v>
      </c>
      <c r="Z22" t="s">
        <v>3862</v>
      </c>
      <c r="AA22" t="s">
        <v>3820</v>
      </c>
      <c r="AB22" t="s">
        <v>645</v>
      </c>
      <c r="AC22" t="s">
        <v>52</v>
      </c>
      <c r="AD22" t="s">
        <v>52</v>
      </c>
      <c r="AE22" t="s">
        <v>52</v>
      </c>
      <c r="AF22" t="s">
        <v>1767</v>
      </c>
      <c r="AG22" t="s">
        <v>3863</v>
      </c>
      <c r="AH22" t="s">
        <v>1767</v>
      </c>
      <c r="AI22" t="s">
        <v>3863</v>
      </c>
      <c r="AJ22" t="s">
        <v>1767</v>
      </c>
      <c r="AK22" t="s">
        <v>3863</v>
      </c>
      <c r="AL22" t="s">
        <v>3780</v>
      </c>
    </row>
    <row r="23" spans="1:38" ht="11.25" customHeight="1">
      <c r="A23" t="s">
        <v>9</v>
      </c>
      <c r="B23" t="s">
        <v>35</v>
      </c>
      <c r="C23" t="s">
        <v>37</v>
      </c>
      <c r="D23" t="s">
        <v>9</v>
      </c>
      <c r="E23" t="s">
        <v>3864</v>
      </c>
      <c r="F23" t="s">
        <v>3790</v>
      </c>
      <c r="G23" t="s">
        <v>3228</v>
      </c>
      <c r="H23" t="s">
        <v>3232</v>
      </c>
      <c r="I23" t="s">
        <v>3233</v>
      </c>
      <c r="J23" t="s">
        <v>3791</v>
      </c>
      <c r="K23" t="s">
        <v>3792</v>
      </c>
      <c r="L23" t="s">
        <v>3860</v>
      </c>
      <c r="M23" t="s">
        <v>3861</v>
      </c>
      <c r="N23" t="s">
        <v>161</v>
      </c>
      <c r="O23" t="s">
        <v>3228</v>
      </c>
      <c r="P23" t="s">
        <v>3232</v>
      </c>
      <c r="Q23" t="s">
        <v>3233</v>
      </c>
      <c r="R23" t="s">
        <v>3791</v>
      </c>
      <c r="S23" t="s">
        <v>3792</v>
      </c>
      <c r="T23" t="s">
        <v>3773</v>
      </c>
      <c r="U23" t="s">
        <v>3785</v>
      </c>
      <c r="V23" t="s">
        <v>645</v>
      </c>
      <c r="W23" t="s">
        <v>3775</v>
      </c>
      <c r="X23" t="s">
        <v>3776</v>
      </c>
      <c r="Y23" t="s">
        <v>3777</v>
      </c>
      <c r="Z23" t="s">
        <v>3862</v>
      </c>
      <c r="AA23" t="s">
        <v>3820</v>
      </c>
      <c r="AB23" t="s">
        <v>645</v>
      </c>
      <c r="AC23" t="s">
        <v>6</v>
      </c>
      <c r="AD23" t="s">
        <v>52</v>
      </c>
      <c r="AE23" t="s">
        <v>6</v>
      </c>
      <c r="AF23" t="s">
        <v>9</v>
      </c>
      <c r="AG23" t="s">
        <v>9</v>
      </c>
      <c r="AH23" t="s">
        <v>1767</v>
      </c>
      <c r="AI23" t="s">
        <v>3863</v>
      </c>
      <c r="AJ23" t="s">
        <v>1767</v>
      </c>
      <c r="AK23" t="s">
        <v>3863</v>
      </c>
      <c r="AL23" t="s">
        <v>9</v>
      </c>
    </row>
    <row r="24" spans="1:38" ht="11.25" customHeight="1">
      <c r="A24" t="s">
        <v>9</v>
      </c>
      <c r="B24" t="s">
        <v>35</v>
      </c>
      <c r="C24" t="s">
        <v>37</v>
      </c>
      <c r="D24" t="s">
        <v>9</v>
      </c>
      <c r="E24" t="s">
        <v>3865</v>
      </c>
      <c r="F24" t="s">
        <v>3790</v>
      </c>
      <c r="G24" t="s">
        <v>3228</v>
      </c>
      <c r="H24" t="s">
        <v>3232</v>
      </c>
      <c r="I24" t="s">
        <v>3233</v>
      </c>
      <c r="J24" t="s">
        <v>3791</v>
      </c>
      <c r="K24" t="s">
        <v>3792</v>
      </c>
      <c r="L24" t="s">
        <v>3860</v>
      </c>
      <c r="M24" t="s">
        <v>3861</v>
      </c>
      <c r="N24" t="s">
        <v>161</v>
      </c>
      <c r="O24" t="s">
        <v>3228</v>
      </c>
      <c r="P24" t="s">
        <v>3232</v>
      </c>
      <c r="Q24" t="s">
        <v>3233</v>
      </c>
      <c r="R24" t="s">
        <v>3791</v>
      </c>
      <c r="S24" t="s">
        <v>3792</v>
      </c>
      <c r="T24" t="s">
        <v>3773</v>
      </c>
      <c r="U24" t="s">
        <v>3785</v>
      </c>
      <c r="V24" t="s">
        <v>645</v>
      </c>
      <c r="W24" t="s">
        <v>3775</v>
      </c>
      <c r="X24" t="s">
        <v>3776</v>
      </c>
      <c r="Y24" t="s">
        <v>3777</v>
      </c>
      <c r="Z24" t="s">
        <v>3862</v>
      </c>
      <c r="AA24" t="s">
        <v>3820</v>
      </c>
      <c r="AB24" t="s">
        <v>645</v>
      </c>
      <c r="AC24" t="s">
        <v>6</v>
      </c>
      <c r="AD24" t="s">
        <v>52</v>
      </c>
      <c r="AE24" t="s">
        <v>6</v>
      </c>
      <c r="AF24" t="s">
        <v>9</v>
      </c>
      <c r="AG24" t="s">
        <v>9</v>
      </c>
      <c r="AH24" t="s">
        <v>1767</v>
      </c>
      <c r="AI24" t="s">
        <v>3863</v>
      </c>
      <c r="AJ24" t="s">
        <v>1767</v>
      </c>
      <c r="AK24" t="s">
        <v>3863</v>
      </c>
      <c r="AL24" t="s">
        <v>9</v>
      </c>
    </row>
    <row r="25" spans="1:38" ht="11.25" customHeight="1">
      <c r="A25" t="s">
        <v>9</v>
      </c>
      <c r="B25" t="s">
        <v>35</v>
      </c>
      <c r="C25" t="s">
        <v>37</v>
      </c>
      <c r="D25" t="s">
        <v>9</v>
      </c>
      <c r="E25" t="s">
        <v>1159</v>
      </c>
      <c r="F25" t="s">
        <v>1084</v>
      </c>
      <c r="G25" t="s">
        <v>3228</v>
      </c>
      <c r="H25" t="s">
        <v>3232</v>
      </c>
      <c r="I25" t="s">
        <v>3233</v>
      </c>
      <c r="J25" t="s">
        <v>3791</v>
      </c>
      <c r="K25" t="s">
        <v>3792</v>
      </c>
      <c r="L25" t="s">
        <v>3866</v>
      </c>
      <c r="M25" t="s">
        <v>1091</v>
      </c>
      <c r="N25" t="s">
        <v>161</v>
      </c>
      <c r="O25" t="s">
        <v>3228</v>
      </c>
      <c r="P25" t="s">
        <v>3232</v>
      </c>
      <c r="Q25" t="s">
        <v>3233</v>
      </c>
      <c r="R25" t="s">
        <v>3791</v>
      </c>
      <c r="S25" t="s">
        <v>3792</v>
      </c>
      <c r="T25" t="s">
        <v>3773</v>
      </c>
      <c r="U25" t="s">
        <v>3785</v>
      </c>
      <c r="V25" t="s">
        <v>645</v>
      </c>
      <c r="W25" t="s">
        <v>3775</v>
      </c>
      <c r="X25" t="s">
        <v>3776</v>
      </c>
      <c r="Y25" t="s">
        <v>3777</v>
      </c>
      <c r="Z25" t="s">
        <v>3862</v>
      </c>
      <c r="AA25" t="s">
        <v>3820</v>
      </c>
      <c r="AB25" t="s">
        <v>645</v>
      </c>
      <c r="AC25" t="s">
        <v>52</v>
      </c>
      <c r="AD25" t="s">
        <v>52</v>
      </c>
      <c r="AE25" t="s">
        <v>52</v>
      </c>
      <c r="AF25" t="s">
        <v>3867</v>
      </c>
      <c r="AG25" t="s">
        <v>3868</v>
      </c>
      <c r="AH25" t="s">
        <v>3867</v>
      </c>
      <c r="AI25" t="s">
        <v>3868</v>
      </c>
      <c r="AJ25" t="s">
        <v>3867</v>
      </c>
      <c r="AK25" t="s">
        <v>3868</v>
      </c>
      <c r="AL25" t="s">
        <v>3780</v>
      </c>
    </row>
    <row r="26" spans="1:38" ht="11.25" customHeight="1">
      <c r="A26" t="s">
        <v>9</v>
      </c>
      <c r="B26" t="s">
        <v>35</v>
      </c>
      <c r="C26" t="s">
        <v>37</v>
      </c>
      <c r="D26" t="s">
        <v>9</v>
      </c>
      <c r="E26" t="s">
        <v>3869</v>
      </c>
      <c r="F26" t="s">
        <v>3790</v>
      </c>
      <c r="G26" t="s">
        <v>3228</v>
      </c>
      <c r="H26" t="s">
        <v>3232</v>
      </c>
      <c r="I26" t="s">
        <v>3233</v>
      </c>
      <c r="J26" t="s">
        <v>3791</v>
      </c>
      <c r="K26" t="s">
        <v>3792</v>
      </c>
      <c r="L26" t="s">
        <v>3866</v>
      </c>
      <c r="M26" t="s">
        <v>1091</v>
      </c>
      <c r="N26" t="s">
        <v>161</v>
      </c>
      <c r="O26" t="s">
        <v>3228</v>
      </c>
      <c r="P26" t="s">
        <v>3232</v>
      </c>
      <c r="Q26" t="s">
        <v>3233</v>
      </c>
      <c r="R26" t="s">
        <v>3791</v>
      </c>
      <c r="S26" t="s">
        <v>3792</v>
      </c>
      <c r="T26" t="s">
        <v>3773</v>
      </c>
      <c r="U26" t="s">
        <v>3785</v>
      </c>
      <c r="V26" t="s">
        <v>645</v>
      </c>
      <c r="W26" t="s">
        <v>3775</v>
      </c>
      <c r="X26" t="s">
        <v>3776</v>
      </c>
      <c r="Y26" t="s">
        <v>3777</v>
      </c>
      <c r="Z26" t="s">
        <v>3862</v>
      </c>
      <c r="AA26" t="s">
        <v>3820</v>
      </c>
      <c r="AB26" t="s">
        <v>645</v>
      </c>
      <c r="AC26" t="s">
        <v>6</v>
      </c>
      <c r="AD26" t="s">
        <v>52</v>
      </c>
      <c r="AE26" t="s">
        <v>6</v>
      </c>
      <c r="AF26" t="s">
        <v>9</v>
      </c>
      <c r="AG26" t="s">
        <v>9</v>
      </c>
      <c r="AH26" t="s">
        <v>3867</v>
      </c>
      <c r="AI26" t="s">
        <v>3868</v>
      </c>
      <c r="AJ26" t="s">
        <v>3867</v>
      </c>
      <c r="AK26" t="s">
        <v>3868</v>
      </c>
      <c r="AL26" t="s">
        <v>9</v>
      </c>
    </row>
    <row r="27" spans="1:38" ht="11.25" customHeight="1">
      <c r="A27" t="s">
        <v>9</v>
      </c>
      <c r="B27" t="s">
        <v>35</v>
      </c>
      <c r="C27" t="s">
        <v>37</v>
      </c>
      <c r="D27" t="s">
        <v>9</v>
      </c>
      <c r="E27" t="s">
        <v>3870</v>
      </c>
      <c r="F27" t="s">
        <v>3790</v>
      </c>
      <c r="G27" t="s">
        <v>3228</v>
      </c>
      <c r="H27" t="s">
        <v>3232</v>
      </c>
      <c r="I27" t="s">
        <v>3233</v>
      </c>
      <c r="J27" t="s">
        <v>3791</v>
      </c>
      <c r="K27" t="s">
        <v>3792</v>
      </c>
      <c r="L27" t="s">
        <v>3866</v>
      </c>
      <c r="M27" t="s">
        <v>1091</v>
      </c>
      <c r="N27" t="s">
        <v>161</v>
      </c>
      <c r="O27" t="s">
        <v>3228</v>
      </c>
      <c r="P27" t="s">
        <v>3232</v>
      </c>
      <c r="Q27" t="s">
        <v>3233</v>
      </c>
      <c r="R27" t="s">
        <v>3791</v>
      </c>
      <c r="S27" t="s">
        <v>3792</v>
      </c>
      <c r="T27" t="s">
        <v>3773</v>
      </c>
      <c r="U27" t="s">
        <v>3785</v>
      </c>
      <c r="V27" t="s">
        <v>645</v>
      </c>
      <c r="W27" t="s">
        <v>3775</v>
      </c>
      <c r="X27" t="s">
        <v>3776</v>
      </c>
      <c r="Y27" t="s">
        <v>3777</v>
      </c>
      <c r="Z27" t="s">
        <v>3862</v>
      </c>
      <c r="AA27" t="s">
        <v>3820</v>
      </c>
      <c r="AB27" t="s">
        <v>645</v>
      </c>
      <c r="AC27" t="s">
        <v>6</v>
      </c>
      <c r="AD27" t="s">
        <v>52</v>
      </c>
      <c r="AE27" t="s">
        <v>6</v>
      </c>
      <c r="AF27" t="s">
        <v>9</v>
      </c>
      <c r="AG27" t="s">
        <v>9</v>
      </c>
      <c r="AH27" t="s">
        <v>3867</v>
      </c>
      <c r="AI27" t="s">
        <v>3868</v>
      </c>
      <c r="AJ27" t="s">
        <v>3867</v>
      </c>
      <c r="AK27" t="s">
        <v>3868</v>
      </c>
      <c r="AL27" t="s">
        <v>9</v>
      </c>
    </row>
    <row r="28" spans="1:38" ht="11.25" customHeight="1">
      <c r="A28" t="s">
        <v>9</v>
      </c>
      <c r="B28" t="s">
        <v>35</v>
      </c>
      <c r="C28" t="s">
        <v>37</v>
      </c>
      <c r="D28" t="s">
        <v>9</v>
      </c>
      <c r="E28" t="s">
        <v>1148</v>
      </c>
      <c r="F28" t="s">
        <v>1084</v>
      </c>
      <c r="G28" t="s">
        <v>3228</v>
      </c>
      <c r="H28" t="s">
        <v>3232</v>
      </c>
      <c r="I28" t="s">
        <v>3233</v>
      </c>
      <c r="J28" t="s">
        <v>3791</v>
      </c>
      <c r="K28" t="s">
        <v>3792</v>
      </c>
      <c r="L28" t="s">
        <v>3871</v>
      </c>
      <c r="M28" t="s">
        <v>1091</v>
      </c>
      <c r="N28" t="s">
        <v>161</v>
      </c>
      <c r="O28" t="s">
        <v>3228</v>
      </c>
      <c r="P28" t="s">
        <v>3232</v>
      </c>
      <c r="Q28" t="s">
        <v>3233</v>
      </c>
      <c r="R28" t="s">
        <v>3791</v>
      </c>
      <c r="S28" t="s">
        <v>3792</v>
      </c>
      <c r="T28" t="s">
        <v>3773</v>
      </c>
      <c r="U28" t="s">
        <v>3785</v>
      </c>
      <c r="V28" t="s">
        <v>645</v>
      </c>
      <c r="W28" t="s">
        <v>3775</v>
      </c>
      <c r="X28" t="s">
        <v>3776</v>
      </c>
      <c r="Y28" t="s">
        <v>3777</v>
      </c>
      <c r="Z28" t="s">
        <v>3862</v>
      </c>
      <c r="AA28" t="s">
        <v>3820</v>
      </c>
      <c r="AB28" t="s">
        <v>645</v>
      </c>
      <c r="AC28" t="s">
        <v>52</v>
      </c>
      <c r="AD28" t="s">
        <v>52</v>
      </c>
      <c r="AE28" t="s">
        <v>52</v>
      </c>
      <c r="AF28" t="s">
        <v>131</v>
      </c>
      <c r="AG28" t="s">
        <v>3872</v>
      </c>
      <c r="AH28" t="s">
        <v>131</v>
      </c>
      <c r="AI28" t="s">
        <v>3872</v>
      </c>
      <c r="AJ28" t="s">
        <v>131</v>
      </c>
      <c r="AK28" t="s">
        <v>3872</v>
      </c>
      <c r="AL28" t="s">
        <v>3780</v>
      </c>
    </row>
    <row r="29" spans="1:38" ht="11.25" customHeight="1">
      <c r="A29" t="s">
        <v>9</v>
      </c>
      <c r="B29" t="s">
        <v>35</v>
      </c>
      <c r="C29" t="s">
        <v>37</v>
      </c>
      <c r="D29" t="s">
        <v>9</v>
      </c>
      <c r="E29" t="s">
        <v>3873</v>
      </c>
      <c r="F29" t="s">
        <v>3790</v>
      </c>
      <c r="G29" t="s">
        <v>3228</v>
      </c>
      <c r="H29" t="s">
        <v>3232</v>
      </c>
      <c r="I29" t="s">
        <v>3233</v>
      </c>
      <c r="J29" t="s">
        <v>3791</v>
      </c>
      <c r="K29" t="s">
        <v>3792</v>
      </c>
      <c r="L29" t="s">
        <v>3871</v>
      </c>
      <c r="M29" t="s">
        <v>1091</v>
      </c>
      <c r="N29" t="s">
        <v>161</v>
      </c>
      <c r="O29" t="s">
        <v>3228</v>
      </c>
      <c r="P29" t="s">
        <v>3232</v>
      </c>
      <c r="Q29" t="s">
        <v>3233</v>
      </c>
      <c r="R29" t="s">
        <v>3791</v>
      </c>
      <c r="S29" t="s">
        <v>3792</v>
      </c>
      <c r="T29" t="s">
        <v>3773</v>
      </c>
      <c r="U29" t="s">
        <v>3785</v>
      </c>
      <c r="V29" t="s">
        <v>645</v>
      </c>
      <c r="W29" t="s">
        <v>3775</v>
      </c>
      <c r="X29" t="s">
        <v>3776</v>
      </c>
      <c r="Y29" t="s">
        <v>3777</v>
      </c>
      <c r="Z29" t="s">
        <v>3862</v>
      </c>
      <c r="AA29" t="s">
        <v>3820</v>
      </c>
      <c r="AB29" t="s">
        <v>645</v>
      </c>
      <c r="AC29" t="s">
        <v>6</v>
      </c>
      <c r="AD29" t="s">
        <v>52</v>
      </c>
      <c r="AE29" t="s">
        <v>6</v>
      </c>
      <c r="AF29" t="s">
        <v>9</v>
      </c>
      <c r="AG29" t="s">
        <v>9</v>
      </c>
      <c r="AH29" t="s">
        <v>131</v>
      </c>
      <c r="AI29" t="s">
        <v>3872</v>
      </c>
      <c r="AJ29" t="s">
        <v>131</v>
      </c>
      <c r="AK29" t="s">
        <v>3872</v>
      </c>
      <c r="AL29" t="s">
        <v>9</v>
      </c>
    </row>
    <row r="30" spans="1:38" ht="11.25" customHeight="1">
      <c r="A30" t="s">
        <v>9</v>
      </c>
      <c r="B30" t="s">
        <v>35</v>
      </c>
      <c r="C30" t="s">
        <v>37</v>
      </c>
      <c r="D30" t="s">
        <v>9</v>
      </c>
      <c r="E30" t="s">
        <v>1131</v>
      </c>
      <c r="F30" t="s">
        <v>1106</v>
      </c>
      <c r="G30" t="s">
        <v>3228</v>
      </c>
      <c r="H30" t="s">
        <v>3232</v>
      </c>
      <c r="I30" t="s">
        <v>3233</v>
      </c>
      <c r="J30" t="s">
        <v>3791</v>
      </c>
      <c r="K30" t="s">
        <v>3792</v>
      </c>
      <c r="L30" t="s">
        <v>3874</v>
      </c>
      <c r="M30" t="s">
        <v>1091</v>
      </c>
      <c r="N30" t="s">
        <v>161</v>
      </c>
      <c r="O30" t="s">
        <v>3228</v>
      </c>
      <c r="P30" t="s">
        <v>3232</v>
      </c>
      <c r="Q30" t="s">
        <v>3233</v>
      </c>
      <c r="R30" t="s">
        <v>3791</v>
      </c>
      <c r="S30" t="s">
        <v>3792</v>
      </c>
      <c r="T30" t="s">
        <v>3773</v>
      </c>
      <c r="U30" t="s">
        <v>3777</v>
      </c>
      <c r="V30" t="s">
        <v>645</v>
      </c>
      <c r="W30" t="s">
        <v>3775</v>
      </c>
      <c r="X30" t="s">
        <v>3776</v>
      </c>
      <c r="Y30" t="s">
        <v>3777</v>
      </c>
      <c r="Z30" t="s">
        <v>1091</v>
      </c>
      <c r="AA30" t="s">
        <v>3875</v>
      </c>
      <c r="AB30" t="s">
        <v>645</v>
      </c>
      <c r="AC30" t="s">
        <v>52</v>
      </c>
      <c r="AD30" t="s">
        <v>6</v>
      </c>
      <c r="AE30" t="s">
        <v>6</v>
      </c>
      <c r="AF30" t="s">
        <v>3876</v>
      </c>
      <c r="AG30" t="s">
        <v>3877</v>
      </c>
      <c r="AH30" t="s">
        <v>9</v>
      </c>
      <c r="AI30" t="s">
        <v>9</v>
      </c>
      <c r="AJ30" t="s">
        <v>9</v>
      </c>
      <c r="AK30" t="s">
        <v>9</v>
      </c>
      <c r="AL30" t="s">
        <v>3780</v>
      </c>
    </row>
    <row r="31" spans="1:38" ht="11.25" customHeight="1">
      <c r="A31" t="s">
        <v>9</v>
      </c>
      <c r="B31" t="s">
        <v>35</v>
      </c>
      <c r="C31" t="s">
        <v>37</v>
      </c>
      <c r="D31" t="s">
        <v>9</v>
      </c>
      <c r="E31" t="s">
        <v>3878</v>
      </c>
      <c r="F31" t="s">
        <v>1084</v>
      </c>
      <c r="G31" t="s">
        <v>3228</v>
      </c>
      <c r="H31" t="s">
        <v>3232</v>
      </c>
      <c r="I31" t="s">
        <v>3233</v>
      </c>
      <c r="J31" t="s">
        <v>3791</v>
      </c>
      <c r="K31" t="s">
        <v>3792</v>
      </c>
      <c r="L31" t="s">
        <v>3812</v>
      </c>
      <c r="M31" t="s">
        <v>3813</v>
      </c>
      <c r="N31" t="s">
        <v>161</v>
      </c>
      <c r="O31" t="s">
        <v>3228</v>
      </c>
      <c r="P31" t="s">
        <v>3232</v>
      </c>
      <c r="Q31" t="s">
        <v>3233</v>
      </c>
      <c r="R31" t="s">
        <v>3791</v>
      </c>
      <c r="S31" t="s">
        <v>3792</v>
      </c>
      <c r="T31" t="s">
        <v>3795</v>
      </c>
      <c r="U31" t="s">
        <v>3796</v>
      </c>
      <c r="V31" t="s">
        <v>645</v>
      </c>
      <c r="W31" t="s">
        <v>3775</v>
      </c>
      <c r="X31" t="s">
        <v>3797</v>
      </c>
      <c r="Y31" t="s">
        <v>3798</v>
      </c>
      <c r="Z31" t="s">
        <v>3814</v>
      </c>
      <c r="AA31" t="s">
        <v>3815</v>
      </c>
      <c r="AB31" t="s">
        <v>645</v>
      </c>
      <c r="AC31" t="s">
        <v>52</v>
      </c>
      <c r="AD31" t="s">
        <v>52</v>
      </c>
      <c r="AE31" t="s">
        <v>52</v>
      </c>
      <c r="AF31" t="s">
        <v>923</v>
      </c>
      <c r="AG31" t="s">
        <v>3816</v>
      </c>
      <c r="AH31" t="s">
        <v>923</v>
      </c>
      <c r="AI31" t="s">
        <v>3816</v>
      </c>
      <c r="AJ31" t="s">
        <v>923</v>
      </c>
      <c r="AK31" t="s">
        <v>3816</v>
      </c>
      <c r="AL31" t="s">
        <v>3780</v>
      </c>
    </row>
    <row r="32" spans="1:38" ht="11.25" customHeight="1">
      <c r="A32" t="s">
        <v>9</v>
      </c>
      <c r="B32" t="s">
        <v>35</v>
      </c>
      <c r="C32" t="s">
        <v>37</v>
      </c>
      <c r="D32" t="s">
        <v>9</v>
      </c>
      <c r="E32" t="s">
        <v>3879</v>
      </c>
      <c r="F32" t="s">
        <v>1084</v>
      </c>
      <c r="G32" t="s">
        <v>3228</v>
      </c>
      <c r="H32" t="s">
        <v>3238</v>
      </c>
      <c r="I32" t="s">
        <v>3239</v>
      </c>
      <c r="J32" t="s">
        <v>3880</v>
      </c>
      <c r="K32" t="s">
        <v>3881</v>
      </c>
      <c r="L32" t="s">
        <v>3882</v>
      </c>
      <c r="M32" t="s">
        <v>1091</v>
      </c>
      <c r="N32" t="s">
        <v>161</v>
      </c>
      <c r="O32" t="s">
        <v>3228</v>
      </c>
      <c r="P32" t="s">
        <v>3238</v>
      </c>
      <c r="Q32" t="s">
        <v>3239</v>
      </c>
      <c r="R32" t="s">
        <v>3880</v>
      </c>
      <c r="S32" t="s">
        <v>3881</v>
      </c>
      <c r="T32" t="s">
        <v>3773</v>
      </c>
      <c r="U32" t="s">
        <v>3883</v>
      </c>
      <c r="V32" t="s">
        <v>645</v>
      </c>
      <c r="W32" t="s">
        <v>3775</v>
      </c>
      <c r="X32" t="s">
        <v>3776</v>
      </c>
      <c r="Y32" t="s">
        <v>3777</v>
      </c>
      <c r="Z32" t="s">
        <v>3884</v>
      </c>
      <c r="AA32" t="s">
        <v>3885</v>
      </c>
      <c r="AB32" t="s">
        <v>645</v>
      </c>
      <c r="AC32" t="s">
        <v>52</v>
      </c>
      <c r="AD32" t="s">
        <v>52</v>
      </c>
      <c r="AE32" t="s">
        <v>52</v>
      </c>
      <c r="AF32" t="s">
        <v>79</v>
      </c>
      <c r="AG32" t="s">
        <v>3886</v>
      </c>
      <c r="AH32" t="s">
        <v>79</v>
      </c>
      <c r="AI32" t="s">
        <v>3886</v>
      </c>
      <c r="AJ32" t="s">
        <v>79</v>
      </c>
      <c r="AK32" t="s">
        <v>3886</v>
      </c>
      <c r="AL32" t="s">
        <v>3780</v>
      </c>
    </row>
    <row r="33" spans="1:38" ht="11.25" customHeight="1">
      <c r="A33" t="s">
        <v>9</v>
      </c>
      <c r="B33" t="s">
        <v>35</v>
      </c>
      <c r="C33" t="s">
        <v>37</v>
      </c>
      <c r="D33" t="s">
        <v>9</v>
      </c>
      <c r="E33" t="s">
        <v>3887</v>
      </c>
      <c r="F33" t="s">
        <v>1084</v>
      </c>
      <c r="G33" t="s">
        <v>3228</v>
      </c>
      <c r="H33" t="s">
        <v>3240</v>
      </c>
      <c r="I33" t="s">
        <v>3241</v>
      </c>
      <c r="J33" t="s">
        <v>3888</v>
      </c>
      <c r="K33" t="s">
        <v>3889</v>
      </c>
      <c r="L33" t="s">
        <v>3890</v>
      </c>
      <c r="M33" t="s">
        <v>1091</v>
      </c>
      <c r="N33" t="s">
        <v>161</v>
      </c>
      <c r="O33" t="s">
        <v>3228</v>
      </c>
      <c r="P33" t="s">
        <v>3240</v>
      </c>
      <c r="Q33" t="s">
        <v>3241</v>
      </c>
      <c r="R33" t="s">
        <v>3888</v>
      </c>
      <c r="S33" t="s">
        <v>3889</v>
      </c>
      <c r="T33" t="s">
        <v>3773</v>
      </c>
      <c r="U33" t="s">
        <v>3774</v>
      </c>
      <c r="V33" t="s">
        <v>645</v>
      </c>
      <c r="W33" t="s">
        <v>3775</v>
      </c>
      <c r="X33" t="s">
        <v>3776</v>
      </c>
      <c r="Y33" t="s">
        <v>3777</v>
      </c>
      <c r="Z33" t="s">
        <v>3884</v>
      </c>
      <c r="AA33" t="s">
        <v>3891</v>
      </c>
      <c r="AB33" t="s">
        <v>645</v>
      </c>
      <c r="AC33" t="s">
        <v>52</v>
      </c>
      <c r="AD33" t="s">
        <v>52</v>
      </c>
      <c r="AE33" t="s">
        <v>52</v>
      </c>
      <c r="AF33" t="s">
        <v>77</v>
      </c>
      <c r="AG33" t="s">
        <v>3876</v>
      </c>
      <c r="AH33" t="s">
        <v>77</v>
      </c>
      <c r="AI33" t="s">
        <v>3876</v>
      </c>
      <c r="AJ33" t="s">
        <v>77</v>
      </c>
      <c r="AK33" t="s">
        <v>3876</v>
      </c>
      <c r="AL33" t="s">
        <v>3892</v>
      </c>
    </row>
    <row r="34" spans="1:38" ht="11.25" customHeight="1">
      <c r="A34" t="s">
        <v>9</v>
      </c>
      <c r="B34" t="s">
        <v>35</v>
      </c>
      <c r="C34" t="s">
        <v>37</v>
      </c>
      <c r="D34" t="s">
        <v>9</v>
      </c>
      <c r="E34" t="s">
        <v>3893</v>
      </c>
      <c r="F34" t="s">
        <v>1084</v>
      </c>
      <c r="G34" t="s">
        <v>3228</v>
      </c>
      <c r="H34" t="s">
        <v>3240</v>
      </c>
      <c r="I34" t="s">
        <v>3241</v>
      </c>
      <c r="J34" t="s">
        <v>3894</v>
      </c>
      <c r="K34" t="s">
        <v>3895</v>
      </c>
      <c r="L34" t="s">
        <v>3896</v>
      </c>
      <c r="M34" t="s">
        <v>1091</v>
      </c>
      <c r="N34" t="s">
        <v>161</v>
      </c>
      <c r="O34" t="s">
        <v>3228</v>
      </c>
      <c r="P34" t="s">
        <v>3240</v>
      </c>
      <c r="Q34" t="s">
        <v>3241</v>
      </c>
      <c r="R34" t="s">
        <v>3894</v>
      </c>
      <c r="S34" t="s">
        <v>3895</v>
      </c>
      <c r="T34" t="s">
        <v>3773</v>
      </c>
      <c r="U34" t="s">
        <v>3777</v>
      </c>
      <c r="V34" t="s">
        <v>645</v>
      </c>
      <c r="W34" t="s">
        <v>3775</v>
      </c>
      <c r="X34" t="s">
        <v>3776</v>
      </c>
      <c r="Y34" t="s">
        <v>3777</v>
      </c>
      <c r="Z34" t="s">
        <v>3884</v>
      </c>
      <c r="AA34" t="s">
        <v>3897</v>
      </c>
      <c r="AB34" t="s">
        <v>645</v>
      </c>
      <c r="AC34" t="s">
        <v>52</v>
      </c>
      <c r="AD34" t="s">
        <v>52</v>
      </c>
      <c r="AE34" t="s">
        <v>52</v>
      </c>
      <c r="AF34" t="s">
        <v>1230</v>
      </c>
      <c r="AG34" t="s">
        <v>3898</v>
      </c>
      <c r="AH34" t="s">
        <v>1230</v>
      </c>
      <c r="AI34" t="s">
        <v>3898</v>
      </c>
      <c r="AJ34" t="s">
        <v>1230</v>
      </c>
      <c r="AK34" t="s">
        <v>3898</v>
      </c>
      <c r="AL34" t="s">
        <v>3780</v>
      </c>
    </row>
    <row r="35" spans="1:38" ht="11.25" customHeight="1">
      <c r="A35" t="s">
        <v>9</v>
      </c>
      <c r="B35" t="s">
        <v>35</v>
      </c>
      <c r="C35" t="s">
        <v>37</v>
      </c>
      <c r="D35" t="s">
        <v>9</v>
      </c>
      <c r="E35" t="s">
        <v>3899</v>
      </c>
      <c r="F35" t="s">
        <v>3790</v>
      </c>
      <c r="G35" t="s">
        <v>3228</v>
      </c>
      <c r="H35" t="s">
        <v>3240</v>
      </c>
      <c r="I35" t="s">
        <v>3241</v>
      </c>
      <c r="J35" t="s">
        <v>3894</v>
      </c>
      <c r="K35" t="s">
        <v>3895</v>
      </c>
      <c r="L35" t="s">
        <v>3896</v>
      </c>
      <c r="M35" t="s">
        <v>1091</v>
      </c>
      <c r="N35" t="s">
        <v>161</v>
      </c>
      <c r="O35" t="s">
        <v>3228</v>
      </c>
      <c r="P35" t="s">
        <v>3240</v>
      </c>
      <c r="Q35" t="s">
        <v>3241</v>
      </c>
      <c r="R35" t="s">
        <v>3894</v>
      </c>
      <c r="S35" t="s">
        <v>3895</v>
      </c>
      <c r="T35" t="s">
        <v>3773</v>
      </c>
      <c r="U35" t="s">
        <v>3777</v>
      </c>
      <c r="V35" t="s">
        <v>645</v>
      </c>
      <c r="W35" t="s">
        <v>3775</v>
      </c>
      <c r="X35" t="s">
        <v>3776</v>
      </c>
      <c r="Y35" t="s">
        <v>3777</v>
      </c>
      <c r="Z35" t="s">
        <v>3884</v>
      </c>
      <c r="AA35" t="s">
        <v>3897</v>
      </c>
      <c r="AB35" t="s">
        <v>645</v>
      </c>
      <c r="AC35" t="s">
        <v>6</v>
      </c>
      <c r="AD35" t="s">
        <v>52</v>
      </c>
      <c r="AE35" t="s">
        <v>6</v>
      </c>
      <c r="AF35" t="s">
        <v>9</v>
      </c>
      <c r="AG35" t="s">
        <v>9</v>
      </c>
      <c r="AH35" t="s">
        <v>1230</v>
      </c>
      <c r="AI35" t="s">
        <v>3898</v>
      </c>
      <c r="AJ35" t="s">
        <v>1230</v>
      </c>
      <c r="AK35" t="s">
        <v>3898</v>
      </c>
      <c r="AL35" t="s">
        <v>9</v>
      </c>
    </row>
    <row r="36" spans="1:38" ht="11.25" customHeight="1">
      <c r="A36" t="s">
        <v>9</v>
      </c>
      <c r="B36" t="s">
        <v>35</v>
      </c>
      <c r="C36" t="s">
        <v>37</v>
      </c>
      <c r="D36" t="s">
        <v>9</v>
      </c>
      <c r="E36" t="s">
        <v>3900</v>
      </c>
      <c r="F36" t="s">
        <v>3790</v>
      </c>
      <c r="G36" t="s">
        <v>3228</v>
      </c>
      <c r="H36" t="s">
        <v>3242</v>
      </c>
      <c r="I36" t="s">
        <v>3243</v>
      </c>
      <c r="J36" t="s">
        <v>3901</v>
      </c>
      <c r="K36" t="s">
        <v>3902</v>
      </c>
      <c r="L36" t="s">
        <v>3903</v>
      </c>
      <c r="M36" t="s">
        <v>1091</v>
      </c>
      <c r="N36" t="s">
        <v>161</v>
      </c>
      <c r="O36" t="s">
        <v>3228</v>
      </c>
      <c r="P36" t="s">
        <v>3242</v>
      </c>
      <c r="Q36" t="s">
        <v>3243</v>
      </c>
      <c r="R36" t="s">
        <v>3901</v>
      </c>
      <c r="S36" t="s">
        <v>3902</v>
      </c>
      <c r="T36" t="s">
        <v>3795</v>
      </c>
      <c r="U36" t="s">
        <v>3796</v>
      </c>
      <c r="V36" t="s">
        <v>645</v>
      </c>
      <c r="W36" t="s">
        <v>3775</v>
      </c>
      <c r="X36" t="s">
        <v>3797</v>
      </c>
      <c r="Y36" t="s">
        <v>3798</v>
      </c>
      <c r="Z36" t="s">
        <v>3904</v>
      </c>
      <c r="AA36" t="s">
        <v>3905</v>
      </c>
      <c r="AB36" t="s">
        <v>645</v>
      </c>
      <c r="AC36" t="s">
        <v>6</v>
      </c>
      <c r="AD36" t="s">
        <v>52</v>
      </c>
      <c r="AE36" t="s">
        <v>6</v>
      </c>
      <c r="AF36" t="s">
        <v>9</v>
      </c>
      <c r="AG36" t="s">
        <v>9</v>
      </c>
      <c r="AH36" t="s">
        <v>3906</v>
      </c>
      <c r="AI36" t="s">
        <v>3907</v>
      </c>
      <c r="AJ36" t="s">
        <v>3906</v>
      </c>
      <c r="AK36" t="s">
        <v>3907</v>
      </c>
      <c r="AL36" t="s">
        <v>9</v>
      </c>
    </row>
    <row r="37" spans="1:38" ht="11.25" customHeight="1">
      <c r="A37" t="s">
        <v>9</v>
      </c>
      <c r="B37" t="s">
        <v>35</v>
      </c>
      <c r="C37" t="s">
        <v>37</v>
      </c>
      <c r="D37" t="s">
        <v>9</v>
      </c>
      <c r="E37" t="s">
        <v>1194</v>
      </c>
      <c r="F37" t="s">
        <v>1084</v>
      </c>
      <c r="G37" t="s">
        <v>3228</v>
      </c>
      <c r="H37" t="s">
        <v>3242</v>
      </c>
      <c r="I37" t="s">
        <v>3243</v>
      </c>
      <c r="J37" t="s">
        <v>3901</v>
      </c>
      <c r="K37" t="s">
        <v>3902</v>
      </c>
      <c r="L37" t="s">
        <v>3903</v>
      </c>
      <c r="M37" t="s">
        <v>1091</v>
      </c>
      <c r="N37" t="s">
        <v>161</v>
      </c>
      <c r="O37" t="s">
        <v>3228</v>
      </c>
      <c r="P37" t="s">
        <v>3242</v>
      </c>
      <c r="Q37" t="s">
        <v>3243</v>
      </c>
      <c r="R37" t="s">
        <v>3901</v>
      </c>
      <c r="S37" t="s">
        <v>3902</v>
      </c>
      <c r="T37" t="s">
        <v>3795</v>
      </c>
      <c r="U37" t="s">
        <v>3796</v>
      </c>
      <c r="V37" t="s">
        <v>645</v>
      </c>
      <c r="W37" t="s">
        <v>3775</v>
      </c>
      <c r="X37" t="s">
        <v>3797</v>
      </c>
      <c r="Y37" t="s">
        <v>3798</v>
      </c>
      <c r="Z37" t="s">
        <v>3904</v>
      </c>
      <c r="AA37" t="s">
        <v>3905</v>
      </c>
      <c r="AB37" t="s">
        <v>645</v>
      </c>
      <c r="AC37" t="s">
        <v>52</v>
      </c>
      <c r="AD37" t="s">
        <v>52</v>
      </c>
      <c r="AE37" t="s">
        <v>52</v>
      </c>
      <c r="AF37" t="s">
        <v>391</v>
      </c>
      <c r="AG37" t="s">
        <v>3908</v>
      </c>
      <c r="AH37" t="s">
        <v>391</v>
      </c>
      <c r="AI37" t="s">
        <v>3907</v>
      </c>
      <c r="AJ37" t="s">
        <v>391</v>
      </c>
      <c r="AK37" t="s">
        <v>3907</v>
      </c>
      <c r="AL37" t="s">
        <v>3780</v>
      </c>
    </row>
    <row r="38" spans="1:38" ht="11.25" customHeight="1">
      <c r="A38" t="s">
        <v>9</v>
      </c>
      <c r="B38" t="s">
        <v>35</v>
      </c>
      <c r="C38" t="s">
        <v>37</v>
      </c>
      <c r="D38" t="s">
        <v>9</v>
      </c>
      <c r="E38" t="s">
        <v>1163</v>
      </c>
      <c r="F38" t="s">
        <v>1084</v>
      </c>
      <c r="G38" t="s">
        <v>1149</v>
      </c>
      <c r="H38" t="s">
        <v>1150</v>
      </c>
      <c r="I38" t="s">
        <v>1151</v>
      </c>
      <c r="J38" t="s">
        <v>1152</v>
      </c>
      <c r="K38" t="s">
        <v>1153</v>
      </c>
      <c r="L38" t="s">
        <v>1164</v>
      </c>
      <c r="M38" t="s">
        <v>1165</v>
      </c>
      <c r="N38" t="s">
        <v>161</v>
      </c>
      <c r="O38" t="s">
        <v>1149</v>
      </c>
      <c r="P38" t="s">
        <v>1150</v>
      </c>
      <c r="Q38" t="s">
        <v>1151</v>
      </c>
      <c r="R38" t="s">
        <v>1152</v>
      </c>
      <c r="S38" t="s">
        <v>1153</v>
      </c>
      <c r="T38" t="s">
        <v>3795</v>
      </c>
      <c r="U38" t="s">
        <v>3796</v>
      </c>
      <c r="V38" t="s">
        <v>645</v>
      </c>
      <c r="W38" t="s">
        <v>3775</v>
      </c>
      <c r="X38" t="s">
        <v>3797</v>
      </c>
      <c r="Y38" t="s">
        <v>3798</v>
      </c>
      <c r="Z38" t="s">
        <v>3909</v>
      </c>
      <c r="AA38" t="s">
        <v>3910</v>
      </c>
      <c r="AB38" t="s">
        <v>645</v>
      </c>
      <c r="AC38" t="s">
        <v>52</v>
      </c>
      <c r="AD38" t="s">
        <v>52</v>
      </c>
      <c r="AE38" t="s">
        <v>52</v>
      </c>
      <c r="AF38" t="s">
        <v>3911</v>
      </c>
      <c r="AG38" t="s">
        <v>3912</v>
      </c>
      <c r="AH38" t="s">
        <v>3911</v>
      </c>
      <c r="AI38" t="s">
        <v>3912</v>
      </c>
      <c r="AJ38" t="s">
        <v>3911</v>
      </c>
      <c r="AK38" t="s">
        <v>3912</v>
      </c>
      <c r="AL38" t="s">
        <v>3913</v>
      </c>
    </row>
    <row r="39" spans="1:38" ht="11.25" customHeight="1">
      <c r="A39" t="s">
        <v>9</v>
      </c>
      <c r="B39" t="s">
        <v>35</v>
      </c>
      <c r="C39" t="s">
        <v>37</v>
      </c>
      <c r="D39" t="s">
        <v>9</v>
      </c>
      <c r="E39" t="s">
        <v>3914</v>
      </c>
      <c r="F39" t="s">
        <v>3790</v>
      </c>
      <c r="G39" t="s">
        <v>1149</v>
      </c>
      <c r="H39" t="s">
        <v>1150</v>
      </c>
      <c r="I39" t="s">
        <v>1151</v>
      </c>
      <c r="J39" t="s">
        <v>1152</v>
      </c>
      <c r="K39" t="s">
        <v>1153</v>
      </c>
      <c r="L39" t="s">
        <v>1164</v>
      </c>
      <c r="M39" t="s">
        <v>1165</v>
      </c>
      <c r="N39" t="s">
        <v>161</v>
      </c>
      <c r="O39" t="s">
        <v>1149</v>
      </c>
      <c r="P39" t="s">
        <v>1150</v>
      </c>
      <c r="Q39" t="s">
        <v>1151</v>
      </c>
      <c r="R39" t="s">
        <v>1152</v>
      </c>
      <c r="S39" t="s">
        <v>1153</v>
      </c>
      <c r="T39" t="s">
        <v>3795</v>
      </c>
      <c r="U39" t="s">
        <v>3796</v>
      </c>
      <c r="V39" t="s">
        <v>645</v>
      </c>
      <c r="W39" t="s">
        <v>3775</v>
      </c>
      <c r="X39" t="s">
        <v>3797</v>
      </c>
      <c r="Y39" t="s">
        <v>3798</v>
      </c>
      <c r="Z39" t="s">
        <v>3909</v>
      </c>
      <c r="AA39" t="s">
        <v>3910</v>
      </c>
      <c r="AB39" t="s">
        <v>645</v>
      </c>
      <c r="AC39" t="s">
        <v>6</v>
      </c>
      <c r="AD39" t="s">
        <v>52</v>
      </c>
      <c r="AE39" t="s">
        <v>6</v>
      </c>
      <c r="AF39" t="s">
        <v>9</v>
      </c>
      <c r="AG39" t="s">
        <v>9</v>
      </c>
      <c r="AH39" t="s">
        <v>3911</v>
      </c>
      <c r="AI39" t="s">
        <v>3915</v>
      </c>
      <c r="AJ39" t="s">
        <v>3911</v>
      </c>
      <c r="AK39" t="s">
        <v>3915</v>
      </c>
      <c r="AL39" t="s">
        <v>9</v>
      </c>
    </row>
    <row r="40" spans="1:38" ht="11.25" customHeight="1">
      <c r="A40" t="s">
        <v>9</v>
      </c>
      <c r="B40" t="s">
        <v>35</v>
      </c>
      <c r="C40" t="s">
        <v>37</v>
      </c>
      <c r="D40" t="s">
        <v>9</v>
      </c>
      <c r="E40" t="s">
        <v>3916</v>
      </c>
      <c r="F40" t="s">
        <v>3790</v>
      </c>
      <c r="G40" t="s">
        <v>1149</v>
      </c>
      <c r="H40" t="s">
        <v>1150</v>
      </c>
      <c r="I40" t="s">
        <v>1151</v>
      </c>
      <c r="J40" t="s">
        <v>1152</v>
      </c>
      <c r="K40" t="s">
        <v>1153</v>
      </c>
      <c r="L40" t="s">
        <v>1164</v>
      </c>
      <c r="M40" t="s">
        <v>1165</v>
      </c>
      <c r="N40" t="s">
        <v>161</v>
      </c>
      <c r="O40" t="s">
        <v>1149</v>
      </c>
      <c r="P40" t="s">
        <v>1150</v>
      </c>
      <c r="Q40" t="s">
        <v>1151</v>
      </c>
      <c r="R40" t="s">
        <v>1152</v>
      </c>
      <c r="S40" t="s">
        <v>1153</v>
      </c>
      <c r="T40" t="s">
        <v>3795</v>
      </c>
      <c r="U40" t="s">
        <v>3796</v>
      </c>
      <c r="V40" t="s">
        <v>645</v>
      </c>
      <c r="W40" t="s">
        <v>3775</v>
      </c>
      <c r="X40" t="s">
        <v>3797</v>
      </c>
      <c r="Y40" t="s">
        <v>3798</v>
      </c>
      <c r="Z40" t="s">
        <v>3909</v>
      </c>
      <c r="AA40" t="s">
        <v>3910</v>
      </c>
      <c r="AB40" t="s">
        <v>645</v>
      </c>
      <c r="AC40" t="s">
        <v>6</v>
      </c>
      <c r="AD40" t="s">
        <v>52</v>
      </c>
      <c r="AE40" t="s">
        <v>6</v>
      </c>
      <c r="AF40" t="s">
        <v>9</v>
      </c>
      <c r="AG40" t="s">
        <v>9</v>
      </c>
      <c r="AH40" t="s">
        <v>3911</v>
      </c>
      <c r="AI40" t="s">
        <v>3915</v>
      </c>
      <c r="AJ40" t="s">
        <v>3911</v>
      </c>
      <c r="AK40" t="s">
        <v>3915</v>
      </c>
      <c r="AL40" t="s">
        <v>9</v>
      </c>
    </row>
    <row r="41" spans="1:38" ht="11.25" customHeight="1">
      <c r="A41" t="s">
        <v>9</v>
      </c>
      <c r="B41" t="s">
        <v>35</v>
      </c>
      <c r="C41" t="s">
        <v>37</v>
      </c>
      <c r="D41" t="s">
        <v>9</v>
      </c>
      <c r="E41" t="s">
        <v>3917</v>
      </c>
      <c r="F41" t="s">
        <v>3790</v>
      </c>
      <c r="G41" t="s">
        <v>1149</v>
      </c>
      <c r="H41" t="s">
        <v>1150</v>
      </c>
      <c r="I41" t="s">
        <v>1151</v>
      </c>
      <c r="J41" t="s">
        <v>1152</v>
      </c>
      <c r="K41" t="s">
        <v>1153</v>
      </c>
      <c r="L41" t="s">
        <v>3918</v>
      </c>
      <c r="M41" t="s">
        <v>3919</v>
      </c>
      <c r="N41" t="s">
        <v>161</v>
      </c>
      <c r="O41" t="s">
        <v>1149</v>
      </c>
      <c r="P41" t="s">
        <v>1150</v>
      </c>
      <c r="Q41" t="s">
        <v>1151</v>
      </c>
      <c r="R41" t="s">
        <v>1152</v>
      </c>
      <c r="S41" t="s">
        <v>1153</v>
      </c>
      <c r="T41" t="s">
        <v>3795</v>
      </c>
      <c r="U41" t="s">
        <v>3796</v>
      </c>
      <c r="V41" t="s">
        <v>645</v>
      </c>
      <c r="W41" t="s">
        <v>3775</v>
      </c>
      <c r="X41" t="s">
        <v>3797</v>
      </c>
      <c r="Y41" t="s">
        <v>3798</v>
      </c>
      <c r="Z41" t="s">
        <v>3920</v>
      </c>
      <c r="AA41" t="s">
        <v>3921</v>
      </c>
      <c r="AB41" t="s">
        <v>645</v>
      </c>
      <c r="AC41" t="s">
        <v>6</v>
      </c>
      <c r="AD41" t="s">
        <v>52</v>
      </c>
      <c r="AE41" t="s">
        <v>6</v>
      </c>
      <c r="AF41" t="s">
        <v>9</v>
      </c>
      <c r="AG41" t="s">
        <v>9</v>
      </c>
      <c r="AH41" t="s">
        <v>3922</v>
      </c>
      <c r="AI41" t="s">
        <v>3923</v>
      </c>
      <c r="AJ41" t="s">
        <v>3922</v>
      </c>
      <c r="AK41" t="s">
        <v>3923</v>
      </c>
      <c r="AL41" t="s">
        <v>9</v>
      </c>
    </row>
    <row r="42" spans="1:38" ht="11.25" customHeight="1">
      <c r="A42" t="s">
        <v>9</v>
      </c>
      <c r="B42" t="s">
        <v>35</v>
      </c>
      <c r="C42" t="s">
        <v>37</v>
      </c>
      <c r="D42" t="s">
        <v>9</v>
      </c>
      <c r="E42" t="s">
        <v>3924</v>
      </c>
      <c r="F42" t="s">
        <v>1084</v>
      </c>
      <c r="G42" t="s">
        <v>1149</v>
      </c>
      <c r="H42" t="s">
        <v>1150</v>
      </c>
      <c r="I42" t="s">
        <v>1151</v>
      </c>
      <c r="J42" t="s">
        <v>1152</v>
      </c>
      <c r="K42" t="s">
        <v>1153</v>
      </c>
      <c r="L42" t="s">
        <v>3918</v>
      </c>
      <c r="M42" t="s">
        <v>3919</v>
      </c>
      <c r="N42" t="s">
        <v>161</v>
      </c>
      <c r="O42" t="s">
        <v>1149</v>
      </c>
      <c r="P42" t="s">
        <v>1150</v>
      </c>
      <c r="Q42" t="s">
        <v>1151</v>
      </c>
      <c r="R42" t="s">
        <v>1152</v>
      </c>
      <c r="S42" t="s">
        <v>1153</v>
      </c>
      <c r="T42" t="s">
        <v>3795</v>
      </c>
      <c r="U42" t="s">
        <v>3796</v>
      </c>
      <c r="V42" t="s">
        <v>645</v>
      </c>
      <c r="W42" t="s">
        <v>3775</v>
      </c>
      <c r="X42" t="s">
        <v>3797</v>
      </c>
      <c r="Y42" t="s">
        <v>3798</v>
      </c>
      <c r="Z42" t="s">
        <v>3920</v>
      </c>
      <c r="AA42" t="s">
        <v>3921</v>
      </c>
      <c r="AB42" t="s">
        <v>645</v>
      </c>
      <c r="AC42" t="s">
        <v>52</v>
      </c>
      <c r="AD42" t="s">
        <v>52</v>
      </c>
      <c r="AE42" t="s">
        <v>52</v>
      </c>
      <c r="AF42" t="s">
        <v>3922</v>
      </c>
      <c r="AG42" t="s">
        <v>3923</v>
      </c>
      <c r="AH42" t="s">
        <v>3922</v>
      </c>
      <c r="AI42" t="s">
        <v>3923</v>
      </c>
      <c r="AJ42" t="s">
        <v>3922</v>
      </c>
      <c r="AK42" t="s">
        <v>3923</v>
      </c>
      <c r="AL42" t="s">
        <v>3780</v>
      </c>
    </row>
    <row r="43" spans="1:38" ht="11.25" customHeight="1">
      <c r="A43" t="s">
        <v>9</v>
      </c>
      <c r="B43" t="s">
        <v>35</v>
      </c>
      <c r="C43" t="s">
        <v>37</v>
      </c>
      <c r="D43" t="s">
        <v>9</v>
      </c>
      <c r="E43" t="s">
        <v>3925</v>
      </c>
      <c r="F43" t="s">
        <v>1084</v>
      </c>
      <c r="G43" t="s">
        <v>1149</v>
      </c>
      <c r="H43" t="s">
        <v>1150</v>
      </c>
      <c r="I43" t="s">
        <v>1151</v>
      </c>
      <c r="J43" t="s">
        <v>1152</v>
      </c>
      <c r="K43" t="s">
        <v>1153</v>
      </c>
      <c r="L43" t="s">
        <v>1090</v>
      </c>
      <c r="M43" t="s">
        <v>3926</v>
      </c>
      <c r="N43" t="s">
        <v>161</v>
      </c>
      <c r="O43" t="s">
        <v>1149</v>
      </c>
      <c r="P43" t="s">
        <v>1150</v>
      </c>
      <c r="Q43" t="s">
        <v>1151</v>
      </c>
      <c r="R43" t="s">
        <v>1152</v>
      </c>
      <c r="S43" t="s">
        <v>1153</v>
      </c>
      <c r="T43" t="s">
        <v>3795</v>
      </c>
      <c r="U43" t="s">
        <v>3796</v>
      </c>
      <c r="V43" t="s">
        <v>645</v>
      </c>
      <c r="W43" t="s">
        <v>3775</v>
      </c>
      <c r="X43" t="s">
        <v>3797</v>
      </c>
      <c r="Y43" t="s">
        <v>3798</v>
      </c>
      <c r="Z43" t="s">
        <v>3927</v>
      </c>
      <c r="AA43" t="s">
        <v>3928</v>
      </c>
      <c r="AB43" t="s">
        <v>645</v>
      </c>
      <c r="AC43" t="s">
        <v>52</v>
      </c>
      <c r="AD43" t="s">
        <v>52</v>
      </c>
      <c r="AE43" t="s">
        <v>52</v>
      </c>
      <c r="AF43" t="s">
        <v>923</v>
      </c>
      <c r="AG43" t="s">
        <v>3929</v>
      </c>
      <c r="AH43" t="s">
        <v>923</v>
      </c>
      <c r="AI43" t="s">
        <v>3929</v>
      </c>
      <c r="AJ43" t="s">
        <v>923</v>
      </c>
      <c r="AK43" t="s">
        <v>3929</v>
      </c>
      <c r="AL43" t="s">
        <v>3780</v>
      </c>
    </row>
    <row r="44" spans="1:38" ht="11.25" customHeight="1">
      <c r="A44" t="s">
        <v>9</v>
      </c>
      <c r="B44" t="s">
        <v>35</v>
      </c>
      <c r="C44" t="s">
        <v>37</v>
      </c>
      <c r="D44" t="s">
        <v>9</v>
      </c>
      <c r="E44" t="s">
        <v>3930</v>
      </c>
      <c r="F44" t="s">
        <v>3790</v>
      </c>
      <c r="G44" t="s">
        <v>1149</v>
      </c>
      <c r="H44" t="s">
        <v>1150</v>
      </c>
      <c r="I44" t="s">
        <v>1151</v>
      </c>
      <c r="J44" t="s">
        <v>1152</v>
      </c>
      <c r="K44" t="s">
        <v>1153</v>
      </c>
      <c r="L44" t="s">
        <v>1090</v>
      </c>
      <c r="M44" t="s">
        <v>3926</v>
      </c>
      <c r="N44" t="s">
        <v>161</v>
      </c>
      <c r="O44" t="s">
        <v>1149</v>
      </c>
      <c r="P44" t="s">
        <v>1150</v>
      </c>
      <c r="Q44" t="s">
        <v>1151</v>
      </c>
      <c r="R44" t="s">
        <v>1152</v>
      </c>
      <c r="S44" t="s">
        <v>1153</v>
      </c>
      <c r="T44" t="s">
        <v>3795</v>
      </c>
      <c r="U44" t="s">
        <v>3796</v>
      </c>
      <c r="V44" t="s">
        <v>645</v>
      </c>
      <c r="W44" t="s">
        <v>3775</v>
      </c>
      <c r="X44" t="s">
        <v>3797</v>
      </c>
      <c r="Y44" t="s">
        <v>3798</v>
      </c>
      <c r="Z44" t="s">
        <v>3927</v>
      </c>
      <c r="AA44" t="s">
        <v>3928</v>
      </c>
      <c r="AB44" t="s">
        <v>645</v>
      </c>
      <c r="AC44" t="s">
        <v>6</v>
      </c>
      <c r="AD44" t="s">
        <v>52</v>
      </c>
      <c r="AE44" t="s">
        <v>6</v>
      </c>
      <c r="AF44" t="s">
        <v>9</v>
      </c>
      <c r="AG44" t="s">
        <v>9</v>
      </c>
      <c r="AH44" t="s">
        <v>923</v>
      </c>
      <c r="AI44" t="s">
        <v>3929</v>
      </c>
      <c r="AJ44" t="s">
        <v>923</v>
      </c>
      <c r="AK44" t="s">
        <v>3929</v>
      </c>
      <c r="AL44" t="s">
        <v>9</v>
      </c>
    </row>
    <row r="45" spans="1:38" ht="11.25" customHeight="1">
      <c r="A45" t="s">
        <v>9</v>
      </c>
      <c r="B45" t="s">
        <v>35</v>
      </c>
      <c r="C45" t="s">
        <v>37</v>
      </c>
      <c r="D45" t="s">
        <v>9</v>
      </c>
      <c r="E45" t="s">
        <v>3931</v>
      </c>
      <c r="F45" t="s">
        <v>3790</v>
      </c>
      <c r="G45" t="s">
        <v>1149</v>
      </c>
      <c r="H45" t="s">
        <v>1150</v>
      </c>
      <c r="I45" t="s">
        <v>1151</v>
      </c>
      <c r="J45" t="s">
        <v>1152</v>
      </c>
      <c r="K45" t="s">
        <v>1153</v>
      </c>
      <c r="L45" t="s">
        <v>3932</v>
      </c>
      <c r="M45" t="s">
        <v>3933</v>
      </c>
      <c r="N45" t="s">
        <v>161</v>
      </c>
      <c r="O45" t="s">
        <v>1149</v>
      </c>
      <c r="P45" t="s">
        <v>1150</v>
      </c>
      <c r="Q45" t="s">
        <v>1151</v>
      </c>
      <c r="R45" t="s">
        <v>1152</v>
      </c>
      <c r="S45" t="s">
        <v>1153</v>
      </c>
      <c r="T45" t="s">
        <v>3795</v>
      </c>
      <c r="U45" t="s">
        <v>3796</v>
      </c>
      <c r="V45" t="s">
        <v>645</v>
      </c>
      <c r="W45" t="s">
        <v>3775</v>
      </c>
      <c r="X45" t="s">
        <v>3797</v>
      </c>
      <c r="Y45" t="s">
        <v>3798</v>
      </c>
      <c r="Z45" t="s">
        <v>3934</v>
      </c>
      <c r="AA45" t="s">
        <v>3921</v>
      </c>
      <c r="AB45" t="s">
        <v>645</v>
      </c>
      <c r="AC45" t="s">
        <v>6</v>
      </c>
      <c r="AD45" t="s">
        <v>52</v>
      </c>
      <c r="AE45" t="s">
        <v>6</v>
      </c>
      <c r="AF45" t="s">
        <v>9</v>
      </c>
      <c r="AG45" t="s">
        <v>9</v>
      </c>
      <c r="AH45" t="s">
        <v>781</v>
      </c>
      <c r="AI45" t="s">
        <v>3935</v>
      </c>
      <c r="AJ45" t="s">
        <v>781</v>
      </c>
      <c r="AK45" t="s">
        <v>3935</v>
      </c>
      <c r="AL45" t="s">
        <v>9</v>
      </c>
    </row>
    <row r="46" spans="1:38" ht="11.25" customHeight="1">
      <c r="A46" t="s">
        <v>9</v>
      </c>
      <c r="B46" t="s">
        <v>35</v>
      </c>
      <c r="C46" t="s">
        <v>37</v>
      </c>
      <c r="D46" t="s">
        <v>9</v>
      </c>
      <c r="E46" t="s">
        <v>3936</v>
      </c>
      <c r="F46" t="s">
        <v>1084</v>
      </c>
      <c r="G46" t="s">
        <v>1149</v>
      </c>
      <c r="H46" t="s">
        <v>1150</v>
      </c>
      <c r="I46" t="s">
        <v>1151</v>
      </c>
      <c r="J46" t="s">
        <v>1152</v>
      </c>
      <c r="K46" t="s">
        <v>1153</v>
      </c>
      <c r="L46" t="s">
        <v>3932</v>
      </c>
      <c r="M46" t="s">
        <v>3933</v>
      </c>
      <c r="N46" t="s">
        <v>161</v>
      </c>
      <c r="O46" t="s">
        <v>1149</v>
      </c>
      <c r="P46" t="s">
        <v>1150</v>
      </c>
      <c r="Q46" t="s">
        <v>1151</v>
      </c>
      <c r="R46" t="s">
        <v>1152</v>
      </c>
      <c r="S46" t="s">
        <v>1153</v>
      </c>
      <c r="T46" t="s">
        <v>3795</v>
      </c>
      <c r="U46" t="s">
        <v>3796</v>
      </c>
      <c r="V46" t="s">
        <v>645</v>
      </c>
      <c r="W46" t="s">
        <v>3775</v>
      </c>
      <c r="X46" t="s">
        <v>3797</v>
      </c>
      <c r="Y46" t="s">
        <v>3798</v>
      </c>
      <c r="Z46" t="s">
        <v>3934</v>
      </c>
      <c r="AA46" t="s">
        <v>3921</v>
      </c>
      <c r="AB46" t="s">
        <v>645</v>
      </c>
      <c r="AC46" t="s">
        <v>52</v>
      </c>
      <c r="AD46" t="s">
        <v>52</v>
      </c>
      <c r="AE46" t="s">
        <v>52</v>
      </c>
      <c r="AF46" t="s">
        <v>781</v>
      </c>
      <c r="AG46" t="s">
        <v>3935</v>
      </c>
      <c r="AH46" t="s">
        <v>781</v>
      </c>
      <c r="AI46" t="s">
        <v>3935</v>
      </c>
      <c r="AJ46" t="s">
        <v>781</v>
      </c>
      <c r="AK46" t="s">
        <v>3935</v>
      </c>
      <c r="AL46" t="s">
        <v>3780</v>
      </c>
    </row>
    <row r="47" spans="1:38" ht="11.25" customHeight="1">
      <c r="A47" t="s">
        <v>9</v>
      </c>
      <c r="B47" t="s">
        <v>35</v>
      </c>
      <c r="C47" t="s">
        <v>37</v>
      </c>
      <c r="D47" t="s">
        <v>9</v>
      </c>
      <c r="E47" t="s">
        <v>3854</v>
      </c>
      <c r="F47" t="s">
        <v>1084</v>
      </c>
      <c r="G47" t="s">
        <v>1149</v>
      </c>
      <c r="H47" t="s">
        <v>1150</v>
      </c>
      <c r="I47" t="s">
        <v>1151</v>
      </c>
      <c r="J47" t="s">
        <v>1152</v>
      </c>
      <c r="K47" t="s">
        <v>1153</v>
      </c>
      <c r="L47" t="s">
        <v>3937</v>
      </c>
      <c r="M47" t="s">
        <v>3933</v>
      </c>
      <c r="N47" t="s">
        <v>161</v>
      </c>
      <c r="O47" t="s">
        <v>1149</v>
      </c>
      <c r="P47" t="s">
        <v>1150</v>
      </c>
      <c r="Q47" t="s">
        <v>1151</v>
      </c>
      <c r="R47" t="s">
        <v>1152</v>
      </c>
      <c r="S47" t="s">
        <v>1153</v>
      </c>
      <c r="T47" t="s">
        <v>3773</v>
      </c>
      <c r="U47" t="s">
        <v>3777</v>
      </c>
      <c r="V47" t="s">
        <v>645</v>
      </c>
      <c r="W47" t="s">
        <v>3775</v>
      </c>
      <c r="X47" t="s">
        <v>3776</v>
      </c>
      <c r="Y47" t="s">
        <v>3777</v>
      </c>
      <c r="Z47" t="s">
        <v>3938</v>
      </c>
      <c r="AA47" t="s">
        <v>3939</v>
      </c>
      <c r="AB47" t="s">
        <v>645</v>
      </c>
      <c r="AC47" t="s">
        <v>52</v>
      </c>
      <c r="AD47" t="s">
        <v>52</v>
      </c>
      <c r="AE47" t="s">
        <v>52</v>
      </c>
      <c r="AF47" t="s">
        <v>3940</v>
      </c>
      <c r="AG47" t="s">
        <v>3941</v>
      </c>
      <c r="AH47" t="s">
        <v>3940</v>
      </c>
      <c r="AI47" t="s">
        <v>3941</v>
      </c>
      <c r="AJ47" t="s">
        <v>3940</v>
      </c>
      <c r="AK47" t="s">
        <v>3941</v>
      </c>
      <c r="AL47" t="s">
        <v>3780</v>
      </c>
    </row>
    <row r="48" spans="1:38" ht="11.25" customHeight="1">
      <c r="A48" t="s">
        <v>9</v>
      </c>
      <c r="B48" t="s">
        <v>35</v>
      </c>
      <c r="C48" t="s">
        <v>37</v>
      </c>
      <c r="D48" t="s">
        <v>9</v>
      </c>
      <c r="E48" t="s">
        <v>1156</v>
      </c>
      <c r="F48" t="s">
        <v>1084</v>
      </c>
      <c r="G48" t="s">
        <v>1149</v>
      </c>
      <c r="H48" t="s">
        <v>1150</v>
      </c>
      <c r="I48" t="s">
        <v>1151</v>
      </c>
      <c r="J48" t="s">
        <v>1152</v>
      </c>
      <c r="K48" t="s">
        <v>1153</v>
      </c>
      <c r="L48" t="s">
        <v>1138</v>
      </c>
      <c r="M48" t="s">
        <v>1157</v>
      </c>
      <c r="N48" t="s">
        <v>161</v>
      </c>
      <c r="O48" t="s">
        <v>1149</v>
      </c>
      <c r="P48" t="s">
        <v>1150</v>
      </c>
      <c r="Q48" t="s">
        <v>1151</v>
      </c>
      <c r="R48" t="s">
        <v>1152</v>
      </c>
      <c r="S48" t="s">
        <v>1153</v>
      </c>
      <c r="T48" t="s">
        <v>3795</v>
      </c>
      <c r="U48" t="s">
        <v>3796</v>
      </c>
      <c r="V48" t="s">
        <v>645</v>
      </c>
      <c r="W48" t="s">
        <v>3775</v>
      </c>
      <c r="X48" t="s">
        <v>3942</v>
      </c>
      <c r="Y48" t="s">
        <v>3798</v>
      </c>
      <c r="Z48" t="s">
        <v>1091</v>
      </c>
      <c r="AA48" t="s">
        <v>987</v>
      </c>
      <c r="AB48" t="s">
        <v>645</v>
      </c>
      <c r="AC48" t="s">
        <v>52</v>
      </c>
      <c r="AD48" t="s">
        <v>52</v>
      </c>
      <c r="AE48" t="s">
        <v>52</v>
      </c>
      <c r="AF48" t="s">
        <v>131</v>
      </c>
      <c r="AG48" t="s">
        <v>3943</v>
      </c>
      <c r="AH48" t="s">
        <v>131</v>
      </c>
      <c r="AI48" t="s">
        <v>3943</v>
      </c>
      <c r="AJ48" t="s">
        <v>131</v>
      </c>
      <c r="AK48" t="s">
        <v>3943</v>
      </c>
      <c r="AL48" t="s">
        <v>3780</v>
      </c>
    </row>
    <row r="49" spans="1:38" ht="11.25" customHeight="1">
      <c r="A49" t="s">
        <v>9</v>
      </c>
      <c r="B49" t="s">
        <v>35</v>
      </c>
      <c r="C49" t="s">
        <v>37</v>
      </c>
      <c r="D49" t="s">
        <v>9</v>
      </c>
      <c r="E49" t="s">
        <v>1156</v>
      </c>
      <c r="F49" t="s">
        <v>3790</v>
      </c>
      <c r="G49" t="s">
        <v>1149</v>
      </c>
      <c r="H49" t="s">
        <v>1150</v>
      </c>
      <c r="I49" t="s">
        <v>1151</v>
      </c>
      <c r="J49" t="s">
        <v>1152</v>
      </c>
      <c r="K49" t="s">
        <v>1153</v>
      </c>
      <c r="L49" t="s">
        <v>1138</v>
      </c>
      <c r="M49" t="s">
        <v>1157</v>
      </c>
      <c r="N49" t="s">
        <v>161</v>
      </c>
      <c r="O49" t="s">
        <v>1149</v>
      </c>
      <c r="P49" t="s">
        <v>1150</v>
      </c>
      <c r="Q49" t="s">
        <v>1151</v>
      </c>
      <c r="R49" t="s">
        <v>1152</v>
      </c>
      <c r="S49" t="s">
        <v>1153</v>
      </c>
      <c r="T49" t="s">
        <v>3795</v>
      </c>
      <c r="U49" t="s">
        <v>3796</v>
      </c>
      <c r="V49" t="s">
        <v>645</v>
      </c>
      <c r="W49" t="s">
        <v>3775</v>
      </c>
      <c r="X49" t="s">
        <v>3942</v>
      </c>
      <c r="Y49" t="s">
        <v>3798</v>
      </c>
      <c r="Z49" t="s">
        <v>1091</v>
      </c>
      <c r="AA49" t="s">
        <v>987</v>
      </c>
      <c r="AB49" t="s">
        <v>645</v>
      </c>
      <c r="AC49" t="s">
        <v>6</v>
      </c>
      <c r="AD49" t="s">
        <v>52</v>
      </c>
      <c r="AE49" t="s">
        <v>6</v>
      </c>
      <c r="AF49" t="s">
        <v>9</v>
      </c>
      <c r="AG49" t="s">
        <v>9</v>
      </c>
      <c r="AH49" t="s">
        <v>131</v>
      </c>
      <c r="AI49" t="s">
        <v>3943</v>
      </c>
      <c r="AJ49" t="s">
        <v>131</v>
      </c>
      <c r="AK49" t="s">
        <v>3943</v>
      </c>
      <c r="AL49" t="s">
        <v>9</v>
      </c>
    </row>
    <row r="50" spans="1:38" ht="11.25" customHeight="1">
      <c r="A50" t="s">
        <v>9</v>
      </c>
      <c r="B50" t="s">
        <v>35</v>
      </c>
      <c r="C50" t="s">
        <v>37</v>
      </c>
      <c r="D50" t="s">
        <v>9</v>
      </c>
      <c r="E50" t="s">
        <v>1159</v>
      </c>
      <c r="F50" t="s">
        <v>1084</v>
      </c>
      <c r="G50" t="s">
        <v>1149</v>
      </c>
      <c r="H50" t="s">
        <v>1150</v>
      </c>
      <c r="I50" t="s">
        <v>1151</v>
      </c>
      <c r="J50" t="s">
        <v>1152</v>
      </c>
      <c r="K50" t="s">
        <v>1153</v>
      </c>
      <c r="L50" t="s">
        <v>1160</v>
      </c>
      <c r="M50" t="s">
        <v>1091</v>
      </c>
      <c r="N50" t="s">
        <v>161</v>
      </c>
      <c r="O50" t="s">
        <v>1149</v>
      </c>
      <c r="P50" t="s">
        <v>1150</v>
      </c>
      <c r="Q50" t="s">
        <v>1151</v>
      </c>
      <c r="R50" t="s">
        <v>1152</v>
      </c>
      <c r="S50" t="s">
        <v>1153</v>
      </c>
      <c r="T50" t="s">
        <v>3795</v>
      </c>
      <c r="U50" t="s">
        <v>3796</v>
      </c>
      <c r="V50" t="s">
        <v>645</v>
      </c>
      <c r="W50" t="s">
        <v>3775</v>
      </c>
      <c r="X50" t="s">
        <v>3942</v>
      </c>
      <c r="Y50" t="s">
        <v>3798</v>
      </c>
      <c r="Z50" t="s">
        <v>1091</v>
      </c>
      <c r="AA50" t="s">
        <v>3944</v>
      </c>
      <c r="AB50" t="s">
        <v>645</v>
      </c>
      <c r="AC50" t="s">
        <v>52</v>
      </c>
      <c r="AD50" t="s">
        <v>52</v>
      </c>
      <c r="AE50" t="s">
        <v>52</v>
      </c>
      <c r="AF50" t="s">
        <v>814</v>
      </c>
      <c r="AG50" t="s">
        <v>3945</v>
      </c>
      <c r="AH50" t="s">
        <v>814</v>
      </c>
      <c r="AI50" t="s">
        <v>3945</v>
      </c>
      <c r="AJ50" t="s">
        <v>814</v>
      </c>
      <c r="AK50" t="s">
        <v>3945</v>
      </c>
      <c r="AL50" t="s">
        <v>3780</v>
      </c>
    </row>
    <row r="51" spans="1:38" ht="11.25" customHeight="1">
      <c r="A51" t="s">
        <v>9</v>
      </c>
      <c r="B51" t="s">
        <v>35</v>
      </c>
      <c r="C51" t="s">
        <v>37</v>
      </c>
      <c r="D51" t="s">
        <v>9</v>
      </c>
      <c r="E51" t="s">
        <v>1159</v>
      </c>
      <c r="F51" t="s">
        <v>3790</v>
      </c>
      <c r="G51" t="s">
        <v>1149</v>
      </c>
      <c r="H51" t="s">
        <v>1150</v>
      </c>
      <c r="I51" t="s">
        <v>1151</v>
      </c>
      <c r="J51" t="s">
        <v>1152</v>
      </c>
      <c r="K51" t="s">
        <v>1153</v>
      </c>
      <c r="L51" t="s">
        <v>1160</v>
      </c>
      <c r="M51" t="s">
        <v>1091</v>
      </c>
      <c r="N51" t="s">
        <v>161</v>
      </c>
      <c r="O51" t="s">
        <v>1149</v>
      </c>
      <c r="P51" t="s">
        <v>1150</v>
      </c>
      <c r="Q51" t="s">
        <v>1151</v>
      </c>
      <c r="R51" t="s">
        <v>1152</v>
      </c>
      <c r="S51" t="s">
        <v>1153</v>
      </c>
      <c r="T51" t="s">
        <v>3795</v>
      </c>
      <c r="U51" t="s">
        <v>3796</v>
      </c>
      <c r="V51" t="s">
        <v>645</v>
      </c>
      <c r="W51" t="s">
        <v>3775</v>
      </c>
      <c r="X51" t="s">
        <v>3942</v>
      </c>
      <c r="Y51" t="s">
        <v>3798</v>
      </c>
      <c r="Z51" t="s">
        <v>1091</v>
      </c>
      <c r="AA51" t="s">
        <v>3944</v>
      </c>
      <c r="AB51" t="s">
        <v>645</v>
      </c>
      <c r="AC51" t="s">
        <v>6</v>
      </c>
      <c r="AD51" t="s">
        <v>52</v>
      </c>
      <c r="AE51" t="s">
        <v>6</v>
      </c>
      <c r="AF51" t="s">
        <v>9</v>
      </c>
      <c r="AG51" t="s">
        <v>9</v>
      </c>
      <c r="AH51" t="s">
        <v>814</v>
      </c>
      <c r="AI51" t="s">
        <v>3946</v>
      </c>
      <c r="AJ51" t="s">
        <v>814</v>
      </c>
      <c r="AK51" t="s">
        <v>3946</v>
      </c>
      <c r="AL51" t="s">
        <v>9</v>
      </c>
    </row>
    <row r="52" spans="1:38" ht="11.25" customHeight="1">
      <c r="A52" t="s">
        <v>9</v>
      </c>
      <c r="B52" t="s">
        <v>35</v>
      </c>
      <c r="C52" t="s">
        <v>37</v>
      </c>
      <c r="D52" t="s">
        <v>9</v>
      </c>
      <c r="E52" t="s">
        <v>1148</v>
      </c>
      <c r="F52" t="s">
        <v>1084</v>
      </c>
      <c r="G52" t="s">
        <v>1149</v>
      </c>
      <c r="H52" t="s">
        <v>1150</v>
      </c>
      <c r="I52" t="s">
        <v>1151</v>
      </c>
      <c r="J52" t="s">
        <v>1152</v>
      </c>
      <c r="K52" t="s">
        <v>1153</v>
      </c>
      <c r="L52" t="s">
        <v>1132</v>
      </c>
      <c r="M52" t="s">
        <v>1154</v>
      </c>
      <c r="N52" t="s">
        <v>161</v>
      </c>
      <c r="O52" t="s">
        <v>1149</v>
      </c>
      <c r="P52" t="s">
        <v>1150</v>
      </c>
      <c r="Q52" t="s">
        <v>1151</v>
      </c>
      <c r="R52" t="s">
        <v>1152</v>
      </c>
      <c r="S52" t="s">
        <v>1153</v>
      </c>
      <c r="T52" t="s">
        <v>3795</v>
      </c>
      <c r="U52" t="s">
        <v>3796</v>
      </c>
      <c r="V52" t="s">
        <v>645</v>
      </c>
      <c r="W52" t="s">
        <v>3775</v>
      </c>
      <c r="X52" t="s">
        <v>3942</v>
      </c>
      <c r="Y52" t="s">
        <v>3798</v>
      </c>
      <c r="Z52" t="s">
        <v>1091</v>
      </c>
      <c r="AA52" t="s">
        <v>3947</v>
      </c>
      <c r="AB52" t="s">
        <v>645</v>
      </c>
      <c r="AC52" t="s">
        <v>52</v>
      </c>
      <c r="AD52" t="s">
        <v>52</v>
      </c>
      <c r="AE52" t="s">
        <v>52</v>
      </c>
      <c r="AF52" t="s">
        <v>131</v>
      </c>
      <c r="AG52" t="s">
        <v>3948</v>
      </c>
      <c r="AH52" t="s">
        <v>131</v>
      </c>
      <c r="AI52" t="s">
        <v>3948</v>
      </c>
      <c r="AJ52" t="s">
        <v>131</v>
      </c>
      <c r="AK52" t="s">
        <v>3948</v>
      </c>
      <c r="AL52" t="s">
        <v>3780</v>
      </c>
    </row>
    <row r="53" spans="1:38" ht="11.25" customHeight="1">
      <c r="A53" t="s">
        <v>9</v>
      </c>
      <c r="B53" t="s">
        <v>35</v>
      </c>
      <c r="C53" t="s">
        <v>37</v>
      </c>
      <c r="D53" t="s">
        <v>9</v>
      </c>
      <c r="E53" t="s">
        <v>3949</v>
      </c>
      <c r="F53" t="s">
        <v>1084</v>
      </c>
      <c r="G53" t="s">
        <v>1149</v>
      </c>
      <c r="H53" t="s">
        <v>3249</v>
      </c>
      <c r="I53" t="s">
        <v>3250</v>
      </c>
      <c r="J53" t="s">
        <v>3950</v>
      </c>
      <c r="K53" t="s">
        <v>3951</v>
      </c>
      <c r="L53" t="s">
        <v>3952</v>
      </c>
      <c r="M53" t="s">
        <v>3953</v>
      </c>
      <c r="N53" t="s">
        <v>161</v>
      </c>
      <c r="O53" t="s">
        <v>1149</v>
      </c>
      <c r="P53" t="s">
        <v>3249</v>
      </c>
      <c r="Q53" t="s">
        <v>3250</v>
      </c>
      <c r="R53" t="s">
        <v>3950</v>
      </c>
      <c r="S53" t="s">
        <v>3951</v>
      </c>
      <c r="T53" t="s">
        <v>3773</v>
      </c>
      <c r="U53" t="s">
        <v>3777</v>
      </c>
      <c r="V53" t="s">
        <v>645</v>
      </c>
      <c r="W53" t="s">
        <v>3775</v>
      </c>
      <c r="X53" t="s">
        <v>3776</v>
      </c>
      <c r="Y53" t="s">
        <v>3777</v>
      </c>
      <c r="Z53" t="s">
        <v>3954</v>
      </c>
      <c r="AA53" t="s">
        <v>3955</v>
      </c>
      <c r="AB53" t="s">
        <v>645</v>
      </c>
      <c r="AC53" t="s">
        <v>52</v>
      </c>
      <c r="AD53" t="s">
        <v>52</v>
      </c>
      <c r="AE53" t="s">
        <v>52</v>
      </c>
      <c r="AF53" t="s">
        <v>3956</v>
      </c>
      <c r="AG53" t="s">
        <v>3957</v>
      </c>
      <c r="AH53" t="s">
        <v>3956</v>
      </c>
      <c r="AI53" t="s">
        <v>3957</v>
      </c>
      <c r="AJ53" t="s">
        <v>3956</v>
      </c>
      <c r="AK53" t="s">
        <v>3957</v>
      </c>
      <c r="AL53" t="s">
        <v>3780</v>
      </c>
    </row>
    <row r="54" spans="1:38" ht="11.25" customHeight="1">
      <c r="A54" t="s">
        <v>9</v>
      </c>
      <c r="B54" t="s">
        <v>35</v>
      </c>
      <c r="C54" t="s">
        <v>37</v>
      </c>
      <c r="D54" t="s">
        <v>9</v>
      </c>
      <c r="E54" t="s">
        <v>3849</v>
      </c>
      <c r="F54" t="s">
        <v>1084</v>
      </c>
      <c r="G54" t="s">
        <v>1149</v>
      </c>
      <c r="H54" t="s">
        <v>3249</v>
      </c>
      <c r="I54" t="s">
        <v>3250</v>
      </c>
      <c r="J54" t="s">
        <v>3950</v>
      </c>
      <c r="K54" t="s">
        <v>3951</v>
      </c>
      <c r="L54" t="s">
        <v>3958</v>
      </c>
      <c r="M54" t="s">
        <v>3959</v>
      </c>
      <c r="N54" t="s">
        <v>161</v>
      </c>
      <c r="O54" t="s">
        <v>1149</v>
      </c>
      <c r="P54" t="s">
        <v>3249</v>
      </c>
      <c r="Q54" t="s">
        <v>3250</v>
      </c>
      <c r="R54" t="s">
        <v>3950</v>
      </c>
      <c r="S54" t="s">
        <v>3951</v>
      </c>
      <c r="T54" t="s">
        <v>3773</v>
      </c>
      <c r="U54" t="s">
        <v>3774</v>
      </c>
      <c r="V54" t="s">
        <v>645</v>
      </c>
      <c r="W54" t="s">
        <v>3775</v>
      </c>
      <c r="X54" t="s">
        <v>3776</v>
      </c>
      <c r="Y54" t="s">
        <v>3777</v>
      </c>
      <c r="Z54" t="s">
        <v>3960</v>
      </c>
      <c r="AA54" t="s">
        <v>3961</v>
      </c>
      <c r="AB54" t="s">
        <v>645</v>
      </c>
      <c r="AC54" t="s">
        <v>52</v>
      </c>
      <c r="AD54" t="s">
        <v>52</v>
      </c>
      <c r="AE54" t="s">
        <v>52</v>
      </c>
      <c r="AF54" t="s">
        <v>3962</v>
      </c>
      <c r="AG54" t="s">
        <v>3963</v>
      </c>
      <c r="AH54" t="s">
        <v>3962</v>
      </c>
      <c r="AI54" t="s">
        <v>3963</v>
      </c>
      <c r="AJ54" t="s">
        <v>3962</v>
      </c>
      <c r="AK54" t="s">
        <v>3963</v>
      </c>
      <c r="AL54" t="s">
        <v>3780</v>
      </c>
    </row>
    <row r="55" spans="1:38" ht="11.25" customHeight="1">
      <c r="A55" t="s">
        <v>9</v>
      </c>
      <c r="B55" t="s">
        <v>35</v>
      </c>
      <c r="C55" t="s">
        <v>37</v>
      </c>
      <c r="D55" t="s">
        <v>9</v>
      </c>
      <c r="E55" t="s">
        <v>3964</v>
      </c>
      <c r="F55" t="s">
        <v>3790</v>
      </c>
      <c r="G55" t="s">
        <v>1149</v>
      </c>
      <c r="H55" t="s">
        <v>3249</v>
      </c>
      <c r="I55" t="s">
        <v>3250</v>
      </c>
      <c r="J55" t="s">
        <v>3950</v>
      </c>
      <c r="K55" t="s">
        <v>3951</v>
      </c>
      <c r="L55" t="s">
        <v>3965</v>
      </c>
      <c r="M55" t="s">
        <v>1091</v>
      </c>
      <c r="N55" t="s">
        <v>161</v>
      </c>
      <c r="O55" t="s">
        <v>1149</v>
      </c>
      <c r="P55" t="s">
        <v>3249</v>
      </c>
      <c r="Q55" t="s">
        <v>3250</v>
      </c>
      <c r="R55" t="s">
        <v>3950</v>
      </c>
      <c r="S55" t="s">
        <v>3951</v>
      </c>
      <c r="T55" t="s">
        <v>3773</v>
      </c>
      <c r="U55" t="s">
        <v>3774</v>
      </c>
      <c r="V55" t="s">
        <v>645</v>
      </c>
      <c r="W55" t="s">
        <v>3775</v>
      </c>
      <c r="X55" t="s">
        <v>3776</v>
      </c>
      <c r="Y55" t="s">
        <v>3777</v>
      </c>
      <c r="Z55" t="s">
        <v>3960</v>
      </c>
      <c r="AA55" t="s">
        <v>3961</v>
      </c>
      <c r="AB55" t="s">
        <v>645</v>
      </c>
      <c r="AC55" t="s">
        <v>6</v>
      </c>
      <c r="AD55" t="s">
        <v>52</v>
      </c>
      <c r="AE55" t="s">
        <v>6</v>
      </c>
      <c r="AF55" t="s">
        <v>9</v>
      </c>
      <c r="AG55" t="s">
        <v>9</v>
      </c>
      <c r="AH55" t="s">
        <v>3962</v>
      </c>
      <c r="AI55" t="s">
        <v>3963</v>
      </c>
      <c r="AJ55" t="s">
        <v>3962</v>
      </c>
      <c r="AK55" t="s">
        <v>3963</v>
      </c>
      <c r="AL55" t="s">
        <v>9</v>
      </c>
    </row>
    <row r="56" spans="1:38" ht="11.25" customHeight="1">
      <c r="A56" t="s">
        <v>9</v>
      </c>
      <c r="B56" t="s">
        <v>35</v>
      </c>
      <c r="C56" t="s">
        <v>37</v>
      </c>
      <c r="D56" t="s">
        <v>9</v>
      </c>
      <c r="E56" t="s">
        <v>3966</v>
      </c>
      <c r="F56" t="s">
        <v>3790</v>
      </c>
      <c r="G56" t="s">
        <v>1149</v>
      </c>
      <c r="H56" t="s">
        <v>3249</v>
      </c>
      <c r="I56" t="s">
        <v>3250</v>
      </c>
      <c r="J56" t="s">
        <v>3950</v>
      </c>
      <c r="K56" t="s">
        <v>3951</v>
      </c>
      <c r="L56" t="s">
        <v>3965</v>
      </c>
      <c r="M56" t="s">
        <v>1091</v>
      </c>
      <c r="N56" t="s">
        <v>161</v>
      </c>
      <c r="O56" t="s">
        <v>1149</v>
      </c>
      <c r="P56" t="s">
        <v>3249</v>
      </c>
      <c r="Q56" t="s">
        <v>3250</v>
      </c>
      <c r="R56" t="s">
        <v>3950</v>
      </c>
      <c r="S56" t="s">
        <v>3951</v>
      </c>
      <c r="T56" t="s">
        <v>3773</v>
      </c>
      <c r="U56" t="s">
        <v>3774</v>
      </c>
      <c r="V56" t="s">
        <v>645</v>
      </c>
      <c r="W56" t="s">
        <v>3775</v>
      </c>
      <c r="X56" t="s">
        <v>3776</v>
      </c>
      <c r="Y56" t="s">
        <v>3777</v>
      </c>
      <c r="Z56" t="s">
        <v>3960</v>
      </c>
      <c r="AA56" t="s">
        <v>3961</v>
      </c>
      <c r="AB56" t="s">
        <v>645</v>
      </c>
      <c r="AC56" t="s">
        <v>6</v>
      </c>
      <c r="AD56" t="s">
        <v>52</v>
      </c>
      <c r="AE56" t="s">
        <v>6</v>
      </c>
      <c r="AF56" t="s">
        <v>9</v>
      </c>
      <c r="AG56" t="s">
        <v>9</v>
      </c>
      <c r="AH56" t="s">
        <v>3962</v>
      </c>
      <c r="AI56" t="s">
        <v>3963</v>
      </c>
      <c r="AJ56" t="s">
        <v>3962</v>
      </c>
      <c r="AK56" t="s">
        <v>3963</v>
      </c>
      <c r="AL56" t="s">
        <v>9</v>
      </c>
    </row>
    <row r="57" spans="1:38" ht="11.25" customHeight="1">
      <c r="A57" t="s">
        <v>9</v>
      </c>
      <c r="B57" t="s">
        <v>35</v>
      </c>
      <c r="C57" t="s">
        <v>37</v>
      </c>
      <c r="D57" t="s">
        <v>9</v>
      </c>
      <c r="E57" t="s">
        <v>1083</v>
      </c>
      <c r="F57" t="s">
        <v>1084</v>
      </c>
      <c r="G57" t="s">
        <v>3285</v>
      </c>
      <c r="H57" t="s">
        <v>3293</v>
      </c>
      <c r="I57" t="s">
        <v>3294</v>
      </c>
      <c r="J57" t="s">
        <v>3967</v>
      </c>
      <c r="K57" t="s">
        <v>3968</v>
      </c>
      <c r="L57" t="s">
        <v>3293</v>
      </c>
      <c r="M57" t="s">
        <v>1091</v>
      </c>
      <c r="N57" t="s">
        <v>161</v>
      </c>
      <c r="O57" t="s">
        <v>3285</v>
      </c>
      <c r="P57" t="s">
        <v>3293</v>
      </c>
      <c r="Q57" t="s">
        <v>3294</v>
      </c>
      <c r="R57" t="s">
        <v>3967</v>
      </c>
      <c r="S57" t="s">
        <v>3968</v>
      </c>
      <c r="T57" t="s">
        <v>3795</v>
      </c>
      <c r="U57" t="s">
        <v>3796</v>
      </c>
      <c r="V57" t="s">
        <v>645</v>
      </c>
      <c r="W57" t="s">
        <v>3775</v>
      </c>
      <c r="X57" t="s">
        <v>3942</v>
      </c>
      <c r="Y57" t="s">
        <v>3798</v>
      </c>
      <c r="Z57" t="s">
        <v>3969</v>
      </c>
      <c r="AA57" t="s">
        <v>3970</v>
      </c>
      <c r="AB57" t="s">
        <v>645</v>
      </c>
      <c r="AC57" t="s">
        <v>52</v>
      </c>
      <c r="AD57" t="s">
        <v>52</v>
      </c>
      <c r="AE57" t="s">
        <v>52</v>
      </c>
      <c r="AF57" t="s">
        <v>3971</v>
      </c>
      <c r="AG57" t="s">
        <v>3972</v>
      </c>
      <c r="AH57" t="s">
        <v>3971</v>
      </c>
      <c r="AI57" t="s">
        <v>3972</v>
      </c>
      <c r="AJ57" t="s">
        <v>3971</v>
      </c>
      <c r="AK57" t="s">
        <v>3972</v>
      </c>
      <c r="AL57" t="s">
        <v>3780</v>
      </c>
    </row>
    <row r="58" spans="1:38" ht="11.25" customHeight="1">
      <c r="A58" t="s">
        <v>9</v>
      </c>
      <c r="B58" t="s">
        <v>35</v>
      </c>
      <c r="C58" t="s">
        <v>37</v>
      </c>
      <c r="D58" t="s">
        <v>9</v>
      </c>
      <c r="E58" t="s">
        <v>1083</v>
      </c>
      <c r="F58" t="s">
        <v>3790</v>
      </c>
      <c r="G58" t="s">
        <v>3285</v>
      </c>
      <c r="H58" t="s">
        <v>3293</v>
      </c>
      <c r="I58" t="s">
        <v>3294</v>
      </c>
      <c r="J58" t="s">
        <v>3967</v>
      </c>
      <c r="K58" t="s">
        <v>3968</v>
      </c>
      <c r="L58" t="s">
        <v>3293</v>
      </c>
      <c r="M58" t="s">
        <v>1091</v>
      </c>
      <c r="N58" t="s">
        <v>161</v>
      </c>
      <c r="O58" t="s">
        <v>3285</v>
      </c>
      <c r="P58" t="s">
        <v>3293</v>
      </c>
      <c r="Q58" t="s">
        <v>3294</v>
      </c>
      <c r="R58" t="s">
        <v>3967</v>
      </c>
      <c r="S58" t="s">
        <v>3968</v>
      </c>
      <c r="T58" t="s">
        <v>3795</v>
      </c>
      <c r="U58" t="s">
        <v>3796</v>
      </c>
      <c r="V58" t="s">
        <v>645</v>
      </c>
      <c r="W58" t="s">
        <v>3775</v>
      </c>
      <c r="X58" t="s">
        <v>3942</v>
      </c>
      <c r="Y58" t="s">
        <v>3798</v>
      </c>
      <c r="Z58" t="s">
        <v>3969</v>
      </c>
      <c r="AA58" t="s">
        <v>3970</v>
      </c>
      <c r="AB58" t="s">
        <v>645</v>
      </c>
      <c r="AC58" t="s">
        <v>6</v>
      </c>
      <c r="AD58" t="s">
        <v>52</v>
      </c>
      <c r="AE58" t="s">
        <v>6</v>
      </c>
      <c r="AF58" t="s">
        <v>9</v>
      </c>
      <c r="AG58" t="s">
        <v>9</v>
      </c>
      <c r="AH58" t="s">
        <v>3971</v>
      </c>
      <c r="AI58" t="s">
        <v>3972</v>
      </c>
      <c r="AJ58" t="s">
        <v>3971</v>
      </c>
      <c r="AK58" t="s">
        <v>3972</v>
      </c>
      <c r="AL58" t="s">
        <v>9</v>
      </c>
    </row>
    <row r="59" spans="1:38" ht="11.25" customHeight="1">
      <c r="A59" t="s">
        <v>9</v>
      </c>
      <c r="B59" t="s">
        <v>35</v>
      </c>
      <c r="C59" t="s">
        <v>37</v>
      </c>
      <c r="D59" t="s">
        <v>9</v>
      </c>
      <c r="E59" t="s">
        <v>1083</v>
      </c>
      <c r="F59" t="s">
        <v>1084</v>
      </c>
      <c r="G59" t="s">
        <v>3297</v>
      </c>
      <c r="H59" t="s">
        <v>3301</v>
      </c>
      <c r="I59" t="s">
        <v>3302</v>
      </c>
      <c r="J59" t="s">
        <v>3973</v>
      </c>
      <c r="K59" t="s">
        <v>3974</v>
      </c>
      <c r="L59" t="s">
        <v>3975</v>
      </c>
      <c r="M59" t="s">
        <v>3976</v>
      </c>
      <c r="N59" t="s">
        <v>161</v>
      </c>
      <c r="O59" t="s">
        <v>3297</v>
      </c>
      <c r="P59" t="s">
        <v>3301</v>
      </c>
      <c r="Q59" t="s">
        <v>3302</v>
      </c>
      <c r="R59" t="s">
        <v>3973</v>
      </c>
      <c r="S59" t="s">
        <v>3974</v>
      </c>
      <c r="T59" t="s">
        <v>3795</v>
      </c>
      <c r="U59" t="s">
        <v>3796</v>
      </c>
      <c r="V59" t="s">
        <v>645</v>
      </c>
      <c r="W59" t="s">
        <v>3775</v>
      </c>
      <c r="X59" t="s">
        <v>3797</v>
      </c>
      <c r="Y59" t="s">
        <v>3798</v>
      </c>
      <c r="Z59" t="s">
        <v>3977</v>
      </c>
      <c r="AA59" t="s">
        <v>3978</v>
      </c>
      <c r="AB59" t="s">
        <v>645</v>
      </c>
      <c r="AC59" t="s">
        <v>52</v>
      </c>
      <c r="AD59" t="s">
        <v>52</v>
      </c>
      <c r="AE59" t="s">
        <v>52</v>
      </c>
      <c r="AF59" t="s">
        <v>3979</v>
      </c>
      <c r="AG59" t="s">
        <v>3980</v>
      </c>
      <c r="AH59" t="s">
        <v>3979</v>
      </c>
      <c r="AI59" t="s">
        <v>3980</v>
      </c>
      <c r="AJ59" t="s">
        <v>3979</v>
      </c>
      <c r="AK59" t="s">
        <v>3980</v>
      </c>
      <c r="AL59" t="s">
        <v>3780</v>
      </c>
    </row>
    <row r="60" spans="1:38" ht="11.25" customHeight="1">
      <c r="A60" t="s">
        <v>9</v>
      </c>
      <c r="B60" t="s">
        <v>35</v>
      </c>
      <c r="C60" t="s">
        <v>37</v>
      </c>
      <c r="D60" t="s">
        <v>9</v>
      </c>
      <c r="E60" t="s">
        <v>1098</v>
      </c>
      <c r="F60" t="s">
        <v>1084</v>
      </c>
      <c r="G60" t="s">
        <v>3297</v>
      </c>
      <c r="H60" t="s">
        <v>3301</v>
      </c>
      <c r="I60" t="s">
        <v>3302</v>
      </c>
      <c r="J60" t="s">
        <v>3973</v>
      </c>
      <c r="K60" t="s">
        <v>3974</v>
      </c>
      <c r="L60" t="s">
        <v>3981</v>
      </c>
      <c r="M60" t="s">
        <v>1091</v>
      </c>
      <c r="N60" t="s">
        <v>161</v>
      </c>
      <c r="O60" t="s">
        <v>3297</v>
      </c>
      <c r="P60" t="s">
        <v>3301</v>
      </c>
      <c r="Q60" t="s">
        <v>3302</v>
      </c>
      <c r="R60" t="s">
        <v>3973</v>
      </c>
      <c r="S60" t="s">
        <v>3974</v>
      </c>
      <c r="T60" t="s">
        <v>3795</v>
      </c>
      <c r="U60" t="s">
        <v>3796</v>
      </c>
      <c r="V60" t="s">
        <v>645</v>
      </c>
      <c r="W60" t="s">
        <v>3775</v>
      </c>
      <c r="X60" t="s">
        <v>3797</v>
      </c>
      <c r="Y60" t="s">
        <v>3798</v>
      </c>
      <c r="Z60" t="s">
        <v>3982</v>
      </c>
      <c r="AA60" t="s">
        <v>3978</v>
      </c>
      <c r="AB60" t="s">
        <v>645</v>
      </c>
      <c r="AC60" t="s">
        <v>52</v>
      </c>
      <c r="AD60" t="s">
        <v>52</v>
      </c>
      <c r="AE60" t="s">
        <v>52</v>
      </c>
      <c r="AF60" t="s">
        <v>3983</v>
      </c>
      <c r="AG60" t="s">
        <v>3984</v>
      </c>
      <c r="AH60" t="s">
        <v>3983</v>
      </c>
      <c r="AI60" t="s">
        <v>3984</v>
      </c>
      <c r="AJ60" t="s">
        <v>3983</v>
      </c>
      <c r="AK60" t="s">
        <v>3984</v>
      </c>
      <c r="AL60" t="s">
        <v>3780</v>
      </c>
    </row>
    <row r="61" spans="1:38" ht="11.25" customHeight="1">
      <c r="A61" t="s">
        <v>9</v>
      </c>
      <c r="B61" t="s">
        <v>35</v>
      </c>
      <c r="C61" t="s">
        <v>37</v>
      </c>
      <c r="D61" t="s">
        <v>9</v>
      </c>
      <c r="E61" t="s">
        <v>3917</v>
      </c>
      <c r="F61" t="s">
        <v>3790</v>
      </c>
      <c r="G61" t="s">
        <v>3297</v>
      </c>
      <c r="H61" t="s">
        <v>3301</v>
      </c>
      <c r="I61" t="s">
        <v>3302</v>
      </c>
      <c r="J61" t="s">
        <v>3973</v>
      </c>
      <c r="K61" t="s">
        <v>3974</v>
      </c>
      <c r="L61" t="s">
        <v>3981</v>
      </c>
      <c r="M61" t="s">
        <v>1091</v>
      </c>
      <c r="N61" t="s">
        <v>161</v>
      </c>
      <c r="O61" t="s">
        <v>3297</v>
      </c>
      <c r="P61" t="s">
        <v>3301</v>
      </c>
      <c r="Q61" t="s">
        <v>3302</v>
      </c>
      <c r="R61" t="s">
        <v>3973</v>
      </c>
      <c r="S61" t="s">
        <v>3974</v>
      </c>
      <c r="T61" t="s">
        <v>3795</v>
      </c>
      <c r="U61" t="s">
        <v>3796</v>
      </c>
      <c r="V61" t="s">
        <v>645</v>
      </c>
      <c r="W61" t="s">
        <v>3775</v>
      </c>
      <c r="X61" t="s">
        <v>3797</v>
      </c>
      <c r="Y61" t="s">
        <v>3798</v>
      </c>
      <c r="Z61" t="s">
        <v>3982</v>
      </c>
      <c r="AA61" t="s">
        <v>3978</v>
      </c>
      <c r="AB61" t="s">
        <v>645</v>
      </c>
      <c r="AC61" t="s">
        <v>6</v>
      </c>
      <c r="AD61" t="s">
        <v>52</v>
      </c>
      <c r="AE61" t="s">
        <v>6</v>
      </c>
      <c r="AF61" t="s">
        <v>9</v>
      </c>
      <c r="AG61" t="s">
        <v>9</v>
      </c>
      <c r="AH61" t="s">
        <v>3983</v>
      </c>
      <c r="AI61" t="s">
        <v>3984</v>
      </c>
      <c r="AJ61" t="s">
        <v>3983</v>
      </c>
      <c r="AK61" t="s">
        <v>3984</v>
      </c>
      <c r="AL61" t="s">
        <v>9</v>
      </c>
    </row>
    <row r="62" spans="1:38" ht="11.25" customHeight="1">
      <c r="A62" t="s">
        <v>9</v>
      </c>
      <c r="B62" t="s">
        <v>35</v>
      </c>
      <c r="C62" t="s">
        <v>37</v>
      </c>
      <c r="D62" t="s">
        <v>9</v>
      </c>
      <c r="E62" t="s">
        <v>1105</v>
      </c>
      <c r="F62" t="s">
        <v>1084</v>
      </c>
      <c r="G62" t="s">
        <v>3297</v>
      </c>
      <c r="H62" t="s">
        <v>3301</v>
      </c>
      <c r="I62" t="s">
        <v>3302</v>
      </c>
      <c r="J62" t="s">
        <v>3973</v>
      </c>
      <c r="K62" t="s">
        <v>3974</v>
      </c>
      <c r="L62" t="s">
        <v>1132</v>
      </c>
      <c r="M62" t="s">
        <v>3985</v>
      </c>
      <c r="N62" t="s">
        <v>161</v>
      </c>
      <c r="O62" t="s">
        <v>3297</v>
      </c>
      <c r="P62" t="s">
        <v>3301</v>
      </c>
      <c r="Q62" t="s">
        <v>3302</v>
      </c>
      <c r="R62" t="s">
        <v>3973</v>
      </c>
      <c r="S62" t="s">
        <v>3974</v>
      </c>
      <c r="T62" t="s">
        <v>3795</v>
      </c>
      <c r="U62" t="s">
        <v>3796</v>
      </c>
      <c r="V62" t="s">
        <v>645</v>
      </c>
      <c r="W62" t="s">
        <v>3775</v>
      </c>
      <c r="X62" t="s">
        <v>3797</v>
      </c>
      <c r="Y62" t="s">
        <v>3798</v>
      </c>
      <c r="Z62" t="s">
        <v>3986</v>
      </c>
      <c r="AA62" t="s">
        <v>3978</v>
      </c>
      <c r="AB62" t="s">
        <v>645</v>
      </c>
      <c r="AC62" t="s">
        <v>52</v>
      </c>
      <c r="AD62" t="s">
        <v>52</v>
      </c>
      <c r="AE62" t="s">
        <v>52</v>
      </c>
      <c r="AF62" t="s">
        <v>416</v>
      </c>
      <c r="AG62" t="s">
        <v>3987</v>
      </c>
      <c r="AH62" t="s">
        <v>416</v>
      </c>
      <c r="AI62" t="s">
        <v>3987</v>
      </c>
      <c r="AJ62" t="s">
        <v>416</v>
      </c>
      <c r="AK62" t="s">
        <v>3987</v>
      </c>
      <c r="AL62" t="s">
        <v>3780</v>
      </c>
    </row>
    <row r="63" spans="1:38" ht="11.25" customHeight="1">
      <c r="A63" t="s">
        <v>9</v>
      </c>
      <c r="B63" t="s">
        <v>35</v>
      </c>
      <c r="C63" t="s">
        <v>37</v>
      </c>
      <c r="D63" t="s">
        <v>9</v>
      </c>
      <c r="E63" t="s">
        <v>3988</v>
      </c>
      <c r="F63" t="s">
        <v>3790</v>
      </c>
      <c r="G63" t="s">
        <v>3297</v>
      </c>
      <c r="H63" t="s">
        <v>3301</v>
      </c>
      <c r="I63" t="s">
        <v>3302</v>
      </c>
      <c r="J63" t="s">
        <v>3973</v>
      </c>
      <c r="K63" t="s">
        <v>3974</v>
      </c>
      <c r="L63" t="s">
        <v>1132</v>
      </c>
      <c r="M63" t="s">
        <v>3985</v>
      </c>
      <c r="N63" t="s">
        <v>161</v>
      </c>
      <c r="O63" t="s">
        <v>3297</v>
      </c>
      <c r="P63" t="s">
        <v>3301</v>
      </c>
      <c r="Q63" t="s">
        <v>3302</v>
      </c>
      <c r="R63" t="s">
        <v>3973</v>
      </c>
      <c r="S63" t="s">
        <v>3974</v>
      </c>
      <c r="T63" t="s">
        <v>3795</v>
      </c>
      <c r="U63" t="s">
        <v>3796</v>
      </c>
      <c r="V63" t="s">
        <v>645</v>
      </c>
      <c r="W63" t="s">
        <v>3775</v>
      </c>
      <c r="X63" t="s">
        <v>3797</v>
      </c>
      <c r="Y63" t="s">
        <v>3798</v>
      </c>
      <c r="Z63" t="s">
        <v>3986</v>
      </c>
      <c r="AA63" t="s">
        <v>3978</v>
      </c>
      <c r="AB63" t="s">
        <v>645</v>
      </c>
      <c r="AC63" t="s">
        <v>6</v>
      </c>
      <c r="AD63" t="s">
        <v>52</v>
      </c>
      <c r="AE63" t="s">
        <v>6</v>
      </c>
      <c r="AF63" t="s">
        <v>9</v>
      </c>
      <c r="AG63" t="s">
        <v>9</v>
      </c>
      <c r="AH63" t="s">
        <v>416</v>
      </c>
      <c r="AI63" t="s">
        <v>3987</v>
      </c>
      <c r="AJ63" t="s">
        <v>416</v>
      </c>
      <c r="AK63" t="s">
        <v>3987</v>
      </c>
      <c r="AL63" t="s">
        <v>9</v>
      </c>
    </row>
    <row r="64" spans="1:38" ht="11.25" customHeight="1">
      <c r="A64" t="s">
        <v>9</v>
      </c>
      <c r="B64" t="s">
        <v>35</v>
      </c>
      <c r="C64" t="s">
        <v>37</v>
      </c>
      <c r="D64" t="s">
        <v>9</v>
      </c>
      <c r="E64" t="s">
        <v>1083</v>
      </c>
      <c r="F64" t="s">
        <v>1084</v>
      </c>
      <c r="G64" t="s">
        <v>3309</v>
      </c>
      <c r="H64" t="s">
        <v>3313</v>
      </c>
      <c r="I64" t="s">
        <v>3314</v>
      </c>
      <c r="J64" t="s">
        <v>3989</v>
      </c>
      <c r="K64" t="s">
        <v>3990</v>
      </c>
      <c r="L64" t="s">
        <v>3991</v>
      </c>
      <c r="M64" t="s">
        <v>1091</v>
      </c>
      <c r="N64" t="s">
        <v>161</v>
      </c>
      <c r="O64" t="s">
        <v>3309</v>
      </c>
      <c r="P64" t="s">
        <v>3313</v>
      </c>
      <c r="Q64" t="s">
        <v>3314</v>
      </c>
      <c r="R64" t="s">
        <v>3989</v>
      </c>
      <c r="S64" t="s">
        <v>3990</v>
      </c>
      <c r="T64" t="s">
        <v>3795</v>
      </c>
      <c r="U64" t="s">
        <v>3796</v>
      </c>
      <c r="V64" t="s">
        <v>645</v>
      </c>
      <c r="W64" t="s">
        <v>3775</v>
      </c>
      <c r="X64" t="s">
        <v>3797</v>
      </c>
      <c r="Y64" t="s">
        <v>3798</v>
      </c>
      <c r="Z64" t="s">
        <v>3992</v>
      </c>
      <c r="AA64" t="s">
        <v>3978</v>
      </c>
      <c r="AB64" t="s">
        <v>645</v>
      </c>
      <c r="AC64" t="s">
        <v>52</v>
      </c>
      <c r="AD64" t="s">
        <v>52</v>
      </c>
      <c r="AE64" t="s">
        <v>52</v>
      </c>
      <c r="AF64" t="s">
        <v>3993</v>
      </c>
      <c r="AG64" t="s">
        <v>3994</v>
      </c>
      <c r="AH64" t="s">
        <v>3993</v>
      </c>
      <c r="AI64" t="s">
        <v>3994</v>
      </c>
      <c r="AJ64" t="s">
        <v>3993</v>
      </c>
      <c r="AK64" t="s">
        <v>3994</v>
      </c>
      <c r="AL64" t="s">
        <v>3780</v>
      </c>
    </row>
    <row r="65" spans="1:38" ht="11.25" customHeight="1">
      <c r="A65" t="s">
        <v>9</v>
      </c>
      <c r="B65" t="s">
        <v>35</v>
      </c>
      <c r="C65" t="s">
        <v>37</v>
      </c>
      <c r="D65" t="s">
        <v>9</v>
      </c>
      <c r="E65" t="s">
        <v>1098</v>
      </c>
      <c r="F65" t="s">
        <v>1084</v>
      </c>
      <c r="G65" t="s">
        <v>3309</v>
      </c>
      <c r="H65" t="s">
        <v>3313</v>
      </c>
      <c r="I65" t="s">
        <v>3314</v>
      </c>
      <c r="J65" t="s">
        <v>3989</v>
      </c>
      <c r="K65" t="s">
        <v>3990</v>
      </c>
      <c r="L65" t="s">
        <v>3995</v>
      </c>
      <c r="M65" t="s">
        <v>1091</v>
      </c>
      <c r="N65" t="s">
        <v>161</v>
      </c>
      <c r="O65" t="s">
        <v>3309</v>
      </c>
      <c r="P65" t="s">
        <v>3313</v>
      </c>
      <c r="Q65" t="s">
        <v>3314</v>
      </c>
      <c r="R65" t="s">
        <v>3989</v>
      </c>
      <c r="S65" t="s">
        <v>3990</v>
      </c>
      <c r="T65" t="s">
        <v>3795</v>
      </c>
      <c r="U65" t="s">
        <v>3796</v>
      </c>
      <c r="V65" t="s">
        <v>645</v>
      </c>
      <c r="W65" t="s">
        <v>3775</v>
      </c>
      <c r="X65" t="s">
        <v>3797</v>
      </c>
      <c r="Y65" t="s">
        <v>3798</v>
      </c>
      <c r="Z65" t="s">
        <v>3996</v>
      </c>
      <c r="AA65" t="s">
        <v>3978</v>
      </c>
      <c r="AB65" t="s">
        <v>645</v>
      </c>
      <c r="AC65" t="s">
        <v>52</v>
      </c>
      <c r="AD65" t="s">
        <v>52</v>
      </c>
      <c r="AE65" t="s">
        <v>52</v>
      </c>
      <c r="AF65" t="s">
        <v>3997</v>
      </c>
      <c r="AG65" t="s">
        <v>3998</v>
      </c>
      <c r="AH65" t="s">
        <v>3997</v>
      </c>
      <c r="AI65" t="s">
        <v>3998</v>
      </c>
      <c r="AJ65" t="s">
        <v>3997</v>
      </c>
      <c r="AK65" t="s">
        <v>3998</v>
      </c>
      <c r="AL65" t="s">
        <v>3780</v>
      </c>
    </row>
    <row r="66" spans="1:38" ht="11.25" customHeight="1">
      <c r="A66" t="s">
        <v>9</v>
      </c>
      <c r="B66" t="s">
        <v>35</v>
      </c>
      <c r="C66" t="s">
        <v>37</v>
      </c>
      <c r="D66" t="s">
        <v>9</v>
      </c>
      <c r="E66" t="s">
        <v>3849</v>
      </c>
      <c r="F66" t="s">
        <v>1084</v>
      </c>
      <c r="G66" t="s">
        <v>3309</v>
      </c>
      <c r="H66" t="s">
        <v>3313</v>
      </c>
      <c r="I66" t="s">
        <v>3314</v>
      </c>
      <c r="J66" t="s">
        <v>3989</v>
      </c>
      <c r="K66" t="s">
        <v>3990</v>
      </c>
      <c r="L66" t="s">
        <v>3999</v>
      </c>
      <c r="M66" t="s">
        <v>1091</v>
      </c>
      <c r="N66" t="s">
        <v>161</v>
      </c>
      <c r="O66" t="s">
        <v>3309</v>
      </c>
      <c r="P66" t="s">
        <v>3313</v>
      </c>
      <c r="Q66" t="s">
        <v>3314</v>
      </c>
      <c r="R66" t="s">
        <v>3989</v>
      </c>
      <c r="S66" t="s">
        <v>3990</v>
      </c>
      <c r="T66" t="s">
        <v>3795</v>
      </c>
      <c r="U66" t="s">
        <v>3796</v>
      </c>
      <c r="V66" t="s">
        <v>645</v>
      </c>
      <c r="W66" t="s">
        <v>3775</v>
      </c>
      <c r="X66" t="s">
        <v>3797</v>
      </c>
      <c r="Y66" t="s">
        <v>3798</v>
      </c>
      <c r="Z66" t="s">
        <v>4000</v>
      </c>
      <c r="AA66" t="s">
        <v>3978</v>
      </c>
      <c r="AB66" t="s">
        <v>645</v>
      </c>
      <c r="AC66" t="s">
        <v>52</v>
      </c>
      <c r="AD66" t="s">
        <v>52</v>
      </c>
      <c r="AE66" t="s">
        <v>52</v>
      </c>
      <c r="AF66" t="s">
        <v>416</v>
      </c>
      <c r="AG66" t="s">
        <v>4001</v>
      </c>
      <c r="AH66" t="s">
        <v>416</v>
      </c>
      <c r="AI66" t="s">
        <v>4001</v>
      </c>
      <c r="AJ66" t="s">
        <v>416</v>
      </c>
      <c r="AK66" t="s">
        <v>4001</v>
      </c>
      <c r="AL66" t="s">
        <v>3780</v>
      </c>
    </row>
    <row r="67" spans="1:38" ht="11.25" customHeight="1">
      <c r="A67" t="s">
        <v>9</v>
      </c>
      <c r="B67" t="s">
        <v>35</v>
      </c>
      <c r="C67" t="s">
        <v>37</v>
      </c>
      <c r="D67" t="s">
        <v>9</v>
      </c>
      <c r="E67" t="s">
        <v>1105</v>
      </c>
      <c r="F67" t="s">
        <v>1106</v>
      </c>
      <c r="G67" t="s">
        <v>1110</v>
      </c>
      <c r="H67" t="s">
        <v>3320</v>
      </c>
      <c r="I67" t="s">
        <v>3321</v>
      </c>
      <c r="J67" t="s">
        <v>4002</v>
      </c>
      <c r="K67" t="s">
        <v>4003</v>
      </c>
      <c r="L67" t="s">
        <v>4004</v>
      </c>
      <c r="M67" t="s">
        <v>1091</v>
      </c>
      <c r="N67" t="s">
        <v>161</v>
      </c>
      <c r="O67" t="s">
        <v>1110</v>
      </c>
      <c r="P67" t="s">
        <v>3320</v>
      </c>
      <c r="Q67" t="s">
        <v>3321</v>
      </c>
      <c r="R67" t="s">
        <v>4002</v>
      </c>
      <c r="S67" t="s">
        <v>4003</v>
      </c>
      <c r="T67" t="s">
        <v>3795</v>
      </c>
      <c r="U67" t="s">
        <v>3796</v>
      </c>
      <c r="V67" t="s">
        <v>645</v>
      </c>
      <c r="W67" t="s">
        <v>3775</v>
      </c>
      <c r="X67" t="s">
        <v>3797</v>
      </c>
      <c r="Y67" t="s">
        <v>3798</v>
      </c>
      <c r="Z67" t="s">
        <v>4005</v>
      </c>
      <c r="AA67" t="s">
        <v>4006</v>
      </c>
      <c r="AB67" t="s">
        <v>645</v>
      </c>
      <c r="AC67" t="s">
        <v>52</v>
      </c>
      <c r="AD67" t="s">
        <v>6</v>
      </c>
      <c r="AE67" t="s">
        <v>6</v>
      </c>
      <c r="AF67" t="s">
        <v>4007</v>
      </c>
      <c r="AG67" t="s">
        <v>4008</v>
      </c>
      <c r="AH67" t="s">
        <v>9</v>
      </c>
      <c r="AI67" t="s">
        <v>9</v>
      </c>
      <c r="AJ67" t="s">
        <v>9</v>
      </c>
      <c r="AK67" t="s">
        <v>9</v>
      </c>
      <c r="AL67" t="s">
        <v>3780</v>
      </c>
    </row>
    <row r="68" spans="1:38" ht="11.25" customHeight="1">
      <c r="A68" t="s">
        <v>9</v>
      </c>
      <c r="B68" t="s">
        <v>35</v>
      </c>
      <c r="C68" t="s">
        <v>37</v>
      </c>
      <c r="D68" t="s">
        <v>9</v>
      </c>
      <c r="E68" t="s">
        <v>1083</v>
      </c>
      <c r="F68" t="s">
        <v>1084</v>
      </c>
      <c r="G68" t="s">
        <v>1110</v>
      </c>
      <c r="H68" t="s">
        <v>1111</v>
      </c>
      <c r="I68" t="s">
        <v>1112</v>
      </c>
      <c r="J68" t="s">
        <v>1113</v>
      </c>
      <c r="K68" t="s">
        <v>1114</v>
      </c>
      <c r="L68" t="s">
        <v>4009</v>
      </c>
      <c r="M68" t="s">
        <v>1091</v>
      </c>
      <c r="N68" t="s">
        <v>161</v>
      </c>
      <c r="O68" t="s">
        <v>1110</v>
      </c>
      <c r="P68" t="s">
        <v>1111</v>
      </c>
      <c r="Q68" t="s">
        <v>1112</v>
      </c>
      <c r="R68" t="s">
        <v>1113</v>
      </c>
      <c r="S68" t="s">
        <v>1114</v>
      </c>
      <c r="T68" t="s">
        <v>3795</v>
      </c>
      <c r="U68" t="s">
        <v>3796</v>
      </c>
      <c r="V68" t="s">
        <v>645</v>
      </c>
      <c r="W68" t="s">
        <v>3775</v>
      </c>
      <c r="X68" t="s">
        <v>3797</v>
      </c>
      <c r="Y68" t="s">
        <v>3798</v>
      </c>
      <c r="Z68" t="s">
        <v>4010</v>
      </c>
      <c r="AA68" t="s">
        <v>3800</v>
      </c>
      <c r="AB68" t="s">
        <v>645</v>
      </c>
      <c r="AC68" t="s">
        <v>52</v>
      </c>
      <c r="AD68" t="s">
        <v>52</v>
      </c>
      <c r="AE68" t="s">
        <v>52</v>
      </c>
      <c r="AF68" t="s">
        <v>77</v>
      </c>
      <c r="AG68" t="s">
        <v>4011</v>
      </c>
      <c r="AH68" t="s">
        <v>77</v>
      </c>
      <c r="AI68" t="s">
        <v>4011</v>
      </c>
      <c r="AJ68" t="s">
        <v>77</v>
      </c>
      <c r="AK68" t="s">
        <v>4011</v>
      </c>
      <c r="AL68" t="s">
        <v>3780</v>
      </c>
    </row>
    <row r="69" spans="1:38" ht="11.25" customHeight="1">
      <c r="A69" t="s">
        <v>9</v>
      </c>
      <c r="B69" t="s">
        <v>35</v>
      </c>
      <c r="C69" t="s">
        <v>37</v>
      </c>
      <c r="D69" t="s">
        <v>9</v>
      </c>
      <c r="E69" t="s">
        <v>1098</v>
      </c>
      <c r="F69" t="s">
        <v>1084</v>
      </c>
      <c r="G69" t="s">
        <v>1110</v>
      </c>
      <c r="H69" t="s">
        <v>1111</v>
      </c>
      <c r="I69" t="s">
        <v>1112</v>
      </c>
      <c r="J69" t="s">
        <v>1113</v>
      </c>
      <c r="K69" t="s">
        <v>1114</v>
      </c>
      <c r="L69" t="s">
        <v>1115</v>
      </c>
      <c r="M69" t="s">
        <v>1091</v>
      </c>
      <c r="N69" t="s">
        <v>161</v>
      </c>
      <c r="O69" t="s">
        <v>1110</v>
      </c>
      <c r="P69" t="s">
        <v>1111</v>
      </c>
      <c r="Q69" t="s">
        <v>1112</v>
      </c>
      <c r="R69" t="s">
        <v>1113</v>
      </c>
      <c r="S69" t="s">
        <v>1114</v>
      </c>
      <c r="T69" t="s">
        <v>3795</v>
      </c>
      <c r="U69" t="s">
        <v>3796</v>
      </c>
      <c r="V69" t="s">
        <v>645</v>
      </c>
      <c r="W69" t="s">
        <v>3775</v>
      </c>
      <c r="X69" t="s">
        <v>3797</v>
      </c>
      <c r="Y69" t="s">
        <v>3798</v>
      </c>
      <c r="Z69" t="s">
        <v>4005</v>
      </c>
      <c r="AA69" t="s">
        <v>3800</v>
      </c>
      <c r="AB69" t="s">
        <v>645</v>
      </c>
      <c r="AC69" t="s">
        <v>52</v>
      </c>
      <c r="AD69" t="s">
        <v>52</v>
      </c>
      <c r="AE69" t="s">
        <v>52</v>
      </c>
      <c r="AF69" t="s">
        <v>810</v>
      </c>
      <c r="AG69" t="s">
        <v>4012</v>
      </c>
      <c r="AH69" t="s">
        <v>810</v>
      </c>
      <c r="AI69" t="s">
        <v>4012</v>
      </c>
      <c r="AJ69" t="s">
        <v>810</v>
      </c>
      <c r="AK69" t="s">
        <v>4012</v>
      </c>
      <c r="AL69" t="s">
        <v>3780</v>
      </c>
    </row>
    <row r="70" spans="1:38" ht="11.25" customHeight="1">
      <c r="A70" t="s">
        <v>9</v>
      </c>
      <c r="B70" t="s">
        <v>35</v>
      </c>
      <c r="C70" t="s">
        <v>37</v>
      </c>
      <c r="D70" t="s">
        <v>9</v>
      </c>
      <c r="E70" t="s">
        <v>1083</v>
      </c>
      <c r="F70" t="s">
        <v>1084</v>
      </c>
      <c r="G70" t="s">
        <v>3345</v>
      </c>
      <c r="H70" t="s">
        <v>3351</v>
      </c>
      <c r="I70" t="s">
        <v>3352</v>
      </c>
      <c r="J70" t="s">
        <v>4013</v>
      </c>
      <c r="K70" t="s">
        <v>4014</v>
      </c>
      <c r="L70" t="s">
        <v>4015</v>
      </c>
      <c r="M70" t="s">
        <v>4016</v>
      </c>
      <c r="N70" t="s">
        <v>161</v>
      </c>
      <c r="O70" t="s">
        <v>3345</v>
      </c>
      <c r="P70" t="s">
        <v>3351</v>
      </c>
      <c r="Q70" t="s">
        <v>3352</v>
      </c>
      <c r="R70" t="s">
        <v>4013</v>
      </c>
      <c r="S70" t="s">
        <v>4014</v>
      </c>
      <c r="T70" t="s">
        <v>3795</v>
      </c>
      <c r="U70" t="s">
        <v>3796</v>
      </c>
      <c r="V70" t="s">
        <v>645</v>
      </c>
      <c r="W70" t="s">
        <v>3775</v>
      </c>
      <c r="X70" t="s">
        <v>3797</v>
      </c>
      <c r="Y70" t="s">
        <v>3798</v>
      </c>
      <c r="Z70" t="s">
        <v>4017</v>
      </c>
      <c r="AA70" t="s">
        <v>3800</v>
      </c>
      <c r="AB70" t="s">
        <v>645</v>
      </c>
      <c r="AC70" t="s">
        <v>52</v>
      </c>
      <c r="AD70" t="s">
        <v>52</v>
      </c>
      <c r="AE70" t="s">
        <v>52</v>
      </c>
      <c r="AF70" t="s">
        <v>79</v>
      </c>
      <c r="AG70" t="s">
        <v>4018</v>
      </c>
      <c r="AH70" t="s">
        <v>79</v>
      </c>
      <c r="AI70" t="s">
        <v>4018</v>
      </c>
      <c r="AJ70" t="s">
        <v>79</v>
      </c>
      <c r="AK70" t="s">
        <v>4018</v>
      </c>
      <c r="AL70" t="s">
        <v>3780</v>
      </c>
    </row>
    <row r="71" spans="1:38" ht="11.25" customHeight="1">
      <c r="A71" t="s">
        <v>9</v>
      </c>
      <c r="B71" t="s">
        <v>35</v>
      </c>
      <c r="C71" t="s">
        <v>37</v>
      </c>
      <c r="D71" t="s">
        <v>9</v>
      </c>
      <c r="E71" t="s">
        <v>3802</v>
      </c>
      <c r="F71" t="s">
        <v>3790</v>
      </c>
      <c r="G71" t="s">
        <v>3345</v>
      </c>
      <c r="H71" t="s">
        <v>3351</v>
      </c>
      <c r="I71" t="s">
        <v>3352</v>
      </c>
      <c r="J71" t="s">
        <v>4013</v>
      </c>
      <c r="K71" t="s">
        <v>4014</v>
      </c>
      <c r="L71" t="s">
        <v>4015</v>
      </c>
      <c r="M71" t="s">
        <v>4016</v>
      </c>
      <c r="N71" t="s">
        <v>161</v>
      </c>
      <c r="O71" t="s">
        <v>3345</v>
      </c>
      <c r="P71" t="s">
        <v>3351</v>
      </c>
      <c r="Q71" t="s">
        <v>3352</v>
      </c>
      <c r="R71" t="s">
        <v>4013</v>
      </c>
      <c r="S71" t="s">
        <v>4014</v>
      </c>
      <c r="T71" t="s">
        <v>3795</v>
      </c>
      <c r="U71" t="s">
        <v>3796</v>
      </c>
      <c r="V71" t="s">
        <v>645</v>
      </c>
      <c r="W71" t="s">
        <v>3775</v>
      </c>
      <c r="X71" t="s">
        <v>3797</v>
      </c>
      <c r="Y71" t="s">
        <v>3798</v>
      </c>
      <c r="Z71" t="s">
        <v>4017</v>
      </c>
      <c r="AA71" t="s">
        <v>3800</v>
      </c>
      <c r="AB71" t="s">
        <v>645</v>
      </c>
      <c r="AC71" t="s">
        <v>6</v>
      </c>
      <c r="AD71" t="s">
        <v>52</v>
      </c>
      <c r="AE71" t="s">
        <v>6</v>
      </c>
      <c r="AF71" t="s">
        <v>9</v>
      </c>
      <c r="AG71" t="s">
        <v>9</v>
      </c>
      <c r="AH71" t="s">
        <v>79</v>
      </c>
      <c r="AI71" t="s">
        <v>4018</v>
      </c>
      <c r="AJ71" t="s">
        <v>79</v>
      </c>
      <c r="AK71" t="s">
        <v>4018</v>
      </c>
      <c r="AL71" t="s">
        <v>9</v>
      </c>
    </row>
    <row r="72" spans="1:38" ht="11.25" customHeight="1">
      <c r="A72" t="s">
        <v>9</v>
      </c>
      <c r="B72" t="s">
        <v>35</v>
      </c>
      <c r="C72" t="s">
        <v>37</v>
      </c>
      <c r="D72" t="s">
        <v>9</v>
      </c>
      <c r="E72" t="s">
        <v>1098</v>
      </c>
      <c r="F72" t="s">
        <v>1084</v>
      </c>
      <c r="G72" t="s">
        <v>3345</v>
      </c>
      <c r="H72" t="s">
        <v>3351</v>
      </c>
      <c r="I72" t="s">
        <v>3352</v>
      </c>
      <c r="J72" t="s">
        <v>4013</v>
      </c>
      <c r="K72" t="s">
        <v>4014</v>
      </c>
      <c r="L72" t="s">
        <v>3855</v>
      </c>
      <c r="M72" t="s">
        <v>4019</v>
      </c>
      <c r="N72" t="s">
        <v>161</v>
      </c>
      <c r="O72" t="s">
        <v>3345</v>
      </c>
      <c r="P72" t="s">
        <v>3351</v>
      </c>
      <c r="Q72" t="s">
        <v>3352</v>
      </c>
      <c r="R72" t="s">
        <v>4013</v>
      </c>
      <c r="S72" t="s">
        <v>4014</v>
      </c>
      <c r="T72" t="s">
        <v>3795</v>
      </c>
      <c r="U72" t="s">
        <v>3796</v>
      </c>
      <c r="V72" t="s">
        <v>645</v>
      </c>
      <c r="W72" t="s">
        <v>3775</v>
      </c>
      <c r="X72" t="s">
        <v>3797</v>
      </c>
      <c r="Y72" t="s">
        <v>3798</v>
      </c>
      <c r="Z72" t="s">
        <v>4020</v>
      </c>
      <c r="AA72" t="s">
        <v>3800</v>
      </c>
      <c r="AB72" t="s">
        <v>645</v>
      </c>
      <c r="AC72" t="s">
        <v>52</v>
      </c>
      <c r="AD72" t="s">
        <v>52</v>
      </c>
      <c r="AE72" t="s">
        <v>52</v>
      </c>
      <c r="AF72" t="s">
        <v>808</v>
      </c>
      <c r="AG72" t="s">
        <v>4021</v>
      </c>
      <c r="AH72" t="s">
        <v>808</v>
      </c>
      <c r="AI72" t="s">
        <v>4021</v>
      </c>
      <c r="AJ72" t="s">
        <v>808</v>
      </c>
      <c r="AK72" t="s">
        <v>4021</v>
      </c>
      <c r="AL72" t="s">
        <v>3780</v>
      </c>
    </row>
    <row r="73" spans="1:38" ht="11.25" customHeight="1">
      <c r="A73" t="s">
        <v>9</v>
      </c>
      <c r="B73" t="s">
        <v>35</v>
      </c>
      <c r="C73" t="s">
        <v>37</v>
      </c>
      <c r="D73" t="s">
        <v>9</v>
      </c>
      <c r="E73" t="s">
        <v>4022</v>
      </c>
      <c r="F73" t="s">
        <v>1084</v>
      </c>
      <c r="G73" t="s">
        <v>3387</v>
      </c>
      <c r="H73" t="s">
        <v>3399</v>
      </c>
      <c r="I73" t="s">
        <v>3400</v>
      </c>
      <c r="J73" t="s">
        <v>4023</v>
      </c>
      <c r="K73" t="s">
        <v>4024</v>
      </c>
      <c r="L73" t="s">
        <v>4025</v>
      </c>
      <c r="M73" t="s">
        <v>1091</v>
      </c>
      <c r="N73" t="s">
        <v>161</v>
      </c>
      <c r="O73" t="s">
        <v>3387</v>
      </c>
      <c r="P73" t="s">
        <v>3399</v>
      </c>
      <c r="Q73" t="s">
        <v>3400</v>
      </c>
      <c r="R73" t="s">
        <v>4023</v>
      </c>
      <c r="S73" t="s">
        <v>4024</v>
      </c>
      <c r="T73" t="s">
        <v>3795</v>
      </c>
      <c r="U73" t="s">
        <v>3796</v>
      </c>
      <c r="V73" t="s">
        <v>645</v>
      </c>
      <c r="W73" t="s">
        <v>3775</v>
      </c>
      <c r="X73" t="s">
        <v>3797</v>
      </c>
      <c r="Y73" t="s">
        <v>3798</v>
      </c>
      <c r="Z73" t="s">
        <v>4026</v>
      </c>
      <c r="AA73" t="s">
        <v>4027</v>
      </c>
      <c r="AB73" t="s">
        <v>645</v>
      </c>
      <c r="AC73" t="s">
        <v>52</v>
      </c>
      <c r="AD73" t="s">
        <v>52</v>
      </c>
      <c r="AE73" t="s">
        <v>52</v>
      </c>
      <c r="AF73" t="s">
        <v>1232</v>
      </c>
      <c r="AG73" t="s">
        <v>4028</v>
      </c>
      <c r="AH73" t="s">
        <v>1232</v>
      </c>
      <c r="AI73" t="s">
        <v>4028</v>
      </c>
      <c r="AJ73" t="s">
        <v>1232</v>
      </c>
      <c r="AK73" t="s">
        <v>4028</v>
      </c>
      <c r="AL73" t="s">
        <v>3780</v>
      </c>
    </row>
    <row r="74" spans="1:38" ht="11.25" customHeight="1">
      <c r="A74" t="s">
        <v>9</v>
      </c>
      <c r="B74" t="s">
        <v>35</v>
      </c>
      <c r="C74" t="s">
        <v>37</v>
      </c>
      <c r="D74" t="s">
        <v>9</v>
      </c>
      <c r="E74" t="s">
        <v>1143</v>
      </c>
      <c r="F74" t="s">
        <v>1084</v>
      </c>
      <c r="G74" t="s">
        <v>1175</v>
      </c>
      <c r="H74" t="s">
        <v>1195</v>
      </c>
      <c r="I74" t="s">
        <v>1196</v>
      </c>
      <c r="J74" t="s">
        <v>4029</v>
      </c>
      <c r="K74" t="s">
        <v>4030</v>
      </c>
      <c r="L74" t="s">
        <v>4031</v>
      </c>
      <c r="M74" t="s">
        <v>1091</v>
      </c>
      <c r="N74" t="s">
        <v>161</v>
      </c>
      <c r="O74" t="s">
        <v>1175</v>
      </c>
      <c r="P74" t="s">
        <v>1195</v>
      </c>
      <c r="Q74" t="s">
        <v>1196</v>
      </c>
      <c r="R74" t="s">
        <v>4029</v>
      </c>
      <c r="S74" t="s">
        <v>4030</v>
      </c>
      <c r="T74" t="s">
        <v>3773</v>
      </c>
      <c r="U74" t="s">
        <v>3883</v>
      </c>
      <c r="V74" t="s">
        <v>645</v>
      </c>
      <c r="W74" t="s">
        <v>3775</v>
      </c>
      <c r="X74" t="s">
        <v>3797</v>
      </c>
      <c r="Y74" t="s">
        <v>3798</v>
      </c>
      <c r="Z74" t="s">
        <v>4032</v>
      </c>
      <c r="AA74" t="s">
        <v>4033</v>
      </c>
      <c r="AB74" t="s">
        <v>645</v>
      </c>
      <c r="AC74" t="s">
        <v>52</v>
      </c>
      <c r="AD74" t="s">
        <v>52</v>
      </c>
      <c r="AE74" t="s">
        <v>52</v>
      </c>
      <c r="AF74" t="s">
        <v>89</v>
      </c>
      <c r="AG74" t="s">
        <v>4034</v>
      </c>
      <c r="AH74" t="s">
        <v>89</v>
      </c>
      <c r="AI74" t="s">
        <v>4034</v>
      </c>
      <c r="AJ74" t="s">
        <v>89</v>
      </c>
      <c r="AK74" t="s">
        <v>4034</v>
      </c>
      <c r="AL74" t="s">
        <v>3780</v>
      </c>
    </row>
    <row r="75" spans="1:38" ht="11.25" customHeight="1">
      <c r="A75" t="s">
        <v>9</v>
      </c>
      <c r="B75" t="s">
        <v>35</v>
      </c>
      <c r="C75" t="s">
        <v>37</v>
      </c>
      <c r="D75" t="s">
        <v>9</v>
      </c>
      <c r="E75" t="s">
        <v>3900</v>
      </c>
      <c r="F75" t="s">
        <v>3790</v>
      </c>
      <c r="G75" t="s">
        <v>1175</v>
      </c>
      <c r="H75" t="s">
        <v>1195</v>
      </c>
      <c r="I75" t="s">
        <v>1196</v>
      </c>
      <c r="J75" t="s">
        <v>1197</v>
      </c>
      <c r="K75" t="s">
        <v>1198</v>
      </c>
      <c r="L75" t="s">
        <v>1199</v>
      </c>
      <c r="M75" t="s">
        <v>1091</v>
      </c>
      <c r="N75" t="s">
        <v>161</v>
      </c>
      <c r="O75" t="s">
        <v>1175</v>
      </c>
      <c r="P75" t="s">
        <v>1195</v>
      </c>
      <c r="Q75" t="s">
        <v>1196</v>
      </c>
      <c r="R75" t="s">
        <v>1197</v>
      </c>
      <c r="S75" t="s">
        <v>1198</v>
      </c>
      <c r="T75" t="s">
        <v>3795</v>
      </c>
      <c r="U75" t="s">
        <v>3796</v>
      </c>
      <c r="V75" t="s">
        <v>645</v>
      </c>
      <c r="W75" t="s">
        <v>3775</v>
      </c>
      <c r="X75" t="s">
        <v>3797</v>
      </c>
      <c r="Y75" t="s">
        <v>3798</v>
      </c>
      <c r="Z75" t="s">
        <v>4035</v>
      </c>
      <c r="AA75" t="s">
        <v>4036</v>
      </c>
      <c r="AB75" t="s">
        <v>645</v>
      </c>
      <c r="AC75" t="s">
        <v>6</v>
      </c>
      <c r="AD75" t="s">
        <v>52</v>
      </c>
      <c r="AE75" t="s">
        <v>6</v>
      </c>
      <c r="AF75" t="s">
        <v>9</v>
      </c>
      <c r="AG75" t="s">
        <v>9</v>
      </c>
      <c r="AH75" t="s">
        <v>78</v>
      </c>
      <c r="AI75" t="s">
        <v>1230</v>
      </c>
      <c r="AJ75" t="s">
        <v>78</v>
      </c>
      <c r="AK75" t="s">
        <v>1230</v>
      </c>
      <c r="AL75" t="s">
        <v>9</v>
      </c>
    </row>
    <row r="76" spans="1:38" ht="11.25" customHeight="1">
      <c r="A76" t="s">
        <v>9</v>
      </c>
      <c r="B76" t="s">
        <v>35</v>
      </c>
      <c r="C76" t="s">
        <v>37</v>
      </c>
      <c r="D76" t="s">
        <v>9</v>
      </c>
      <c r="E76" t="s">
        <v>1194</v>
      </c>
      <c r="F76" t="s">
        <v>1084</v>
      </c>
      <c r="G76" t="s">
        <v>1175</v>
      </c>
      <c r="H76" t="s">
        <v>1195</v>
      </c>
      <c r="I76" t="s">
        <v>1196</v>
      </c>
      <c r="J76" t="s">
        <v>1197</v>
      </c>
      <c r="K76" t="s">
        <v>1198</v>
      </c>
      <c r="L76" t="s">
        <v>1199</v>
      </c>
      <c r="M76" t="s">
        <v>1091</v>
      </c>
      <c r="N76" t="s">
        <v>161</v>
      </c>
      <c r="O76" t="s">
        <v>1175</v>
      </c>
      <c r="P76" t="s">
        <v>1195</v>
      </c>
      <c r="Q76" t="s">
        <v>1196</v>
      </c>
      <c r="R76" t="s">
        <v>1197</v>
      </c>
      <c r="S76" t="s">
        <v>1198</v>
      </c>
      <c r="T76" t="s">
        <v>3795</v>
      </c>
      <c r="U76" t="s">
        <v>3796</v>
      </c>
      <c r="V76" t="s">
        <v>645</v>
      </c>
      <c r="W76" t="s">
        <v>3775</v>
      </c>
      <c r="X76" t="s">
        <v>3797</v>
      </c>
      <c r="Y76" t="s">
        <v>3798</v>
      </c>
      <c r="Z76" t="s">
        <v>4035</v>
      </c>
      <c r="AA76" t="s">
        <v>4036</v>
      </c>
      <c r="AB76" t="s">
        <v>645</v>
      </c>
      <c r="AC76" t="s">
        <v>52</v>
      </c>
      <c r="AD76" t="s">
        <v>52</v>
      </c>
      <c r="AE76" t="s">
        <v>52</v>
      </c>
      <c r="AF76" t="s">
        <v>78</v>
      </c>
      <c r="AG76" t="s">
        <v>1230</v>
      </c>
      <c r="AH76" t="s">
        <v>78</v>
      </c>
      <c r="AI76" t="s">
        <v>1230</v>
      </c>
      <c r="AJ76" t="s">
        <v>78</v>
      </c>
      <c r="AK76" t="s">
        <v>1230</v>
      </c>
      <c r="AL76" t="s">
        <v>3780</v>
      </c>
    </row>
    <row r="77" spans="1:38" ht="11.25" customHeight="1">
      <c r="A77" t="s">
        <v>9</v>
      </c>
      <c r="B77" t="s">
        <v>35</v>
      </c>
      <c r="C77" t="s">
        <v>37</v>
      </c>
      <c r="D77" t="s">
        <v>9</v>
      </c>
      <c r="E77" t="s">
        <v>4037</v>
      </c>
      <c r="F77" t="s">
        <v>1084</v>
      </c>
      <c r="G77" t="s">
        <v>1175</v>
      </c>
      <c r="H77" t="s">
        <v>1195</v>
      </c>
      <c r="I77" t="s">
        <v>1196</v>
      </c>
      <c r="J77" t="s">
        <v>4038</v>
      </c>
      <c r="K77" t="s">
        <v>4039</v>
      </c>
      <c r="L77" t="s">
        <v>1091</v>
      </c>
      <c r="M77" t="s">
        <v>115</v>
      </c>
      <c r="N77" t="s">
        <v>161</v>
      </c>
      <c r="O77" t="s">
        <v>1175</v>
      </c>
      <c r="P77" t="s">
        <v>1195</v>
      </c>
      <c r="Q77" t="s">
        <v>1196</v>
      </c>
      <c r="R77" t="s">
        <v>4038</v>
      </c>
      <c r="S77" t="s">
        <v>4039</v>
      </c>
      <c r="T77" t="s">
        <v>3773</v>
      </c>
      <c r="U77" t="s">
        <v>3777</v>
      </c>
      <c r="V77" t="s">
        <v>645</v>
      </c>
      <c r="W77" t="s">
        <v>3775</v>
      </c>
      <c r="X77" t="s">
        <v>3776</v>
      </c>
      <c r="Y77" t="s">
        <v>3777</v>
      </c>
      <c r="Z77" t="s">
        <v>1091</v>
      </c>
      <c r="AA77" t="s">
        <v>4040</v>
      </c>
      <c r="AB77" t="s">
        <v>645</v>
      </c>
      <c r="AC77" t="s">
        <v>52</v>
      </c>
      <c r="AD77" t="s">
        <v>52</v>
      </c>
      <c r="AE77" t="s">
        <v>52</v>
      </c>
      <c r="AF77" t="s">
        <v>4041</v>
      </c>
      <c r="AG77" t="s">
        <v>3956</v>
      </c>
      <c r="AH77" t="s">
        <v>4041</v>
      </c>
      <c r="AI77" t="s">
        <v>3956</v>
      </c>
      <c r="AJ77" t="s">
        <v>4041</v>
      </c>
      <c r="AK77" t="s">
        <v>3956</v>
      </c>
      <c r="AL77" t="s">
        <v>3780</v>
      </c>
    </row>
    <row r="78" spans="1:38" ht="11.25" customHeight="1">
      <c r="A78" t="s">
        <v>9</v>
      </c>
      <c r="B78" t="s">
        <v>35</v>
      </c>
      <c r="C78" t="s">
        <v>37</v>
      </c>
      <c r="D78" t="s">
        <v>9</v>
      </c>
      <c r="E78" t="s">
        <v>1083</v>
      </c>
      <c r="F78" t="s">
        <v>1084</v>
      </c>
      <c r="G78" t="s">
        <v>1175</v>
      </c>
      <c r="H78" t="s">
        <v>1176</v>
      </c>
      <c r="I78" t="s">
        <v>1177</v>
      </c>
      <c r="J78" t="s">
        <v>1178</v>
      </c>
      <c r="K78" t="s">
        <v>1179</v>
      </c>
      <c r="L78" t="s">
        <v>4042</v>
      </c>
      <c r="M78" t="s">
        <v>4043</v>
      </c>
      <c r="N78" t="s">
        <v>161</v>
      </c>
      <c r="O78" t="s">
        <v>1175</v>
      </c>
      <c r="P78" t="s">
        <v>1176</v>
      </c>
      <c r="Q78" t="s">
        <v>1177</v>
      </c>
      <c r="R78" t="s">
        <v>1178</v>
      </c>
      <c r="S78" t="s">
        <v>1179</v>
      </c>
      <c r="T78" t="s">
        <v>3795</v>
      </c>
      <c r="U78" t="s">
        <v>3796</v>
      </c>
      <c r="V78" t="s">
        <v>645</v>
      </c>
      <c r="W78" t="s">
        <v>3775</v>
      </c>
      <c r="X78" t="s">
        <v>3797</v>
      </c>
      <c r="Y78" t="s">
        <v>3798</v>
      </c>
      <c r="Z78" t="s">
        <v>4044</v>
      </c>
      <c r="AA78" t="s">
        <v>3800</v>
      </c>
      <c r="AB78" t="s">
        <v>645</v>
      </c>
      <c r="AC78" t="s">
        <v>52</v>
      </c>
      <c r="AD78" t="s">
        <v>52</v>
      </c>
      <c r="AE78" t="s">
        <v>52</v>
      </c>
      <c r="AF78" t="s">
        <v>2258</v>
      </c>
      <c r="AG78" t="s">
        <v>4045</v>
      </c>
      <c r="AH78" t="s">
        <v>2258</v>
      </c>
      <c r="AI78" t="s">
        <v>4045</v>
      </c>
      <c r="AJ78" t="s">
        <v>2258</v>
      </c>
      <c r="AK78" t="s">
        <v>4045</v>
      </c>
      <c r="AL78" t="s">
        <v>3780</v>
      </c>
    </row>
    <row r="79" spans="1:38" ht="11.25" customHeight="1">
      <c r="A79" t="s">
        <v>9</v>
      </c>
      <c r="B79" t="s">
        <v>35</v>
      </c>
      <c r="C79" t="s">
        <v>37</v>
      </c>
      <c r="D79" t="s">
        <v>9</v>
      </c>
      <c r="E79" t="s">
        <v>3802</v>
      </c>
      <c r="F79" t="s">
        <v>3790</v>
      </c>
      <c r="G79" t="s">
        <v>1175</v>
      </c>
      <c r="H79" t="s">
        <v>1176</v>
      </c>
      <c r="I79" t="s">
        <v>1177</v>
      </c>
      <c r="J79" t="s">
        <v>1178</v>
      </c>
      <c r="K79" t="s">
        <v>1179</v>
      </c>
      <c r="L79" t="s">
        <v>4042</v>
      </c>
      <c r="M79" t="s">
        <v>4043</v>
      </c>
      <c r="N79" t="s">
        <v>161</v>
      </c>
      <c r="O79" t="s">
        <v>1175</v>
      </c>
      <c r="P79" t="s">
        <v>1176</v>
      </c>
      <c r="Q79" t="s">
        <v>1177</v>
      </c>
      <c r="R79" t="s">
        <v>1178</v>
      </c>
      <c r="S79" t="s">
        <v>1179</v>
      </c>
      <c r="T79" t="s">
        <v>3795</v>
      </c>
      <c r="U79" t="s">
        <v>3796</v>
      </c>
      <c r="V79" t="s">
        <v>645</v>
      </c>
      <c r="W79" t="s">
        <v>3775</v>
      </c>
      <c r="X79" t="s">
        <v>3797</v>
      </c>
      <c r="Y79" t="s">
        <v>3798</v>
      </c>
      <c r="Z79" t="s">
        <v>4044</v>
      </c>
      <c r="AA79" t="s">
        <v>3800</v>
      </c>
      <c r="AB79" t="s">
        <v>645</v>
      </c>
      <c r="AC79" t="s">
        <v>6</v>
      </c>
      <c r="AD79" t="s">
        <v>52</v>
      </c>
      <c r="AE79" t="s">
        <v>6</v>
      </c>
      <c r="AF79" t="s">
        <v>9</v>
      </c>
      <c r="AG79" t="s">
        <v>9</v>
      </c>
      <c r="AH79" t="s">
        <v>2258</v>
      </c>
      <c r="AI79" t="s">
        <v>4045</v>
      </c>
      <c r="AJ79" t="s">
        <v>2258</v>
      </c>
      <c r="AK79" t="s">
        <v>4045</v>
      </c>
      <c r="AL79" t="s">
        <v>9</v>
      </c>
    </row>
    <row r="80" spans="1:38" ht="11.25" customHeight="1">
      <c r="A80" t="s">
        <v>9</v>
      </c>
      <c r="B80" t="s">
        <v>35</v>
      </c>
      <c r="C80" t="s">
        <v>37</v>
      </c>
      <c r="D80" t="s">
        <v>9</v>
      </c>
      <c r="E80" t="s">
        <v>1174</v>
      </c>
      <c r="F80" t="s">
        <v>1084</v>
      </c>
      <c r="G80" t="s">
        <v>1175</v>
      </c>
      <c r="H80" t="s">
        <v>1176</v>
      </c>
      <c r="I80" t="s">
        <v>1177</v>
      </c>
      <c r="J80" t="s">
        <v>1178</v>
      </c>
      <c r="K80" t="s">
        <v>1179</v>
      </c>
      <c r="L80" t="s">
        <v>1180</v>
      </c>
      <c r="M80" t="s">
        <v>1181</v>
      </c>
      <c r="N80" t="s">
        <v>161</v>
      </c>
      <c r="O80" t="s">
        <v>1175</v>
      </c>
      <c r="P80" t="s">
        <v>1176</v>
      </c>
      <c r="Q80" t="s">
        <v>1177</v>
      </c>
      <c r="R80" t="s">
        <v>1178</v>
      </c>
      <c r="S80" t="s">
        <v>1179</v>
      </c>
      <c r="T80" t="s">
        <v>3773</v>
      </c>
      <c r="U80" t="s">
        <v>3785</v>
      </c>
      <c r="V80" t="s">
        <v>645</v>
      </c>
      <c r="W80" t="s">
        <v>3775</v>
      </c>
      <c r="X80" t="s">
        <v>3776</v>
      </c>
      <c r="Y80" t="s">
        <v>3777</v>
      </c>
      <c r="Z80" t="s">
        <v>4046</v>
      </c>
      <c r="AA80" t="s">
        <v>4047</v>
      </c>
      <c r="AB80" t="s">
        <v>645</v>
      </c>
      <c r="AC80" t="s">
        <v>52</v>
      </c>
      <c r="AD80" t="s">
        <v>52</v>
      </c>
      <c r="AE80" t="s">
        <v>52</v>
      </c>
      <c r="AF80" t="s">
        <v>2361</v>
      </c>
      <c r="AG80" t="s">
        <v>4048</v>
      </c>
      <c r="AH80" t="s">
        <v>2361</v>
      </c>
      <c r="AI80" t="s">
        <v>4048</v>
      </c>
      <c r="AJ80" t="s">
        <v>2361</v>
      </c>
      <c r="AK80" t="s">
        <v>4048</v>
      </c>
      <c r="AL80" t="s">
        <v>3780</v>
      </c>
    </row>
    <row r="81" spans="1:38" ht="11.25" customHeight="1">
      <c r="A81" t="s">
        <v>9</v>
      </c>
      <c r="B81" t="s">
        <v>35</v>
      </c>
      <c r="C81" t="s">
        <v>37</v>
      </c>
      <c r="D81" t="s">
        <v>9</v>
      </c>
      <c r="E81" t="s">
        <v>4049</v>
      </c>
      <c r="F81" t="s">
        <v>1084</v>
      </c>
      <c r="G81" t="s">
        <v>1175</v>
      </c>
      <c r="H81" t="s">
        <v>1176</v>
      </c>
      <c r="I81" t="s">
        <v>1177</v>
      </c>
      <c r="J81" t="s">
        <v>1178</v>
      </c>
      <c r="K81" t="s">
        <v>1179</v>
      </c>
      <c r="L81" t="s">
        <v>1099</v>
      </c>
      <c r="M81" t="s">
        <v>4050</v>
      </c>
      <c r="N81" t="s">
        <v>161</v>
      </c>
      <c r="O81" t="s">
        <v>1175</v>
      </c>
      <c r="P81" t="s">
        <v>1176</v>
      </c>
      <c r="Q81" t="s">
        <v>1177</v>
      </c>
      <c r="R81" t="s">
        <v>1178</v>
      </c>
      <c r="S81" t="s">
        <v>1179</v>
      </c>
      <c r="T81" t="s">
        <v>3773</v>
      </c>
      <c r="U81" t="s">
        <v>3777</v>
      </c>
      <c r="V81" t="s">
        <v>645</v>
      </c>
      <c r="W81" t="s">
        <v>3775</v>
      </c>
      <c r="X81" t="s">
        <v>3776</v>
      </c>
      <c r="Y81" t="s">
        <v>3777</v>
      </c>
      <c r="Z81" t="s">
        <v>239</v>
      </c>
      <c r="AA81" t="s">
        <v>4051</v>
      </c>
      <c r="AB81" t="s">
        <v>645</v>
      </c>
      <c r="AC81" t="s">
        <v>52</v>
      </c>
      <c r="AD81" t="s">
        <v>52</v>
      </c>
      <c r="AE81" t="s">
        <v>52</v>
      </c>
      <c r="AF81" t="s">
        <v>89</v>
      </c>
      <c r="AG81" t="s">
        <v>4052</v>
      </c>
      <c r="AH81" t="s">
        <v>89</v>
      </c>
      <c r="AI81" t="s">
        <v>4052</v>
      </c>
      <c r="AJ81" t="s">
        <v>89</v>
      </c>
      <c r="AK81" t="s">
        <v>4052</v>
      </c>
      <c r="AL81" t="s">
        <v>3780</v>
      </c>
    </row>
    <row r="82" spans="1:38" ht="11.25" customHeight="1">
      <c r="A82" t="s">
        <v>9</v>
      </c>
      <c r="B82" t="s">
        <v>35</v>
      </c>
      <c r="C82" t="s">
        <v>37</v>
      </c>
      <c r="D82" t="s">
        <v>9</v>
      </c>
      <c r="E82" t="s">
        <v>1098</v>
      </c>
      <c r="F82" t="s">
        <v>1084</v>
      </c>
      <c r="G82" t="s">
        <v>1175</v>
      </c>
      <c r="H82" t="s">
        <v>1176</v>
      </c>
      <c r="I82" t="s">
        <v>1177</v>
      </c>
      <c r="J82" t="s">
        <v>1178</v>
      </c>
      <c r="K82" t="s">
        <v>1179</v>
      </c>
      <c r="L82" t="s">
        <v>4053</v>
      </c>
      <c r="M82" t="s">
        <v>1091</v>
      </c>
      <c r="N82" t="s">
        <v>161</v>
      </c>
      <c r="O82" t="s">
        <v>1175</v>
      </c>
      <c r="P82" t="s">
        <v>1176</v>
      </c>
      <c r="Q82" t="s">
        <v>1177</v>
      </c>
      <c r="R82" t="s">
        <v>1178</v>
      </c>
      <c r="S82" t="s">
        <v>1179</v>
      </c>
      <c r="T82" t="s">
        <v>3795</v>
      </c>
      <c r="U82" t="s">
        <v>3796</v>
      </c>
      <c r="V82" t="s">
        <v>645</v>
      </c>
      <c r="W82" t="s">
        <v>3775</v>
      </c>
      <c r="X82" t="s">
        <v>3797</v>
      </c>
      <c r="Y82" t="s">
        <v>3798</v>
      </c>
      <c r="Z82" t="s">
        <v>4054</v>
      </c>
      <c r="AA82" t="s">
        <v>3800</v>
      </c>
      <c r="AB82" t="s">
        <v>645</v>
      </c>
      <c r="AC82" t="s">
        <v>52</v>
      </c>
      <c r="AD82" t="s">
        <v>52</v>
      </c>
      <c r="AE82" t="s">
        <v>52</v>
      </c>
      <c r="AF82" t="s">
        <v>131</v>
      </c>
      <c r="AG82" t="s">
        <v>4055</v>
      </c>
      <c r="AH82" t="s">
        <v>131</v>
      </c>
      <c r="AI82" t="s">
        <v>4055</v>
      </c>
      <c r="AJ82" t="s">
        <v>131</v>
      </c>
      <c r="AK82" t="s">
        <v>4055</v>
      </c>
      <c r="AL82" t="s">
        <v>3780</v>
      </c>
    </row>
    <row r="83" spans="1:38" ht="11.25" customHeight="1">
      <c r="A83" t="s">
        <v>9</v>
      </c>
      <c r="B83" t="s">
        <v>35</v>
      </c>
      <c r="C83" t="s">
        <v>37</v>
      </c>
      <c r="D83" t="s">
        <v>9</v>
      </c>
      <c r="E83" t="s">
        <v>3809</v>
      </c>
      <c r="F83" t="s">
        <v>3790</v>
      </c>
      <c r="G83" t="s">
        <v>1175</v>
      </c>
      <c r="H83" t="s">
        <v>1176</v>
      </c>
      <c r="I83" t="s">
        <v>1177</v>
      </c>
      <c r="J83" t="s">
        <v>1178</v>
      </c>
      <c r="K83" t="s">
        <v>1179</v>
      </c>
      <c r="L83" t="s">
        <v>4053</v>
      </c>
      <c r="M83" t="s">
        <v>1091</v>
      </c>
      <c r="N83" t="s">
        <v>161</v>
      </c>
      <c r="O83" t="s">
        <v>1175</v>
      </c>
      <c r="P83" t="s">
        <v>1176</v>
      </c>
      <c r="Q83" t="s">
        <v>1177</v>
      </c>
      <c r="R83" t="s">
        <v>1178</v>
      </c>
      <c r="S83" t="s">
        <v>1179</v>
      </c>
      <c r="T83" t="s">
        <v>3795</v>
      </c>
      <c r="U83" t="s">
        <v>3796</v>
      </c>
      <c r="V83" t="s">
        <v>645</v>
      </c>
      <c r="W83" t="s">
        <v>3775</v>
      </c>
      <c r="X83" t="s">
        <v>3797</v>
      </c>
      <c r="Y83" t="s">
        <v>3798</v>
      </c>
      <c r="Z83" t="s">
        <v>4054</v>
      </c>
      <c r="AA83" t="s">
        <v>3800</v>
      </c>
      <c r="AB83" t="s">
        <v>645</v>
      </c>
      <c r="AC83" t="s">
        <v>6</v>
      </c>
      <c r="AD83" t="s">
        <v>52</v>
      </c>
      <c r="AE83" t="s">
        <v>6</v>
      </c>
      <c r="AF83" t="s">
        <v>9</v>
      </c>
      <c r="AG83" t="s">
        <v>9</v>
      </c>
      <c r="AH83" t="s">
        <v>131</v>
      </c>
      <c r="AI83" t="s">
        <v>4055</v>
      </c>
      <c r="AJ83" t="s">
        <v>131</v>
      </c>
      <c r="AK83" t="s">
        <v>4055</v>
      </c>
      <c r="AL83" t="s">
        <v>9</v>
      </c>
    </row>
    <row r="84" spans="1:38" ht="11.25" customHeight="1">
      <c r="A84" t="s">
        <v>9</v>
      </c>
      <c r="B84" t="s">
        <v>35</v>
      </c>
      <c r="C84" t="s">
        <v>37</v>
      </c>
      <c r="D84" t="s">
        <v>9</v>
      </c>
      <c r="E84" t="s">
        <v>3854</v>
      </c>
      <c r="F84" t="s">
        <v>1084</v>
      </c>
      <c r="G84" t="s">
        <v>1175</v>
      </c>
      <c r="H84" t="s">
        <v>1176</v>
      </c>
      <c r="I84" t="s">
        <v>1177</v>
      </c>
      <c r="J84" t="s">
        <v>1178</v>
      </c>
      <c r="K84" t="s">
        <v>1179</v>
      </c>
      <c r="L84" t="s">
        <v>3860</v>
      </c>
      <c r="M84" t="s">
        <v>1091</v>
      </c>
      <c r="N84" t="s">
        <v>161</v>
      </c>
      <c r="O84" t="s">
        <v>1175</v>
      </c>
      <c r="P84" t="s">
        <v>1176</v>
      </c>
      <c r="Q84" t="s">
        <v>1177</v>
      </c>
      <c r="R84" t="s">
        <v>1178</v>
      </c>
      <c r="S84" t="s">
        <v>1179</v>
      </c>
      <c r="T84" t="s">
        <v>3795</v>
      </c>
      <c r="U84" t="s">
        <v>3796</v>
      </c>
      <c r="V84" t="s">
        <v>645</v>
      </c>
      <c r="W84" t="s">
        <v>3775</v>
      </c>
      <c r="X84" t="s">
        <v>4056</v>
      </c>
      <c r="Y84" t="s">
        <v>3798</v>
      </c>
      <c r="Z84" t="s">
        <v>4057</v>
      </c>
      <c r="AA84" t="s">
        <v>4058</v>
      </c>
      <c r="AB84" t="s">
        <v>645</v>
      </c>
      <c r="AC84" t="s">
        <v>52</v>
      </c>
      <c r="AD84" t="s">
        <v>52</v>
      </c>
      <c r="AE84" t="s">
        <v>52</v>
      </c>
      <c r="AF84" t="s">
        <v>4059</v>
      </c>
      <c r="AG84" t="s">
        <v>4060</v>
      </c>
      <c r="AH84" t="s">
        <v>4059</v>
      </c>
      <c r="AI84" t="s">
        <v>4060</v>
      </c>
      <c r="AJ84" t="s">
        <v>4059</v>
      </c>
      <c r="AK84" t="s">
        <v>4060</v>
      </c>
      <c r="AL84" t="s">
        <v>3780</v>
      </c>
    </row>
    <row r="85" spans="1:38" ht="11.25" customHeight="1">
      <c r="A85" t="s">
        <v>9</v>
      </c>
      <c r="B85" t="s">
        <v>35</v>
      </c>
      <c r="C85" t="s">
        <v>37</v>
      </c>
      <c r="D85" t="s">
        <v>9</v>
      </c>
      <c r="E85" t="s">
        <v>1105</v>
      </c>
      <c r="F85" t="s">
        <v>1084</v>
      </c>
      <c r="G85" t="s">
        <v>1175</v>
      </c>
      <c r="H85" t="s">
        <v>3412</v>
      </c>
      <c r="I85" t="s">
        <v>3413</v>
      </c>
      <c r="J85" t="s">
        <v>4061</v>
      </c>
      <c r="K85" t="s">
        <v>4062</v>
      </c>
      <c r="L85" t="s">
        <v>4063</v>
      </c>
      <c r="M85" t="s">
        <v>1091</v>
      </c>
      <c r="N85" t="s">
        <v>161</v>
      </c>
      <c r="O85" t="s">
        <v>1175</v>
      </c>
      <c r="P85" t="s">
        <v>3412</v>
      </c>
      <c r="Q85" t="s">
        <v>3413</v>
      </c>
      <c r="R85" t="s">
        <v>4061</v>
      </c>
      <c r="S85" t="s">
        <v>4062</v>
      </c>
      <c r="T85" t="s">
        <v>3795</v>
      </c>
      <c r="U85" t="s">
        <v>3796</v>
      </c>
      <c r="V85" t="s">
        <v>645</v>
      </c>
      <c r="W85" t="s">
        <v>3775</v>
      </c>
      <c r="X85" t="s">
        <v>3797</v>
      </c>
      <c r="Y85" t="s">
        <v>3798</v>
      </c>
      <c r="Z85" t="s">
        <v>4064</v>
      </c>
      <c r="AA85" t="s">
        <v>4065</v>
      </c>
      <c r="AB85" t="s">
        <v>645</v>
      </c>
      <c r="AC85" t="s">
        <v>52</v>
      </c>
      <c r="AD85" t="s">
        <v>52</v>
      </c>
      <c r="AE85" t="s">
        <v>52</v>
      </c>
      <c r="AF85" t="s">
        <v>78</v>
      </c>
      <c r="AG85" t="s">
        <v>4066</v>
      </c>
      <c r="AH85" t="s">
        <v>78</v>
      </c>
      <c r="AI85" t="s">
        <v>4066</v>
      </c>
      <c r="AJ85" t="s">
        <v>78</v>
      </c>
      <c r="AK85" t="s">
        <v>4066</v>
      </c>
      <c r="AL85" t="s">
        <v>3780</v>
      </c>
    </row>
    <row r="86" spans="1:38" ht="11.25" customHeight="1">
      <c r="A86" t="s">
        <v>9</v>
      </c>
      <c r="B86" t="s">
        <v>35</v>
      </c>
      <c r="C86" t="s">
        <v>37</v>
      </c>
      <c r="D86" t="s">
        <v>9</v>
      </c>
      <c r="E86" t="s">
        <v>3849</v>
      </c>
      <c r="F86" t="s">
        <v>1106</v>
      </c>
      <c r="G86" t="s">
        <v>1175</v>
      </c>
      <c r="H86" t="s">
        <v>3412</v>
      </c>
      <c r="I86" t="s">
        <v>3413</v>
      </c>
      <c r="J86" t="s">
        <v>4067</v>
      </c>
      <c r="K86" t="s">
        <v>4068</v>
      </c>
      <c r="L86" t="s">
        <v>4069</v>
      </c>
      <c r="M86" t="s">
        <v>1091</v>
      </c>
      <c r="N86" t="s">
        <v>161</v>
      </c>
      <c r="O86" t="s">
        <v>1175</v>
      </c>
      <c r="P86" t="s">
        <v>3412</v>
      </c>
      <c r="Q86" t="s">
        <v>3413</v>
      </c>
      <c r="R86" t="s">
        <v>4067</v>
      </c>
      <c r="S86" t="s">
        <v>4068</v>
      </c>
      <c r="T86" t="s">
        <v>3795</v>
      </c>
      <c r="U86" t="s">
        <v>3796</v>
      </c>
      <c r="V86" t="s">
        <v>645</v>
      </c>
      <c r="W86" t="s">
        <v>3775</v>
      </c>
      <c r="X86" t="s">
        <v>3797</v>
      </c>
      <c r="Y86" t="s">
        <v>3798</v>
      </c>
      <c r="Z86" t="s">
        <v>4070</v>
      </c>
      <c r="AA86" t="s">
        <v>3905</v>
      </c>
      <c r="AB86" t="s">
        <v>645</v>
      </c>
      <c r="AC86" t="s">
        <v>52</v>
      </c>
      <c r="AD86" t="s">
        <v>6</v>
      </c>
      <c r="AE86" t="s">
        <v>6</v>
      </c>
      <c r="AF86" t="s">
        <v>89</v>
      </c>
      <c r="AG86" t="s">
        <v>4071</v>
      </c>
      <c r="AH86" t="s">
        <v>9</v>
      </c>
      <c r="AI86" t="s">
        <v>9</v>
      </c>
      <c r="AJ86" t="s">
        <v>9</v>
      </c>
      <c r="AK86" t="s">
        <v>9</v>
      </c>
      <c r="AL86" t="s">
        <v>3780</v>
      </c>
    </row>
    <row r="87" spans="1:38" ht="11.25" customHeight="1">
      <c r="A87" t="s">
        <v>9</v>
      </c>
      <c r="B87" t="s">
        <v>35</v>
      </c>
      <c r="C87" t="s">
        <v>37</v>
      </c>
      <c r="D87" t="s">
        <v>9</v>
      </c>
      <c r="E87" t="s">
        <v>4072</v>
      </c>
      <c r="F87" t="s">
        <v>1084</v>
      </c>
      <c r="G87" t="s">
        <v>1175</v>
      </c>
      <c r="H87" t="s">
        <v>3418</v>
      </c>
      <c r="I87" t="s">
        <v>3419</v>
      </c>
      <c r="J87" t="s">
        <v>4073</v>
      </c>
      <c r="K87" t="s">
        <v>4074</v>
      </c>
      <c r="L87" t="s">
        <v>4075</v>
      </c>
      <c r="M87" t="s">
        <v>1091</v>
      </c>
      <c r="N87" t="s">
        <v>161</v>
      </c>
      <c r="O87" t="s">
        <v>1175</v>
      </c>
      <c r="P87" t="s">
        <v>3418</v>
      </c>
      <c r="Q87" t="s">
        <v>3419</v>
      </c>
      <c r="R87" t="s">
        <v>4073</v>
      </c>
      <c r="S87" t="s">
        <v>4074</v>
      </c>
      <c r="T87" t="s">
        <v>3773</v>
      </c>
      <c r="U87" t="s">
        <v>3777</v>
      </c>
      <c r="V87" t="s">
        <v>645</v>
      </c>
      <c r="W87" t="s">
        <v>3775</v>
      </c>
      <c r="X87" t="s">
        <v>3776</v>
      </c>
      <c r="Y87" t="s">
        <v>3777</v>
      </c>
      <c r="Z87" t="s">
        <v>1091</v>
      </c>
      <c r="AA87" t="s">
        <v>4040</v>
      </c>
      <c r="AB87" t="s">
        <v>645</v>
      </c>
      <c r="AC87" t="s">
        <v>52</v>
      </c>
      <c r="AD87" t="s">
        <v>52</v>
      </c>
      <c r="AE87" t="s">
        <v>52</v>
      </c>
      <c r="AF87" t="s">
        <v>4076</v>
      </c>
      <c r="AG87" t="s">
        <v>4077</v>
      </c>
      <c r="AH87" t="s">
        <v>4076</v>
      </c>
      <c r="AI87" t="s">
        <v>4077</v>
      </c>
      <c r="AJ87" t="s">
        <v>4076</v>
      </c>
      <c r="AK87" t="s">
        <v>4077</v>
      </c>
      <c r="AL87" t="s">
        <v>3780</v>
      </c>
    </row>
    <row r="88" spans="1:38" ht="11.25" customHeight="1">
      <c r="A88" t="s">
        <v>9</v>
      </c>
      <c r="B88" t="s">
        <v>35</v>
      </c>
      <c r="C88" t="s">
        <v>37</v>
      </c>
      <c r="D88" t="s">
        <v>9</v>
      </c>
      <c r="E88" t="s">
        <v>4078</v>
      </c>
      <c r="F88" t="s">
        <v>1084</v>
      </c>
      <c r="G88" t="s">
        <v>3421</v>
      </c>
      <c r="H88" t="s">
        <v>3423</v>
      </c>
      <c r="I88" t="s">
        <v>3424</v>
      </c>
      <c r="J88" t="s">
        <v>4079</v>
      </c>
      <c r="K88" t="s">
        <v>4080</v>
      </c>
      <c r="L88" t="s">
        <v>4081</v>
      </c>
      <c r="M88" t="s">
        <v>1091</v>
      </c>
      <c r="N88" t="s">
        <v>161</v>
      </c>
      <c r="O88" t="s">
        <v>3421</v>
      </c>
      <c r="P88" t="s">
        <v>3423</v>
      </c>
      <c r="Q88" t="s">
        <v>3424</v>
      </c>
      <c r="R88" t="s">
        <v>4079</v>
      </c>
      <c r="S88" t="s">
        <v>4080</v>
      </c>
      <c r="T88" t="s">
        <v>3773</v>
      </c>
      <c r="U88" t="s">
        <v>3774</v>
      </c>
      <c r="V88" t="s">
        <v>645</v>
      </c>
      <c r="W88" t="s">
        <v>3775</v>
      </c>
      <c r="X88" t="s">
        <v>3776</v>
      </c>
      <c r="Y88" t="s">
        <v>3777</v>
      </c>
      <c r="Z88" t="s">
        <v>3938</v>
      </c>
      <c r="AA88" t="s">
        <v>4082</v>
      </c>
      <c r="AB88" t="s">
        <v>645</v>
      </c>
      <c r="AC88" t="s">
        <v>52</v>
      </c>
      <c r="AD88" t="s">
        <v>52</v>
      </c>
      <c r="AE88" t="s">
        <v>52</v>
      </c>
      <c r="AF88" t="s">
        <v>3821</v>
      </c>
      <c r="AG88" t="s">
        <v>4083</v>
      </c>
      <c r="AH88" t="s">
        <v>3821</v>
      </c>
      <c r="AI88" t="s">
        <v>4083</v>
      </c>
      <c r="AJ88" t="s">
        <v>3821</v>
      </c>
      <c r="AK88" t="s">
        <v>4083</v>
      </c>
      <c r="AL88" t="s">
        <v>3780</v>
      </c>
    </row>
    <row r="89" spans="1:38" ht="11.25" customHeight="1">
      <c r="A89" t="s">
        <v>9</v>
      </c>
      <c r="B89" t="s">
        <v>35</v>
      </c>
      <c r="C89" t="s">
        <v>37</v>
      </c>
      <c r="D89" t="s">
        <v>9</v>
      </c>
      <c r="E89" t="s">
        <v>1159</v>
      </c>
      <c r="F89" t="s">
        <v>1084</v>
      </c>
      <c r="G89" t="s">
        <v>3421</v>
      </c>
      <c r="H89" t="s">
        <v>3423</v>
      </c>
      <c r="I89" t="s">
        <v>3424</v>
      </c>
      <c r="J89" t="s">
        <v>4084</v>
      </c>
      <c r="K89" t="s">
        <v>4085</v>
      </c>
      <c r="L89" t="s">
        <v>4086</v>
      </c>
      <c r="M89" t="s">
        <v>1091</v>
      </c>
      <c r="N89" t="s">
        <v>161</v>
      </c>
      <c r="O89" t="s">
        <v>3421</v>
      </c>
      <c r="P89" t="s">
        <v>3423</v>
      </c>
      <c r="Q89" t="s">
        <v>3424</v>
      </c>
      <c r="R89" t="s">
        <v>4084</v>
      </c>
      <c r="S89" t="s">
        <v>4085</v>
      </c>
      <c r="T89" t="s">
        <v>3773</v>
      </c>
      <c r="U89" t="s">
        <v>3774</v>
      </c>
      <c r="V89" t="s">
        <v>645</v>
      </c>
      <c r="W89" t="s">
        <v>3775</v>
      </c>
      <c r="X89" t="s">
        <v>3776</v>
      </c>
      <c r="Y89" t="s">
        <v>3777</v>
      </c>
      <c r="Z89" t="s">
        <v>3938</v>
      </c>
      <c r="AA89" t="s">
        <v>4087</v>
      </c>
      <c r="AB89" t="s">
        <v>645</v>
      </c>
      <c r="AC89" t="s">
        <v>52</v>
      </c>
      <c r="AD89" t="s">
        <v>52</v>
      </c>
      <c r="AE89" t="s">
        <v>52</v>
      </c>
      <c r="AF89" t="s">
        <v>1226</v>
      </c>
      <c r="AG89" t="s">
        <v>4088</v>
      </c>
      <c r="AH89" t="s">
        <v>1226</v>
      </c>
      <c r="AI89" t="s">
        <v>4088</v>
      </c>
      <c r="AJ89" t="s">
        <v>1226</v>
      </c>
      <c r="AK89" t="s">
        <v>4088</v>
      </c>
      <c r="AL89" t="s">
        <v>3780</v>
      </c>
    </row>
    <row r="90" spans="1:38" ht="11.25" customHeight="1">
      <c r="A90" t="s">
        <v>9</v>
      </c>
      <c r="B90" t="s">
        <v>35</v>
      </c>
      <c r="C90" t="s">
        <v>37</v>
      </c>
      <c r="D90" t="s">
        <v>9</v>
      </c>
      <c r="E90" t="s">
        <v>1143</v>
      </c>
      <c r="F90" t="s">
        <v>1084</v>
      </c>
      <c r="G90" t="s">
        <v>3421</v>
      </c>
      <c r="H90" t="s">
        <v>3423</v>
      </c>
      <c r="I90" t="s">
        <v>3424</v>
      </c>
      <c r="J90" t="s">
        <v>4089</v>
      </c>
      <c r="K90" t="s">
        <v>4090</v>
      </c>
      <c r="L90" t="s">
        <v>4091</v>
      </c>
      <c r="M90" t="s">
        <v>1091</v>
      </c>
      <c r="N90" t="s">
        <v>161</v>
      </c>
      <c r="O90" t="s">
        <v>3421</v>
      </c>
      <c r="P90" t="s">
        <v>3423</v>
      </c>
      <c r="Q90" t="s">
        <v>3424</v>
      </c>
      <c r="R90" t="s">
        <v>4089</v>
      </c>
      <c r="S90" t="s">
        <v>4090</v>
      </c>
      <c r="T90" t="s">
        <v>3795</v>
      </c>
      <c r="U90" t="s">
        <v>3796</v>
      </c>
      <c r="V90" t="s">
        <v>645</v>
      </c>
      <c r="W90" t="s">
        <v>3775</v>
      </c>
      <c r="X90" t="s">
        <v>3797</v>
      </c>
      <c r="Y90" t="s">
        <v>3798</v>
      </c>
      <c r="Z90" t="s">
        <v>4092</v>
      </c>
      <c r="AA90" t="s">
        <v>4093</v>
      </c>
      <c r="AB90" t="s">
        <v>645</v>
      </c>
      <c r="AC90" t="s">
        <v>52</v>
      </c>
      <c r="AD90" t="s">
        <v>52</v>
      </c>
      <c r="AE90" t="s">
        <v>52</v>
      </c>
      <c r="AF90" t="s">
        <v>78</v>
      </c>
      <c r="AG90" t="s">
        <v>4094</v>
      </c>
      <c r="AH90" t="s">
        <v>78</v>
      </c>
      <c r="AI90" t="s">
        <v>4094</v>
      </c>
      <c r="AJ90" t="s">
        <v>78</v>
      </c>
      <c r="AK90" t="s">
        <v>4094</v>
      </c>
      <c r="AL90" t="s">
        <v>3780</v>
      </c>
    </row>
    <row r="91" spans="1:38" ht="11.25" customHeight="1">
      <c r="A91" t="s">
        <v>9</v>
      </c>
      <c r="B91" t="s">
        <v>35</v>
      </c>
      <c r="C91" t="s">
        <v>37</v>
      </c>
      <c r="D91" t="s">
        <v>9</v>
      </c>
      <c r="E91" t="s">
        <v>3824</v>
      </c>
      <c r="F91" t="s">
        <v>1084</v>
      </c>
      <c r="G91" t="s">
        <v>3421</v>
      </c>
      <c r="H91" t="s">
        <v>3425</v>
      </c>
      <c r="I91" t="s">
        <v>3426</v>
      </c>
      <c r="J91" t="s">
        <v>4095</v>
      </c>
      <c r="K91" t="s">
        <v>4096</v>
      </c>
      <c r="L91" t="s">
        <v>4097</v>
      </c>
      <c r="M91" t="s">
        <v>1091</v>
      </c>
      <c r="N91" t="s">
        <v>161</v>
      </c>
      <c r="O91" t="s">
        <v>3421</v>
      </c>
      <c r="P91" t="s">
        <v>3425</v>
      </c>
      <c r="Q91" t="s">
        <v>3426</v>
      </c>
      <c r="R91" t="s">
        <v>4095</v>
      </c>
      <c r="S91" t="s">
        <v>4096</v>
      </c>
      <c r="T91" t="s">
        <v>3773</v>
      </c>
      <c r="U91" t="s">
        <v>3774</v>
      </c>
      <c r="V91" t="s">
        <v>645</v>
      </c>
      <c r="W91" t="s">
        <v>3775</v>
      </c>
      <c r="X91" t="s">
        <v>3776</v>
      </c>
      <c r="Y91" t="s">
        <v>3777</v>
      </c>
      <c r="Z91" t="s">
        <v>3938</v>
      </c>
      <c r="AA91" t="s">
        <v>4087</v>
      </c>
      <c r="AB91" t="s">
        <v>645</v>
      </c>
      <c r="AC91" t="s">
        <v>52</v>
      </c>
      <c r="AD91" t="s">
        <v>52</v>
      </c>
      <c r="AE91" t="s">
        <v>52</v>
      </c>
      <c r="AF91" t="s">
        <v>4098</v>
      </c>
      <c r="AG91" t="s">
        <v>4099</v>
      </c>
      <c r="AH91" t="s">
        <v>4098</v>
      </c>
      <c r="AI91" t="s">
        <v>4099</v>
      </c>
      <c r="AJ91" t="s">
        <v>4098</v>
      </c>
      <c r="AK91" t="s">
        <v>4099</v>
      </c>
      <c r="AL91" t="s">
        <v>3780</v>
      </c>
    </row>
    <row r="92" spans="1:38" ht="11.25" customHeight="1">
      <c r="A92" t="s">
        <v>9</v>
      </c>
      <c r="B92" t="s">
        <v>35</v>
      </c>
      <c r="C92" t="s">
        <v>37</v>
      </c>
      <c r="D92" t="s">
        <v>9</v>
      </c>
      <c r="E92" t="s">
        <v>3832</v>
      </c>
      <c r="F92" t="s">
        <v>1084</v>
      </c>
      <c r="G92" t="s">
        <v>3421</v>
      </c>
      <c r="H92" t="s">
        <v>3425</v>
      </c>
      <c r="I92" t="s">
        <v>3426</v>
      </c>
      <c r="J92" t="s">
        <v>4095</v>
      </c>
      <c r="K92" t="s">
        <v>4096</v>
      </c>
      <c r="L92" t="s">
        <v>4097</v>
      </c>
      <c r="M92" t="s">
        <v>1091</v>
      </c>
      <c r="N92" t="s">
        <v>161</v>
      </c>
      <c r="O92" t="s">
        <v>3421</v>
      </c>
      <c r="P92" t="s">
        <v>3425</v>
      </c>
      <c r="Q92" t="s">
        <v>3426</v>
      </c>
      <c r="R92" t="s">
        <v>4095</v>
      </c>
      <c r="S92" t="s">
        <v>4096</v>
      </c>
      <c r="T92" t="s">
        <v>3773</v>
      </c>
      <c r="U92" t="s">
        <v>3774</v>
      </c>
      <c r="V92" t="s">
        <v>645</v>
      </c>
      <c r="W92" t="s">
        <v>3775</v>
      </c>
      <c r="X92" t="s">
        <v>3776</v>
      </c>
      <c r="Y92" t="s">
        <v>3777</v>
      </c>
      <c r="Z92" t="s">
        <v>3938</v>
      </c>
      <c r="AA92" t="s">
        <v>4100</v>
      </c>
      <c r="AB92" t="s">
        <v>645</v>
      </c>
      <c r="AC92" t="s">
        <v>52</v>
      </c>
      <c r="AD92" t="s">
        <v>52</v>
      </c>
      <c r="AE92" t="s">
        <v>52</v>
      </c>
      <c r="AF92" t="s">
        <v>161</v>
      </c>
      <c r="AG92" t="s">
        <v>3876</v>
      </c>
      <c r="AH92" t="s">
        <v>161</v>
      </c>
      <c r="AI92" t="s">
        <v>3876</v>
      </c>
      <c r="AJ92" t="s">
        <v>161</v>
      </c>
      <c r="AK92" t="s">
        <v>3876</v>
      </c>
      <c r="AL92" t="s">
        <v>3892</v>
      </c>
    </row>
    <row r="93" spans="1:38" ht="11.25" customHeight="1">
      <c r="A93" t="s">
        <v>9</v>
      </c>
      <c r="B93" t="s">
        <v>35</v>
      </c>
      <c r="C93" t="s">
        <v>37</v>
      </c>
      <c r="D93" t="s">
        <v>9</v>
      </c>
      <c r="E93" t="s">
        <v>4101</v>
      </c>
      <c r="F93" t="s">
        <v>1084</v>
      </c>
      <c r="G93" t="s">
        <v>3421</v>
      </c>
      <c r="H93" t="s">
        <v>3428</v>
      </c>
      <c r="I93" t="s">
        <v>3429</v>
      </c>
      <c r="J93" t="s">
        <v>4102</v>
      </c>
      <c r="K93" t="s">
        <v>4103</v>
      </c>
      <c r="L93" t="s">
        <v>4104</v>
      </c>
      <c r="M93" t="s">
        <v>1091</v>
      </c>
      <c r="N93" t="s">
        <v>161</v>
      </c>
      <c r="O93" t="s">
        <v>3421</v>
      </c>
      <c r="P93" t="s">
        <v>3428</v>
      </c>
      <c r="Q93" t="s">
        <v>3429</v>
      </c>
      <c r="R93" t="s">
        <v>4102</v>
      </c>
      <c r="S93" t="s">
        <v>4103</v>
      </c>
      <c r="T93" t="s">
        <v>3773</v>
      </c>
      <c r="U93" t="s">
        <v>3774</v>
      </c>
      <c r="V93" t="s">
        <v>645</v>
      </c>
      <c r="W93" t="s">
        <v>3775</v>
      </c>
      <c r="X93" t="s">
        <v>3776</v>
      </c>
      <c r="Y93" t="s">
        <v>3777</v>
      </c>
      <c r="Z93" t="s">
        <v>3938</v>
      </c>
      <c r="AA93" t="s">
        <v>4087</v>
      </c>
      <c r="AB93" t="s">
        <v>645</v>
      </c>
      <c r="AC93" t="s">
        <v>52</v>
      </c>
      <c r="AD93" t="s">
        <v>52</v>
      </c>
      <c r="AE93" t="s">
        <v>52</v>
      </c>
      <c r="AF93" t="s">
        <v>4105</v>
      </c>
      <c r="AG93" t="s">
        <v>4106</v>
      </c>
      <c r="AH93" t="s">
        <v>4105</v>
      </c>
      <c r="AI93" t="s">
        <v>4106</v>
      </c>
      <c r="AJ93" t="s">
        <v>4105</v>
      </c>
      <c r="AK93" t="s">
        <v>4106</v>
      </c>
      <c r="AL93" t="s">
        <v>3780</v>
      </c>
    </row>
    <row r="94" spans="1:38" ht="11.25" customHeight="1">
      <c r="A94" t="s">
        <v>9</v>
      </c>
      <c r="B94" t="s">
        <v>35</v>
      </c>
      <c r="C94" t="s">
        <v>37</v>
      </c>
      <c r="D94" t="s">
        <v>9</v>
      </c>
      <c r="E94" t="s">
        <v>4107</v>
      </c>
      <c r="F94" t="s">
        <v>1084</v>
      </c>
      <c r="G94" t="s">
        <v>3421</v>
      </c>
      <c r="H94" t="s">
        <v>3431</v>
      </c>
      <c r="I94" t="s">
        <v>3432</v>
      </c>
      <c r="J94" t="s">
        <v>4108</v>
      </c>
      <c r="K94" t="s">
        <v>4109</v>
      </c>
      <c r="L94" t="s">
        <v>4110</v>
      </c>
      <c r="M94" t="s">
        <v>1091</v>
      </c>
      <c r="N94" t="s">
        <v>161</v>
      </c>
      <c r="O94" t="s">
        <v>3421</v>
      </c>
      <c r="P94" t="s">
        <v>3431</v>
      </c>
      <c r="Q94" t="s">
        <v>3432</v>
      </c>
      <c r="R94" t="s">
        <v>4108</v>
      </c>
      <c r="S94" t="s">
        <v>4109</v>
      </c>
      <c r="T94" t="s">
        <v>3773</v>
      </c>
      <c r="U94" t="s">
        <v>3777</v>
      </c>
      <c r="V94" t="s">
        <v>645</v>
      </c>
      <c r="W94" t="s">
        <v>3775</v>
      </c>
      <c r="X94" t="s">
        <v>3776</v>
      </c>
      <c r="Y94" t="s">
        <v>3777</v>
      </c>
      <c r="Z94" t="s">
        <v>4111</v>
      </c>
      <c r="AA94" t="s">
        <v>4112</v>
      </c>
      <c r="AB94" t="s">
        <v>645</v>
      </c>
      <c r="AC94" t="s">
        <v>52</v>
      </c>
      <c r="AD94" t="s">
        <v>52</v>
      </c>
      <c r="AE94" t="s">
        <v>52</v>
      </c>
      <c r="AF94" t="s">
        <v>4113</v>
      </c>
      <c r="AG94" t="s">
        <v>3956</v>
      </c>
      <c r="AH94" t="s">
        <v>4113</v>
      </c>
      <c r="AI94" t="s">
        <v>3956</v>
      </c>
      <c r="AJ94" t="s">
        <v>4113</v>
      </c>
      <c r="AK94" t="s">
        <v>3956</v>
      </c>
      <c r="AL94" t="s">
        <v>3780</v>
      </c>
    </row>
    <row r="95" spans="1:38" ht="11.25" customHeight="1">
      <c r="A95" t="s">
        <v>9</v>
      </c>
      <c r="B95" t="s">
        <v>35</v>
      </c>
      <c r="C95" t="s">
        <v>37</v>
      </c>
      <c r="D95" t="s">
        <v>9</v>
      </c>
      <c r="E95" t="s">
        <v>3817</v>
      </c>
      <c r="F95" t="s">
        <v>1084</v>
      </c>
      <c r="G95" t="s">
        <v>3421</v>
      </c>
      <c r="H95" t="s">
        <v>3431</v>
      </c>
      <c r="I95" t="s">
        <v>3432</v>
      </c>
      <c r="J95" t="s">
        <v>4114</v>
      </c>
      <c r="K95" t="s">
        <v>4115</v>
      </c>
      <c r="L95" t="s">
        <v>4116</v>
      </c>
      <c r="M95" t="s">
        <v>1091</v>
      </c>
      <c r="N95" t="s">
        <v>161</v>
      </c>
      <c r="O95" t="s">
        <v>3421</v>
      </c>
      <c r="P95" t="s">
        <v>3431</v>
      </c>
      <c r="Q95" t="s">
        <v>3432</v>
      </c>
      <c r="R95" t="s">
        <v>4114</v>
      </c>
      <c r="S95" t="s">
        <v>4115</v>
      </c>
      <c r="T95" t="s">
        <v>3773</v>
      </c>
      <c r="U95" t="s">
        <v>3774</v>
      </c>
      <c r="V95" t="s">
        <v>645</v>
      </c>
      <c r="W95" t="s">
        <v>3775</v>
      </c>
      <c r="X95" t="s">
        <v>3776</v>
      </c>
      <c r="Y95" t="s">
        <v>3777</v>
      </c>
      <c r="Z95" t="s">
        <v>3938</v>
      </c>
      <c r="AA95" t="s">
        <v>4087</v>
      </c>
      <c r="AB95" t="s">
        <v>645</v>
      </c>
      <c r="AC95" t="s">
        <v>52</v>
      </c>
      <c r="AD95" t="s">
        <v>52</v>
      </c>
      <c r="AE95" t="s">
        <v>52</v>
      </c>
      <c r="AF95" t="s">
        <v>78</v>
      </c>
      <c r="AG95" t="s">
        <v>4117</v>
      </c>
      <c r="AH95" t="s">
        <v>78</v>
      </c>
      <c r="AI95" t="s">
        <v>4117</v>
      </c>
      <c r="AJ95" t="s">
        <v>78</v>
      </c>
      <c r="AK95" t="s">
        <v>4117</v>
      </c>
      <c r="AL95" t="s">
        <v>3780</v>
      </c>
    </row>
    <row r="96" spans="1:38" ht="11.25" customHeight="1">
      <c r="A96" t="s">
        <v>9</v>
      </c>
      <c r="B96" t="s">
        <v>35</v>
      </c>
      <c r="C96" t="s">
        <v>37</v>
      </c>
      <c r="D96" t="s">
        <v>9</v>
      </c>
      <c r="E96" t="s">
        <v>3887</v>
      </c>
      <c r="F96" t="s">
        <v>1084</v>
      </c>
      <c r="G96" t="s">
        <v>3421</v>
      </c>
      <c r="H96" t="s">
        <v>3437</v>
      </c>
      <c r="I96" t="s">
        <v>3438</v>
      </c>
      <c r="J96" t="s">
        <v>4118</v>
      </c>
      <c r="K96" t="s">
        <v>4119</v>
      </c>
      <c r="L96" t="s">
        <v>4120</v>
      </c>
      <c r="M96" t="s">
        <v>1091</v>
      </c>
      <c r="N96" t="s">
        <v>161</v>
      </c>
      <c r="O96" t="s">
        <v>3421</v>
      </c>
      <c r="P96" t="s">
        <v>3437</v>
      </c>
      <c r="Q96" t="s">
        <v>3438</v>
      </c>
      <c r="R96" t="s">
        <v>4118</v>
      </c>
      <c r="S96" t="s">
        <v>4119</v>
      </c>
      <c r="T96" t="s">
        <v>3795</v>
      </c>
      <c r="U96" t="s">
        <v>3796</v>
      </c>
      <c r="V96" t="s">
        <v>645</v>
      </c>
      <c r="W96" t="s">
        <v>3775</v>
      </c>
      <c r="X96" t="s">
        <v>3797</v>
      </c>
      <c r="Y96" t="s">
        <v>3798</v>
      </c>
      <c r="Z96" t="s">
        <v>4121</v>
      </c>
      <c r="AA96" t="s">
        <v>4122</v>
      </c>
      <c r="AB96" t="s">
        <v>645</v>
      </c>
      <c r="AC96" t="s">
        <v>52</v>
      </c>
      <c r="AD96" t="s">
        <v>52</v>
      </c>
      <c r="AE96" t="s">
        <v>52</v>
      </c>
      <c r="AF96" t="s">
        <v>1226</v>
      </c>
      <c r="AG96" t="s">
        <v>4123</v>
      </c>
      <c r="AH96" t="s">
        <v>1226</v>
      </c>
      <c r="AI96" t="s">
        <v>4123</v>
      </c>
      <c r="AJ96" t="s">
        <v>1226</v>
      </c>
      <c r="AK96" t="s">
        <v>4123</v>
      </c>
      <c r="AL96" t="s">
        <v>3780</v>
      </c>
    </row>
    <row r="97" spans="1:38" ht="11.25" customHeight="1">
      <c r="A97" t="s">
        <v>9</v>
      </c>
      <c r="B97" t="s">
        <v>35</v>
      </c>
      <c r="C97" t="s">
        <v>37</v>
      </c>
      <c r="D97" t="s">
        <v>9</v>
      </c>
      <c r="E97" t="s">
        <v>4124</v>
      </c>
      <c r="F97" t="s">
        <v>1084</v>
      </c>
      <c r="G97" t="s">
        <v>3421</v>
      </c>
      <c r="H97" t="s">
        <v>3437</v>
      </c>
      <c r="I97" t="s">
        <v>3438</v>
      </c>
      <c r="J97" t="s">
        <v>4118</v>
      </c>
      <c r="K97" t="s">
        <v>4119</v>
      </c>
      <c r="L97" t="s">
        <v>4125</v>
      </c>
      <c r="M97" t="s">
        <v>1091</v>
      </c>
      <c r="N97" t="s">
        <v>161</v>
      </c>
      <c r="O97" t="s">
        <v>3421</v>
      </c>
      <c r="P97" t="s">
        <v>3437</v>
      </c>
      <c r="Q97" t="s">
        <v>3438</v>
      </c>
      <c r="R97" t="s">
        <v>4118</v>
      </c>
      <c r="S97" t="s">
        <v>4119</v>
      </c>
      <c r="T97" t="s">
        <v>3773</v>
      </c>
      <c r="U97" t="s">
        <v>3774</v>
      </c>
      <c r="V97" t="s">
        <v>645</v>
      </c>
      <c r="W97" t="s">
        <v>3775</v>
      </c>
      <c r="X97" t="s">
        <v>3776</v>
      </c>
      <c r="Y97" t="s">
        <v>3777</v>
      </c>
      <c r="Z97" t="s">
        <v>3938</v>
      </c>
      <c r="AA97" t="s">
        <v>4087</v>
      </c>
      <c r="AB97" t="s">
        <v>645</v>
      </c>
      <c r="AC97" t="s">
        <v>52</v>
      </c>
      <c r="AD97" t="s">
        <v>52</v>
      </c>
      <c r="AE97" t="s">
        <v>52</v>
      </c>
      <c r="AF97" t="s">
        <v>77</v>
      </c>
      <c r="AG97" t="s">
        <v>4126</v>
      </c>
      <c r="AH97" t="s">
        <v>77</v>
      </c>
      <c r="AI97" t="s">
        <v>4126</v>
      </c>
      <c r="AJ97" t="s">
        <v>77</v>
      </c>
      <c r="AK97" t="s">
        <v>4126</v>
      </c>
      <c r="AL97" t="s">
        <v>3780</v>
      </c>
    </row>
    <row r="98" spans="1:38" ht="11.25" customHeight="1">
      <c r="A98" t="s">
        <v>9</v>
      </c>
      <c r="B98" t="s">
        <v>35</v>
      </c>
      <c r="C98" t="s">
        <v>37</v>
      </c>
      <c r="D98" t="s">
        <v>9</v>
      </c>
      <c r="E98" t="s">
        <v>4127</v>
      </c>
      <c r="F98" t="s">
        <v>3790</v>
      </c>
      <c r="G98" t="s">
        <v>3421</v>
      </c>
      <c r="H98" t="s">
        <v>3437</v>
      </c>
      <c r="I98" t="s">
        <v>3438</v>
      </c>
      <c r="J98" t="s">
        <v>4118</v>
      </c>
      <c r="K98" t="s">
        <v>4119</v>
      </c>
      <c r="L98" t="s">
        <v>4125</v>
      </c>
      <c r="M98" t="s">
        <v>1091</v>
      </c>
      <c r="N98" t="s">
        <v>161</v>
      </c>
      <c r="O98" t="s">
        <v>3421</v>
      </c>
      <c r="P98" t="s">
        <v>3437</v>
      </c>
      <c r="Q98" t="s">
        <v>3438</v>
      </c>
      <c r="R98" t="s">
        <v>4118</v>
      </c>
      <c r="S98" t="s">
        <v>4119</v>
      </c>
      <c r="T98" t="s">
        <v>3773</v>
      </c>
      <c r="U98" t="s">
        <v>3774</v>
      </c>
      <c r="V98" t="s">
        <v>645</v>
      </c>
      <c r="W98" t="s">
        <v>3775</v>
      </c>
      <c r="X98" t="s">
        <v>3776</v>
      </c>
      <c r="Y98" t="s">
        <v>3777</v>
      </c>
      <c r="Z98" t="s">
        <v>3938</v>
      </c>
      <c r="AA98" t="s">
        <v>4087</v>
      </c>
      <c r="AB98" t="s">
        <v>645</v>
      </c>
      <c r="AC98" t="s">
        <v>6</v>
      </c>
      <c r="AD98" t="s">
        <v>52</v>
      </c>
      <c r="AE98" t="s">
        <v>6</v>
      </c>
      <c r="AF98" t="s">
        <v>9</v>
      </c>
      <c r="AG98" t="s">
        <v>9</v>
      </c>
      <c r="AH98" t="s">
        <v>77</v>
      </c>
      <c r="AI98" t="s">
        <v>4126</v>
      </c>
      <c r="AJ98" t="s">
        <v>77</v>
      </c>
      <c r="AK98" t="s">
        <v>4126</v>
      </c>
      <c r="AL98" t="s">
        <v>9</v>
      </c>
    </row>
    <row r="99" spans="1:38" ht="11.25" customHeight="1">
      <c r="A99" t="s">
        <v>9</v>
      </c>
      <c r="B99" t="s">
        <v>35</v>
      </c>
      <c r="C99" t="s">
        <v>37</v>
      </c>
      <c r="D99" t="s">
        <v>9</v>
      </c>
      <c r="E99" t="s">
        <v>1120</v>
      </c>
      <c r="F99" t="s">
        <v>1084</v>
      </c>
      <c r="G99" t="s">
        <v>3421</v>
      </c>
      <c r="H99" t="s">
        <v>3437</v>
      </c>
      <c r="I99" t="s">
        <v>3438</v>
      </c>
      <c r="J99" t="s">
        <v>4128</v>
      </c>
      <c r="K99" t="s">
        <v>4129</v>
      </c>
      <c r="L99" t="s">
        <v>3860</v>
      </c>
      <c r="M99" t="s">
        <v>1091</v>
      </c>
      <c r="N99" t="s">
        <v>161</v>
      </c>
      <c r="O99" t="s">
        <v>3421</v>
      </c>
      <c r="P99" t="s">
        <v>3437</v>
      </c>
      <c r="Q99" t="s">
        <v>3438</v>
      </c>
      <c r="R99" t="s">
        <v>4128</v>
      </c>
      <c r="S99" t="s">
        <v>4129</v>
      </c>
      <c r="T99" t="s">
        <v>3795</v>
      </c>
      <c r="U99" t="s">
        <v>3796</v>
      </c>
      <c r="V99" t="s">
        <v>645</v>
      </c>
      <c r="W99" t="s">
        <v>3775</v>
      </c>
      <c r="X99" t="s">
        <v>3797</v>
      </c>
      <c r="Y99" t="s">
        <v>3798</v>
      </c>
      <c r="Z99" t="s">
        <v>4130</v>
      </c>
      <c r="AA99" t="s">
        <v>4093</v>
      </c>
      <c r="AB99" t="s">
        <v>645</v>
      </c>
      <c r="AC99" t="s">
        <v>52</v>
      </c>
      <c r="AD99" t="s">
        <v>52</v>
      </c>
      <c r="AE99" t="s">
        <v>52</v>
      </c>
      <c r="AF99" t="s">
        <v>89</v>
      </c>
      <c r="AG99" t="s">
        <v>4131</v>
      </c>
      <c r="AH99" t="s">
        <v>89</v>
      </c>
      <c r="AI99" t="s">
        <v>4131</v>
      </c>
      <c r="AJ99" t="s">
        <v>89</v>
      </c>
      <c r="AK99" t="s">
        <v>4131</v>
      </c>
      <c r="AL99" t="s">
        <v>3780</v>
      </c>
    </row>
    <row r="100" spans="1:38" ht="11.25" customHeight="1">
      <c r="A100" t="s">
        <v>9</v>
      </c>
      <c r="B100" t="s">
        <v>35</v>
      </c>
      <c r="C100" t="s">
        <v>37</v>
      </c>
      <c r="D100" t="s">
        <v>9</v>
      </c>
      <c r="E100" t="s">
        <v>3878</v>
      </c>
      <c r="F100" t="s">
        <v>1084</v>
      </c>
      <c r="G100" t="s">
        <v>3421</v>
      </c>
      <c r="H100" t="s">
        <v>3437</v>
      </c>
      <c r="I100" t="s">
        <v>3438</v>
      </c>
      <c r="J100" t="s">
        <v>4128</v>
      </c>
      <c r="K100" t="s">
        <v>4129</v>
      </c>
      <c r="L100" t="s">
        <v>4132</v>
      </c>
      <c r="M100" t="s">
        <v>1091</v>
      </c>
      <c r="N100" t="s">
        <v>161</v>
      </c>
      <c r="O100" t="s">
        <v>3421</v>
      </c>
      <c r="P100" t="s">
        <v>3437</v>
      </c>
      <c r="Q100" t="s">
        <v>3438</v>
      </c>
      <c r="R100" t="s">
        <v>4128</v>
      </c>
      <c r="S100" t="s">
        <v>4129</v>
      </c>
      <c r="T100" t="s">
        <v>3773</v>
      </c>
      <c r="U100" t="s">
        <v>3774</v>
      </c>
      <c r="V100" t="s">
        <v>645</v>
      </c>
      <c r="W100" t="s">
        <v>3775</v>
      </c>
      <c r="X100" t="s">
        <v>3776</v>
      </c>
      <c r="Y100" t="s">
        <v>3777</v>
      </c>
      <c r="Z100" t="s">
        <v>3938</v>
      </c>
      <c r="AA100" t="s">
        <v>4087</v>
      </c>
      <c r="AB100" t="s">
        <v>645</v>
      </c>
      <c r="AC100" t="s">
        <v>52</v>
      </c>
      <c r="AD100" t="s">
        <v>52</v>
      </c>
      <c r="AE100" t="s">
        <v>52</v>
      </c>
      <c r="AF100" t="s">
        <v>394</v>
      </c>
      <c r="AG100" t="s">
        <v>4133</v>
      </c>
      <c r="AH100" t="s">
        <v>394</v>
      </c>
      <c r="AI100" t="s">
        <v>4133</v>
      </c>
      <c r="AJ100" t="s">
        <v>394</v>
      </c>
      <c r="AK100" t="s">
        <v>4133</v>
      </c>
      <c r="AL100" t="s">
        <v>3780</v>
      </c>
    </row>
    <row r="101" spans="1:38" ht="11.25" customHeight="1">
      <c r="A101" t="s">
        <v>9</v>
      </c>
      <c r="B101" t="s">
        <v>35</v>
      </c>
      <c r="C101" t="s">
        <v>37</v>
      </c>
      <c r="D101" t="s">
        <v>9</v>
      </c>
      <c r="E101" t="s">
        <v>4134</v>
      </c>
      <c r="F101" t="s">
        <v>1084</v>
      </c>
      <c r="G101" t="s">
        <v>3421</v>
      </c>
      <c r="H101" t="s">
        <v>3440</v>
      </c>
      <c r="I101" t="s">
        <v>3441</v>
      </c>
      <c r="J101" t="s">
        <v>4135</v>
      </c>
      <c r="K101" t="s">
        <v>4136</v>
      </c>
      <c r="L101" t="s">
        <v>4137</v>
      </c>
      <c r="M101" t="s">
        <v>1091</v>
      </c>
      <c r="N101" t="s">
        <v>161</v>
      </c>
      <c r="O101" t="s">
        <v>3421</v>
      </c>
      <c r="P101" t="s">
        <v>3440</v>
      </c>
      <c r="Q101" t="s">
        <v>3441</v>
      </c>
      <c r="R101" t="s">
        <v>4135</v>
      </c>
      <c r="S101" t="s">
        <v>4136</v>
      </c>
      <c r="T101" t="s">
        <v>3773</v>
      </c>
      <c r="U101" t="s">
        <v>3774</v>
      </c>
      <c r="V101" t="s">
        <v>645</v>
      </c>
      <c r="W101" t="s">
        <v>3775</v>
      </c>
      <c r="X101" t="s">
        <v>3776</v>
      </c>
      <c r="Y101" t="s">
        <v>3777</v>
      </c>
      <c r="Z101" t="s">
        <v>3938</v>
      </c>
      <c r="AA101" t="s">
        <v>4087</v>
      </c>
      <c r="AB101" t="s">
        <v>645</v>
      </c>
      <c r="AC101" t="s">
        <v>52</v>
      </c>
      <c r="AD101" t="s">
        <v>52</v>
      </c>
      <c r="AE101" t="s">
        <v>52</v>
      </c>
      <c r="AF101" t="s">
        <v>1222</v>
      </c>
      <c r="AG101" t="s">
        <v>4138</v>
      </c>
      <c r="AH101" t="s">
        <v>1222</v>
      </c>
      <c r="AI101" t="s">
        <v>4138</v>
      </c>
      <c r="AJ101" t="s">
        <v>1222</v>
      </c>
      <c r="AK101" t="s">
        <v>4138</v>
      </c>
      <c r="AL101" t="s">
        <v>3780</v>
      </c>
    </row>
    <row r="102" spans="1:38" ht="11.25" customHeight="1">
      <c r="A102" t="s">
        <v>9</v>
      </c>
      <c r="B102" t="s">
        <v>35</v>
      </c>
      <c r="C102" t="s">
        <v>37</v>
      </c>
      <c r="D102" t="s">
        <v>9</v>
      </c>
      <c r="E102" t="s">
        <v>4139</v>
      </c>
      <c r="F102" t="s">
        <v>1084</v>
      </c>
      <c r="G102" t="s">
        <v>3421</v>
      </c>
      <c r="H102" t="s">
        <v>3443</v>
      </c>
      <c r="I102" t="s">
        <v>3444</v>
      </c>
      <c r="J102" t="s">
        <v>4140</v>
      </c>
      <c r="K102" t="s">
        <v>4141</v>
      </c>
      <c r="L102" t="s">
        <v>4142</v>
      </c>
      <c r="M102" t="s">
        <v>1091</v>
      </c>
      <c r="N102" t="s">
        <v>161</v>
      </c>
      <c r="O102" t="s">
        <v>3421</v>
      </c>
      <c r="P102" t="s">
        <v>3443</v>
      </c>
      <c r="Q102" t="s">
        <v>3444</v>
      </c>
      <c r="R102" t="s">
        <v>4140</v>
      </c>
      <c r="S102" t="s">
        <v>4141</v>
      </c>
      <c r="T102" t="s">
        <v>3773</v>
      </c>
      <c r="U102" t="s">
        <v>3774</v>
      </c>
      <c r="V102" t="s">
        <v>645</v>
      </c>
      <c r="W102" t="s">
        <v>3775</v>
      </c>
      <c r="X102" t="s">
        <v>3776</v>
      </c>
      <c r="Y102" t="s">
        <v>3777</v>
      </c>
      <c r="Z102" t="s">
        <v>3938</v>
      </c>
      <c r="AA102" t="s">
        <v>4087</v>
      </c>
      <c r="AB102" t="s">
        <v>645</v>
      </c>
      <c r="AC102" t="s">
        <v>52</v>
      </c>
      <c r="AD102" t="s">
        <v>52</v>
      </c>
      <c r="AE102" t="s">
        <v>52</v>
      </c>
      <c r="AF102" t="s">
        <v>801</v>
      </c>
      <c r="AG102" t="s">
        <v>4143</v>
      </c>
      <c r="AH102" t="s">
        <v>801</v>
      </c>
      <c r="AI102" t="s">
        <v>4143</v>
      </c>
      <c r="AJ102" t="s">
        <v>801</v>
      </c>
      <c r="AK102" t="s">
        <v>4143</v>
      </c>
      <c r="AL102" t="s">
        <v>3780</v>
      </c>
    </row>
    <row r="103" spans="1:38" ht="11.25" customHeight="1">
      <c r="A103" t="s">
        <v>9</v>
      </c>
      <c r="B103" t="s">
        <v>35</v>
      </c>
      <c r="C103" t="s">
        <v>37</v>
      </c>
      <c r="D103" t="s">
        <v>9</v>
      </c>
      <c r="E103" t="s">
        <v>1083</v>
      </c>
      <c r="F103" t="s">
        <v>1084</v>
      </c>
      <c r="G103" t="s">
        <v>3421</v>
      </c>
      <c r="H103" t="s">
        <v>3447</v>
      </c>
      <c r="I103" t="s">
        <v>3448</v>
      </c>
      <c r="J103" t="s">
        <v>4144</v>
      </c>
      <c r="K103" t="s">
        <v>4145</v>
      </c>
      <c r="L103" t="s">
        <v>4146</v>
      </c>
      <c r="M103" t="s">
        <v>1091</v>
      </c>
      <c r="N103" t="s">
        <v>161</v>
      </c>
      <c r="O103" t="s">
        <v>3421</v>
      </c>
      <c r="P103" t="s">
        <v>3447</v>
      </c>
      <c r="Q103" t="s">
        <v>3448</v>
      </c>
      <c r="R103" t="s">
        <v>4144</v>
      </c>
      <c r="S103" t="s">
        <v>4145</v>
      </c>
      <c r="T103" t="s">
        <v>3795</v>
      </c>
      <c r="U103" t="s">
        <v>3796</v>
      </c>
      <c r="V103" t="s">
        <v>645</v>
      </c>
      <c r="W103" t="s">
        <v>3775</v>
      </c>
      <c r="X103" t="s">
        <v>3797</v>
      </c>
      <c r="Y103" t="s">
        <v>3798</v>
      </c>
      <c r="Z103" t="s">
        <v>4147</v>
      </c>
      <c r="AA103" t="s">
        <v>4148</v>
      </c>
      <c r="AB103" t="s">
        <v>645</v>
      </c>
      <c r="AC103" t="s">
        <v>52</v>
      </c>
      <c r="AD103" t="s">
        <v>52</v>
      </c>
      <c r="AE103" t="s">
        <v>52</v>
      </c>
      <c r="AF103" t="s">
        <v>4149</v>
      </c>
      <c r="AG103" t="s">
        <v>4150</v>
      </c>
      <c r="AH103" t="s">
        <v>4149</v>
      </c>
      <c r="AI103" t="s">
        <v>4150</v>
      </c>
      <c r="AJ103" t="s">
        <v>4149</v>
      </c>
      <c r="AK103" t="s">
        <v>4150</v>
      </c>
      <c r="AL103" t="s">
        <v>3780</v>
      </c>
    </row>
    <row r="104" spans="1:38" ht="11.25" customHeight="1">
      <c r="A104" t="s">
        <v>9</v>
      </c>
      <c r="B104" t="s">
        <v>35</v>
      </c>
      <c r="C104" t="s">
        <v>37</v>
      </c>
      <c r="D104" t="s">
        <v>9</v>
      </c>
      <c r="E104" t="s">
        <v>3802</v>
      </c>
      <c r="F104" t="s">
        <v>3790</v>
      </c>
      <c r="G104" t="s">
        <v>3421</v>
      </c>
      <c r="H104" t="s">
        <v>3447</v>
      </c>
      <c r="I104" t="s">
        <v>3448</v>
      </c>
      <c r="J104" t="s">
        <v>4144</v>
      </c>
      <c r="K104" t="s">
        <v>4145</v>
      </c>
      <c r="L104" t="s">
        <v>4146</v>
      </c>
      <c r="M104" t="s">
        <v>1091</v>
      </c>
      <c r="N104" t="s">
        <v>161</v>
      </c>
      <c r="O104" t="s">
        <v>3421</v>
      </c>
      <c r="P104" t="s">
        <v>3447</v>
      </c>
      <c r="Q104" t="s">
        <v>3448</v>
      </c>
      <c r="R104" t="s">
        <v>4144</v>
      </c>
      <c r="S104" t="s">
        <v>4145</v>
      </c>
      <c r="T104" t="s">
        <v>3795</v>
      </c>
      <c r="U104" t="s">
        <v>3796</v>
      </c>
      <c r="V104" t="s">
        <v>645</v>
      </c>
      <c r="W104" t="s">
        <v>3775</v>
      </c>
      <c r="X104" t="s">
        <v>3797</v>
      </c>
      <c r="Y104" t="s">
        <v>3798</v>
      </c>
      <c r="Z104" t="s">
        <v>4147</v>
      </c>
      <c r="AA104" t="s">
        <v>4148</v>
      </c>
      <c r="AB104" t="s">
        <v>645</v>
      </c>
      <c r="AC104" t="s">
        <v>6</v>
      </c>
      <c r="AD104" t="s">
        <v>52</v>
      </c>
      <c r="AE104" t="s">
        <v>6</v>
      </c>
      <c r="AF104" t="s">
        <v>9</v>
      </c>
      <c r="AG104" t="s">
        <v>9</v>
      </c>
      <c r="AH104" t="s">
        <v>4149</v>
      </c>
      <c r="AI104" t="s">
        <v>4150</v>
      </c>
      <c r="AJ104" t="s">
        <v>4149</v>
      </c>
      <c r="AK104" t="s">
        <v>4150</v>
      </c>
      <c r="AL104" t="s">
        <v>9</v>
      </c>
    </row>
    <row r="105" spans="1:38" ht="11.25" customHeight="1">
      <c r="A105" t="s">
        <v>9</v>
      </c>
      <c r="B105" t="s">
        <v>35</v>
      </c>
      <c r="C105" t="s">
        <v>37</v>
      </c>
      <c r="D105" t="s">
        <v>9</v>
      </c>
      <c r="E105" t="s">
        <v>3949</v>
      </c>
      <c r="F105" t="s">
        <v>1084</v>
      </c>
      <c r="G105" t="s">
        <v>3421</v>
      </c>
      <c r="H105" t="s">
        <v>3447</v>
      </c>
      <c r="I105" t="s">
        <v>3448</v>
      </c>
      <c r="J105" t="s">
        <v>4144</v>
      </c>
      <c r="K105" t="s">
        <v>4145</v>
      </c>
      <c r="L105" t="s">
        <v>4151</v>
      </c>
      <c r="M105" t="s">
        <v>1091</v>
      </c>
      <c r="N105" t="s">
        <v>161</v>
      </c>
      <c r="O105" t="s">
        <v>3421</v>
      </c>
      <c r="P105" t="s">
        <v>3447</v>
      </c>
      <c r="Q105" t="s">
        <v>3448</v>
      </c>
      <c r="R105" t="s">
        <v>4144</v>
      </c>
      <c r="S105" t="s">
        <v>4145</v>
      </c>
      <c r="T105" t="s">
        <v>3795</v>
      </c>
      <c r="U105" t="s">
        <v>3796</v>
      </c>
      <c r="V105" t="s">
        <v>645</v>
      </c>
      <c r="W105" t="s">
        <v>3775</v>
      </c>
      <c r="X105" t="s">
        <v>3797</v>
      </c>
      <c r="Y105" t="s">
        <v>3798</v>
      </c>
      <c r="Z105" t="s">
        <v>4152</v>
      </c>
      <c r="AA105" t="s">
        <v>4093</v>
      </c>
      <c r="AB105" t="s">
        <v>645</v>
      </c>
      <c r="AC105" t="s">
        <v>52</v>
      </c>
      <c r="AD105" t="s">
        <v>52</v>
      </c>
      <c r="AE105" t="s">
        <v>52</v>
      </c>
      <c r="AF105" t="s">
        <v>4098</v>
      </c>
      <c r="AG105" t="s">
        <v>4153</v>
      </c>
      <c r="AH105" t="s">
        <v>4098</v>
      </c>
      <c r="AI105" t="s">
        <v>4153</v>
      </c>
      <c r="AJ105" t="s">
        <v>4098</v>
      </c>
      <c r="AK105" t="s">
        <v>4153</v>
      </c>
      <c r="AL105" t="s">
        <v>3780</v>
      </c>
    </row>
    <row r="106" spans="1:38" ht="11.25" customHeight="1">
      <c r="A106" t="s">
        <v>9</v>
      </c>
      <c r="B106" t="s">
        <v>35</v>
      </c>
      <c r="C106" t="s">
        <v>37</v>
      </c>
      <c r="D106" t="s">
        <v>9</v>
      </c>
      <c r="E106" t="s">
        <v>3781</v>
      </c>
      <c r="F106" t="s">
        <v>1084</v>
      </c>
      <c r="G106" t="s">
        <v>3421</v>
      </c>
      <c r="H106" t="s">
        <v>3447</v>
      </c>
      <c r="I106" t="s">
        <v>3448</v>
      </c>
      <c r="J106" t="s">
        <v>4144</v>
      </c>
      <c r="K106" t="s">
        <v>4145</v>
      </c>
      <c r="L106" t="s">
        <v>4154</v>
      </c>
      <c r="M106" t="s">
        <v>1091</v>
      </c>
      <c r="N106" t="s">
        <v>161</v>
      </c>
      <c r="O106" t="s">
        <v>3421</v>
      </c>
      <c r="P106" t="s">
        <v>3447</v>
      </c>
      <c r="Q106" t="s">
        <v>3448</v>
      </c>
      <c r="R106" t="s">
        <v>4144</v>
      </c>
      <c r="S106" t="s">
        <v>4145</v>
      </c>
      <c r="T106" t="s">
        <v>3795</v>
      </c>
      <c r="U106" t="s">
        <v>3796</v>
      </c>
      <c r="V106" t="s">
        <v>645</v>
      </c>
      <c r="W106" t="s">
        <v>3775</v>
      </c>
      <c r="X106" t="s">
        <v>3797</v>
      </c>
      <c r="Y106" t="s">
        <v>3798</v>
      </c>
      <c r="Z106" t="s">
        <v>4155</v>
      </c>
      <c r="AA106" t="s">
        <v>4156</v>
      </c>
      <c r="AB106" t="s">
        <v>645</v>
      </c>
      <c r="AC106" t="s">
        <v>52</v>
      </c>
      <c r="AD106" t="s">
        <v>52</v>
      </c>
      <c r="AE106" t="s">
        <v>52</v>
      </c>
      <c r="AF106" t="s">
        <v>78</v>
      </c>
      <c r="AG106" t="s">
        <v>4157</v>
      </c>
      <c r="AH106" t="s">
        <v>78</v>
      </c>
      <c r="AI106" t="s">
        <v>4157</v>
      </c>
      <c r="AJ106" t="s">
        <v>78</v>
      </c>
      <c r="AK106" t="s">
        <v>4157</v>
      </c>
      <c r="AL106" t="s">
        <v>3780</v>
      </c>
    </row>
    <row r="107" spans="1:38" ht="11.25" customHeight="1">
      <c r="A107" t="s">
        <v>9</v>
      </c>
      <c r="B107" t="s">
        <v>35</v>
      </c>
      <c r="C107" t="s">
        <v>37</v>
      </c>
      <c r="D107" t="s">
        <v>9</v>
      </c>
      <c r="E107" t="s">
        <v>3789</v>
      </c>
      <c r="F107" t="s">
        <v>3790</v>
      </c>
      <c r="G107" t="s">
        <v>3421</v>
      </c>
      <c r="H107" t="s">
        <v>3447</v>
      </c>
      <c r="I107" t="s">
        <v>3448</v>
      </c>
      <c r="J107" t="s">
        <v>4144</v>
      </c>
      <c r="K107" t="s">
        <v>4145</v>
      </c>
      <c r="L107" t="s">
        <v>4154</v>
      </c>
      <c r="M107" t="s">
        <v>1091</v>
      </c>
      <c r="N107" t="s">
        <v>161</v>
      </c>
      <c r="O107" t="s">
        <v>3421</v>
      </c>
      <c r="P107" t="s">
        <v>3447</v>
      </c>
      <c r="Q107" t="s">
        <v>3448</v>
      </c>
      <c r="R107" t="s">
        <v>4144</v>
      </c>
      <c r="S107" t="s">
        <v>4145</v>
      </c>
      <c r="T107" t="s">
        <v>3795</v>
      </c>
      <c r="U107" t="s">
        <v>3796</v>
      </c>
      <c r="V107" t="s">
        <v>645</v>
      </c>
      <c r="W107" t="s">
        <v>3775</v>
      </c>
      <c r="X107" t="s">
        <v>3797</v>
      </c>
      <c r="Y107" t="s">
        <v>3798</v>
      </c>
      <c r="Z107" t="s">
        <v>4155</v>
      </c>
      <c r="AA107" t="s">
        <v>4156</v>
      </c>
      <c r="AB107" t="s">
        <v>645</v>
      </c>
      <c r="AC107" t="s">
        <v>6</v>
      </c>
      <c r="AD107" t="s">
        <v>52</v>
      </c>
      <c r="AE107" t="s">
        <v>6</v>
      </c>
      <c r="AF107" t="s">
        <v>9</v>
      </c>
      <c r="AG107" t="s">
        <v>9</v>
      </c>
      <c r="AH107" t="s">
        <v>78</v>
      </c>
      <c r="AI107" t="s">
        <v>4157</v>
      </c>
      <c r="AJ107" t="s">
        <v>78</v>
      </c>
      <c r="AK107" t="s">
        <v>4157</v>
      </c>
      <c r="AL107" t="s">
        <v>9</v>
      </c>
    </row>
    <row r="108" spans="1:38" ht="11.25" customHeight="1">
      <c r="A108" t="s">
        <v>9</v>
      </c>
      <c r="B108" t="s">
        <v>35</v>
      </c>
      <c r="C108" t="s">
        <v>37</v>
      </c>
      <c r="D108" t="s">
        <v>9</v>
      </c>
      <c r="E108" t="s">
        <v>1174</v>
      </c>
      <c r="F108" t="s">
        <v>1106</v>
      </c>
      <c r="G108" t="s">
        <v>3421</v>
      </c>
      <c r="H108" t="s">
        <v>3447</v>
      </c>
      <c r="I108" t="s">
        <v>3448</v>
      </c>
      <c r="J108" t="s">
        <v>4144</v>
      </c>
      <c r="K108" t="s">
        <v>4145</v>
      </c>
      <c r="L108" t="s">
        <v>4158</v>
      </c>
      <c r="M108" t="s">
        <v>1091</v>
      </c>
      <c r="N108" t="s">
        <v>161</v>
      </c>
      <c r="O108" t="s">
        <v>3421</v>
      </c>
      <c r="P108" t="s">
        <v>3447</v>
      </c>
      <c r="Q108" t="s">
        <v>3448</v>
      </c>
      <c r="R108" t="s">
        <v>4144</v>
      </c>
      <c r="S108" t="s">
        <v>4145</v>
      </c>
      <c r="T108" t="s">
        <v>3795</v>
      </c>
      <c r="U108" t="s">
        <v>3796</v>
      </c>
      <c r="V108" t="s">
        <v>645</v>
      </c>
      <c r="W108" t="s">
        <v>3775</v>
      </c>
      <c r="X108" t="s">
        <v>3797</v>
      </c>
      <c r="Y108" t="s">
        <v>3798</v>
      </c>
      <c r="Z108" t="s">
        <v>4159</v>
      </c>
      <c r="AA108" t="s">
        <v>4156</v>
      </c>
      <c r="AB108" t="s">
        <v>645</v>
      </c>
      <c r="AC108" t="s">
        <v>52</v>
      </c>
      <c r="AD108" t="s">
        <v>6</v>
      </c>
      <c r="AE108" t="s">
        <v>6</v>
      </c>
      <c r="AF108" t="s">
        <v>161</v>
      </c>
      <c r="AG108" t="s">
        <v>4008</v>
      </c>
      <c r="AH108" t="s">
        <v>9</v>
      </c>
      <c r="AI108" t="s">
        <v>9</v>
      </c>
      <c r="AJ108" t="s">
        <v>9</v>
      </c>
      <c r="AK108" t="s">
        <v>9</v>
      </c>
      <c r="AL108" t="s">
        <v>3780</v>
      </c>
    </row>
    <row r="109" spans="1:38" ht="11.25" customHeight="1">
      <c r="A109" t="s">
        <v>9</v>
      </c>
      <c r="B109" t="s">
        <v>35</v>
      </c>
      <c r="C109" t="s">
        <v>37</v>
      </c>
      <c r="D109" t="s">
        <v>9</v>
      </c>
      <c r="E109" t="s">
        <v>3893</v>
      </c>
      <c r="F109" t="s">
        <v>1084</v>
      </c>
      <c r="G109" t="s">
        <v>3421</v>
      </c>
      <c r="H109" t="s">
        <v>3447</v>
      </c>
      <c r="I109" t="s">
        <v>3448</v>
      </c>
      <c r="J109" t="s">
        <v>4144</v>
      </c>
      <c r="K109" t="s">
        <v>4145</v>
      </c>
      <c r="L109" t="s">
        <v>4160</v>
      </c>
      <c r="M109" t="s">
        <v>1091</v>
      </c>
      <c r="N109" t="s">
        <v>161</v>
      </c>
      <c r="O109" t="s">
        <v>3421</v>
      </c>
      <c r="P109" t="s">
        <v>3447</v>
      </c>
      <c r="Q109" t="s">
        <v>3448</v>
      </c>
      <c r="R109" t="s">
        <v>4144</v>
      </c>
      <c r="S109" t="s">
        <v>4145</v>
      </c>
      <c r="T109" t="s">
        <v>3795</v>
      </c>
      <c r="U109" t="s">
        <v>3796</v>
      </c>
      <c r="V109" t="s">
        <v>645</v>
      </c>
      <c r="W109" t="s">
        <v>3775</v>
      </c>
      <c r="X109" t="s">
        <v>3797</v>
      </c>
      <c r="Y109" t="s">
        <v>3798</v>
      </c>
      <c r="Z109" t="s">
        <v>4161</v>
      </c>
      <c r="AA109" t="s">
        <v>4156</v>
      </c>
      <c r="AB109" t="s">
        <v>645</v>
      </c>
      <c r="AC109" t="s">
        <v>52</v>
      </c>
      <c r="AD109" t="s">
        <v>52</v>
      </c>
      <c r="AE109" t="s">
        <v>52</v>
      </c>
      <c r="AF109" t="s">
        <v>801</v>
      </c>
      <c r="AG109" t="s">
        <v>4162</v>
      </c>
      <c r="AH109" t="s">
        <v>801</v>
      </c>
      <c r="AI109" t="s">
        <v>4162</v>
      </c>
      <c r="AJ109" t="s">
        <v>801</v>
      </c>
      <c r="AK109" t="s">
        <v>4162</v>
      </c>
      <c r="AL109" t="s">
        <v>3780</v>
      </c>
    </row>
    <row r="110" spans="1:38" ht="11.25" customHeight="1">
      <c r="A110" t="s">
        <v>9</v>
      </c>
      <c r="B110" t="s">
        <v>35</v>
      </c>
      <c r="C110" t="s">
        <v>37</v>
      </c>
      <c r="D110" t="s">
        <v>9</v>
      </c>
      <c r="E110" t="s">
        <v>4163</v>
      </c>
      <c r="F110" t="s">
        <v>1084</v>
      </c>
      <c r="G110" t="s">
        <v>3421</v>
      </c>
      <c r="H110" t="s">
        <v>3447</v>
      </c>
      <c r="I110" t="s">
        <v>3448</v>
      </c>
      <c r="J110" t="s">
        <v>4144</v>
      </c>
      <c r="K110" t="s">
        <v>4145</v>
      </c>
      <c r="L110" t="s">
        <v>4015</v>
      </c>
      <c r="M110" t="s">
        <v>4164</v>
      </c>
      <c r="N110" t="s">
        <v>161</v>
      </c>
      <c r="O110" t="s">
        <v>3421</v>
      </c>
      <c r="P110" t="s">
        <v>3447</v>
      </c>
      <c r="Q110" t="s">
        <v>3448</v>
      </c>
      <c r="R110" t="s">
        <v>4144</v>
      </c>
      <c r="S110" t="s">
        <v>4145</v>
      </c>
      <c r="T110" t="s">
        <v>3795</v>
      </c>
      <c r="U110" t="s">
        <v>3774</v>
      </c>
      <c r="V110" t="s">
        <v>645</v>
      </c>
      <c r="W110" t="s">
        <v>3775</v>
      </c>
      <c r="X110" t="s">
        <v>3776</v>
      </c>
      <c r="Y110" t="s">
        <v>3777</v>
      </c>
      <c r="Z110" t="s">
        <v>3938</v>
      </c>
      <c r="AA110" t="s">
        <v>4165</v>
      </c>
      <c r="AB110" t="s">
        <v>645</v>
      </c>
      <c r="AC110" t="s">
        <v>52</v>
      </c>
      <c r="AD110" t="s">
        <v>52</v>
      </c>
      <c r="AE110" t="s">
        <v>52</v>
      </c>
      <c r="AF110" t="s">
        <v>3876</v>
      </c>
      <c r="AG110" t="s">
        <v>4166</v>
      </c>
      <c r="AH110" t="s">
        <v>3876</v>
      </c>
      <c r="AI110" t="s">
        <v>4166</v>
      </c>
      <c r="AJ110" t="s">
        <v>3876</v>
      </c>
      <c r="AK110" t="s">
        <v>4166</v>
      </c>
      <c r="AL110" t="s">
        <v>3780</v>
      </c>
    </row>
    <row r="111" spans="1:38" ht="11.25" customHeight="1">
      <c r="A111" t="s">
        <v>9</v>
      </c>
      <c r="B111" t="s">
        <v>35</v>
      </c>
      <c r="C111" t="s">
        <v>37</v>
      </c>
      <c r="D111" t="s">
        <v>9</v>
      </c>
      <c r="E111" t="s">
        <v>1098</v>
      </c>
      <c r="F111" t="s">
        <v>1084</v>
      </c>
      <c r="G111" t="s">
        <v>3421</v>
      </c>
      <c r="H111" t="s">
        <v>3447</v>
      </c>
      <c r="I111" t="s">
        <v>3448</v>
      </c>
      <c r="J111" t="s">
        <v>4144</v>
      </c>
      <c r="K111" t="s">
        <v>4145</v>
      </c>
      <c r="L111" t="s">
        <v>4167</v>
      </c>
      <c r="M111" t="s">
        <v>1091</v>
      </c>
      <c r="N111" t="s">
        <v>161</v>
      </c>
      <c r="O111" t="s">
        <v>3421</v>
      </c>
      <c r="P111" t="s">
        <v>3447</v>
      </c>
      <c r="Q111" t="s">
        <v>3448</v>
      </c>
      <c r="R111" t="s">
        <v>4144</v>
      </c>
      <c r="S111" t="s">
        <v>4145</v>
      </c>
      <c r="T111" t="s">
        <v>3795</v>
      </c>
      <c r="U111" t="s">
        <v>3796</v>
      </c>
      <c r="V111" t="s">
        <v>645</v>
      </c>
      <c r="W111" t="s">
        <v>3775</v>
      </c>
      <c r="X111" t="s">
        <v>3797</v>
      </c>
      <c r="Y111" t="s">
        <v>3798</v>
      </c>
      <c r="Z111" t="s">
        <v>4168</v>
      </c>
      <c r="AA111" t="s">
        <v>4169</v>
      </c>
      <c r="AB111" t="s">
        <v>645</v>
      </c>
      <c r="AC111" t="s">
        <v>52</v>
      </c>
      <c r="AD111" t="s">
        <v>52</v>
      </c>
      <c r="AE111" t="s">
        <v>52</v>
      </c>
      <c r="AF111" t="s">
        <v>115</v>
      </c>
      <c r="AG111" t="s">
        <v>4170</v>
      </c>
      <c r="AH111" t="s">
        <v>115</v>
      </c>
      <c r="AI111" t="s">
        <v>4170</v>
      </c>
      <c r="AJ111" t="s">
        <v>115</v>
      </c>
      <c r="AK111" t="s">
        <v>4170</v>
      </c>
      <c r="AL111" t="s">
        <v>3780</v>
      </c>
    </row>
    <row r="112" spans="1:38" ht="11.25" customHeight="1">
      <c r="A112" t="s">
        <v>9</v>
      </c>
      <c r="B112" t="s">
        <v>35</v>
      </c>
      <c r="C112" t="s">
        <v>37</v>
      </c>
      <c r="D112" t="s">
        <v>9</v>
      </c>
      <c r="E112" t="s">
        <v>3809</v>
      </c>
      <c r="F112" t="s">
        <v>3790</v>
      </c>
      <c r="G112" t="s">
        <v>3421</v>
      </c>
      <c r="H112" t="s">
        <v>3447</v>
      </c>
      <c r="I112" t="s">
        <v>3448</v>
      </c>
      <c r="J112" t="s">
        <v>4144</v>
      </c>
      <c r="K112" t="s">
        <v>4145</v>
      </c>
      <c r="L112" t="s">
        <v>4167</v>
      </c>
      <c r="M112" t="s">
        <v>1091</v>
      </c>
      <c r="N112" t="s">
        <v>161</v>
      </c>
      <c r="O112" t="s">
        <v>3421</v>
      </c>
      <c r="P112" t="s">
        <v>3447</v>
      </c>
      <c r="Q112" t="s">
        <v>3448</v>
      </c>
      <c r="R112" t="s">
        <v>4144</v>
      </c>
      <c r="S112" t="s">
        <v>4145</v>
      </c>
      <c r="T112" t="s">
        <v>3795</v>
      </c>
      <c r="U112" t="s">
        <v>3796</v>
      </c>
      <c r="V112" t="s">
        <v>645</v>
      </c>
      <c r="W112" t="s">
        <v>3775</v>
      </c>
      <c r="X112" t="s">
        <v>3797</v>
      </c>
      <c r="Y112" t="s">
        <v>3798</v>
      </c>
      <c r="Z112" t="s">
        <v>4168</v>
      </c>
      <c r="AA112" t="s">
        <v>4169</v>
      </c>
      <c r="AB112" t="s">
        <v>645</v>
      </c>
      <c r="AC112" t="s">
        <v>6</v>
      </c>
      <c r="AD112" t="s">
        <v>52</v>
      </c>
      <c r="AE112" t="s">
        <v>6</v>
      </c>
      <c r="AF112" t="s">
        <v>9</v>
      </c>
      <c r="AG112" t="s">
        <v>9</v>
      </c>
      <c r="AH112" t="s">
        <v>115</v>
      </c>
      <c r="AI112" t="s">
        <v>4170</v>
      </c>
      <c r="AJ112" t="s">
        <v>115</v>
      </c>
      <c r="AK112" t="s">
        <v>4170</v>
      </c>
      <c r="AL112" t="s">
        <v>9</v>
      </c>
    </row>
    <row r="113" spans="1:38" ht="11.25" customHeight="1">
      <c r="A113" t="s">
        <v>9</v>
      </c>
      <c r="B113" t="s">
        <v>35</v>
      </c>
      <c r="C113" t="s">
        <v>37</v>
      </c>
      <c r="D113" t="s">
        <v>9</v>
      </c>
      <c r="E113" t="s">
        <v>1105</v>
      </c>
      <c r="F113" t="s">
        <v>1084</v>
      </c>
      <c r="G113" t="s">
        <v>3421</v>
      </c>
      <c r="H113" t="s">
        <v>3447</v>
      </c>
      <c r="I113" t="s">
        <v>3448</v>
      </c>
      <c r="J113" t="s">
        <v>4144</v>
      </c>
      <c r="K113" t="s">
        <v>4145</v>
      </c>
      <c r="L113" t="s">
        <v>4171</v>
      </c>
      <c r="M113" t="s">
        <v>1091</v>
      </c>
      <c r="N113" t="s">
        <v>161</v>
      </c>
      <c r="O113" t="s">
        <v>3421</v>
      </c>
      <c r="P113" t="s">
        <v>3447</v>
      </c>
      <c r="Q113" t="s">
        <v>3448</v>
      </c>
      <c r="R113" t="s">
        <v>4144</v>
      </c>
      <c r="S113" t="s">
        <v>4145</v>
      </c>
      <c r="T113" t="s">
        <v>3795</v>
      </c>
      <c r="U113" t="s">
        <v>3796</v>
      </c>
      <c r="V113" t="s">
        <v>645</v>
      </c>
      <c r="W113" t="s">
        <v>3775</v>
      </c>
      <c r="X113" t="s">
        <v>3797</v>
      </c>
      <c r="Y113" t="s">
        <v>3798</v>
      </c>
      <c r="Z113" t="s">
        <v>4172</v>
      </c>
      <c r="AA113" t="s">
        <v>4173</v>
      </c>
      <c r="AB113" t="s">
        <v>645</v>
      </c>
      <c r="AC113" t="s">
        <v>52</v>
      </c>
      <c r="AD113" t="s">
        <v>52</v>
      </c>
      <c r="AE113" t="s">
        <v>52</v>
      </c>
      <c r="AF113" t="s">
        <v>924</v>
      </c>
      <c r="AG113" t="s">
        <v>4174</v>
      </c>
      <c r="AH113" t="s">
        <v>924</v>
      </c>
      <c r="AI113" t="s">
        <v>4174</v>
      </c>
      <c r="AJ113" t="s">
        <v>924</v>
      </c>
      <c r="AK113" t="s">
        <v>4174</v>
      </c>
      <c r="AL113" t="s">
        <v>3780</v>
      </c>
    </row>
    <row r="114" spans="1:38" ht="11.25" customHeight="1">
      <c r="A114" t="s">
        <v>9</v>
      </c>
      <c r="B114" t="s">
        <v>35</v>
      </c>
      <c r="C114" t="s">
        <v>37</v>
      </c>
      <c r="D114" t="s">
        <v>9</v>
      </c>
      <c r="E114" t="s">
        <v>3847</v>
      </c>
      <c r="F114" t="s">
        <v>3790</v>
      </c>
      <c r="G114" t="s">
        <v>3421</v>
      </c>
      <c r="H114" t="s">
        <v>3447</v>
      </c>
      <c r="I114" t="s">
        <v>3448</v>
      </c>
      <c r="J114" t="s">
        <v>4144</v>
      </c>
      <c r="K114" t="s">
        <v>4145</v>
      </c>
      <c r="L114" t="s">
        <v>4171</v>
      </c>
      <c r="M114" t="s">
        <v>1091</v>
      </c>
      <c r="N114" t="s">
        <v>161</v>
      </c>
      <c r="O114" t="s">
        <v>3421</v>
      </c>
      <c r="P114" t="s">
        <v>3447</v>
      </c>
      <c r="Q114" t="s">
        <v>3448</v>
      </c>
      <c r="R114" t="s">
        <v>4144</v>
      </c>
      <c r="S114" t="s">
        <v>4145</v>
      </c>
      <c r="T114" t="s">
        <v>3795</v>
      </c>
      <c r="U114" t="s">
        <v>3796</v>
      </c>
      <c r="V114" t="s">
        <v>645</v>
      </c>
      <c r="W114" t="s">
        <v>3775</v>
      </c>
      <c r="X114" t="s">
        <v>3797</v>
      </c>
      <c r="Y114" t="s">
        <v>3798</v>
      </c>
      <c r="Z114" t="s">
        <v>4172</v>
      </c>
      <c r="AA114" t="s">
        <v>4173</v>
      </c>
      <c r="AB114" t="s">
        <v>645</v>
      </c>
      <c r="AC114" t="s">
        <v>6</v>
      </c>
      <c r="AD114" t="s">
        <v>52</v>
      </c>
      <c r="AE114" t="s">
        <v>6</v>
      </c>
      <c r="AF114" t="s">
        <v>9</v>
      </c>
      <c r="AG114" t="s">
        <v>9</v>
      </c>
      <c r="AH114" t="s">
        <v>924</v>
      </c>
      <c r="AI114" t="s">
        <v>4174</v>
      </c>
      <c r="AJ114" t="s">
        <v>924</v>
      </c>
      <c r="AK114" t="s">
        <v>4174</v>
      </c>
      <c r="AL114" t="s">
        <v>9</v>
      </c>
    </row>
    <row r="115" spans="1:38" ht="11.25" customHeight="1">
      <c r="A115" t="s">
        <v>9</v>
      </c>
      <c r="B115" t="s">
        <v>35</v>
      </c>
      <c r="C115" t="s">
        <v>37</v>
      </c>
      <c r="D115" t="s">
        <v>9</v>
      </c>
      <c r="E115" t="s">
        <v>4175</v>
      </c>
      <c r="F115" t="s">
        <v>1084</v>
      </c>
      <c r="G115" t="s">
        <v>3421</v>
      </c>
      <c r="H115" t="s">
        <v>3447</v>
      </c>
      <c r="I115" t="s">
        <v>3448</v>
      </c>
      <c r="J115" t="s">
        <v>4144</v>
      </c>
      <c r="K115" t="s">
        <v>4145</v>
      </c>
      <c r="L115" t="s">
        <v>4176</v>
      </c>
      <c r="M115" t="s">
        <v>1091</v>
      </c>
      <c r="N115" t="s">
        <v>161</v>
      </c>
      <c r="O115" t="s">
        <v>3421</v>
      </c>
      <c r="P115" t="s">
        <v>3447</v>
      </c>
      <c r="Q115" t="s">
        <v>3448</v>
      </c>
      <c r="R115" t="s">
        <v>4144</v>
      </c>
      <c r="S115" t="s">
        <v>4145</v>
      </c>
      <c r="T115" t="s">
        <v>3773</v>
      </c>
      <c r="U115" t="s">
        <v>3774</v>
      </c>
      <c r="V115" t="s">
        <v>645</v>
      </c>
      <c r="W115" t="s">
        <v>3775</v>
      </c>
      <c r="X115" t="s">
        <v>3776</v>
      </c>
      <c r="Y115" t="s">
        <v>3777</v>
      </c>
      <c r="Z115" t="s">
        <v>3938</v>
      </c>
      <c r="AA115" t="s">
        <v>4087</v>
      </c>
      <c r="AB115" t="s">
        <v>645</v>
      </c>
      <c r="AC115" t="s">
        <v>52</v>
      </c>
      <c r="AD115" t="s">
        <v>52</v>
      </c>
      <c r="AE115" t="s">
        <v>52</v>
      </c>
      <c r="AF115" t="s">
        <v>89</v>
      </c>
      <c r="AG115" t="s">
        <v>4177</v>
      </c>
      <c r="AH115" t="s">
        <v>89</v>
      </c>
      <c r="AI115" t="s">
        <v>4177</v>
      </c>
      <c r="AJ115" t="s">
        <v>89</v>
      </c>
      <c r="AK115" t="s">
        <v>4177</v>
      </c>
      <c r="AL115" t="s">
        <v>3780</v>
      </c>
    </row>
    <row r="116" spans="1:38" ht="11.25" customHeight="1">
      <c r="A116" t="s">
        <v>9</v>
      </c>
      <c r="B116" t="s">
        <v>35</v>
      </c>
      <c r="C116" t="s">
        <v>37</v>
      </c>
      <c r="D116" t="s">
        <v>9</v>
      </c>
      <c r="E116" t="s">
        <v>4178</v>
      </c>
      <c r="F116" t="s">
        <v>1084</v>
      </c>
      <c r="G116" t="s">
        <v>3421</v>
      </c>
      <c r="H116" t="s">
        <v>3447</v>
      </c>
      <c r="I116" t="s">
        <v>3448</v>
      </c>
      <c r="J116" t="s">
        <v>4144</v>
      </c>
      <c r="K116" t="s">
        <v>4145</v>
      </c>
      <c r="L116" t="s">
        <v>4179</v>
      </c>
      <c r="M116" t="s">
        <v>4180</v>
      </c>
      <c r="N116" t="s">
        <v>161</v>
      </c>
      <c r="O116" t="s">
        <v>3421</v>
      </c>
      <c r="P116" t="s">
        <v>3447</v>
      </c>
      <c r="Q116" t="s">
        <v>3448</v>
      </c>
      <c r="R116" t="s">
        <v>4144</v>
      </c>
      <c r="S116" t="s">
        <v>4145</v>
      </c>
      <c r="T116" t="s">
        <v>3773</v>
      </c>
      <c r="U116" t="s">
        <v>3774</v>
      </c>
      <c r="V116" t="s">
        <v>645</v>
      </c>
      <c r="W116" t="s">
        <v>3775</v>
      </c>
      <c r="X116" t="s">
        <v>3776</v>
      </c>
      <c r="Y116" t="s">
        <v>3777</v>
      </c>
      <c r="Z116" t="s">
        <v>4181</v>
      </c>
      <c r="AA116" t="s">
        <v>4112</v>
      </c>
      <c r="AB116" t="s">
        <v>645</v>
      </c>
      <c r="AC116" t="s">
        <v>52</v>
      </c>
      <c r="AD116" t="s">
        <v>52</v>
      </c>
      <c r="AE116" t="s">
        <v>52</v>
      </c>
      <c r="AF116" t="s">
        <v>924</v>
      </c>
      <c r="AG116" t="s">
        <v>4182</v>
      </c>
      <c r="AH116" t="s">
        <v>924</v>
      </c>
      <c r="AI116" t="s">
        <v>4183</v>
      </c>
      <c r="AJ116" t="s">
        <v>924</v>
      </c>
      <c r="AK116" t="s">
        <v>4183</v>
      </c>
      <c r="AL116" t="s">
        <v>3780</v>
      </c>
    </row>
    <row r="117" spans="1:38" ht="11.25" customHeight="1">
      <c r="A117" t="s">
        <v>9</v>
      </c>
      <c r="B117" t="s">
        <v>35</v>
      </c>
      <c r="C117" t="s">
        <v>37</v>
      </c>
      <c r="D117" t="s">
        <v>9</v>
      </c>
      <c r="E117" t="s">
        <v>4184</v>
      </c>
      <c r="F117" t="s">
        <v>1084</v>
      </c>
      <c r="G117" t="s">
        <v>3421</v>
      </c>
      <c r="H117" t="s">
        <v>3447</v>
      </c>
      <c r="I117" t="s">
        <v>3448</v>
      </c>
      <c r="J117" t="s">
        <v>4144</v>
      </c>
      <c r="K117" t="s">
        <v>4145</v>
      </c>
      <c r="L117" t="s">
        <v>4185</v>
      </c>
      <c r="M117" t="s">
        <v>4186</v>
      </c>
      <c r="N117" t="s">
        <v>161</v>
      </c>
      <c r="O117" t="s">
        <v>3421</v>
      </c>
      <c r="P117" t="s">
        <v>3447</v>
      </c>
      <c r="Q117" t="s">
        <v>3448</v>
      </c>
      <c r="R117" t="s">
        <v>4144</v>
      </c>
      <c r="S117" t="s">
        <v>4145</v>
      </c>
      <c r="T117" t="s">
        <v>3773</v>
      </c>
      <c r="U117" t="s">
        <v>3774</v>
      </c>
      <c r="V117" t="s">
        <v>645</v>
      </c>
      <c r="W117" t="s">
        <v>3775</v>
      </c>
      <c r="X117" t="s">
        <v>3776</v>
      </c>
      <c r="Y117" t="s">
        <v>3777</v>
      </c>
      <c r="Z117" t="s">
        <v>4187</v>
      </c>
      <c r="AA117" t="s">
        <v>4188</v>
      </c>
      <c r="AB117" t="s">
        <v>645</v>
      </c>
      <c r="AC117" t="s">
        <v>52</v>
      </c>
      <c r="AD117" t="s">
        <v>52</v>
      </c>
      <c r="AE117" t="s">
        <v>52</v>
      </c>
      <c r="AF117" t="s">
        <v>4189</v>
      </c>
      <c r="AG117" t="s">
        <v>4190</v>
      </c>
      <c r="AH117" t="s">
        <v>4189</v>
      </c>
      <c r="AI117" t="s">
        <v>4191</v>
      </c>
      <c r="AJ117" t="s">
        <v>4189</v>
      </c>
      <c r="AK117" t="s">
        <v>4191</v>
      </c>
      <c r="AL117" t="s">
        <v>3780</v>
      </c>
    </row>
    <row r="118" spans="1:38" ht="11.25" customHeight="1">
      <c r="A118" t="s">
        <v>9</v>
      </c>
      <c r="B118" t="s">
        <v>35</v>
      </c>
      <c r="C118" t="s">
        <v>37</v>
      </c>
      <c r="D118" t="s">
        <v>9</v>
      </c>
      <c r="E118" t="s">
        <v>4192</v>
      </c>
      <c r="F118" t="s">
        <v>3790</v>
      </c>
      <c r="G118" t="s">
        <v>3421</v>
      </c>
      <c r="H118" t="s">
        <v>3447</v>
      </c>
      <c r="I118" t="s">
        <v>3448</v>
      </c>
      <c r="J118" t="s">
        <v>4144</v>
      </c>
      <c r="K118" t="s">
        <v>4145</v>
      </c>
      <c r="L118" t="s">
        <v>4185</v>
      </c>
      <c r="M118" t="s">
        <v>4186</v>
      </c>
      <c r="N118" t="s">
        <v>161</v>
      </c>
      <c r="O118" t="s">
        <v>3421</v>
      </c>
      <c r="P118" t="s">
        <v>3447</v>
      </c>
      <c r="Q118" t="s">
        <v>3448</v>
      </c>
      <c r="R118" t="s">
        <v>4144</v>
      </c>
      <c r="S118" t="s">
        <v>4145</v>
      </c>
      <c r="T118" t="s">
        <v>3773</v>
      </c>
      <c r="U118" t="s">
        <v>3774</v>
      </c>
      <c r="V118" t="s">
        <v>645</v>
      </c>
      <c r="W118" t="s">
        <v>3775</v>
      </c>
      <c r="X118" t="s">
        <v>3776</v>
      </c>
      <c r="Y118" t="s">
        <v>3777</v>
      </c>
      <c r="Z118" t="s">
        <v>4187</v>
      </c>
      <c r="AA118" t="s">
        <v>4188</v>
      </c>
      <c r="AB118" t="s">
        <v>645</v>
      </c>
      <c r="AC118" t="s">
        <v>6</v>
      </c>
      <c r="AD118" t="s">
        <v>52</v>
      </c>
      <c r="AE118" t="s">
        <v>6</v>
      </c>
      <c r="AF118" t="s">
        <v>9</v>
      </c>
      <c r="AG118" t="s">
        <v>9</v>
      </c>
      <c r="AH118" t="s">
        <v>4189</v>
      </c>
      <c r="AI118" t="s">
        <v>4191</v>
      </c>
      <c r="AJ118" t="s">
        <v>4189</v>
      </c>
      <c r="AK118" t="s">
        <v>4191</v>
      </c>
      <c r="AL118" t="s">
        <v>9</v>
      </c>
    </row>
    <row r="119" spans="1:38" ht="11.25" customHeight="1">
      <c r="A119" t="s">
        <v>9</v>
      </c>
      <c r="B119" t="s">
        <v>35</v>
      </c>
      <c r="C119" t="s">
        <v>37</v>
      </c>
      <c r="D119" t="s">
        <v>9</v>
      </c>
      <c r="E119" t="s">
        <v>4193</v>
      </c>
      <c r="F119" t="s">
        <v>3790</v>
      </c>
      <c r="G119" t="s">
        <v>3421</v>
      </c>
      <c r="H119" t="s">
        <v>3447</v>
      </c>
      <c r="I119" t="s">
        <v>3448</v>
      </c>
      <c r="J119" t="s">
        <v>4144</v>
      </c>
      <c r="K119" t="s">
        <v>4145</v>
      </c>
      <c r="L119" t="s">
        <v>4185</v>
      </c>
      <c r="M119" t="s">
        <v>4194</v>
      </c>
      <c r="N119" t="s">
        <v>161</v>
      </c>
      <c r="O119" t="s">
        <v>3421</v>
      </c>
      <c r="P119" t="s">
        <v>3447</v>
      </c>
      <c r="Q119" t="s">
        <v>3448</v>
      </c>
      <c r="R119" t="s">
        <v>4144</v>
      </c>
      <c r="S119" t="s">
        <v>4145</v>
      </c>
      <c r="T119" t="s">
        <v>3773</v>
      </c>
      <c r="U119" t="s">
        <v>3774</v>
      </c>
      <c r="V119" t="s">
        <v>645</v>
      </c>
      <c r="W119" t="s">
        <v>3775</v>
      </c>
      <c r="X119" t="s">
        <v>3776</v>
      </c>
      <c r="Y119" t="s">
        <v>3777</v>
      </c>
      <c r="Z119" t="s">
        <v>4187</v>
      </c>
      <c r="AA119" t="s">
        <v>4188</v>
      </c>
      <c r="AB119" t="s">
        <v>645</v>
      </c>
      <c r="AC119" t="s">
        <v>6</v>
      </c>
      <c r="AD119" t="s">
        <v>52</v>
      </c>
      <c r="AE119" t="s">
        <v>6</v>
      </c>
      <c r="AF119" t="s">
        <v>9</v>
      </c>
      <c r="AG119" t="s">
        <v>9</v>
      </c>
      <c r="AH119" t="s">
        <v>4189</v>
      </c>
      <c r="AI119" t="s">
        <v>4191</v>
      </c>
      <c r="AJ119" t="s">
        <v>4189</v>
      </c>
      <c r="AK119" t="s">
        <v>4191</v>
      </c>
      <c r="AL119" t="s">
        <v>9</v>
      </c>
    </row>
    <row r="120" spans="1:38" ht="11.25" customHeight="1">
      <c r="A120" t="s">
        <v>9</v>
      </c>
      <c r="B120" t="s">
        <v>35</v>
      </c>
      <c r="C120" t="s">
        <v>37</v>
      </c>
      <c r="D120" t="s">
        <v>9</v>
      </c>
      <c r="E120" t="s">
        <v>3849</v>
      </c>
      <c r="F120" t="s">
        <v>1084</v>
      </c>
      <c r="G120" t="s">
        <v>3421</v>
      </c>
      <c r="H120" t="s">
        <v>3447</v>
      </c>
      <c r="I120" t="s">
        <v>3448</v>
      </c>
      <c r="J120" t="s">
        <v>4144</v>
      </c>
      <c r="K120" t="s">
        <v>4145</v>
      </c>
      <c r="L120" t="s">
        <v>1140</v>
      </c>
      <c r="M120" t="s">
        <v>1091</v>
      </c>
      <c r="N120" t="s">
        <v>161</v>
      </c>
      <c r="O120" t="s">
        <v>3421</v>
      </c>
      <c r="P120" t="s">
        <v>3447</v>
      </c>
      <c r="Q120" t="s">
        <v>3448</v>
      </c>
      <c r="R120" t="s">
        <v>4144</v>
      </c>
      <c r="S120" t="s">
        <v>4145</v>
      </c>
      <c r="T120" t="s">
        <v>3795</v>
      </c>
      <c r="U120" t="s">
        <v>3796</v>
      </c>
      <c r="V120" t="s">
        <v>645</v>
      </c>
      <c r="W120" t="s">
        <v>3775</v>
      </c>
      <c r="X120" t="s">
        <v>3797</v>
      </c>
      <c r="Y120" t="s">
        <v>3798</v>
      </c>
      <c r="Z120" t="s">
        <v>4195</v>
      </c>
      <c r="AA120" t="s">
        <v>4093</v>
      </c>
      <c r="AB120" t="s">
        <v>645</v>
      </c>
      <c r="AC120" t="s">
        <v>52</v>
      </c>
      <c r="AD120" t="s">
        <v>52</v>
      </c>
      <c r="AE120" t="s">
        <v>52</v>
      </c>
      <c r="AF120" t="s">
        <v>1224</v>
      </c>
      <c r="AG120" t="s">
        <v>4196</v>
      </c>
      <c r="AH120" t="s">
        <v>1224</v>
      </c>
      <c r="AI120" t="s">
        <v>4196</v>
      </c>
      <c r="AJ120" t="s">
        <v>1224</v>
      </c>
      <c r="AK120" t="s">
        <v>4196</v>
      </c>
      <c r="AL120" t="s">
        <v>3780</v>
      </c>
    </row>
    <row r="121" spans="1:38" ht="11.25" customHeight="1">
      <c r="A121" t="s">
        <v>9</v>
      </c>
      <c r="B121" t="s">
        <v>35</v>
      </c>
      <c r="C121" t="s">
        <v>37</v>
      </c>
      <c r="D121" t="s">
        <v>9</v>
      </c>
      <c r="E121" t="s">
        <v>3853</v>
      </c>
      <c r="F121" t="s">
        <v>3790</v>
      </c>
      <c r="G121" t="s">
        <v>3421</v>
      </c>
      <c r="H121" t="s">
        <v>3447</v>
      </c>
      <c r="I121" t="s">
        <v>3448</v>
      </c>
      <c r="J121" t="s">
        <v>4144</v>
      </c>
      <c r="K121" t="s">
        <v>4145</v>
      </c>
      <c r="L121" t="s">
        <v>1140</v>
      </c>
      <c r="M121" t="s">
        <v>1091</v>
      </c>
      <c r="N121" t="s">
        <v>161</v>
      </c>
      <c r="O121" t="s">
        <v>3421</v>
      </c>
      <c r="P121" t="s">
        <v>3447</v>
      </c>
      <c r="Q121" t="s">
        <v>3448</v>
      </c>
      <c r="R121" t="s">
        <v>4144</v>
      </c>
      <c r="S121" t="s">
        <v>4145</v>
      </c>
      <c r="T121" t="s">
        <v>3795</v>
      </c>
      <c r="U121" t="s">
        <v>3796</v>
      </c>
      <c r="V121" t="s">
        <v>645</v>
      </c>
      <c r="W121" t="s">
        <v>3775</v>
      </c>
      <c r="X121" t="s">
        <v>3797</v>
      </c>
      <c r="Y121" t="s">
        <v>3798</v>
      </c>
      <c r="Z121" t="s">
        <v>4195</v>
      </c>
      <c r="AA121" t="s">
        <v>4093</v>
      </c>
      <c r="AB121" t="s">
        <v>645</v>
      </c>
      <c r="AC121" t="s">
        <v>6</v>
      </c>
      <c r="AD121" t="s">
        <v>52</v>
      </c>
      <c r="AE121" t="s">
        <v>6</v>
      </c>
      <c r="AF121" t="s">
        <v>9</v>
      </c>
      <c r="AG121" t="s">
        <v>9</v>
      </c>
      <c r="AH121" t="s">
        <v>1224</v>
      </c>
      <c r="AI121" t="s">
        <v>4196</v>
      </c>
      <c r="AJ121" t="s">
        <v>1224</v>
      </c>
      <c r="AK121" t="s">
        <v>4196</v>
      </c>
      <c r="AL121" t="s">
        <v>9</v>
      </c>
    </row>
    <row r="122" spans="1:38" ht="11.25" customHeight="1">
      <c r="A122" t="s">
        <v>9</v>
      </c>
      <c r="B122" t="s">
        <v>35</v>
      </c>
      <c r="C122" t="s">
        <v>37</v>
      </c>
      <c r="D122" t="s">
        <v>9</v>
      </c>
      <c r="E122" t="s">
        <v>3900</v>
      </c>
      <c r="F122" t="s">
        <v>3790</v>
      </c>
      <c r="G122" t="s">
        <v>3421</v>
      </c>
      <c r="H122" t="s">
        <v>3447</v>
      </c>
      <c r="I122" t="s">
        <v>3448</v>
      </c>
      <c r="J122" t="s">
        <v>4144</v>
      </c>
      <c r="K122" t="s">
        <v>4145</v>
      </c>
      <c r="L122" t="s">
        <v>4197</v>
      </c>
      <c r="M122" t="s">
        <v>1091</v>
      </c>
      <c r="N122" t="s">
        <v>161</v>
      </c>
      <c r="O122" t="s">
        <v>3421</v>
      </c>
      <c r="P122" t="s">
        <v>3447</v>
      </c>
      <c r="Q122" t="s">
        <v>3448</v>
      </c>
      <c r="R122" t="s">
        <v>4144</v>
      </c>
      <c r="S122" t="s">
        <v>4145</v>
      </c>
      <c r="T122" t="s">
        <v>3795</v>
      </c>
      <c r="U122" t="s">
        <v>3796</v>
      </c>
      <c r="V122" t="s">
        <v>645</v>
      </c>
      <c r="W122" t="s">
        <v>3775</v>
      </c>
      <c r="X122" t="s">
        <v>3797</v>
      </c>
      <c r="Y122" t="s">
        <v>3798</v>
      </c>
      <c r="Z122" t="s">
        <v>4198</v>
      </c>
      <c r="AA122" t="s">
        <v>4199</v>
      </c>
      <c r="AB122" t="s">
        <v>645</v>
      </c>
      <c r="AC122" t="s">
        <v>6</v>
      </c>
      <c r="AD122" t="s">
        <v>52</v>
      </c>
      <c r="AE122" t="s">
        <v>6</v>
      </c>
      <c r="AF122" t="s">
        <v>9</v>
      </c>
      <c r="AG122" t="s">
        <v>9</v>
      </c>
      <c r="AH122" t="s">
        <v>133</v>
      </c>
      <c r="AI122" t="s">
        <v>4200</v>
      </c>
      <c r="AJ122" t="s">
        <v>133</v>
      </c>
      <c r="AK122" t="s">
        <v>4200</v>
      </c>
      <c r="AL122" t="s">
        <v>9</v>
      </c>
    </row>
    <row r="123" spans="1:38" ht="11.25" customHeight="1">
      <c r="A123" t="s">
        <v>9</v>
      </c>
      <c r="B123" t="s">
        <v>35</v>
      </c>
      <c r="C123" t="s">
        <v>37</v>
      </c>
      <c r="D123" t="s">
        <v>9</v>
      </c>
      <c r="E123" t="s">
        <v>3854</v>
      </c>
      <c r="F123" t="s">
        <v>1084</v>
      </c>
      <c r="G123" t="s">
        <v>3421</v>
      </c>
      <c r="H123" t="s">
        <v>3447</v>
      </c>
      <c r="I123" t="s">
        <v>3448</v>
      </c>
      <c r="J123" t="s">
        <v>4144</v>
      </c>
      <c r="K123" t="s">
        <v>4145</v>
      </c>
      <c r="L123" t="s">
        <v>4201</v>
      </c>
      <c r="M123" t="s">
        <v>1091</v>
      </c>
      <c r="N123" t="s">
        <v>161</v>
      </c>
      <c r="O123" t="s">
        <v>3421</v>
      </c>
      <c r="P123" t="s">
        <v>3447</v>
      </c>
      <c r="Q123" t="s">
        <v>3448</v>
      </c>
      <c r="R123" t="s">
        <v>4144</v>
      </c>
      <c r="S123" t="s">
        <v>4145</v>
      </c>
      <c r="T123" t="s">
        <v>3795</v>
      </c>
      <c r="U123" t="s">
        <v>3796</v>
      </c>
      <c r="V123" t="s">
        <v>645</v>
      </c>
      <c r="W123" t="s">
        <v>3775</v>
      </c>
      <c r="X123" t="s">
        <v>3797</v>
      </c>
      <c r="Y123" t="s">
        <v>3798</v>
      </c>
      <c r="Z123" t="s">
        <v>4202</v>
      </c>
      <c r="AA123" t="s">
        <v>4156</v>
      </c>
      <c r="AB123" t="s">
        <v>645</v>
      </c>
      <c r="AC123" t="s">
        <v>52</v>
      </c>
      <c r="AD123" t="s">
        <v>52</v>
      </c>
      <c r="AE123" t="s">
        <v>52</v>
      </c>
      <c r="AF123" t="s">
        <v>3940</v>
      </c>
      <c r="AG123" t="s">
        <v>4203</v>
      </c>
      <c r="AH123" t="s">
        <v>3940</v>
      </c>
      <c r="AI123" t="s">
        <v>4203</v>
      </c>
      <c r="AJ123" t="s">
        <v>3940</v>
      </c>
      <c r="AK123" t="s">
        <v>4203</v>
      </c>
      <c r="AL123" t="s">
        <v>3780</v>
      </c>
    </row>
    <row r="124" spans="1:38" ht="11.25" customHeight="1">
      <c r="A124" t="s">
        <v>9</v>
      </c>
      <c r="B124" t="s">
        <v>35</v>
      </c>
      <c r="C124" t="s">
        <v>37</v>
      </c>
      <c r="D124" t="s">
        <v>9</v>
      </c>
      <c r="E124" t="s">
        <v>4204</v>
      </c>
      <c r="F124" t="s">
        <v>3790</v>
      </c>
      <c r="G124" t="s">
        <v>3421</v>
      </c>
      <c r="H124" t="s">
        <v>3447</v>
      </c>
      <c r="I124" t="s">
        <v>3448</v>
      </c>
      <c r="J124" t="s">
        <v>4144</v>
      </c>
      <c r="K124" t="s">
        <v>4145</v>
      </c>
      <c r="L124" t="s">
        <v>4201</v>
      </c>
      <c r="M124" t="s">
        <v>1091</v>
      </c>
      <c r="N124" t="s">
        <v>161</v>
      </c>
      <c r="O124" t="s">
        <v>3421</v>
      </c>
      <c r="P124" t="s">
        <v>3447</v>
      </c>
      <c r="Q124" t="s">
        <v>3448</v>
      </c>
      <c r="R124" t="s">
        <v>4144</v>
      </c>
      <c r="S124" t="s">
        <v>4145</v>
      </c>
      <c r="T124" t="s">
        <v>3795</v>
      </c>
      <c r="U124" t="s">
        <v>3796</v>
      </c>
      <c r="V124" t="s">
        <v>645</v>
      </c>
      <c r="W124" t="s">
        <v>3775</v>
      </c>
      <c r="X124" t="s">
        <v>3797</v>
      </c>
      <c r="Y124" t="s">
        <v>3798</v>
      </c>
      <c r="Z124" t="s">
        <v>4202</v>
      </c>
      <c r="AA124" t="s">
        <v>4156</v>
      </c>
      <c r="AB124" t="s">
        <v>645</v>
      </c>
      <c r="AC124" t="s">
        <v>6</v>
      </c>
      <c r="AD124" t="s">
        <v>52</v>
      </c>
      <c r="AE124" t="s">
        <v>6</v>
      </c>
      <c r="AF124" t="s">
        <v>9</v>
      </c>
      <c r="AG124" t="s">
        <v>9</v>
      </c>
      <c r="AH124" t="s">
        <v>3940</v>
      </c>
      <c r="AI124" t="s">
        <v>4203</v>
      </c>
      <c r="AJ124" t="s">
        <v>3940</v>
      </c>
      <c r="AK124" t="s">
        <v>4203</v>
      </c>
      <c r="AL124" t="s">
        <v>9</v>
      </c>
    </row>
    <row r="125" spans="1:38" ht="11.25" customHeight="1">
      <c r="A125" t="s">
        <v>9</v>
      </c>
      <c r="B125" t="s">
        <v>35</v>
      </c>
      <c r="C125" t="s">
        <v>37</v>
      </c>
      <c r="D125" t="s">
        <v>9</v>
      </c>
      <c r="E125" t="s">
        <v>1156</v>
      </c>
      <c r="F125" t="s">
        <v>1084</v>
      </c>
      <c r="G125" t="s">
        <v>3421</v>
      </c>
      <c r="H125" t="s">
        <v>3447</v>
      </c>
      <c r="I125" t="s">
        <v>3448</v>
      </c>
      <c r="J125" t="s">
        <v>4144</v>
      </c>
      <c r="K125" t="s">
        <v>4145</v>
      </c>
      <c r="L125" t="s">
        <v>4205</v>
      </c>
      <c r="M125" t="s">
        <v>1091</v>
      </c>
      <c r="N125" t="s">
        <v>161</v>
      </c>
      <c r="O125" t="s">
        <v>3421</v>
      </c>
      <c r="P125" t="s">
        <v>3447</v>
      </c>
      <c r="Q125" t="s">
        <v>3448</v>
      </c>
      <c r="R125" t="s">
        <v>4144</v>
      </c>
      <c r="S125" t="s">
        <v>4145</v>
      </c>
      <c r="T125" t="s">
        <v>3795</v>
      </c>
      <c r="U125" t="s">
        <v>3796</v>
      </c>
      <c r="V125" t="s">
        <v>645</v>
      </c>
      <c r="W125" t="s">
        <v>3775</v>
      </c>
      <c r="X125" t="s">
        <v>3797</v>
      </c>
      <c r="Y125" t="s">
        <v>3798</v>
      </c>
      <c r="Z125" t="s">
        <v>4206</v>
      </c>
      <c r="AA125" t="s">
        <v>4093</v>
      </c>
      <c r="AB125" t="s">
        <v>645</v>
      </c>
      <c r="AC125" t="s">
        <v>52</v>
      </c>
      <c r="AD125" t="s">
        <v>52</v>
      </c>
      <c r="AE125" t="s">
        <v>52</v>
      </c>
      <c r="AF125" t="s">
        <v>4207</v>
      </c>
      <c r="AG125" t="s">
        <v>4208</v>
      </c>
      <c r="AH125" t="s">
        <v>4207</v>
      </c>
      <c r="AI125" t="s">
        <v>4208</v>
      </c>
      <c r="AJ125" t="s">
        <v>4207</v>
      </c>
      <c r="AK125" t="s">
        <v>4208</v>
      </c>
      <c r="AL125" t="s">
        <v>3780</v>
      </c>
    </row>
    <row r="126" spans="1:38" ht="11.25" customHeight="1">
      <c r="A126" t="s">
        <v>9</v>
      </c>
      <c r="B126" t="s">
        <v>35</v>
      </c>
      <c r="C126" t="s">
        <v>37</v>
      </c>
      <c r="D126" t="s">
        <v>9</v>
      </c>
      <c r="E126" t="s">
        <v>3865</v>
      </c>
      <c r="F126" t="s">
        <v>3790</v>
      </c>
      <c r="G126" t="s">
        <v>3421</v>
      </c>
      <c r="H126" t="s">
        <v>3447</v>
      </c>
      <c r="I126" t="s">
        <v>3448</v>
      </c>
      <c r="J126" t="s">
        <v>4144</v>
      </c>
      <c r="K126" t="s">
        <v>4145</v>
      </c>
      <c r="L126" t="s">
        <v>4205</v>
      </c>
      <c r="M126" t="s">
        <v>1091</v>
      </c>
      <c r="N126" t="s">
        <v>161</v>
      </c>
      <c r="O126" t="s">
        <v>3421</v>
      </c>
      <c r="P126" t="s">
        <v>3447</v>
      </c>
      <c r="Q126" t="s">
        <v>3448</v>
      </c>
      <c r="R126" t="s">
        <v>4144</v>
      </c>
      <c r="S126" t="s">
        <v>4145</v>
      </c>
      <c r="T126" t="s">
        <v>3795</v>
      </c>
      <c r="U126" t="s">
        <v>3796</v>
      </c>
      <c r="V126" t="s">
        <v>645</v>
      </c>
      <c r="W126" t="s">
        <v>3775</v>
      </c>
      <c r="X126" t="s">
        <v>3797</v>
      </c>
      <c r="Y126" t="s">
        <v>3798</v>
      </c>
      <c r="Z126" t="s">
        <v>4206</v>
      </c>
      <c r="AA126" t="s">
        <v>4093</v>
      </c>
      <c r="AB126" t="s">
        <v>645</v>
      </c>
      <c r="AC126" t="s">
        <v>6</v>
      </c>
      <c r="AD126" t="s">
        <v>52</v>
      </c>
      <c r="AE126" t="s">
        <v>6</v>
      </c>
      <c r="AF126" t="s">
        <v>9</v>
      </c>
      <c r="AG126" t="s">
        <v>9</v>
      </c>
      <c r="AH126" t="s">
        <v>4207</v>
      </c>
      <c r="AI126" t="s">
        <v>4208</v>
      </c>
      <c r="AJ126" t="s">
        <v>4207</v>
      </c>
      <c r="AK126" t="s">
        <v>4208</v>
      </c>
      <c r="AL126" t="s">
        <v>9</v>
      </c>
    </row>
    <row r="127" spans="1:38" ht="11.25" customHeight="1">
      <c r="A127" t="s">
        <v>9</v>
      </c>
      <c r="B127" t="s">
        <v>35</v>
      </c>
      <c r="C127" t="s">
        <v>37</v>
      </c>
      <c r="D127" t="s">
        <v>9</v>
      </c>
      <c r="E127" t="s">
        <v>1148</v>
      </c>
      <c r="F127" t="s">
        <v>1084</v>
      </c>
      <c r="G127" t="s">
        <v>3421</v>
      </c>
      <c r="H127" t="s">
        <v>3447</v>
      </c>
      <c r="I127" t="s">
        <v>3448</v>
      </c>
      <c r="J127" t="s">
        <v>4144</v>
      </c>
      <c r="K127" t="s">
        <v>4145</v>
      </c>
      <c r="L127" t="s">
        <v>4209</v>
      </c>
      <c r="M127" t="s">
        <v>1091</v>
      </c>
      <c r="N127" t="s">
        <v>161</v>
      </c>
      <c r="O127" t="s">
        <v>3421</v>
      </c>
      <c r="P127" t="s">
        <v>3447</v>
      </c>
      <c r="Q127" t="s">
        <v>3448</v>
      </c>
      <c r="R127" t="s">
        <v>4144</v>
      </c>
      <c r="S127" t="s">
        <v>4145</v>
      </c>
      <c r="T127" t="s">
        <v>3795</v>
      </c>
      <c r="U127" t="s">
        <v>3796</v>
      </c>
      <c r="V127" t="s">
        <v>645</v>
      </c>
      <c r="W127" t="s">
        <v>3775</v>
      </c>
      <c r="X127" t="s">
        <v>3797</v>
      </c>
      <c r="Y127" t="s">
        <v>3798</v>
      </c>
      <c r="Z127" t="s">
        <v>4210</v>
      </c>
      <c r="AA127" t="s">
        <v>4093</v>
      </c>
      <c r="AB127" t="s">
        <v>645</v>
      </c>
      <c r="AC127" t="s">
        <v>52</v>
      </c>
      <c r="AD127" t="s">
        <v>52</v>
      </c>
      <c r="AE127" t="s">
        <v>52</v>
      </c>
      <c r="AF127" t="s">
        <v>161</v>
      </c>
      <c r="AG127" t="s">
        <v>4211</v>
      </c>
      <c r="AH127" t="s">
        <v>161</v>
      </c>
      <c r="AI127" t="s">
        <v>4211</v>
      </c>
      <c r="AJ127" t="s">
        <v>161</v>
      </c>
      <c r="AK127" t="s">
        <v>4211</v>
      </c>
      <c r="AL127" t="s">
        <v>3780</v>
      </c>
    </row>
    <row r="128" spans="1:38" ht="11.25" customHeight="1">
      <c r="A128" t="s">
        <v>9</v>
      </c>
      <c r="B128" t="s">
        <v>35</v>
      </c>
      <c r="C128" t="s">
        <v>37</v>
      </c>
      <c r="D128" t="s">
        <v>9</v>
      </c>
      <c r="E128" t="s">
        <v>4212</v>
      </c>
      <c r="F128" t="s">
        <v>3790</v>
      </c>
      <c r="G128" t="s">
        <v>3421</v>
      </c>
      <c r="H128" t="s">
        <v>3447</v>
      </c>
      <c r="I128" t="s">
        <v>3448</v>
      </c>
      <c r="J128" t="s">
        <v>4144</v>
      </c>
      <c r="K128" t="s">
        <v>4145</v>
      </c>
      <c r="L128" t="s">
        <v>4179</v>
      </c>
      <c r="M128" t="s">
        <v>1091</v>
      </c>
      <c r="N128" t="s">
        <v>161</v>
      </c>
      <c r="O128" t="s">
        <v>3421</v>
      </c>
      <c r="P128" t="s">
        <v>3447</v>
      </c>
      <c r="Q128" t="s">
        <v>3448</v>
      </c>
      <c r="R128" t="s">
        <v>4144</v>
      </c>
      <c r="S128" t="s">
        <v>4145</v>
      </c>
      <c r="T128" t="s">
        <v>3773</v>
      </c>
      <c r="U128" t="s">
        <v>3777</v>
      </c>
      <c r="V128" t="s">
        <v>645</v>
      </c>
      <c r="W128" t="s">
        <v>3775</v>
      </c>
      <c r="X128" t="s">
        <v>3776</v>
      </c>
      <c r="Y128" t="s">
        <v>3777</v>
      </c>
      <c r="Z128" t="s">
        <v>4213</v>
      </c>
      <c r="AA128" t="s">
        <v>4214</v>
      </c>
      <c r="AB128" t="s">
        <v>645</v>
      </c>
      <c r="AC128" t="s">
        <v>6</v>
      </c>
      <c r="AD128" t="s">
        <v>52</v>
      </c>
      <c r="AE128" t="s">
        <v>6</v>
      </c>
      <c r="AF128" t="s">
        <v>9</v>
      </c>
      <c r="AG128" t="s">
        <v>9</v>
      </c>
      <c r="AH128" t="s">
        <v>4215</v>
      </c>
      <c r="AI128" t="s">
        <v>4215</v>
      </c>
      <c r="AJ128" t="s">
        <v>4215</v>
      </c>
      <c r="AK128" t="s">
        <v>4215</v>
      </c>
      <c r="AL128" t="s">
        <v>9</v>
      </c>
    </row>
    <row r="129" spans="1:38" ht="11.25" customHeight="1">
      <c r="A129" t="s">
        <v>9</v>
      </c>
      <c r="B129" t="s">
        <v>35</v>
      </c>
      <c r="C129" t="s">
        <v>37</v>
      </c>
      <c r="D129" t="s">
        <v>9</v>
      </c>
      <c r="E129" t="s">
        <v>4216</v>
      </c>
      <c r="F129" t="s">
        <v>3790</v>
      </c>
      <c r="G129" t="s">
        <v>3421</v>
      </c>
      <c r="H129" t="s">
        <v>3447</v>
      </c>
      <c r="I129" t="s">
        <v>3448</v>
      </c>
      <c r="J129" t="s">
        <v>4144</v>
      </c>
      <c r="K129" t="s">
        <v>4145</v>
      </c>
      <c r="L129" t="s">
        <v>4179</v>
      </c>
      <c r="M129" t="s">
        <v>1091</v>
      </c>
      <c r="N129" t="s">
        <v>161</v>
      </c>
      <c r="O129" t="s">
        <v>3421</v>
      </c>
      <c r="P129" t="s">
        <v>3447</v>
      </c>
      <c r="Q129" t="s">
        <v>3448</v>
      </c>
      <c r="R129" t="s">
        <v>4144</v>
      </c>
      <c r="S129" t="s">
        <v>4145</v>
      </c>
      <c r="T129" t="s">
        <v>3773</v>
      </c>
      <c r="U129" t="s">
        <v>3777</v>
      </c>
      <c r="V129" t="s">
        <v>645</v>
      </c>
      <c r="W129" t="s">
        <v>3775</v>
      </c>
      <c r="X129" t="s">
        <v>3776</v>
      </c>
      <c r="Y129" t="s">
        <v>3777</v>
      </c>
      <c r="Z129" t="s">
        <v>4213</v>
      </c>
      <c r="AA129" t="s">
        <v>4214</v>
      </c>
      <c r="AB129" t="s">
        <v>645</v>
      </c>
      <c r="AC129" t="s">
        <v>6</v>
      </c>
      <c r="AD129" t="s">
        <v>52</v>
      </c>
      <c r="AE129" t="s">
        <v>6</v>
      </c>
      <c r="AF129" t="s">
        <v>9</v>
      </c>
      <c r="AG129" t="s">
        <v>9</v>
      </c>
      <c r="AH129" t="s">
        <v>4215</v>
      </c>
      <c r="AI129" t="s">
        <v>4215</v>
      </c>
      <c r="AJ129" t="s">
        <v>4215</v>
      </c>
      <c r="AK129" t="s">
        <v>4215</v>
      </c>
      <c r="AL129" t="s">
        <v>9</v>
      </c>
    </row>
    <row r="130" spans="1:38" ht="11.25" customHeight="1">
      <c r="A130" t="s">
        <v>9</v>
      </c>
      <c r="B130" t="s">
        <v>35</v>
      </c>
      <c r="C130" t="s">
        <v>37</v>
      </c>
      <c r="D130" t="s">
        <v>9</v>
      </c>
      <c r="E130" t="s">
        <v>4217</v>
      </c>
      <c r="F130" t="s">
        <v>3790</v>
      </c>
      <c r="G130" t="s">
        <v>3421</v>
      </c>
      <c r="H130" t="s">
        <v>3447</v>
      </c>
      <c r="I130" t="s">
        <v>3448</v>
      </c>
      <c r="J130" t="s">
        <v>4144</v>
      </c>
      <c r="K130" t="s">
        <v>4145</v>
      </c>
      <c r="L130" t="s">
        <v>4179</v>
      </c>
      <c r="M130" t="s">
        <v>1091</v>
      </c>
      <c r="N130" t="s">
        <v>161</v>
      </c>
      <c r="O130" t="s">
        <v>3421</v>
      </c>
      <c r="P130" t="s">
        <v>3447</v>
      </c>
      <c r="Q130" t="s">
        <v>3448</v>
      </c>
      <c r="R130" t="s">
        <v>4144</v>
      </c>
      <c r="S130" t="s">
        <v>4145</v>
      </c>
      <c r="T130" t="s">
        <v>3773</v>
      </c>
      <c r="U130" t="s">
        <v>3777</v>
      </c>
      <c r="V130" t="s">
        <v>645</v>
      </c>
      <c r="W130" t="s">
        <v>3775</v>
      </c>
      <c r="X130" t="s">
        <v>3776</v>
      </c>
      <c r="Y130" t="s">
        <v>3777</v>
      </c>
      <c r="Z130" t="s">
        <v>4213</v>
      </c>
      <c r="AA130" t="s">
        <v>4214</v>
      </c>
      <c r="AB130" t="s">
        <v>645</v>
      </c>
      <c r="AC130" t="s">
        <v>6</v>
      </c>
      <c r="AD130" t="s">
        <v>52</v>
      </c>
      <c r="AE130" t="s">
        <v>6</v>
      </c>
      <c r="AF130" t="s">
        <v>9</v>
      </c>
      <c r="AG130" t="s">
        <v>9</v>
      </c>
      <c r="AH130" t="s">
        <v>4215</v>
      </c>
      <c r="AI130" t="s">
        <v>4215</v>
      </c>
      <c r="AJ130" t="s">
        <v>4215</v>
      </c>
      <c r="AK130" t="s">
        <v>4215</v>
      </c>
      <c r="AL130" t="s">
        <v>9</v>
      </c>
    </row>
    <row r="131" spans="1:38" ht="11.25" customHeight="1">
      <c r="A131" t="s">
        <v>9</v>
      </c>
      <c r="B131" t="s">
        <v>35</v>
      </c>
      <c r="C131" t="s">
        <v>37</v>
      </c>
      <c r="D131" t="s">
        <v>9</v>
      </c>
      <c r="E131" t="s">
        <v>4218</v>
      </c>
      <c r="F131" t="s">
        <v>3790</v>
      </c>
      <c r="G131" t="s">
        <v>3421</v>
      </c>
      <c r="H131" t="s">
        <v>3447</v>
      </c>
      <c r="I131" t="s">
        <v>3448</v>
      </c>
      <c r="J131" t="s">
        <v>4144</v>
      </c>
      <c r="K131" t="s">
        <v>4145</v>
      </c>
      <c r="L131" t="s">
        <v>4179</v>
      </c>
      <c r="M131" t="s">
        <v>1091</v>
      </c>
      <c r="N131" t="s">
        <v>161</v>
      </c>
      <c r="O131" t="s">
        <v>3421</v>
      </c>
      <c r="P131" t="s">
        <v>3447</v>
      </c>
      <c r="Q131" t="s">
        <v>3448</v>
      </c>
      <c r="R131" t="s">
        <v>4144</v>
      </c>
      <c r="S131" t="s">
        <v>4145</v>
      </c>
      <c r="T131" t="s">
        <v>3773</v>
      </c>
      <c r="U131" t="s">
        <v>3777</v>
      </c>
      <c r="V131" t="s">
        <v>645</v>
      </c>
      <c r="W131" t="s">
        <v>3775</v>
      </c>
      <c r="X131" t="s">
        <v>3776</v>
      </c>
      <c r="Y131" t="s">
        <v>3777</v>
      </c>
      <c r="Z131" t="s">
        <v>4213</v>
      </c>
      <c r="AA131" t="s">
        <v>4214</v>
      </c>
      <c r="AB131" t="s">
        <v>645</v>
      </c>
      <c r="AC131" t="s">
        <v>6</v>
      </c>
      <c r="AD131" t="s">
        <v>52</v>
      </c>
      <c r="AE131" t="s">
        <v>6</v>
      </c>
      <c r="AF131" t="s">
        <v>9</v>
      </c>
      <c r="AG131" t="s">
        <v>9</v>
      </c>
      <c r="AH131" t="s">
        <v>161</v>
      </c>
      <c r="AI131" t="s">
        <v>4007</v>
      </c>
      <c r="AJ131" t="s">
        <v>161</v>
      </c>
      <c r="AK131" t="s">
        <v>4007</v>
      </c>
      <c r="AL131" t="s">
        <v>9</v>
      </c>
    </row>
    <row r="132" spans="1:38" ht="11.25" customHeight="1">
      <c r="A132" t="s">
        <v>9</v>
      </c>
      <c r="B132" t="s">
        <v>35</v>
      </c>
      <c r="C132" t="s">
        <v>37</v>
      </c>
      <c r="D132" t="s">
        <v>9</v>
      </c>
      <c r="E132" t="s">
        <v>4219</v>
      </c>
      <c r="F132" t="s">
        <v>3790</v>
      </c>
      <c r="G132" t="s">
        <v>3421</v>
      </c>
      <c r="H132" t="s">
        <v>3447</v>
      </c>
      <c r="I132" t="s">
        <v>3448</v>
      </c>
      <c r="J132" t="s">
        <v>4144</v>
      </c>
      <c r="K132" t="s">
        <v>4145</v>
      </c>
      <c r="L132" t="s">
        <v>4179</v>
      </c>
      <c r="M132" t="s">
        <v>1091</v>
      </c>
      <c r="N132" t="s">
        <v>161</v>
      </c>
      <c r="O132" t="s">
        <v>3421</v>
      </c>
      <c r="P132" t="s">
        <v>3447</v>
      </c>
      <c r="Q132" t="s">
        <v>3448</v>
      </c>
      <c r="R132" t="s">
        <v>4144</v>
      </c>
      <c r="S132" t="s">
        <v>4145</v>
      </c>
      <c r="T132" t="s">
        <v>3773</v>
      </c>
      <c r="U132" t="s">
        <v>3777</v>
      </c>
      <c r="V132" t="s">
        <v>645</v>
      </c>
      <c r="W132" t="s">
        <v>3775</v>
      </c>
      <c r="X132" t="s">
        <v>3776</v>
      </c>
      <c r="Y132" t="s">
        <v>3777</v>
      </c>
      <c r="Z132" t="s">
        <v>4213</v>
      </c>
      <c r="AA132" t="s">
        <v>4214</v>
      </c>
      <c r="AB132" t="s">
        <v>645</v>
      </c>
      <c r="AC132" t="s">
        <v>6</v>
      </c>
      <c r="AD132" t="s">
        <v>52</v>
      </c>
      <c r="AE132" t="s">
        <v>6</v>
      </c>
      <c r="AF132" t="s">
        <v>9</v>
      </c>
      <c r="AG132" t="s">
        <v>9</v>
      </c>
      <c r="AH132" t="s">
        <v>4189</v>
      </c>
      <c r="AI132" t="s">
        <v>4189</v>
      </c>
      <c r="AJ132" t="s">
        <v>4189</v>
      </c>
      <c r="AK132" t="s">
        <v>4189</v>
      </c>
      <c r="AL132" t="s">
        <v>9</v>
      </c>
    </row>
    <row r="133" spans="1:38" ht="11.25" customHeight="1">
      <c r="A133" t="s">
        <v>9</v>
      </c>
      <c r="B133" t="s">
        <v>35</v>
      </c>
      <c r="C133" t="s">
        <v>37</v>
      </c>
      <c r="D133" t="s">
        <v>9</v>
      </c>
      <c r="E133" t="s">
        <v>4220</v>
      </c>
      <c r="F133" t="s">
        <v>3790</v>
      </c>
      <c r="G133" t="s">
        <v>3421</v>
      </c>
      <c r="H133" t="s">
        <v>3447</v>
      </c>
      <c r="I133" t="s">
        <v>3448</v>
      </c>
      <c r="J133" t="s">
        <v>4144</v>
      </c>
      <c r="K133" t="s">
        <v>4145</v>
      </c>
      <c r="L133" t="s">
        <v>4179</v>
      </c>
      <c r="M133" t="s">
        <v>1091</v>
      </c>
      <c r="N133" t="s">
        <v>161</v>
      </c>
      <c r="O133" t="s">
        <v>3421</v>
      </c>
      <c r="P133" t="s">
        <v>3447</v>
      </c>
      <c r="Q133" t="s">
        <v>3448</v>
      </c>
      <c r="R133" t="s">
        <v>4144</v>
      </c>
      <c r="S133" t="s">
        <v>4145</v>
      </c>
      <c r="T133" t="s">
        <v>3773</v>
      </c>
      <c r="U133" t="s">
        <v>3777</v>
      </c>
      <c r="V133" t="s">
        <v>645</v>
      </c>
      <c r="W133" t="s">
        <v>3775</v>
      </c>
      <c r="X133" t="s">
        <v>3776</v>
      </c>
      <c r="Y133" t="s">
        <v>3777</v>
      </c>
      <c r="Z133" t="s">
        <v>4213</v>
      </c>
      <c r="AA133" t="s">
        <v>4214</v>
      </c>
      <c r="AB133" t="s">
        <v>645</v>
      </c>
      <c r="AC133" t="s">
        <v>6</v>
      </c>
      <c r="AD133" t="s">
        <v>52</v>
      </c>
      <c r="AE133" t="s">
        <v>6</v>
      </c>
      <c r="AF133" t="s">
        <v>9</v>
      </c>
      <c r="AG133" t="s">
        <v>9</v>
      </c>
      <c r="AH133" t="s">
        <v>4189</v>
      </c>
      <c r="AI133" t="s">
        <v>4189</v>
      </c>
      <c r="AJ133" t="s">
        <v>4189</v>
      </c>
      <c r="AK133" t="s">
        <v>4189</v>
      </c>
      <c r="AL133" t="s">
        <v>9</v>
      </c>
    </row>
    <row r="134" spans="1:38" ht="11.25" customHeight="1">
      <c r="A134" t="s">
        <v>9</v>
      </c>
      <c r="B134" t="s">
        <v>35</v>
      </c>
      <c r="C134" t="s">
        <v>37</v>
      </c>
      <c r="D134" t="s">
        <v>9</v>
      </c>
      <c r="E134" t="s">
        <v>4221</v>
      </c>
      <c r="F134" t="s">
        <v>3790</v>
      </c>
      <c r="G134" t="s">
        <v>3421</v>
      </c>
      <c r="H134" t="s">
        <v>3447</v>
      </c>
      <c r="I134" t="s">
        <v>3448</v>
      </c>
      <c r="J134" t="s">
        <v>4144</v>
      </c>
      <c r="K134" t="s">
        <v>4145</v>
      </c>
      <c r="L134" t="s">
        <v>4179</v>
      </c>
      <c r="M134" t="s">
        <v>1091</v>
      </c>
      <c r="N134" t="s">
        <v>161</v>
      </c>
      <c r="O134" t="s">
        <v>3421</v>
      </c>
      <c r="P134" t="s">
        <v>3447</v>
      </c>
      <c r="Q134" t="s">
        <v>3448</v>
      </c>
      <c r="R134" t="s">
        <v>4144</v>
      </c>
      <c r="S134" t="s">
        <v>4145</v>
      </c>
      <c r="T134" t="s">
        <v>3773</v>
      </c>
      <c r="U134" t="s">
        <v>3777</v>
      </c>
      <c r="V134" t="s">
        <v>645</v>
      </c>
      <c r="W134" t="s">
        <v>3775</v>
      </c>
      <c r="X134" t="s">
        <v>3776</v>
      </c>
      <c r="Y134" t="s">
        <v>3777</v>
      </c>
      <c r="Z134" t="s">
        <v>4213</v>
      </c>
      <c r="AA134" t="s">
        <v>4214</v>
      </c>
      <c r="AB134" t="s">
        <v>645</v>
      </c>
      <c r="AC134" t="s">
        <v>6</v>
      </c>
      <c r="AD134" t="s">
        <v>52</v>
      </c>
      <c r="AE134" t="s">
        <v>6</v>
      </c>
      <c r="AF134" t="s">
        <v>9</v>
      </c>
      <c r="AG134" t="s">
        <v>9</v>
      </c>
      <c r="AH134" t="s">
        <v>4189</v>
      </c>
      <c r="AI134" t="s">
        <v>4189</v>
      </c>
      <c r="AJ134" t="s">
        <v>4189</v>
      </c>
      <c r="AK134" t="s">
        <v>4189</v>
      </c>
      <c r="AL134" t="s">
        <v>9</v>
      </c>
    </row>
    <row r="135" spans="1:38" ht="11.25" customHeight="1">
      <c r="A135" t="s">
        <v>9</v>
      </c>
      <c r="B135" t="s">
        <v>35</v>
      </c>
      <c r="C135" t="s">
        <v>37</v>
      </c>
      <c r="D135" t="s">
        <v>9</v>
      </c>
      <c r="E135" t="s">
        <v>3879</v>
      </c>
      <c r="F135" t="s">
        <v>1084</v>
      </c>
      <c r="G135" t="s">
        <v>3421</v>
      </c>
      <c r="H135" t="s">
        <v>3447</v>
      </c>
      <c r="I135" t="s">
        <v>3448</v>
      </c>
      <c r="J135" t="s">
        <v>4144</v>
      </c>
      <c r="K135" t="s">
        <v>4145</v>
      </c>
      <c r="L135" t="s">
        <v>4160</v>
      </c>
      <c r="M135" t="s">
        <v>1091</v>
      </c>
      <c r="N135" t="s">
        <v>161</v>
      </c>
      <c r="O135" t="s">
        <v>3421</v>
      </c>
      <c r="P135" t="s">
        <v>3447</v>
      </c>
      <c r="Q135" t="s">
        <v>3448</v>
      </c>
      <c r="R135" t="s">
        <v>4144</v>
      </c>
      <c r="S135" t="s">
        <v>4145</v>
      </c>
      <c r="T135" t="s">
        <v>3795</v>
      </c>
      <c r="U135" t="s">
        <v>3796</v>
      </c>
      <c r="V135" t="s">
        <v>645</v>
      </c>
      <c r="W135" t="s">
        <v>3775</v>
      </c>
      <c r="X135" t="s">
        <v>3797</v>
      </c>
      <c r="Y135" t="s">
        <v>3798</v>
      </c>
      <c r="Z135" t="s">
        <v>4222</v>
      </c>
      <c r="AA135" t="s">
        <v>4223</v>
      </c>
      <c r="AB135" t="s">
        <v>645</v>
      </c>
      <c r="AC135" t="s">
        <v>52</v>
      </c>
      <c r="AD135" t="s">
        <v>52</v>
      </c>
      <c r="AE135" t="s">
        <v>52</v>
      </c>
      <c r="AF135" t="s">
        <v>1226</v>
      </c>
      <c r="AG135" t="s">
        <v>4224</v>
      </c>
      <c r="AH135" t="s">
        <v>1226</v>
      </c>
      <c r="AI135" t="s">
        <v>4224</v>
      </c>
      <c r="AJ135" t="s">
        <v>1226</v>
      </c>
      <c r="AK135" t="s">
        <v>4224</v>
      </c>
      <c r="AL135" t="s">
        <v>3780</v>
      </c>
    </row>
    <row r="136" spans="1:38" ht="11.25" customHeight="1">
      <c r="A136" t="s">
        <v>9</v>
      </c>
      <c r="B136" t="s">
        <v>35</v>
      </c>
      <c r="C136" t="s">
        <v>37</v>
      </c>
      <c r="D136" t="s">
        <v>9</v>
      </c>
      <c r="E136" t="s">
        <v>1194</v>
      </c>
      <c r="F136" t="s">
        <v>1084</v>
      </c>
      <c r="G136" t="s">
        <v>3421</v>
      </c>
      <c r="H136" t="s">
        <v>3447</v>
      </c>
      <c r="I136" t="s">
        <v>3448</v>
      </c>
      <c r="J136" t="s">
        <v>4144</v>
      </c>
      <c r="K136" t="s">
        <v>4145</v>
      </c>
      <c r="L136" t="s">
        <v>4197</v>
      </c>
      <c r="M136" t="s">
        <v>1091</v>
      </c>
      <c r="N136" t="s">
        <v>161</v>
      </c>
      <c r="O136" t="s">
        <v>3421</v>
      </c>
      <c r="P136" t="s">
        <v>3447</v>
      </c>
      <c r="Q136" t="s">
        <v>3448</v>
      </c>
      <c r="R136" t="s">
        <v>4144</v>
      </c>
      <c r="S136" t="s">
        <v>4145</v>
      </c>
      <c r="T136" t="s">
        <v>3795</v>
      </c>
      <c r="U136" t="s">
        <v>3796</v>
      </c>
      <c r="V136" t="s">
        <v>645</v>
      </c>
      <c r="W136" t="s">
        <v>3775</v>
      </c>
      <c r="X136" t="s">
        <v>3797</v>
      </c>
      <c r="Y136" t="s">
        <v>3798</v>
      </c>
      <c r="Z136" t="s">
        <v>4198</v>
      </c>
      <c r="AA136" t="s">
        <v>4199</v>
      </c>
      <c r="AB136" t="s">
        <v>645</v>
      </c>
      <c r="AC136" t="s">
        <v>52</v>
      </c>
      <c r="AD136" t="s">
        <v>52</v>
      </c>
      <c r="AE136" t="s">
        <v>52</v>
      </c>
      <c r="AF136" t="s">
        <v>133</v>
      </c>
      <c r="AG136" t="s">
        <v>4200</v>
      </c>
      <c r="AH136" t="s">
        <v>133</v>
      </c>
      <c r="AI136" t="s">
        <v>4200</v>
      </c>
      <c r="AJ136" t="s">
        <v>133</v>
      </c>
      <c r="AK136" t="s">
        <v>4200</v>
      </c>
      <c r="AL136" t="s">
        <v>3780</v>
      </c>
    </row>
    <row r="137" spans="1:38" ht="11.25" customHeight="1">
      <c r="A137" t="s">
        <v>9</v>
      </c>
      <c r="B137" t="s">
        <v>35</v>
      </c>
      <c r="C137" t="s">
        <v>37</v>
      </c>
      <c r="D137" t="s">
        <v>9</v>
      </c>
      <c r="E137" t="s">
        <v>1083</v>
      </c>
      <c r="F137" t="s">
        <v>1084</v>
      </c>
      <c r="G137" t="s">
        <v>1121</v>
      </c>
      <c r="H137" t="s">
        <v>3480</v>
      </c>
      <c r="I137" t="s">
        <v>3481</v>
      </c>
      <c r="J137" t="s">
        <v>4225</v>
      </c>
      <c r="K137" t="s">
        <v>4226</v>
      </c>
      <c r="L137" t="s">
        <v>4227</v>
      </c>
      <c r="M137" t="s">
        <v>1091</v>
      </c>
      <c r="N137" t="s">
        <v>161</v>
      </c>
      <c r="O137" t="s">
        <v>1121</v>
      </c>
      <c r="P137" t="s">
        <v>3480</v>
      </c>
      <c r="Q137" t="s">
        <v>3481</v>
      </c>
      <c r="R137" t="s">
        <v>4225</v>
      </c>
      <c r="S137" t="s">
        <v>4226</v>
      </c>
      <c r="T137" t="s">
        <v>3795</v>
      </c>
      <c r="U137" t="s">
        <v>3796</v>
      </c>
      <c r="V137" t="s">
        <v>645</v>
      </c>
      <c r="W137" t="s">
        <v>3775</v>
      </c>
      <c r="X137" t="s">
        <v>3797</v>
      </c>
      <c r="Y137" t="s">
        <v>3798</v>
      </c>
      <c r="Z137" t="s">
        <v>4228</v>
      </c>
      <c r="AA137" t="s">
        <v>4229</v>
      </c>
      <c r="AB137" t="s">
        <v>645</v>
      </c>
      <c r="AC137" t="s">
        <v>52</v>
      </c>
      <c r="AD137" t="s">
        <v>52</v>
      </c>
      <c r="AE137" t="s">
        <v>52</v>
      </c>
      <c r="AF137" t="s">
        <v>3979</v>
      </c>
      <c r="AG137" t="s">
        <v>4230</v>
      </c>
      <c r="AH137" t="s">
        <v>3979</v>
      </c>
      <c r="AI137" t="s">
        <v>4230</v>
      </c>
      <c r="AJ137" t="s">
        <v>3979</v>
      </c>
      <c r="AK137" t="s">
        <v>4230</v>
      </c>
      <c r="AL137" t="s">
        <v>3780</v>
      </c>
    </row>
    <row r="138" spans="1:38" ht="11.25" customHeight="1">
      <c r="A138" t="s">
        <v>9</v>
      </c>
      <c r="B138" t="s">
        <v>35</v>
      </c>
      <c r="C138" t="s">
        <v>37</v>
      </c>
      <c r="D138" t="s">
        <v>9</v>
      </c>
      <c r="E138" t="s">
        <v>3887</v>
      </c>
      <c r="F138" t="s">
        <v>1084</v>
      </c>
      <c r="G138" t="s">
        <v>1121</v>
      </c>
      <c r="H138" t="s">
        <v>3492</v>
      </c>
      <c r="I138" t="s">
        <v>3493</v>
      </c>
      <c r="J138" t="s">
        <v>4231</v>
      </c>
      <c r="K138" t="s">
        <v>4232</v>
      </c>
      <c r="L138" t="s">
        <v>4233</v>
      </c>
      <c r="M138" t="s">
        <v>1091</v>
      </c>
      <c r="N138" t="s">
        <v>161</v>
      </c>
      <c r="O138" t="s">
        <v>1121</v>
      </c>
      <c r="P138" t="s">
        <v>3492</v>
      </c>
      <c r="Q138" t="s">
        <v>3493</v>
      </c>
      <c r="R138" t="s">
        <v>4231</v>
      </c>
      <c r="S138" t="s">
        <v>4232</v>
      </c>
      <c r="T138" t="s">
        <v>3773</v>
      </c>
      <c r="U138" t="s">
        <v>3777</v>
      </c>
      <c r="V138" t="s">
        <v>645</v>
      </c>
      <c r="W138" t="s">
        <v>3775</v>
      </c>
      <c r="X138" t="s">
        <v>3776</v>
      </c>
      <c r="Y138" t="s">
        <v>3777</v>
      </c>
      <c r="Z138" t="s">
        <v>1651</v>
      </c>
      <c r="AA138" t="s">
        <v>4234</v>
      </c>
      <c r="AB138" t="s">
        <v>645</v>
      </c>
      <c r="AC138" t="s">
        <v>52</v>
      </c>
      <c r="AD138" t="s">
        <v>52</v>
      </c>
      <c r="AE138" t="s">
        <v>52</v>
      </c>
      <c r="AF138" t="s">
        <v>4207</v>
      </c>
      <c r="AG138" t="s">
        <v>4235</v>
      </c>
      <c r="AH138" t="s">
        <v>4207</v>
      </c>
      <c r="AI138" t="s">
        <v>4235</v>
      </c>
      <c r="AJ138" t="s">
        <v>4207</v>
      </c>
      <c r="AK138" t="s">
        <v>4235</v>
      </c>
      <c r="AL138" t="s">
        <v>3780</v>
      </c>
    </row>
    <row r="139" spans="1:38" ht="11.25" customHeight="1">
      <c r="A139" t="s">
        <v>9</v>
      </c>
      <c r="B139" t="s">
        <v>35</v>
      </c>
      <c r="C139" t="s">
        <v>37</v>
      </c>
      <c r="D139" t="s">
        <v>9</v>
      </c>
      <c r="E139" t="s">
        <v>3949</v>
      </c>
      <c r="F139" t="s">
        <v>1084</v>
      </c>
      <c r="G139" t="s">
        <v>1121</v>
      </c>
      <c r="H139" t="s">
        <v>1122</v>
      </c>
      <c r="I139" t="s">
        <v>1123</v>
      </c>
      <c r="J139" t="s">
        <v>1124</v>
      </c>
      <c r="K139" t="s">
        <v>1125</v>
      </c>
      <c r="L139" t="s">
        <v>3932</v>
      </c>
      <c r="M139" t="s">
        <v>1091</v>
      </c>
      <c r="N139" t="s">
        <v>161</v>
      </c>
      <c r="O139" t="s">
        <v>1121</v>
      </c>
      <c r="P139" t="s">
        <v>1122</v>
      </c>
      <c r="Q139" t="s">
        <v>1123</v>
      </c>
      <c r="R139" t="s">
        <v>1124</v>
      </c>
      <c r="S139" t="s">
        <v>1125</v>
      </c>
      <c r="T139" t="s">
        <v>3773</v>
      </c>
      <c r="U139" t="s">
        <v>3774</v>
      </c>
      <c r="V139" t="s">
        <v>645</v>
      </c>
      <c r="W139" t="s">
        <v>3775</v>
      </c>
      <c r="X139" t="s">
        <v>3776</v>
      </c>
      <c r="Y139" t="s">
        <v>3777</v>
      </c>
      <c r="Z139" t="s">
        <v>4236</v>
      </c>
      <c r="AA139" t="s">
        <v>4237</v>
      </c>
      <c r="AB139" t="s">
        <v>645</v>
      </c>
      <c r="AC139" t="s">
        <v>52</v>
      </c>
      <c r="AD139" t="s">
        <v>52</v>
      </c>
      <c r="AE139" t="s">
        <v>52</v>
      </c>
      <c r="AF139" t="s">
        <v>801</v>
      </c>
      <c r="AG139" t="s">
        <v>4238</v>
      </c>
      <c r="AH139" t="s">
        <v>801</v>
      </c>
      <c r="AI139" t="s">
        <v>4238</v>
      </c>
      <c r="AJ139" t="s">
        <v>801</v>
      </c>
      <c r="AK139" t="s">
        <v>4238</v>
      </c>
      <c r="AL139" t="s">
        <v>3780</v>
      </c>
    </row>
    <row r="140" spans="1:38" ht="11.25" customHeight="1">
      <c r="A140" t="s">
        <v>9</v>
      </c>
      <c r="B140" t="s">
        <v>35</v>
      </c>
      <c r="C140" t="s">
        <v>37</v>
      </c>
      <c r="D140" t="s">
        <v>9</v>
      </c>
      <c r="E140" t="s">
        <v>3781</v>
      </c>
      <c r="F140" t="s">
        <v>1084</v>
      </c>
      <c r="G140" t="s">
        <v>1121</v>
      </c>
      <c r="H140" t="s">
        <v>1122</v>
      </c>
      <c r="I140" t="s">
        <v>1123</v>
      </c>
      <c r="J140" t="s">
        <v>1124</v>
      </c>
      <c r="K140" t="s">
        <v>1125</v>
      </c>
      <c r="L140" t="s">
        <v>4239</v>
      </c>
      <c r="M140" t="s">
        <v>3843</v>
      </c>
      <c r="N140" t="s">
        <v>161</v>
      </c>
      <c r="O140" t="s">
        <v>1121</v>
      </c>
      <c r="P140" t="s">
        <v>1122</v>
      </c>
      <c r="Q140" t="s">
        <v>1123</v>
      </c>
      <c r="R140" t="s">
        <v>1124</v>
      </c>
      <c r="S140" t="s">
        <v>1125</v>
      </c>
      <c r="T140" t="s">
        <v>3773</v>
      </c>
      <c r="U140" t="s">
        <v>3774</v>
      </c>
      <c r="V140" t="s">
        <v>645</v>
      </c>
      <c r="W140" t="s">
        <v>3775</v>
      </c>
      <c r="X140" t="s">
        <v>3776</v>
      </c>
      <c r="Y140" t="s">
        <v>3777</v>
      </c>
      <c r="Z140" t="s">
        <v>4236</v>
      </c>
      <c r="AA140" t="s">
        <v>4237</v>
      </c>
      <c r="AB140" t="s">
        <v>645</v>
      </c>
      <c r="AC140" t="s">
        <v>52</v>
      </c>
      <c r="AD140" t="s">
        <v>52</v>
      </c>
      <c r="AE140" t="s">
        <v>52</v>
      </c>
      <c r="AF140" t="s">
        <v>4240</v>
      </c>
      <c r="AG140" t="s">
        <v>4008</v>
      </c>
      <c r="AH140" t="s">
        <v>4240</v>
      </c>
      <c r="AI140" t="s">
        <v>4008</v>
      </c>
      <c r="AJ140" t="s">
        <v>4240</v>
      </c>
      <c r="AK140" t="s">
        <v>4008</v>
      </c>
      <c r="AL140" t="s">
        <v>3780</v>
      </c>
    </row>
    <row r="141" spans="1:38" ht="11.25" customHeight="1">
      <c r="A141" t="s">
        <v>9</v>
      </c>
      <c r="B141" t="s">
        <v>35</v>
      </c>
      <c r="C141" t="s">
        <v>37</v>
      </c>
      <c r="D141" t="s">
        <v>9</v>
      </c>
      <c r="E141" t="s">
        <v>1174</v>
      </c>
      <c r="F141" t="s">
        <v>1084</v>
      </c>
      <c r="G141" t="s">
        <v>1121</v>
      </c>
      <c r="H141" t="s">
        <v>1122</v>
      </c>
      <c r="I141" t="s">
        <v>1123</v>
      </c>
      <c r="J141" t="s">
        <v>1124</v>
      </c>
      <c r="K141" t="s">
        <v>1125</v>
      </c>
      <c r="L141" t="s">
        <v>4239</v>
      </c>
      <c r="M141" t="s">
        <v>1091</v>
      </c>
      <c r="N141" t="s">
        <v>161</v>
      </c>
      <c r="O141" t="s">
        <v>1121</v>
      </c>
      <c r="P141" t="s">
        <v>1122</v>
      </c>
      <c r="Q141" t="s">
        <v>1123</v>
      </c>
      <c r="R141" t="s">
        <v>1124</v>
      </c>
      <c r="S141" t="s">
        <v>1125</v>
      </c>
      <c r="T141" t="s">
        <v>3773</v>
      </c>
      <c r="U141" t="s">
        <v>3774</v>
      </c>
      <c r="V141" t="s">
        <v>645</v>
      </c>
      <c r="W141" t="s">
        <v>3775</v>
      </c>
      <c r="X141" t="s">
        <v>3776</v>
      </c>
      <c r="Y141" t="s">
        <v>3777</v>
      </c>
      <c r="Z141" t="s">
        <v>4236</v>
      </c>
      <c r="AA141" t="s">
        <v>4237</v>
      </c>
      <c r="AB141" t="s">
        <v>645</v>
      </c>
      <c r="AC141" t="s">
        <v>52</v>
      </c>
      <c r="AD141" t="s">
        <v>52</v>
      </c>
      <c r="AE141" t="s">
        <v>52</v>
      </c>
      <c r="AF141" t="s">
        <v>4240</v>
      </c>
      <c r="AG141" t="s">
        <v>4241</v>
      </c>
      <c r="AH141" t="s">
        <v>4240</v>
      </c>
      <c r="AI141" t="s">
        <v>4241</v>
      </c>
      <c r="AJ141" t="s">
        <v>4240</v>
      </c>
      <c r="AK141" t="s">
        <v>4241</v>
      </c>
      <c r="AL141" t="s">
        <v>3780</v>
      </c>
    </row>
    <row r="142" spans="1:38" ht="11.25" customHeight="1">
      <c r="A142" t="s">
        <v>9</v>
      </c>
      <c r="B142" t="s">
        <v>35</v>
      </c>
      <c r="C142" t="s">
        <v>37</v>
      </c>
      <c r="D142" t="s">
        <v>9</v>
      </c>
      <c r="E142" t="s">
        <v>1143</v>
      </c>
      <c r="F142" t="s">
        <v>1084</v>
      </c>
      <c r="G142" t="s">
        <v>1121</v>
      </c>
      <c r="H142" t="s">
        <v>1122</v>
      </c>
      <c r="I142" t="s">
        <v>1123</v>
      </c>
      <c r="J142" t="s">
        <v>1124</v>
      </c>
      <c r="K142" t="s">
        <v>1125</v>
      </c>
      <c r="L142" t="s">
        <v>1144</v>
      </c>
      <c r="M142" t="s">
        <v>1091</v>
      </c>
      <c r="N142" t="s">
        <v>161</v>
      </c>
      <c r="O142" t="s">
        <v>1121</v>
      </c>
      <c r="P142" t="s">
        <v>1122</v>
      </c>
      <c r="Q142" t="s">
        <v>1123</v>
      </c>
      <c r="R142" t="s">
        <v>1124</v>
      </c>
      <c r="S142" t="s">
        <v>1125</v>
      </c>
      <c r="T142" t="s">
        <v>3773</v>
      </c>
      <c r="U142" t="s">
        <v>3774</v>
      </c>
      <c r="V142" t="s">
        <v>645</v>
      </c>
      <c r="W142" t="s">
        <v>3775</v>
      </c>
      <c r="X142" t="s">
        <v>3776</v>
      </c>
      <c r="Y142" t="s">
        <v>3777</v>
      </c>
      <c r="Z142" t="s">
        <v>4242</v>
      </c>
      <c r="AA142" t="s">
        <v>4243</v>
      </c>
      <c r="AB142" t="s">
        <v>645</v>
      </c>
      <c r="AC142" t="s">
        <v>52</v>
      </c>
      <c r="AD142" t="s">
        <v>52</v>
      </c>
      <c r="AE142" t="s">
        <v>52</v>
      </c>
      <c r="AF142" t="s">
        <v>1803</v>
      </c>
      <c r="AG142" t="s">
        <v>4244</v>
      </c>
      <c r="AH142" t="s">
        <v>1803</v>
      </c>
      <c r="AI142" t="s">
        <v>4244</v>
      </c>
      <c r="AJ142" t="s">
        <v>1803</v>
      </c>
      <c r="AK142" t="s">
        <v>4244</v>
      </c>
      <c r="AL142" t="s">
        <v>3780</v>
      </c>
    </row>
    <row r="143" spans="1:38" ht="11.25" customHeight="1">
      <c r="A143" t="s">
        <v>9</v>
      </c>
      <c r="B143" t="s">
        <v>35</v>
      </c>
      <c r="C143" t="s">
        <v>37</v>
      </c>
      <c r="D143" t="s">
        <v>9</v>
      </c>
      <c r="E143" t="s">
        <v>4245</v>
      </c>
      <c r="F143" t="s">
        <v>3790</v>
      </c>
      <c r="G143" t="s">
        <v>1121</v>
      </c>
      <c r="H143" t="s">
        <v>1122</v>
      </c>
      <c r="I143" t="s">
        <v>1123</v>
      </c>
      <c r="J143" t="s">
        <v>1124</v>
      </c>
      <c r="K143" t="s">
        <v>1125</v>
      </c>
      <c r="L143" t="s">
        <v>1144</v>
      </c>
      <c r="M143" t="s">
        <v>1091</v>
      </c>
      <c r="N143" t="s">
        <v>161</v>
      </c>
      <c r="O143" t="s">
        <v>1121</v>
      </c>
      <c r="P143" t="s">
        <v>1122</v>
      </c>
      <c r="Q143" t="s">
        <v>1123</v>
      </c>
      <c r="R143" t="s">
        <v>1124</v>
      </c>
      <c r="S143" t="s">
        <v>1125</v>
      </c>
      <c r="T143" t="s">
        <v>3773</v>
      </c>
      <c r="U143" t="s">
        <v>3774</v>
      </c>
      <c r="V143" t="s">
        <v>645</v>
      </c>
      <c r="W143" t="s">
        <v>3775</v>
      </c>
      <c r="X143" t="s">
        <v>3776</v>
      </c>
      <c r="Y143" t="s">
        <v>3777</v>
      </c>
      <c r="Z143" t="s">
        <v>4242</v>
      </c>
      <c r="AA143" t="s">
        <v>4243</v>
      </c>
      <c r="AB143" t="s">
        <v>645</v>
      </c>
      <c r="AC143" t="s">
        <v>6</v>
      </c>
      <c r="AD143" t="s">
        <v>52</v>
      </c>
      <c r="AE143" t="s">
        <v>6</v>
      </c>
      <c r="AF143" t="s">
        <v>9</v>
      </c>
      <c r="AG143" t="s">
        <v>9</v>
      </c>
      <c r="AH143" t="s">
        <v>1803</v>
      </c>
      <c r="AI143" t="s">
        <v>4244</v>
      </c>
      <c r="AJ143" t="s">
        <v>1803</v>
      </c>
      <c r="AK143" t="s">
        <v>4244</v>
      </c>
      <c r="AL143" t="s">
        <v>9</v>
      </c>
    </row>
    <row r="144" spans="1:38" ht="11.25" customHeight="1">
      <c r="A144" t="s">
        <v>9</v>
      </c>
      <c r="B144" t="s">
        <v>35</v>
      </c>
      <c r="C144" t="s">
        <v>37</v>
      </c>
      <c r="D144" t="s">
        <v>9</v>
      </c>
      <c r="E144" t="s">
        <v>4246</v>
      </c>
      <c r="F144" t="s">
        <v>3790</v>
      </c>
      <c r="G144" t="s">
        <v>1121</v>
      </c>
      <c r="H144" t="s">
        <v>1122</v>
      </c>
      <c r="I144" t="s">
        <v>1123</v>
      </c>
      <c r="J144" t="s">
        <v>1124</v>
      </c>
      <c r="K144" t="s">
        <v>1125</v>
      </c>
      <c r="L144" t="s">
        <v>1144</v>
      </c>
      <c r="M144" t="s">
        <v>1091</v>
      </c>
      <c r="N144" t="s">
        <v>161</v>
      </c>
      <c r="O144" t="s">
        <v>1121</v>
      </c>
      <c r="P144" t="s">
        <v>1122</v>
      </c>
      <c r="Q144" t="s">
        <v>1123</v>
      </c>
      <c r="R144" t="s">
        <v>1124</v>
      </c>
      <c r="S144" t="s">
        <v>1125</v>
      </c>
      <c r="T144" t="s">
        <v>3773</v>
      </c>
      <c r="U144" t="s">
        <v>3774</v>
      </c>
      <c r="V144" t="s">
        <v>645</v>
      </c>
      <c r="W144" t="s">
        <v>3775</v>
      </c>
      <c r="X144" t="s">
        <v>3776</v>
      </c>
      <c r="Y144" t="s">
        <v>3777</v>
      </c>
      <c r="Z144" t="s">
        <v>4242</v>
      </c>
      <c r="AA144" t="s">
        <v>4243</v>
      </c>
      <c r="AB144" t="s">
        <v>645</v>
      </c>
      <c r="AC144" t="s">
        <v>6</v>
      </c>
      <c r="AD144" t="s">
        <v>52</v>
      </c>
      <c r="AE144" t="s">
        <v>6</v>
      </c>
      <c r="AF144" t="s">
        <v>9</v>
      </c>
      <c r="AG144" t="s">
        <v>9</v>
      </c>
      <c r="AH144" t="s">
        <v>1803</v>
      </c>
      <c r="AI144" t="s">
        <v>4244</v>
      </c>
      <c r="AJ144" t="s">
        <v>1803</v>
      </c>
      <c r="AK144" t="s">
        <v>4244</v>
      </c>
      <c r="AL144" t="s">
        <v>9</v>
      </c>
    </row>
    <row r="145" spans="1:38" ht="11.25" customHeight="1">
      <c r="A145" t="s">
        <v>9</v>
      </c>
      <c r="B145" t="s">
        <v>35</v>
      </c>
      <c r="C145" t="s">
        <v>37</v>
      </c>
      <c r="D145" t="s">
        <v>9</v>
      </c>
      <c r="E145" t="s">
        <v>4247</v>
      </c>
      <c r="F145" t="s">
        <v>3790</v>
      </c>
      <c r="G145" t="s">
        <v>1121</v>
      </c>
      <c r="H145" t="s">
        <v>1122</v>
      </c>
      <c r="I145" t="s">
        <v>1123</v>
      </c>
      <c r="J145" t="s">
        <v>1124</v>
      </c>
      <c r="K145" t="s">
        <v>1125</v>
      </c>
      <c r="L145" t="s">
        <v>1132</v>
      </c>
      <c r="M145" t="s">
        <v>1133</v>
      </c>
      <c r="N145" t="s">
        <v>161</v>
      </c>
      <c r="O145" t="s">
        <v>1121</v>
      </c>
      <c r="P145" t="s">
        <v>1122</v>
      </c>
      <c r="Q145" t="s">
        <v>1123</v>
      </c>
      <c r="R145" t="s">
        <v>1124</v>
      </c>
      <c r="S145" t="s">
        <v>1125</v>
      </c>
      <c r="T145" t="s">
        <v>3773</v>
      </c>
      <c r="U145" t="s">
        <v>3774</v>
      </c>
      <c r="V145" t="s">
        <v>645</v>
      </c>
      <c r="W145" t="s">
        <v>3775</v>
      </c>
      <c r="X145" t="s">
        <v>3776</v>
      </c>
      <c r="Y145" t="s">
        <v>3777</v>
      </c>
      <c r="Z145" t="s">
        <v>4248</v>
      </c>
      <c r="AA145" t="s">
        <v>4249</v>
      </c>
      <c r="AB145" t="s">
        <v>645</v>
      </c>
      <c r="AC145" t="s">
        <v>6</v>
      </c>
      <c r="AD145" t="s">
        <v>52</v>
      </c>
      <c r="AE145" t="s">
        <v>6</v>
      </c>
      <c r="AF145" t="s">
        <v>9</v>
      </c>
      <c r="AG145" t="s">
        <v>9</v>
      </c>
      <c r="AH145" t="s">
        <v>3420</v>
      </c>
      <c r="AI145" t="s">
        <v>4250</v>
      </c>
      <c r="AJ145" t="s">
        <v>3420</v>
      </c>
      <c r="AK145" t="s">
        <v>4250</v>
      </c>
      <c r="AL145" t="s">
        <v>9</v>
      </c>
    </row>
    <row r="146" spans="1:38" ht="11.25" customHeight="1">
      <c r="A146" t="s">
        <v>9</v>
      </c>
      <c r="B146" t="s">
        <v>35</v>
      </c>
      <c r="C146" t="s">
        <v>37</v>
      </c>
      <c r="D146" t="s">
        <v>9</v>
      </c>
      <c r="E146" t="s">
        <v>4251</v>
      </c>
      <c r="F146" t="s">
        <v>3790</v>
      </c>
      <c r="G146" t="s">
        <v>1121</v>
      </c>
      <c r="H146" t="s">
        <v>1122</v>
      </c>
      <c r="I146" t="s">
        <v>1123</v>
      </c>
      <c r="J146" t="s">
        <v>1124</v>
      </c>
      <c r="K146" t="s">
        <v>1125</v>
      </c>
      <c r="L146" t="s">
        <v>1132</v>
      </c>
      <c r="M146" t="s">
        <v>1133</v>
      </c>
      <c r="N146" t="s">
        <v>161</v>
      </c>
      <c r="O146" t="s">
        <v>1121</v>
      </c>
      <c r="P146" t="s">
        <v>1122</v>
      </c>
      <c r="Q146" t="s">
        <v>1123</v>
      </c>
      <c r="R146" t="s">
        <v>1124</v>
      </c>
      <c r="S146" t="s">
        <v>1125</v>
      </c>
      <c r="T146" t="s">
        <v>3773</v>
      </c>
      <c r="U146" t="s">
        <v>3774</v>
      </c>
      <c r="V146" t="s">
        <v>645</v>
      </c>
      <c r="W146" t="s">
        <v>3775</v>
      </c>
      <c r="X146" t="s">
        <v>3776</v>
      </c>
      <c r="Y146" t="s">
        <v>3777</v>
      </c>
      <c r="Z146" t="s">
        <v>4248</v>
      </c>
      <c r="AA146" t="s">
        <v>4249</v>
      </c>
      <c r="AB146" t="s">
        <v>645</v>
      </c>
      <c r="AC146" t="s">
        <v>6</v>
      </c>
      <c r="AD146" t="s">
        <v>52</v>
      </c>
      <c r="AE146" t="s">
        <v>6</v>
      </c>
      <c r="AF146" t="s">
        <v>9</v>
      </c>
      <c r="AG146" t="s">
        <v>9</v>
      </c>
      <c r="AH146" t="s">
        <v>3420</v>
      </c>
      <c r="AI146" t="s">
        <v>4250</v>
      </c>
      <c r="AJ146" t="s">
        <v>3420</v>
      </c>
      <c r="AK146" t="s">
        <v>4250</v>
      </c>
      <c r="AL146" t="s">
        <v>9</v>
      </c>
    </row>
    <row r="147" spans="1:38" ht="11.25" customHeight="1">
      <c r="A147" t="s">
        <v>9</v>
      </c>
      <c r="B147" t="s">
        <v>35</v>
      </c>
      <c r="C147" t="s">
        <v>37</v>
      </c>
      <c r="D147" t="s">
        <v>9</v>
      </c>
      <c r="E147" t="s">
        <v>4163</v>
      </c>
      <c r="F147" t="s">
        <v>1084</v>
      </c>
      <c r="G147" t="s">
        <v>1121</v>
      </c>
      <c r="H147" t="s">
        <v>1122</v>
      </c>
      <c r="I147" t="s">
        <v>1123</v>
      </c>
      <c r="J147" t="s">
        <v>1124</v>
      </c>
      <c r="K147" t="s">
        <v>1125</v>
      </c>
      <c r="L147" t="s">
        <v>4252</v>
      </c>
      <c r="M147" t="s">
        <v>1091</v>
      </c>
      <c r="N147" t="s">
        <v>161</v>
      </c>
      <c r="O147" t="s">
        <v>1121</v>
      </c>
      <c r="P147" t="s">
        <v>1122</v>
      </c>
      <c r="Q147" t="s">
        <v>1123</v>
      </c>
      <c r="R147" t="s">
        <v>1124</v>
      </c>
      <c r="S147" t="s">
        <v>1125</v>
      </c>
      <c r="T147" t="s">
        <v>3773</v>
      </c>
      <c r="U147" t="s">
        <v>3774</v>
      </c>
      <c r="V147" t="s">
        <v>645</v>
      </c>
      <c r="W147" t="s">
        <v>3775</v>
      </c>
      <c r="X147" t="s">
        <v>3776</v>
      </c>
      <c r="Y147" t="s">
        <v>3777</v>
      </c>
      <c r="Z147" t="s">
        <v>4253</v>
      </c>
      <c r="AA147" t="s">
        <v>4254</v>
      </c>
      <c r="AB147" t="s">
        <v>645</v>
      </c>
      <c r="AC147" t="s">
        <v>52</v>
      </c>
      <c r="AD147" t="s">
        <v>52</v>
      </c>
      <c r="AE147" t="s">
        <v>52</v>
      </c>
      <c r="AF147" t="s">
        <v>4041</v>
      </c>
      <c r="AG147" t="s">
        <v>4255</v>
      </c>
      <c r="AH147" t="s">
        <v>4041</v>
      </c>
      <c r="AI147" t="s">
        <v>4255</v>
      </c>
      <c r="AJ147" t="s">
        <v>4041</v>
      </c>
      <c r="AK147" t="s">
        <v>4255</v>
      </c>
      <c r="AL147" t="s">
        <v>3780</v>
      </c>
    </row>
    <row r="148" spans="1:38" ht="11.25" customHeight="1">
      <c r="A148" t="s">
        <v>9</v>
      </c>
      <c r="B148" t="s">
        <v>35</v>
      </c>
      <c r="C148" t="s">
        <v>37</v>
      </c>
      <c r="D148" t="s">
        <v>9</v>
      </c>
      <c r="E148" t="s">
        <v>1098</v>
      </c>
      <c r="F148" t="s">
        <v>1084</v>
      </c>
      <c r="G148" t="s">
        <v>1121</v>
      </c>
      <c r="H148" t="s">
        <v>1122</v>
      </c>
      <c r="I148" t="s">
        <v>1123</v>
      </c>
      <c r="J148" t="s">
        <v>1124</v>
      </c>
      <c r="K148" t="s">
        <v>1125</v>
      </c>
      <c r="L148" t="s">
        <v>1138</v>
      </c>
      <c r="M148" t="s">
        <v>1091</v>
      </c>
      <c r="N148" t="s">
        <v>161</v>
      </c>
      <c r="O148" t="s">
        <v>1121</v>
      </c>
      <c r="P148" t="s">
        <v>1122</v>
      </c>
      <c r="Q148" t="s">
        <v>1123</v>
      </c>
      <c r="R148" t="s">
        <v>1124</v>
      </c>
      <c r="S148" t="s">
        <v>1125</v>
      </c>
      <c r="T148" t="s">
        <v>3795</v>
      </c>
      <c r="U148" t="s">
        <v>3796</v>
      </c>
      <c r="V148" t="s">
        <v>645</v>
      </c>
      <c r="W148" t="s">
        <v>3775</v>
      </c>
      <c r="X148" t="s">
        <v>3797</v>
      </c>
      <c r="Y148" t="s">
        <v>3798</v>
      </c>
      <c r="Z148" t="s">
        <v>4256</v>
      </c>
      <c r="AA148" t="s">
        <v>4257</v>
      </c>
      <c r="AB148" t="s">
        <v>645</v>
      </c>
      <c r="AC148" t="s">
        <v>52</v>
      </c>
      <c r="AD148" t="s">
        <v>52</v>
      </c>
      <c r="AE148" t="s">
        <v>52</v>
      </c>
      <c r="AF148" t="s">
        <v>1226</v>
      </c>
      <c r="AG148" t="s">
        <v>4258</v>
      </c>
      <c r="AH148" t="s">
        <v>1226</v>
      </c>
      <c r="AI148" t="s">
        <v>4258</v>
      </c>
      <c r="AJ148" t="s">
        <v>1226</v>
      </c>
      <c r="AK148" t="s">
        <v>4258</v>
      </c>
      <c r="AL148" t="s">
        <v>3780</v>
      </c>
    </row>
    <row r="149" spans="1:38" ht="11.25" customHeight="1">
      <c r="A149" t="s">
        <v>9</v>
      </c>
      <c r="B149" t="s">
        <v>35</v>
      </c>
      <c r="C149" t="s">
        <v>37</v>
      </c>
      <c r="D149" t="s">
        <v>9</v>
      </c>
      <c r="E149" t="s">
        <v>1105</v>
      </c>
      <c r="F149" t="s">
        <v>1084</v>
      </c>
      <c r="G149" t="s">
        <v>1121</v>
      </c>
      <c r="H149" t="s">
        <v>1122</v>
      </c>
      <c r="I149" t="s">
        <v>1123</v>
      </c>
      <c r="J149" t="s">
        <v>1124</v>
      </c>
      <c r="K149" t="s">
        <v>1125</v>
      </c>
      <c r="L149" t="s">
        <v>1140</v>
      </c>
      <c r="M149" t="s">
        <v>1091</v>
      </c>
      <c r="N149" t="s">
        <v>161</v>
      </c>
      <c r="O149" t="s">
        <v>1121</v>
      </c>
      <c r="P149" t="s">
        <v>1122</v>
      </c>
      <c r="Q149" t="s">
        <v>1123</v>
      </c>
      <c r="R149" t="s">
        <v>1124</v>
      </c>
      <c r="S149" t="s">
        <v>1125</v>
      </c>
      <c r="T149" t="s">
        <v>3795</v>
      </c>
      <c r="U149" t="s">
        <v>3796</v>
      </c>
      <c r="V149" t="s">
        <v>645</v>
      </c>
      <c r="W149" t="s">
        <v>3775</v>
      </c>
      <c r="X149" t="s">
        <v>3797</v>
      </c>
      <c r="Y149" t="s">
        <v>3798</v>
      </c>
      <c r="Z149" t="s">
        <v>4259</v>
      </c>
      <c r="AA149" t="s">
        <v>4260</v>
      </c>
      <c r="AB149" t="s">
        <v>645</v>
      </c>
      <c r="AC149" t="s">
        <v>52</v>
      </c>
      <c r="AD149" t="s">
        <v>52</v>
      </c>
      <c r="AE149" t="s">
        <v>52</v>
      </c>
      <c r="AF149" t="s">
        <v>1226</v>
      </c>
      <c r="AG149" t="s">
        <v>4261</v>
      </c>
      <c r="AH149" t="s">
        <v>1226</v>
      </c>
      <c r="AI149" t="s">
        <v>4261</v>
      </c>
      <c r="AJ149" t="s">
        <v>1226</v>
      </c>
      <c r="AK149" t="s">
        <v>4261</v>
      </c>
      <c r="AL149" t="s">
        <v>3780</v>
      </c>
    </row>
    <row r="150" spans="1:38" ht="11.25" customHeight="1">
      <c r="A150" t="s">
        <v>9</v>
      </c>
      <c r="B150" t="s">
        <v>35</v>
      </c>
      <c r="C150" t="s">
        <v>37</v>
      </c>
      <c r="D150" t="s">
        <v>9</v>
      </c>
      <c r="E150" t="s">
        <v>3988</v>
      </c>
      <c r="F150" t="s">
        <v>3790</v>
      </c>
      <c r="G150" t="s">
        <v>1121</v>
      </c>
      <c r="H150" t="s">
        <v>1122</v>
      </c>
      <c r="I150" t="s">
        <v>1123</v>
      </c>
      <c r="J150" t="s">
        <v>1124</v>
      </c>
      <c r="K150" t="s">
        <v>1125</v>
      </c>
      <c r="L150" t="s">
        <v>1140</v>
      </c>
      <c r="M150" t="s">
        <v>1091</v>
      </c>
      <c r="N150" t="s">
        <v>161</v>
      </c>
      <c r="O150" t="s">
        <v>1121</v>
      </c>
      <c r="P150" t="s">
        <v>1122</v>
      </c>
      <c r="Q150" t="s">
        <v>1123</v>
      </c>
      <c r="R150" t="s">
        <v>1124</v>
      </c>
      <c r="S150" t="s">
        <v>1125</v>
      </c>
      <c r="T150" t="s">
        <v>3795</v>
      </c>
      <c r="U150" t="s">
        <v>3796</v>
      </c>
      <c r="V150" t="s">
        <v>645</v>
      </c>
      <c r="W150" t="s">
        <v>3775</v>
      </c>
      <c r="X150" t="s">
        <v>3797</v>
      </c>
      <c r="Y150" t="s">
        <v>3798</v>
      </c>
      <c r="Z150" t="s">
        <v>4259</v>
      </c>
      <c r="AA150" t="s">
        <v>4260</v>
      </c>
      <c r="AB150" t="s">
        <v>645</v>
      </c>
      <c r="AC150" t="s">
        <v>6</v>
      </c>
      <c r="AD150" t="s">
        <v>52</v>
      </c>
      <c r="AE150" t="s">
        <v>6</v>
      </c>
      <c r="AF150" t="s">
        <v>9</v>
      </c>
      <c r="AG150" t="s">
        <v>9</v>
      </c>
      <c r="AH150" t="s">
        <v>1226</v>
      </c>
      <c r="AI150" t="s">
        <v>4261</v>
      </c>
      <c r="AJ150" t="s">
        <v>1226</v>
      </c>
      <c r="AK150" t="s">
        <v>4261</v>
      </c>
      <c r="AL150" t="s">
        <v>9</v>
      </c>
    </row>
    <row r="151" spans="1:38" ht="11.25" customHeight="1">
      <c r="A151" t="s">
        <v>9</v>
      </c>
      <c r="B151" t="s">
        <v>35</v>
      </c>
      <c r="C151" t="s">
        <v>37</v>
      </c>
      <c r="D151" t="s">
        <v>9</v>
      </c>
      <c r="E151" t="s">
        <v>3849</v>
      </c>
      <c r="F151" t="s">
        <v>1084</v>
      </c>
      <c r="G151" t="s">
        <v>1121</v>
      </c>
      <c r="H151" t="s">
        <v>1122</v>
      </c>
      <c r="I151" t="s">
        <v>1123</v>
      </c>
      <c r="J151" t="s">
        <v>1124</v>
      </c>
      <c r="K151" t="s">
        <v>1125</v>
      </c>
      <c r="L151" t="s">
        <v>4262</v>
      </c>
      <c r="M151" t="s">
        <v>1091</v>
      </c>
      <c r="N151" t="s">
        <v>161</v>
      </c>
      <c r="O151" t="s">
        <v>1121</v>
      </c>
      <c r="P151" t="s">
        <v>1122</v>
      </c>
      <c r="Q151" t="s">
        <v>1123</v>
      </c>
      <c r="R151" t="s">
        <v>1124</v>
      </c>
      <c r="S151" t="s">
        <v>1125</v>
      </c>
      <c r="T151" t="s">
        <v>3773</v>
      </c>
      <c r="U151" t="s">
        <v>3774</v>
      </c>
      <c r="V151" t="s">
        <v>645</v>
      </c>
      <c r="W151" t="s">
        <v>3775</v>
      </c>
      <c r="X151" t="s">
        <v>3776</v>
      </c>
      <c r="Y151" t="s">
        <v>3777</v>
      </c>
      <c r="Z151" t="s">
        <v>4236</v>
      </c>
      <c r="AA151" t="s">
        <v>4237</v>
      </c>
      <c r="AB151" t="s">
        <v>645</v>
      </c>
      <c r="AC151" t="s">
        <v>52</v>
      </c>
      <c r="AD151" t="s">
        <v>52</v>
      </c>
      <c r="AE151" t="s">
        <v>52</v>
      </c>
      <c r="AF151" t="s">
        <v>1645</v>
      </c>
      <c r="AG151" t="s">
        <v>4263</v>
      </c>
      <c r="AH151" t="s">
        <v>1645</v>
      </c>
      <c r="AI151" t="s">
        <v>4263</v>
      </c>
      <c r="AJ151" t="s">
        <v>1645</v>
      </c>
      <c r="AK151" t="s">
        <v>4263</v>
      </c>
      <c r="AL151" t="s">
        <v>3780</v>
      </c>
    </row>
    <row r="152" spans="1:38" ht="11.25" customHeight="1">
      <c r="A152" t="s">
        <v>9</v>
      </c>
      <c r="B152" t="s">
        <v>35</v>
      </c>
      <c r="C152" t="s">
        <v>37</v>
      </c>
      <c r="D152" t="s">
        <v>9</v>
      </c>
      <c r="E152" t="s">
        <v>3854</v>
      </c>
      <c r="F152" t="s">
        <v>1084</v>
      </c>
      <c r="G152" t="s">
        <v>1121</v>
      </c>
      <c r="H152" t="s">
        <v>1122</v>
      </c>
      <c r="I152" t="s">
        <v>1123</v>
      </c>
      <c r="J152" t="s">
        <v>1124</v>
      </c>
      <c r="K152" t="s">
        <v>1125</v>
      </c>
      <c r="L152" t="s">
        <v>4264</v>
      </c>
      <c r="M152" t="s">
        <v>1091</v>
      </c>
      <c r="N152" t="s">
        <v>161</v>
      </c>
      <c r="O152" t="s">
        <v>1121</v>
      </c>
      <c r="P152" t="s">
        <v>1122</v>
      </c>
      <c r="Q152" t="s">
        <v>1123</v>
      </c>
      <c r="R152" t="s">
        <v>1124</v>
      </c>
      <c r="S152" t="s">
        <v>1125</v>
      </c>
      <c r="T152" t="s">
        <v>3773</v>
      </c>
      <c r="U152" t="s">
        <v>3777</v>
      </c>
      <c r="V152" t="s">
        <v>645</v>
      </c>
      <c r="W152" t="s">
        <v>3775</v>
      </c>
      <c r="X152" t="s">
        <v>3776</v>
      </c>
      <c r="Y152" t="s">
        <v>3777</v>
      </c>
      <c r="Z152" t="s">
        <v>4265</v>
      </c>
      <c r="AA152" t="s">
        <v>4112</v>
      </c>
      <c r="AB152" t="s">
        <v>645</v>
      </c>
      <c r="AC152" t="s">
        <v>52</v>
      </c>
      <c r="AD152" t="s">
        <v>52</v>
      </c>
      <c r="AE152" t="s">
        <v>52</v>
      </c>
      <c r="AF152" t="s">
        <v>4266</v>
      </c>
      <c r="AG152" t="s">
        <v>4076</v>
      </c>
      <c r="AH152" t="s">
        <v>4266</v>
      </c>
      <c r="AI152" t="s">
        <v>4076</v>
      </c>
      <c r="AJ152" t="s">
        <v>4266</v>
      </c>
      <c r="AK152" t="s">
        <v>4076</v>
      </c>
      <c r="AL152" t="s">
        <v>3780</v>
      </c>
    </row>
    <row r="153" spans="1:38" ht="11.25" customHeight="1">
      <c r="A153" t="s">
        <v>9</v>
      </c>
      <c r="B153" t="s">
        <v>35</v>
      </c>
      <c r="C153" t="s">
        <v>37</v>
      </c>
      <c r="D153" t="s">
        <v>9</v>
      </c>
      <c r="E153" t="s">
        <v>1156</v>
      </c>
      <c r="F153" t="s">
        <v>1084</v>
      </c>
      <c r="G153" t="s">
        <v>1121</v>
      </c>
      <c r="H153" t="s">
        <v>1122</v>
      </c>
      <c r="I153" t="s">
        <v>1123</v>
      </c>
      <c r="J153" t="s">
        <v>1124</v>
      </c>
      <c r="K153" t="s">
        <v>1125</v>
      </c>
      <c r="L153" t="s">
        <v>4267</v>
      </c>
      <c r="M153" t="s">
        <v>460</v>
      </c>
      <c r="N153" t="s">
        <v>161</v>
      </c>
      <c r="O153" t="s">
        <v>1121</v>
      </c>
      <c r="P153" t="s">
        <v>1122</v>
      </c>
      <c r="Q153" t="s">
        <v>1123</v>
      </c>
      <c r="R153" t="s">
        <v>1124</v>
      </c>
      <c r="S153" t="s">
        <v>1125</v>
      </c>
      <c r="T153" t="s">
        <v>3773</v>
      </c>
      <c r="U153" t="s">
        <v>3774</v>
      </c>
      <c r="V153" t="s">
        <v>645</v>
      </c>
      <c r="W153" t="s">
        <v>3775</v>
      </c>
      <c r="X153" t="s">
        <v>3776</v>
      </c>
      <c r="Y153" t="s">
        <v>3777</v>
      </c>
      <c r="Z153" t="s">
        <v>4268</v>
      </c>
      <c r="AA153" t="s">
        <v>4112</v>
      </c>
      <c r="AB153" t="s">
        <v>645</v>
      </c>
      <c r="AC153" t="s">
        <v>52</v>
      </c>
      <c r="AD153" t="s">
        <v>52</v>
      </c>
      <c r="AE153" t="s">
        <v>52</v>
      </c>
      <c r="AF153" t="s">
        <v>78</v>
      </c>
      <c r="AG153" t="s">
        <v>4269</v>
      </c>
      <c r="AH153" t="s">
        <v>78</v>
      </c>
      <c r="AI153" t="s">
        <v>4269</v>
      </c>
      <c r="AJ153" t="s">
        <v>78</v>
      </c>
      <c r="AK153" t="s">
        <v>4269</v>
      </c>
      <c r="AL153" t="s">
        <v>3780</v>
      </c>
    </row>
    <row r="154" spans="1:38" ht="11.25" customHeight="1">
      <c r="A154" t="s">
        <v>9</v>
      </c>
      <c r="B154" t="s">
        <v>35</v>
      </c>
      <c r="C154" t="s">
        <v>37</v>
      </c>
      <c r="D154" t="s">
        <v>9</v>
      </c>
      <c r="E154" t="s">
        <v>1159</v>
      </c>
      <c r="F154" t="s">
        <v>1084</v>
      </c>
      <c r="G154" t="s">
        <v>1121</v>
      </c>
      <c r="H154" t="s">
        <v>1122</v>
      </c>
      <c r="I154" t="s">
        <v>1123</v>
      </c>
      <c r="J154" t="s">
        <v>1124</v>
      </c>
      <c r="K154" t="s">
        <v>1125</v>
      </c>
      <c r="L154" t="s">
        <v>4270</v>
      </c>
      <c r="M154" t="s">
        <v>1091</v>
      </c>
      <c r="N154" t="s">
        <v>161</v>
      </c>
      <c r="O154" t="s">
        <v>1121</v>
      </c>
      <c r="P154" t="s">
        <v>1122</v>
      </c>
      <c r="Q154" t="s">
        <v>1123</v>
      </c>
      <c r="R154" t="s">
        <v>1124</v>
      </c>
      <c r="S154" t="s">
        <v>1125</v>
      </c>
      <c r="T154" t="s">
        <v>3773</v>
      </c>
      <c r="U154" t="s">
        <v>3774</v>
      </c>
      <c r="V154" t="s">
        <v>645</v>
      </c>
      <c r="W154" t="s">
        <v>3775</v>
      </c>
      <c r="X154" t="s">
        <v>3776</v>
      </c>
      <c r="Y154" t="s">
        <v>3777</v>
      </c>
      <c r="Z154" t="s">
        <v>4236</v>
      </c>
      <c r="AA154" t="s">
        <v>4237</v>
      </c>
      <c r="AB154" t="s">
        <v>645</v>
      </c>
      <c r="AC154" t="s">
        <v>52</v>
      </c>
      <c r="AD154" t="s">
        <v>52</v>
      </c>
      <c r="AE154" t="s">
        <v>52</v>
      </c>
      <c r="AF154" t="s">
        <v>4271</v>
      </c>
      <c r="AG154" t="s">
        <v>4272</v>
      </c>
      <c r="AH154" t="s">
        <v>4271</v>
      </c>
      <c r="AI154" t="s">
        <v>4272</v>
      </c>
      <c r="AJ154" t="s">
        <v>4271</v>
      </c>
      <c r="AK154" t="s">
        <v>4272</v>
      </c>
      <c r="AL154" t="s">
        <v>3780</v>
      </c>
    </row>
    <row r="155" spans="1:38" ht="11.25" customHeight="1">
      <c r="A155" t="s">
        <v>9</v>
      </c>
      <c r="B155" t="s">
        <v>35</v>
      </c>
      <c r="C155" t="s">
        <v>37</v>
      </c>
      <c r="D155" t="s">
        <v>9</v>
      </c>
      <c r="E155" t="s">
        <v>4273</v>
      </c>
      <c r="F155" t="s">
        <v>3790</v>
      </c>
      <c r="G155" t="s">
        <v>1121</v>
      </c>
      <c r="H155" t="s">
        <v>1122</v>
      </c>
      <c r="I155" t="s">
        <v>1123</v>
      </c>
      <c r="J155" t="s">
        <v>1124</v>
      </c>
      <c r="K155" t="s">
        <v>1125</v>
      </c>
      <c r="L155" t="s">
        <v>4270</v>
      </c>
      <c r="M155" t="s">
        <v>1091</v>
      </c>
      <c r="N155" t="s">
        <v>161</v>
      </c>
      <c r="O155" t="s">
        <v>1121</v>
      </c>
      <c r="P155" t="s">
        <v>1122</v>
      </c>
      <c r="Q155" t="s">
        <v>1123</v>
      </c>
      <c r="R155" t="s">
        <v>1124</v>
      </c>
      <c r="S155" t="s">
        <v>1125</v>
      </c>
      <c r="T155" t="s">
        <v>3773</v>
      </c>
      <c r="U155" t="s">
        <v>3774</v>
      </c>
      <c r="V155" t="s">
        <v>645</v>
      </c>
      <c r="W155" t="s">
        <v>3775</v>
      </c>
      <c r="X155" t="s">
        <v>3776</v>
      </c>
      <c r="Y155" t="s">
        <v>3777</v>
      </c>
      <c r="Z155" t="s">
        <v>4236</v>
      </c>
      <c r="AA155" t="s">
        <v>4237</v>
      </c>
      <c r="AB155" t="s">
        <v>645</v>
      </c>
      <c r="AC155" t="s">
        <v>6</v>
      </c>
      <c r="AD155" t="s">
        <v>52</v>
      </c>
      <c r="AE155" t="s">
        <v>6</v>
      </c>
      <c r="AF155" t="s">
        <v>9</v>
      </c>
      <c r="AG155" t="s">
        <v>9</v>
      </c>
      <c r="AH155" t="s">
        <v>4271</v>
      </c>
      <c r="AI155" t="s">
        <v>4272</v>
      </c>
      <c r="AJ155" t="s">
        <v>4271</v>
      </c>
      <c r="AK155" t="s">
        <v>4272</v>
      </c>
      <c r="AL155" t="s">
        <v>9</v>
      </c>
    </row>
    <row r="156" spans="1:38" ht="11.25" customHeight="1">
      <c r="A156" t="s">
        <v>9</v>
      </c>
      <c r="B156" t="s">
        <v>35</v>
      </c>
      <c r="C156" t="s">
        <v>37</v>
      </c>
      <c r="D156" t="s">
        <v>9</v>
      </c>
      <c r="E156" t="s">
        <v>1148</v>
      </c>
      <c r="F156" t="s">
        <v>1084</v>
      </c>
      <c r="G156" t="s">
        <v>1121</v>
      </c>
      <c r="H156" t="s">
        <v>1122</v>
      </c>
      <c r="I156" t="s">
        <v>1123</v>
      </c>
      <c r="J156" t="s">
        <v>1124</v>
      </c>
      <c r="K156" t="s">
        <v>1125</v>
      </c>
      <c r="L156" t="s">
        <v>4274</v>
      </c>
      <c r="M156" t="s">
        <v>1091</v>
      </c>
      <c r="N156" t="s">
        <v>161</v>
      </c>
      <c r="O156" t="s">
        <v>1121</v>
      </c>
      <c r="P156" t="s">
        <v>1122</v>
      </c>
      <c r="Q156" t="s">
        <v>1123</v>
      </c>
      <c r="R156" t="s">
        <v>1124</v>
      </c>
      <c r="S156" t="s">
        <v>1125</v>
      </c>
      <c r="T156" t="s">
        <v>3773</v>
      </c>
      <c r="U156" t="s">
        <v>3774</v>
      </c>
      <c r="V156" t="s">
        <v>645</v>
      </c>
      <c r="W156" t="s">
        <v>3775</v>
      </c>
      <c r="X156" t="s">
        <v>3776</v>
      </c>
      <c r="Y156" t="s">
        <v>3777</v>
      </c>
      <c r="Z156" t="s">
        <v>4236</v>
      </c>
      <c r="AA156" t="s">
        <v>4237</v>
      </c>
      <c r="AB156" t="s">
        <v>645</v>
      </c>
      <c r="AC156" t="s">
        <v>52</v>
      </c>
      <c r="AD156" t="s">
        <v>52</v>
      </c>
      <c r="AE156" t="s">
        <v>52</v>
      </c>
      <c r="AF156" t="s">
        <v>3997</v>
      </c>
      <c r="AG156" t="s">
        <v>4275</v>
      </c>
      <c r="AH156" t="s">
        <v>3997</v>
      </c>
      <c r="AI156" t="s">
        <v>4275</v>
      </c>
      <c r="AJ156" t="s">
        <v>3997</v>
      </c>
      <c r="AK156" t="s">
        <v>4275</v>
      </c>
      <c r="AL156" t="s">
        <v>3780</v>
      </c>
    </row>
    <row r="157" spans="1:38" ht="11.25" customHeight="1">
      <c r="A157" t="s">
        <v>9</v>
      </c>
      <c r="B157" t="s">
        <v>35</v>
      </c>
      <c r="C157" t="s">
        <v>37</v>
      </c>
      <c r="D157" t="s">
        <v>9</v>
      </c>
      <c r="E157" t="s">
        <v>3879</v>
      </c>
      <c r="F157" t="s">
        <v>1084</v>
      </c>
      <c r="G157" t="s">
        <v>1121</v>
      </c>
      <c r="H157" t="s">
        <v>1122</v>
      </c>
      <c r="I157" t="s">
        <v>1123</v>
      </c>
      <c r="J157" t="s">
        <v>1124</v>
      </c>
      <c r="K157" t="s">
        <v>1125</v>
      </c>
      <c r="L157" t="s">
        <v>4239</v>
      </c>
      <c r="M157" t="s">
        <v>1091</v>
      </c>
      <c r="N157" t="s">
        <v>161</v>
      </c>
      <c r="O157" t="s">
        <v>1121</v>
      </c>
      <c r="P157" t="s">
        <v>1122</v>
      </c>
      <c r="Q157" t="s">
        <v>1123</v>
      </c>
      <c r="R157" t="s">
        <v>1124</v>
      </c>
      <c r="S157" t="s">
        <v>1125</v>
      </c>
      <c r="T157" t="s">
        <v>3773</v>
      </c>
      <c r="U157" t="s">
        <v>3774</v>
      </c>
      <c r="V157" t="s">
        <v>645</v>
      </c>
      <c r="W157" t="s">
        <v>3775</v>
      </c>
      <c r="X157" t="s">
        <v>3776</v>
      </c>
      <c r="Y157" t="s">
        <v>3777</v>
      </c>
      <c r="Z157" t="s">
        <v>4236</v>
      </c>
      <c r="AA157" t="s">
        <v>4237</v>
      </c>
      <c r="AB157" t="s">
        <v>645</v>
      </c>
      <c r="AC157" t="s">
        <v>52</v>
      </c>
      <c r="AD157" t="s">
        <v>52</v>
      </c>
      <c r="AE157" t="s">
        <v>52</v>
      </c>
      <c r="AF157" t="s">
        <v>4240</v>
      </c>
      <c r="AG157" t="s">
        <v>4276</v>
      </c>
      <c r="AH157" t="s">
        <v>4240</v>
      </c>
      <c r="AI157" t="s">
        <v>4276</v>
      </c>
      <c r="AJ157" t="s">
        <v>4240</v>
      </c>
      <c r="AK157" t="s">
        <v>4276</v>
      </c>
      <c r="AL157" t="s">
        <v>3780</v>
      </c>
    </row>
    <row r="158" spans="1:38" ht="11.25" customHeight="1">
      <c r="A158" t="s">
        <v>9</v>
      </c>
      <c r="B158" t="s">
        <v>35</v>
      </c>
      <c r="C158" t="s">
        <v>37</v>
      </c>
      <c r="D158" t="s">
        <v>9</v>
      </c>
      <c r="E158" t="s">
        <v>1131</v>
      </c>
      <c r="F158" t="s">
        <v>1084</v>
      </c>
      <c r="G158" t="s">
        <v>1121</v>
      </c>
      <c r="H158" t="s">
        <v>1122</v>
      </c>
      <c r="I158" t="s">
        <v>1123</v>
      </c>
      <c r="J158" t="s">
        <v>1124</v>
      </c>
      <c r="K158" t="s">
        <v>1125</v>
      </c>
      <c r="L158" t="s">
        <v>1132</v>
      </c>
      <c r="M158" t="s">
        <v>1133</v>
      </c>
      <c r="N158" t="s">
        <v>161</v>
      </c>
      <c r="O158" t="s">
        <v>1121</v>
      </c>
      <c r="P158" t="s">
        <v>1122</v>
      </c>
      <c r="Q158" t="s">
        <v>1123</v>
      </c>
      <c r="R158" t="s">
        <v>1124</v>
      </c>
      <c r="S158" t="s">
        <v>1125</v>
      </c>
      <c r="T158" t="s">
        <v>3773</v>
      </c>
      <c r="U158" t="s">
        <v>3774</v>
      </c>
      <c r="V158" t="s">
        <v>645</v>
      </c>
      <c r="W158" t="s">
        <v>3775</v>
      </c>
      <c r="X158" t="s">
        <v>3776</v>
      </c>
      <c r="Y158" t="s">
        <v>3777</v>
      </c>
      <c r="Z158" t="s">
        <v>4248</v>
      </c>
      <c r="AA158" t="s">
        <v>4249</v>
      </c>
      <c r="AB158" t="s">
        <v>645</v>
      </c>
      <c r="AC158" t="s">
        <v>52</v>
      </c>
      <c r="AD158" t="s">
        <v>52</v>
      </c>
      <c r="AE158" t="s">
        <v>52</v>
      </c>
      <c r="AF158" t="s">
        <v>3420</v>
      </c>
      <c r="AG158" t="s">
        <v>4250</v>
      </c>
      <c r="AH158" t="s">
        <v>3420</v>
      </c>
      <c r="AI158" t="s">
        <v>4250</v>
      </c>
      <c r="AJ158" t="s">
        <v>3420</v>
      </c>
      <c r="AK158" t="s">
        <v>4250</v>
      </c>
      <c r="AL158" t="s">
        <v>3780</v>
      </c>
    </row>
    <row r="159" spans="1:38" ht="11.25" customHeight="1">
      <c r="A159" t="s">
        <v>9</v>
      </c>
      <c r="B159" t="s">
        <v>35</v>
      </c>
      <c r="C159" t="s">
        <v>37</v>
      </c>
      <c r="D159" t="s">
        <v>9</v>
      </c>
      <c r="E159" t="s">
        <v>1120</v>
      </c>
      <c r="F159" t="s">
        <v>1084</v>
      </c>
      <c r="G159" t="s">
        <v>1121</v>
      </c>
      <c r="H159" t="s">
        <v>1122</v>
      </c>
      <c r="I159" t="s">
        <v>1123</v>
      </c>
      <c r="J159" t="s">
        <v>1124</v>
      </c>
      <c r="K159" t="s">
        <v>1125</v>
      </c>
      <c r="L159" t="s">
        <v>1126</v>
      </c>
      <c r="M159" t="s">
        <v>1127</v>
      </c>
      <c r="N159" t="s">
        <v>161</v>
      </c>
      <c r="O159" t="s">
        <v>1121</v>
      </c>
      <c r="P159" t="s">
        <v>1122</v>
      </c>
      <c r="Q159" t="s">
        <v>1123</v>
      </c>
      <c r="R159" t="s">
        <v>1124</v>
      </c>
      <c r="S159" t="s">
        <v>1125</v>
      </c>
      <c r="T159" t="s">
        <v>3795</v>
      </c>
      <c r="U159" t="s">
        <v>3796</v>
      </c>
      <c r="V159" t="s">
        <v>645</v>
      </c>
      <c r="W159" t="s">
        <v>3775</v>
      </c>
      <c r="X159" t="s">
        <v>3942</v>
      </c>
      <c r="Y159" t="s">
        <v>3798</v>
      </c>
      <c r="Z159" t="s">
        <v>1091</v>
      </c>
      <c r="AA159" t="s">
        <v>4277</v>
      </c>
      <c r="AB159" t="s">
        <v>645</v>
      </c>
      <c r="AC159" t="s">
        <v>52</v>
      </c>
      <c r="AD159" t="s">
        <v>52</v>
      </c>
      <c r="AE159" t="s">
        <v>52</v>
      </c>
      <c r="AF159" t="s">
        <v>4278</v>
      </c>
      <c r="AG159" t="s">
        <v>4279</v>
      </c>
      <c r="AH159" t="s">
        <v>4278</v>
      </c>
      <c r="AI159" t="s">
        <v>4279</v>
      </c>
      <c r="AJ159" t="s">
        <v>4278</v>
      </c>
      <c r="AK159" t="s">
        <v>4279</v>
      </c>
      <c r="AL159" t="s">
        <v>3780</v>
      </c>
    </row>
    <row r="160" spans="1:38" ht="11.25" customHeight="1">
      <c r="A160" t="s">
        <v>9</v>
      </c>
      <c r="B160" t="s">
        <v>35</v>
      </c>
      <c r="C160" t="s">
        <v>37</v>
      </c>
      <c r="D160" t="s">
        <v>9</v>
      </c>
      <c r="E160" t="s">
        <v>1120</v>
      </c>
      <c r="F160" t="s">
        <v>3790</v>
      </c>
      <c r="G160" t="s">
        <v>1121</v>
      </c>
      <c r="H160" t="s">
        <v>1122</v>
      </c>
      <c r="I160" t="s">
        <v>1123</v>
      </c>
      <c r="J160" t="s">
        <v>1124</v>
      </c>
      <c r="K160" t="s">
        <v>1125</v>
      </c>
      <c r="L160" t="s">
        <v>1126</v>
      </c>
      <c r="M160" t="s">
        <v>4280</v>
      </c>
      <c r="N160" t="s">
        <v>161</v>
      </c>
      <c r="O160" t="s">
        <v>1121</v>
      </c>
      <c r="P160" t="s">
        <v>1122</v>
      </c>
      <c r="Q160" t="s">
        <v>1123</v>
      </c>
      <c r="R160" t="s">
        <v>1124</v>
      </c>
      <c r="S160" t="s">
        <v>1125</v>
      </c>
      <c r="T160" t="s">
        <v>3795</v>
      </c>
      <c r="U160" t="s">
        <v>3796</v>
      </c>
      <c r="V160" t="s">
        <v>645</v>
      </c>
      <c r="W160" t="s">
        <v>3775</v>
      </c>
      <c r="X160" t="s">
        <v>3942</v>
      </c>
      <c r="Y160" t="s">
        <v>3798</v>
      </c>
      <c r="Z160" t="s">
        <v>1091</v>
      </c>
      <c r="AA160" t="s">
        <v>4277</v>
      </c>
      <c r="AB160" t="s">
        <v>645</v>
      </c>
      <c r="AC160" t="s">
        <v>6</v>
      </c>
      <c r="AD160" t="s">
        <v>52</v>
      </c>
      <c r="AE160" t="s">
        <v>6</v>
      </c>
      <c r="AF160" t="s">
        <v>9</v>
      </c>
      <c r="AG160" t="s">
        <v>9</v>
      </c>
      <c r="AH160" t="s">
        <v>4278</v>
      </c>
      <c r="AI160" t="s">
        <v>4279</v>
      </c>
      <c r="AJ160" t="s">
        <v>4278</v>
      </c>
      <c r="AK160" t="s">
        <v>4279</v>
      </c>
      <c r="AL160" t="s">
        <v>9</v>
      </c>
    </row>
    <row r="161" spans="1:38" ht="11.25" customHeight="1">
      <c r="A161" t="s">
        <v>9</v>
      </c>
      <c r="B161" t="s">
        <v>35</v>
      </c>
      <c r="C161" t="s">
        <v>37</v>
      </c>
      <c r="D161" t="s">
        <v>9</v>
      </c>
      <c r="E161" t="s">
        <v>1194</v>
      </c>
      <c r="F161" t="s">
        <v>1084</v>
      </c>
      <c r="G161" t="s">
        <v>1121</v>
      </c>
      <c r="H161" t="s">
        <v>1122</v>
      </c>
      <c r="I161" t="s">
        <v>1123</v>
      </c>
      <c r="J161" t="s">
        <v>1124</v>
      </c>
      <c r="K161" t="s">
        <v>1125</v>
      </c>
      <c r="L161" t="s">
        <v>4281</v>
      </c>
      <c r="M161" t="s">
        <v>4282</v>
      </c>
      <c r="N161" t="s">
        <v>161</v>
      </c>
      <c r="O161" t="s">
        <v>1121</v>
      </c>
      <c r="P161" t="s">
        <v>1122</v>
      </c>
      <c r="Q161" t="s">
        <v>1123</v>
      </c>
      <c r="R161" t="s">
        <v>1124</v>
      </c>
      <c r="S161" t="s">
        <v>1125</v>
      </c>
      <c r="T161" t="s">
        <v>3773</v>
      </c>
      <c r="U161" t="s">
        <v>3774</v>
      </c>
      <c r="V161" t="s">
        <v>645</v>
      </c>
      <c r="W161" t="s">
        <v>3775</v>
      </c>
      <c r="X161" t="s">
        <v>3776</v>
      </c>
      <c r="Y161" t="s">
        <v>3777</v>
      </c>
      <c r="Z161" t="s">
        <v>4236</v>
      </c>
      <c r="AA161" t="s">
        <v>4237</v>
      </c>
      <c r="AB161" t="s">
        <v>645</v>
      </c>
      <c r="AC161" t="s">
        <v>52</v>
      </c>
      <c r="AD161" t="s">
        <v>52</v>
      </c>
      <c r="AE161" t="s">
        <v>52</v>
      </c>
      <c r="AF161" t="s">
        <v>4283</v>
      </c>
      <c r="AG161" t="s">
        <v>4284</v>
      </c>
      <c r="AH161" t="s">
        <v>4283</v>
      </c>
      <c r="AI161" t="s">
        <v>4284</v>
      </c>
      <c r="AJ161" t="s">
        <v>4283</v>
      </c>
      <c r="AK161" t="s">
        <v>4284</v>
      </c>
      <c r="AL161" t="s">
        <v>3780</v>
      </c>
    </row>
    <row r="162" spans="1:38" ht="11.25" customHeight="1">
      <c r="A162" t="s">
        <v>9</v>
      </c>
      <c r="B162" t="s">
        <v>35</v>
      </c>
      <c r="C162" t="s">
        <v>37</v>
      </c>
      <c r="D162" t="s">
        <v>9</v>
      </c>
      <c r="E162" t="s">
        <v>1083</v>
      </c>
      <c r="F162" t="s">
        <v>1084</v>
      </c>
      <c r="G162" t="s">
        <v>3515</v>
      </c>
      <c r="H162" t="s">
        <v>3535</v>
      </c>
      <c r="I162" t="s">
        <v>3536</v>
      </c>
      <c r="J162" t="s">
        <v>4285</v>
      </c>
      <c r="K162" t="s">
        <v>4286</v>
      </c>
      <c r="L162" t="s">
        <v>4287</v>
      </c>
      <c r="M162" t="s">
        <v>1091</v>
      </c>
      <c r="N162" t="s">
        <v>161</v>
      </c>
      <c r="O162" t="s">
        <v>3515</v>
      </c>
      <c r="P162" t="s">
        <v>3535</v>
      </c>
      <c r="Q162" t="s">
        <v>3536</v>
      </c>
      <c r="R162" t="s">
        <v>4285</v>
      </c>
      <c r="S162" t="s">
        <v>4286</v>
      </c>
      <c r="T162" t="s">
        <v>3773</v>
      </c>
      <c r="U162" t="s">
        <v>3777</v>
      </c>
      <c r="V162" t="s">
        <v>645</v>
      </c>
      <c r="W162" t="s">
        <v>3775</v>
      </c>
      <c r="X162" t="s">
        <v>3776</v>
      </c>
      <c r="Y162" t="s">
        <v>3777</v>
      </c>
      <c r="Z162" t="s">
        <v>4288</v>
      </c>
      <c r="AA162" t="s">
        <v>4289</v>
      </c>
      <c r="AB162" t="s">
        <v>645</v>
      </c>
      <c r="AC162" t="s">
        <v>52</v>
      </c>
      <c r="AD162" t="s">
        <v>52</v>
      </c>
      <c r="AE162" t="s">
        <v>52</v>
      </c>
      <c r="AF162" t="s">
        <v>4290</v>
      </c>
      <c r="AG162" t="s">
        <v>4291</v>
      </c>
      <c r="AH162" t="s">
        <v>4290</v>
      </c>
      <c r="AI162" t="s">
        <v>2291</v>
      </c>
      <c r="AJ162" t="s">
        <v>4290</v>
      </c>
      <c r="AK162" t="s">
        <v>2291</v>
      </c>
      <c r="AL162" t="s">
        <v>3780</v>
      </c>
    </row>
    <row r="163" spans="1:38" ht="11.25" customHeight="1">
      <c r="A163" t="s">
        <v>9</v>
      </c>
      <c r="B163" t="s">
        <v>35</v>
      </c>
      <c r="C163" t="s">
        <v>37</v>
      </c>
      <c r="D163" t="s">
        <v>9</v>
      </c>
      <c r="E163" t="s">
        <v>4292</v>
      </c>
      <c r="F163" t="s">
        <v>1084</v>
      </c>
      <c r="G163" t="s">
        <v>3515</v>
      </c>
      <c r="H163" t="s">
        <v>3535</v>
      </c>
      <c r="I163" t="s">
        <v>3536</v>
      </c>
      <c r="J163" t="s">
        <v>4293</v>
      </c>
      <c r="K163" t="s">
        <v>4294</v>
      </c>
      <c r="L163" t="s">
        <v>1091</v>
      </c>
      <c r="M163" t="s">
        <v>1091</v>
      </c>
      <c r="N163" t="s">
        <v>161</v>
      </c>
      <c r="O163" t="s">
        <v>3515</v>
      </c>
      <c r="P163" t="s">
        <v>3535</v>
      </c>
      <c r="Q163" t="s">
        <v>3536</v>
      </c>
      <c r="R163" t="s">
        <v>4293</v>
      </c>
      <c r="S163" t="s">
        <v>4294</v>
      </c>
      <c r="T163" t="s">
        <v>3773</v>
      </c>
      <c r="U163" t="s">
        <v>3777</v>
      </c>
      <c r="V163" t="s">
        <v>645</v>
      </c>
      <c r="W163" t="s">
        <v>3775</v>
      </c>
      <c r="X163" t="s">
        <v>3776</v>
      </c>
      <c r="Y163" t="s">
        <v>3777</v>
      </c>
      <c r="Z163" t="s">
        <v>1091</v>
      </c>
      <c r="AA163" t="s">
        <v>4295</v>
      </c>
      <c r="AB163" t="s">
        <v>645</v>
      </c>
      <c r="AC163" t="s">
        <v>52</v>
      </c>
      <c r="AD163" t="s">
        <v>52</v>
      </c>
      <c r="AE163" t="s">
        <v>52</v>
      </c>
      <c r="AF163" t="s">
        <v>89</v>
      </c>
      <c r="AG163" t="s">
        <v>4296</v>
      </c>
      <c r="AH163" t="s">
        <v>89</v>
      </c>
      <c r="AI163" t="s">
        <v>4297</v>
      </c>
      <c r="AJ163" t="s">
        <v>89</v>
      </c>
      <c r="AK163" t="s">
        <v>4297</v>
      </c>
      <c r="AL163" t="s">
        <v>3780</v>
      </c>
    </row>
    <row r="164" spans="1:38" ht="11.25" customHeight="1">
      <c r="A164" t="s">
        <v>9</v>
      </c>
      <c r="B164" t="s">
        <v>35</v>
      </c>
      <c r="C164" t="s">
        <v>37</v>
      </c>
      <c r="D164" t="s">
        <v>9</v>
      </c>
      <c r="E164" t="s">
        <v>1098</v>
      </c>
      <c r="F164" t="s">
        <v>1084</v>
      </c>
      <c r="G164" t="s">
        <v>3515</v>
      </c>
      <c r="H164" t="s">
        <v>3562</v>
      </c>
      <c r="I164" t="s">
        <v>3563</v>
      </c>
      <c r="J164" t="s">
        <v>4298</v>
      </c>
      <c r="K164" t="s">
        <v>4299</v>
      </c>
      <c r="L164" t="s">
        <v>4300</v>
      </c>
      <c r="M164" t="s">
        <v>1091</v>
      </c>
      <c r="N164" t="s">
        <v>161</v>
      </c>
      <c r="O164" t="s">
        <v>3515</v>
      </c>
      <c r="P164" t="s">
        <v>3562</v>
      </c>
      <c r="Q164" t="s">
        <v>3563</v>
      </c>
      <c r="R164" t="s">
        <v>4298</v>
      </c>
      <c r="S164" t="s">
        <v>4299</v>
      </c>
      <c r="T164" t="s">
        <v>3773</v>
      </c>
      <c r="U164" t="s">
        <v>3777</v>
      </c>
      <c r="V164" t="s">
        <v>645</v>
      </c>
      <c r="W164" t="s">
        <v>3775</v>
      </c>
      <c r="X164" t="s">
        <v>3776</v>
      </c>
      <c r="Y164" t="s">
        <v>3777</v>
      </c>
      <c r="Z164" t="s">
        <v>4301</v>
      </c>
      <c r="AA164" t="s">
        <v>4302</v>
      </c>
      <c r="AB164" t="s">
        <v>645</v>
      </c>
      <c r="AC164" t="s">
        <v>52</v>
      </c>
      <c r="AD164" t="s">
        <v>52</v>
      </c>
      <c r="AE164" t="s">
        <v>52</v>
      </c>
      <c r="AF164" t="s">
        <v>4303</v>
      </c>
      <c r="AG164" t="s">
        <v>4304</v>
      </c>
      <c r="AH164" t="s">
        <v>4303</v>
      </c>
      <c r="AI164" t="s">
        <v>4304</v>
      </c>
      <c r="AJ164" t="s">
        <v>4303</v>
      </c>
      <c r="AK164" t="s">
        <v>4304</v>
      </c>
      <c r="AL164" t="s">
        <v>3780</v>
      </c>
    </row>
    <row r="165" spans="1:38" ht="11.25" customHeight="1">
      <c r="A165" t="s">
        <v>9</v>
      </c>
      <c r="B165" t="s">
        <v>35</v>
      </c>
      <c r="C165" t="s">
        <v>37</v>
      </c>
      <c r="D165" t="s">
        <v>9</v>
      </c>
      <c r="E165" t="s">
        <v>1105</v>
      </c>
      <c r="F165" t="s">
        <v>1084</v>
      </c>
      <c r="G165" t="s">
        <v>3515</v>
      </c>
      <c r="H165" t="s">
        <v>3569</v>
      </c>
      <c r="I165" t="s">
        <v>3570</v>
      </c>
      <c r="J165" t="s">
        <v>4305</v>
      </c>
      <c r="K165" t="s">
        <v>4306</v>
      </c>
      <c r="L165" t="s">
        <v>4307</v>
      </c>
      <c r="M165" t="s">
        <v>1091</v>
      </c>
      <c r="N165" t="s">
        <v>161</v>
      </c>
      <c r="O165" t="s">
        <v>3515</v>
      </c>
      <c r="P165" t="s">
        <v>3569</v>
      </c>
      <c r="Q165" t="s">
        <v>3570</v>
      </c>
      <c r="R165" t="s">
        <v>4305</v>
      </c>
      <c r="S165" t="s">
        <v>4306</v>
      </c>
      <c r="T165" t="s">
        <v>3773</v>
      </c>
      <c r="U165" t="s">
        <v>3777</v>
      </c>
      <c r="V165" t="s">
        <v>645</v>
      </c>
      <c r="W165" t="s">
        <v>3775</v>
      </c>
      <c r="X165" t="s">
        <v>3776</v>
      </c>
      <c r="Y165" t="s">
        <v>3777</v>
      </c>
      <c r="Z165" t="s">
        <v>4308</v>
      </c>
      <c r="AA165" t="s">
        <v>987</v>
      </c>
      <c r="AB165" t="s">
        <v>645</v>
      </c>
      <c r="AC165" t="s">
        <v>52</v>
      </c>
      <c r="AD165" t="s">
        <v>52</v>
      </c>
      <c r="AE165" t="s">
        <v>52</v>
      </c>
      <c r="AF165" t="s">
        <v>4309</v>
      </c>
      <c r="AG165" t="s">
        <v>4310</v>
      </c>
      <c r="AH165" t="s">
        <v>4309</v>
      </c>
      <c r="AI165" t="s">
        <v>4310</v>
      </c>
      <c r="AJ165" t="s">
        <v>4309</v>
      </c>
      <c r="AK165" t="s">
        <v>4310</v>
      </c>
      <c r="AL165" t="s">
        <v>3780</v>
      </c>
    </row>
    <row r="166" spans="1:38" ht="11.25" customHeight="1">
      <c r="A166" t="s">
        <v>9</v>
      </c>
      <c r="B166" t="s">
        <v>35</v>
      </c>
      <c r="C166" t="s">
        <v>37</v>
      </c>
      <c r="D166" t="s">
        <v>9</v>
      </c>
      <c r="E166" t="s">
        <v>4311</v>
      </c>
      <c r="F166" t="s">
        <v>1084</v>
      </c>
      <c r="G166" t="s">
        <v>1202</v>
      </c>
      <c r="H166" t="s">
        <v>1203</v>
      </c>
      <c r="I166" t="s">
        <v>1204</v>
      </c>
      <c r="J166" t="s">
        <v>1205</v>
      </c>
      <c r="K166" t="s">
        <v>1206</v>
      </c>
      <c r="L166" t="s">
        <v>1140</v>
      </c>
      <c r="M166" t="s">
        <v>1091</v>
      </c>
      <c r="N166" t="s">
        <v>161</v>
      </c>
      <c r="O166" t="s">
        <v>1202</v>
      </c>
      <c r="P166" t="s">
        <v>1203</v>
      </c>
      <c r="Q166" t="s">
        <v>1204</v>
      </c>
      <c r="R166" t="s">
        <v>1205</v>
      </c>
      <c r="S166" t="s">
        <v>1206</v>
      </c>
      <c r="T166" t="s">
        <v>3795</v>
      </c>
      <c r="U166" t="s">
        <v>3796</v>
      </c>
      <c r="V166" t="s">
        <v>645</v>
      </c>
      <c r="W166" t="s">
        <v>3775</v>
      </c>
      <c r="X166" t="s">
        <v>3797</v>
      </c>
      <c r="Y166" t="s">
        <v>3798</v>
      </c>
      <c r="Z166" t="s">
        <v>4312</v>
      </c>
      <c r="AA166" t="s">
        <v>3800</v>
      </c>
      <c r="AB166" t="s">
        <v>645</v>
      </c>
      <c r="AC166" t="s">
        <v>52</v>
      </c>
      <c r="AD166" t="s">
        <v>52</v>
      </c>
      <c r="AE166" t="s">
        <v>52</v>
      </c>
      <c r="AF166" t="s">
        <v>926</v>
      </c>
      <c r="AG166" t="s">
        <v>4313</v>
      </c>
      <c r="AH166" t="s">
        <v>926</v>
      </c>
      <c r="AI166" t="s">
        <v>4313</v>
      </c>
      <c r="AJ166" t="s">
        <v>926</v>
      </c>
      <c r="AK166" t="s">
        <v>4313</v>
      </c>
      <c r="AL166" t="s">
        <v>3780</v>
      </c>
    </row>
    <row r="167" spans="1:38" ht="11.25" customHeight="1">
      <c r="A167" t="s">
        <v>9</v>
      </c>
      <c r="B167" t="s">
        <v>35</v>
      </c>
      <c r="C167" t="s">
        <v>37</v>
      </c>
      <c r="D167" t="s">
        <v>9</v>
      </c>
      <c r="E167" t="s">
        <v>4314</v>
      </c>
      <c r="F167" t="s">
        <v>3790</v>
      </c>
      <c r="G167" t="s">
        <v>1202</v>
      </c>
      <c r="H167" t="s">
        <v>1203</v>
      </c>
      <c r="I167" t="s">
        <v>1204</v>
      </c>
      <c r="J167" t="s">
        <v>1205</v>
      </c>
      <c r="K167" t="s">
        <v>1206</v>
      </c>
      <c r="L167" t="s">
        <v>1140</v>
      </c>
      <c r="M167" t="s">
        <v>1091</v>
      </c>
      <c r="N167" t="s">
        <v>161</v>
      </c>
      <c r="O167" t="s">
        <v>1202</v>
      </c>
      <c r="P167" t="s">
        <v>1203</v>
      </c>
      <c r="Q167" t="s">
        <v>1204</v>
      </c>
      <c r="R167" t="s">
        <v>1205</v>
      </c>
      <c r="S167" t="s">
        <v>1206</v>
      </c>
      <c r="T167" t="s">
        <v>3795</v>
      </c>
      <c r="U167" t="s">
        <v>3796</v>
      </c>
      <c r="V167" t="s">
        <v>645</v>
      </c>
      <c r="W167" t="s">
        <v>3775</v>
      </c>
      <c r="X167" t="s">
        <v>3797</v>
      </c>
      <c r="Y167" t="s">
        <v>3798</v>
      </c>
      <c r="Z167" t="s">
        <v>4312</v>
      </c>
      <c r="AA167" t="s">
        <v>3800</v>
      </c>
      <c r="AB167" t="s">
        <v>645</v>
      </c>
      <c r="AC167" t="s">
        <v>6</v>
      </c>
      <c r="AD167" t="s">
        <v>52</v>
      </c>
      <c r="AE167" t="s">
        <v>6</v>
      </c>
      <c r="AF167" t="s">
        <v>9</v>
      </c>
      <c r="AG167" t="s">
        <v>9</v>
      </c>
      <c r="AH167" t="s">
        <v>926</v>
      </c>
      <c r="AI167" t="s">
        <v>4313</v>
      </c>
      <c r="AJ167" t="s">
        <v>926</v>
      </c>
      <c r="AK167" t="s">
        <v>4313</v>
      </c>
      <c r="AL167" t="s">
        <v>9</v>
      </c>
    </row>
    <row r="168" spans="1:38" ht="11.25" customHeight="1">
      <c r="A168" t="s">
        <v>9</v>
      </c>
      <c r="B168" t="s">
        <v>35</v>
      </c>
      <c r="C168" t="s">
        <v>37</v>
      </c>
      <c r="D168" t="s">
        <v>9</v>
      </c>
      <c r="E168" t="s">
        <v>1201</v>
      </c>
      <c r="F168" t="s">
        <v>1084</v>
      </c>
      <c r="G168" t="s">
        <v>1202</v>
      </c>
      <c r="H168" t="s">
        <v>1203</v>
      </c>
      <c r="I168" t="s">
        <v>1204</v>
      </c>
      <c r="J168" t="s">
        <v>1205</v>
      </c>
      <c r="K168" t="s">
        <v>1206</v>
      </c>
      <c r="L168" t="s">
        <v>1207</v>
      </c>
      <c r="M168" t="s">
        <v>1208</v>
      </c>
      <c r="N168" t="s">
        <v>161</v>
      </c>
      <c r="O168" t="s">
        <v>1202</v>
      </c>
      <c r="P168" t="s">
        <v>1203</v>
      </c>
      <c r="Q168" t="s">
        <v>1204</v>
      </c>
      <c r="R168" t="s">
        <v>1205</v>
      </c>
      <c r="S168" t="s">
        <v>1206</v>
      </c>
      <c r="T168" t="s">
        <v>3795</v>
      </c>
      <c r="U168" t="s">
        <v>3796</v>
      </c>
      <c r="V168" t="s">
        <v>645</v>
      </c>
      <c r="W168" t="s">
        <v>3775</v>
      </c>
      <c r="X168" t="s">
        <v>3797</v>
      </c>
      <c r="Y168" t="s">
        <v>3798</v>
      </c>
      <c r="Z168" t="s">
        <v>4315</v>
      </c>
      <c r="AA168" t="s">
        <v>3800</v>
      </c>
      <c r="AB168" t="s">
        <v>645</v>
      </c>
      <c r="AC168" t="s">
        <v>52</v>
      </c>
      <c r="AD168" t="s">
        <v>52</v>
      </c>
      <c r="AE168" t="s">
        <v>52</v>
      </c>
      <c r="AF168" t="s">
        <v>78</v>
      </c>
      <c r="AG168" t="s">
        <v>4316</v>
      </c>
      <c r="AH168" t="s">
        <v>78</v>
      </c>
      <c r="AI168" t="s">
        <v>4316</v>
      </c>
      <c r="AJ168" t="s">
        <v>78</v>
      </c>
      <c r="AK168" t="s">
        <v>4316</v>
      </c>
      <c r="AL168" t="s">
        <v>3780</v>
      </c>
    </row>
    <row r="169" spans="1:38" ht="11.25" customHeight="1">
      <c r="A169" t="s">
        <v>9</v>
      </c>
      <c r="B169" t="s">
        <v>35</v>
      </c>
      <c r="C169" t="s">
        <v>37</v>
      </c>
      <c r="D169" t="s">
        <v>9</v>
      </c>
      <c r="E169" t="s">
        <v>4317</v>
      </c>
      <c r="F169" t="s">
        <v>1084</v>
      </c>
      <c r="G169" t="s">
        <v>1202</v>
      </c>
      <c r="H169" t="s">
        <v>1203</v>
      </c>
      <c r="I169" t="s">
        <v>1204</v>
      </c>
      <c r="J169" t="s">
        <v>1205</v>
      </c>
      <c r="K169" t="s">
        <v>1206</v>
      </c>
      <c r="L169" t="s">
        <v>4318</v>
      </c>
      <c r="M169" t="s">
        <v>4319</v>
      </c>
      <c r="N169" t="s">
        <v>161</v>
      </c>
      <c r="O169" t="s">
        <v>1202</v>
      </c>
      <c r="P169" t="s">
        <v>1203</v>
      </c>
      <c r="Q169" t="s">
        <v>1204</v>
      </c>
      <c r="R169" t="s">
        <v>1205</v>
      </c>
      <c r="S169" t="s">
        <v>1206</v>
      </c>
      <c r="T169" t="s">
        <v>3795</v>
      </c>
      <c r="U169" t="s">
        <v>3796</v>
      </c>
      <c r="V169" t="s">
        <v>4320</v>
      </c>
      <c r="W169" t="s">
        <v>3775</v>
      </c>
      <c r="X169" t="s">
        <v>3797</v>
      </c>
      <c r="Y169" t="s">
        <v>3798</v>
      </c>
      <c r="Z169" t="s">
        <v>3938</v>
      </c>
      <c r="AA169" t="s">
        <v>4321</v>
      </c>
      <c r="AB169" t="s">
        <v>645</v>
      </c>
      <c r="AC169" t="s">
        <v>52</v>
      </c>
      <c r="AD169" t="s">
        <v>52</v>
      </c>
      <c r="AE169" t="s">
        <v>52</v>
      </c>
      <c r="AF169" t="s">
        <v>4098</v>
      </c>
      <c r="AG169" t="s">
        <v>4008</v>
      </c>
      <c r="AH169" t="s">
        <v>4098</v>
      </c>
      <c r="AI169" t="s">
        <v>4008</v>
      </c>
      <c r="AJ169" t="s">
        <v>4098</v>
      </c>
      <c r="AK169" t="s">
        <v>4008</v>
      </c>
      <c r="AL169" t="s">
        <v>3780</v>
      </c>
    </row>
    <row r="170" spans="1:38" ht="11.25" customHeight="1">
      <c r="A170" t="s">
        <v>9</v>
      </c>
      <c r="B170" t="s">
        <v>35</v>
      </c>
      <c r="C170" t="s">
        <v>37</v>
      </c>
      <c r="D170" t="s">
        <v>9</v>
      </c>
      <c r="E170" t="s">
        <v>4322</v>
      </c>
      <c r="F170" t="s">
        <v>1084</v>
      </c>
      <c r="G170" t="s">
        <v>1183</v>
      </c>
      <c r="H170" t="s">
        <v>3656</v>
      </c>
      <c r="I170" t="s">
        <v>3657</v>
      </c>
      <c r="J170" t="s">
        <v>4323</v>
      </c>
      <c r="K170" t="s">
        <v>4324</v>
      </c>
      <c r="L170" t="s">
        <v>4325</v>
      </c>
      <c r="M170" t="s">
        <v>4326</v>
      </c>
      <c r="N170" t="s">
        <v>161</v>
      </c>
      <c r="O170" t="s">
        <v>1183</v>
      </c>
      <c r="P170" t="s">
        <v>3656</v>
      </c>
      <c r="Q170" t="s">
        <v>3657</v>
      </c>
      <c r="R170" t="s">
        <v>4323</v>
      </c>
      <c r="S170" t="s">
        <v>4324</v>
      </c>
      <c r="T170" t="s">
        <v>3773</v>
      </c>
      <c r="U170" t="s">
        <v>3777</v>
      </c>
      <c r="V170" t="s">
        <v>4327</v>
      </c>
      <c r="W170" t="s">
        <v>3775</v>
      </c>
      <c r="X170" t="s">
        <v>3776</v>
      </c>
      <c r="Y170" t="s">
        <v>3777</v>
      </c>
      <c r="Z170" t="s">
        <v>1676</v>
      </c>
      <c r="AA170" t="s">
        <v>4328</v>
      </c>
      <c r="AB170" t="s">
        <v>4327</v>
      </c>
      <c r="AC170" t="s">
        <v>52</v>
      </c>
      <c r="AD170" t="s">
        <v>52</v>
      </c>
      <c r="AE170" t="s">
        <v>52</v>
      </c>
      <c r="AF170" t="s">
        <v>879</v>
      </c>
      <c r="AG170" t="s">
        <v>4329</v>
      </c>
      <c r="AH170" t="s">
        <v>879</v>
      </c>
      <c r="AI170" t="s">
        <v>4329</v>
      </c>
      <c r="AJ170" t="s">
        <v>879</v>
      </c>
      <c r="AK170" t="s">
        <v>4329</v>
      </c>
      <c r="AL170" t="s">
        <v>3780</v>
      </c>
    </row>
    <row r="171" spans="1:38" ht="11.25" customHeight="1">
      <c r="A171" t="s">
        <v>9</v>
      </c>
      <c r="B171" t="s">
        <v>35</v>
      </c>
      <c r="C171" t="s">
        <v>37</v>
      </c>
      <c r="D171" t="s">
        <v>9</v>
      </c>
      <c r="E171" t="s">
        <v>1083</v>
      </c>
      <c r="F171" t="s">
        <v>1084</v>
      </c>
      <c r="G171" t="s">
        <v>1183</v>
      </c>
      <c r="H171" t="s">
        <v>1184</v>
      </c>
      <c r="I171" t="s">
        <v>1185</v>
      </c>
      <c r="J171" t="s">
        <v>1186</v>
      </c>
      <c r="K171" t="s">
        <v>1187</v>
      </c>
      <c r="L171" t="s">
        <v>1188</v>
      </c>
      <c r="M171" t="s">
        <v>1091</v>
      </c>
      <c r="N171" t="s">
        <v>161</v>
      </c>
      <c r="O171" t="s">
        <v>1183</v>
      </c>
      <c r="P171" t="s">
        <v>1184</v>
      </c>
      <c r="Q171" t="s">
        <v>1185</v>
      </c>
      <c r="R171" t="s">
        <v>1186</v>
      </c>
      <c r="S171" t="s">
        <v>1187</v>
      </c>
      <c r="T171" t="s">
        <v>3795</v>
      </c>
      <c r="U171" t="s">
        <v>3796</v>
      </c>
      <c r="V171" t="s">
        <v>645</v>
      </c>
      <c r="W171" t="s">
        <v>3775</v>
      </c>
      <c r="X171" t="s">
        <v>3797</v>
      </c>
      <c r="Y171" t="s">
        <v>3798</v>
      </c>
      <c r="Z171" t="s">
        <v>4330</v>
      </c>
      <c r="AA171" t="s">
        <v>4331</v>
      </c>
      <c r="AB171" t="s">
        <v>645</v>
      </c>
      <c r="AC171" t="s">
        <v>52</v>
      </c>
      <c r="AD171" t="s">
        <v>52</v>
      </c>
      <c r="AE171" t="s">
        <v>52</v>
      </c>
      <c r="AF171" t="s">
        <v>4332</v>
      </c>
      <c r="AG171" t="s">
        <v>4333</v>
      </c>
      <c r="AH171" t="s">
        <v>4332</v>
      </c>
      <c r="AI171" t="s">
        <v>4333</v>
      </c>
      <c r="AJ171" t="s">
        <v>4332</v>
      </c>
      <c r="AK171" t="s">
        <v>4333</v>
      </c>
      <c r="AL171" t="s">
        <v>3780</v>
      </c>
    </row>
    <row r="172" spans="1:38" ht="11.25" customHeight="1">
      <c r="A172" t="s">
        <v>9</v>
      </c>
      <c r="B172" t="s">
        <v>35</v>
      </c>
      <c r="C172" t="s">
        <v>37</v>
      </c>
      <c r="D172" t="s">
        <v>9</v>
      </c>
      <c r="E172" t="s">
        <v>4334</v>
      </c>
      <c r="F172" t="s">
        <v>3790</v>
      </c>
      <c r="G172" t="s">
        <v>1183</v>
      </c>
      <c r="H172" t="s">
        <v>1184</v>
      </c>
      <c r="I172" t="s">
        <v>1185</v>
      </c>
      <c r="J172" t="s">
        <v>1186</v>
      </c>
      <c r="K172" t="s">
        <v>1187</v>
      </c>
      <c r="L172" t="s">
        <v>1188</v>
      </c>
      <c r="M172" t="s">
        <v>1091</v>
      </c>
      <c r="N172" t="s">
        <v>161</v>
      </c>
      <c r="O172" t="s">
        <v>1183</v>
      </c>
      <c r="P172" t="s">
        <v>1184</v>
      </c>
      <c r="Q172" t="s">
        <v>1185</v>
      </c>
      <c r="R172" t="s">
        <v>1186</v>
      </c>
      <c r="S172" t="s">
        <v>1187</v>
      </c>
      <c r="T172" t="s">
        <v>3795</v>
      </c>
      <c r="U172" t="s">
        <v>3796</v>
      </c>
      <c r="V172" t="s">
        <v>645</v>
      </c>
      <c r="W172" t="s">
        <v>3775</v>
      </c>
      <c r="X172" t="s">
        <v>3797</v>
      </c>
      <c r="Y172" t="s">
        <v>3798</v>
      </c>
      <c r="Z172" t="s">
        <v>4330</v>
      </c>
      <c r="AA172" t="s">
        <v>4331</v>
      </c>
      <c r="AB172" t="s">
        <v>645</v>
      </c>
      <c r="AC172" t="s">
        <v>6</v>
      </c>
      <c r="AD172" t="s">
        <v>52</v>
      </c>
      <c r="AE172" t="s">
        <v>6</v>
      </c>
      <c r="AF172" t="s">
        <v>9</v>
      </c>
      <c r="AG172" t="s">
        <v>9</v>
      </c>
      <c r="AH172" t="s">
        <v>4332</v>
      </c>
      <c r="AI172" t="s">
        <v>4333</v>
      </c>
      <c r="AJ172" t="s">
        <v>4332</v>
      </c>
      <c r="AK172" t="s">
        <v>4333</v>
      </c>
      <c r="AL172" t="s">
        <v>9</v>
      </c>
    </row>
    <row r="173" spans="1:38" ht="11.25" customHeight="1">
      <c r="A173" t="s">
        <v>9</v>
      </c>
      <c r="B173" t="s">
        <v>35</v>
      </c>
      <c r="C173" t="s">
        <v>37</v>
      </c>
      <c r="D173" t="s">
        <v>9</v>
      </c>
      <c r="E173" t="s">
        <v>1098</v>
      </c>
      <c r="F173" t="s">
        <v>1084</v>
      </c>
      <c r="G173" t="s">
        <v>1183</v>
      </c>
      <c r="H173" t="s">
        <v>1184</v>
      </c>
      <c r="I173" t="s">
        <v>1185</v>
      </c>
      <c r="J173" t="s">
        <v>1186</v>
      </c>
      <c r="K173" t="s">
        <v>1187</v>
      </c>
      <c r="L173" t="s">
        <v>1192</v>
      </c>
      <c r="M173" t="s">
        <v>1091</v>
      </c>
      <c r="N173" t="s">
        <v>161</v>
      </c>
      <c r="O173" t="s">
        <v>1183</v>
      </c>
      <c r="P173" t="s">
        <v>1184</v>
      </c>
      <c r="Q173" t="s">
        <v>1185</v>
      </c>
      <c r="R173" t="s">
        <v>1186</v>
      </c>
      <c r="S173" t="s">
        <v>1187</v>
      </c>
      <c r="T173" t="s">
        <v>3773</v>
      </c>
      <c r="U173" t="s">
        <v>4335</v>
      </c>
      <c r="V173" t="s">
        <v>645</v>
      </c>
      <c r="W173" t="s">
        <v>3775</v>
      </c>
      <c r="X173" t="s">
        <v>4336</v>
      </c>
      <c r="Y173" t="s">
        <v>4335</v>
      </c>
      <c r="Z173" t="s">
        <v>4337</v>
      </c>
      <c r="AA173" t="s">
        <v>3970</v>
      </c>
      <c r="AB173" t="s">
        <v>645</v>
      </c>
      <c r="AC173" t="s">
        <v>52</v>
      </c>
      <c r="AD173" t="s">
        <v>52</v>
      </c>
      <c r="AE173" t="s">
        <v>52</v>
      </c>
      <c r="AF173" t="s">
        <v>4338</v>
      </c>
      <c r="AG173" t="s">
        <v>1228</v>
      </c>
      <c r="AH173" t="s">
        <v>4338</v>
      </c>
      <c r="AI173" t="s">
        <v>1228</v>
      </c>
      <c r="AJ173" t="s">
        <v>4338</v>
      </c>
      <c r="AK173" t="s">
        <v>1228</v>
      </c>
      <c r="AL173" t="s">
        <v>3780</v>
      </c>
    </row>
    <row r="174" spans="1:38" ht="11.25" customHeight="1">
      <c r="A174" t="s">
        <v>9</v>
      </c>
      <c r="B174" t="s">
        <v>35</v>
      </c>
      <c r="C174" t="s">
        <v>37</v>
      </c>
      <c r="D174" t="s">
        <v>9</v>
      </c>
      <c r="E174" t="s">
        <v>1105</v>
      </c>
      <c r="F174" t="s">
        <v>1084</v>
      </c>
      <c r="G174" t="s">
        <v>1183</v>
      </c>
      <c r="H174" t="s">
        <v>1184</v>
      </c>
      <c r="I174" t="s">
        <v>1185</v>
      </c>
      <c r="J174" t="s">
        <v>1186</v>
      </c>
      <c r="K174" t="s">
        <v>1187</v>
      </c>
      <c r="L174" t="s">
        <v>1132</v>
      </c>
      <c r="M174" t="s">
        <v>1091</v>
      </c>
      <c r="N174" t="s">
        <v>161</v>
      </c>
      <c r="O174" t="s">
        <v>1183</v>
      </c>
      <c r="P174" t="s">
        <v>1184</v>
      </c>
      <c r="Q174" t="s">
        <v>1185</v>
      </c>
      <c r="R174" t="s">
        <v>1186</v>
      </c>
      <c r="S174" t="s">
        <v>1187</v>
      </c>
      <c r="T174" t="s">
        <v>3773</v>
      </c>
      <c r="U174" t="s">
        <v>4335</v>
      </c>
      <c r="V174" t="s">
        <v>645</v>
      </c>
      <c r="W174" t="s">
        <v>3775</v>
      </c>
      <c r="X174" t="s">
        <v>4336</v>
      </c>
      <c r="Y174" t="s">
        <v>4335</v>
      </c>
      <c r="Z174" t="s">
        <v>4337</v>
      </c>
      <c r="AA174" t="s">
        <v>3970</v>
      </c>
      <c r="AB174" t="s">
        <v>645</v>
      </c>
      <c r="AC174" t="s">
        <v>52</v>
      </c>
      <c r="AD174" t="s">
        <v>52</v>
      </c>
      <c r="AE174" t="s">
        <v>52</v>
      </c>
      <c r="AF174" t="s">
        <v>4339</v>
      </c>
      <c r="AG174" t="s">
        <v>4340</v>
      </c>
      <c r="AH174" t="s">
        <v>4113</v>
      </c>
      <c r="AI174" t="s">
        <v>4340</v>
      </c>
      <c r="AJ174" t="s">
        <v>4113</v>
      </c>
      <c r="AK174" t="s">
        <v>4340</v>
      </c>
      <c r="AL174" t="s">
        <v>3780</v>
      </c>
    </row>
    <row r="175" spans="1:38" ht="11.25" customHeight="1">
      <c r="A175" t="s">
        <v>9</v>
      </c>
      <c r="B175" t="s">
        <v>35</v>
      </c>
      <c r="C175" t="s">
        <v>37</v>
      </c>
      <c r="D175" t="s">
        <v>9</v>
      </c>
      <c r="E175" t="s">
        <v>1083</v>
      </c>
      <c r="F175" t="s">
        <v>1084</v>
      </c>
      <c r="G175" t="s">
        <v>1085</v>
      </c>
      <c r="H175" t="s">
        <v>1086</v>
      </c>
      <c r="I175" t="s">
        <v>1087</v>
      </c>
      <c r="J175" t="s">
        <v>1088</v>
      </c>
      <c r="K175" t="s">
        <v>1089</v>
      </c>
      <c r="L175" t="s">
        <v>1090</v>
      </c>
      <c r="M175" t="s">
        <v>1091</v>
      </c>
      <c r="N175" t="s">
        <v>161</v>
      </c>
      <c r="O175" t="s">
        <v>1085</v>
      </c>
      <c r="P175" t="s">
        <v>1086</v>
      </c>
      <c r="Q175" t="s">
        <v>1087</v>
      </c>
      <c r="R175" t="s">
        <v>1088</v>
      </c>
      <c r="S175" t="s">
        <v>1089</v>
      </c>
      <c r="T175" t="s">
        <v>3795</v>
      </c>
      <c r="U175" t="s">
        <v>3796</v>
      </c>
      <c r="V175" t="s">
        <v>645</v>
      </c>
      <c r="W175" t="s">
        <v>3775</v>
      </c>
      <c r="X175" t="s">
        <v>3797</v>
      </c>
      <c r="Y175" t="s">
        <v>3798</v>
      </c>
      <c r="Z175" t="s">
        <v>4341</v>
      </c>
      <c r="AA175" t="s">
        <v>4342</v>
      </c>
      <c r="AB175" t="s">
        <v>645</v>
      </c>
      <c r="AC175" t="s">
        <v>52</v>
      </c>
      <c r="AD175" t="s">
        <v>52</v>
      </c>
      <c r="AE175" t="s">
        <v>52</v>
      </c>
      <c r="AF175" t="s">
        <v>4343</v>
      </c>
      <c r="AG175" t="s">
        <v>4284</v>
      </c>
      <c r="AH175" t="s">
        <v>4343</v>
      </c>
      <c r="AI175" t="s">
        <v>4284</v>
      </c>
      <c r="AJ175" t="s">
        <v>4343</v>
      </c>
      <c r="AK175" t="s">
        <v>4284</v>
      </c>
      <c r="AL175" t="s">
        <v>3780</v>
      </c>
    </row>
    <row r="176" spans="1:38" ht="11.25" customHeight="1">
      <c r="A176" t="s">
        <v>9</v>
      </c>
      <c r="B176" t="s">
        <v>35</v>
      </c>
      <c r="C176" t="s">
        <v>37</v>
      </c>
      <c r="D176" t="s">
        <v>9</v>
      </c>
      <c r="E176" t="s">
        <v>1098</v>
      </c>
      <c r="F176" t="s">
        <v>1084</v>
      </c>
      <c r="G176" t="s">
        <v>1085</v>
      </c>
      <c r="H176" t="s">
        <v>1086</v>
      </c>
      <c r="I176" t="s">
        <v>1087</v>
      </c>
      <c r="J176" t="s">
        <v>1088</v>
      </c>
      <c r="K176" t="s">
        <v>1089</v>
      </c>
      <c r="L176" t="s">
        <v>1099</v>
      </c>
      <c r="M176" t="s">
        <v>1091</v>
      </c>
      <c r="N176" t="s">
        <v>161</v>
      </c>
      <c r="O176" t="s">
        <v>1085</v>
      </c>
      <c r="P176" t="s">
        <v>1086</v>
      </c>
      <c r="Q176" t="s">
        <v>1087</v>
      </c>
      <c r="R176" t="s">
        <v>1088</v>
      </c>
      <c r="S176" t="s">
        <v>1089</v>
      </c>
      <c r="T176" t="s">
        <v>3795</v>
      </c>
      <c r="U176" t="s">
        <v>3796</v>
      </c>
      <c r="V176" t="s">
        <v>645</v>
      </c>
      <c r="W176" t="s">
        <v>3775</v>
      </c>
      <c r="X176" t="s">
        <v>3797</v>
      </c>
      <c r="Y176" t="s">
        <v>3798</v>
      </c>
      <c r="Z176" t="s">
        <v>4344</v>
      </c>
      <c r="AA176" t="s">
        <v>4345</v>
      </c>
      <c r="AB176" t="s">
        <v>645</v>
      </c>
      <c r="AC176" t="s">
        <v>52</v>
      </c>
      <c r="AD176" t="s">
        <v>52</v>
      </c>
      <c r="AE176" t="s">
        <v>52</v>
      </c>
      <c r="AF176" t="s">
        <v>161</v>
      </c>
      <c r="AG176" t="s">
        <v>4346</v>
      </c>
      <c r="AH176" t="s">
        <v>161</v>
      </c>
      <c r="AI176" t="s">
        <v>4346</v>
      </c>
      <c r="AJ176" t="s">
        <v>161</v>
      </c>
      <c r="AK176" t="s">
        <v>4346</v>
      </c>
      <c r="AL176" t="s">
        <v>3892</v>
      </c>
    </row>
    <row r="177" spans="1:38" ht="11.25" customHeight="1">
      <c r="A177" t="s">
        <v>9</v>
      </c>
      <c r="B177" t="s">
        <v>35</v>
      </c>
      <c r="C177" t="s">
        <v>37</v>
      </c>
      <c r="D177" t="s">
        <v>9</v>
      </c>
      <c r="E177" t="s">
        <v>1098</v>
      </c>
      <c r="F177" t="s">
        <v>1084</v>
      </c>
      <c r="G177" t="s">
        <v>1085</v>
      </c>
      <c r="H177" t="s">
        <v>1086</v>
      </c>
      <c r="I177" t="s">
        <v>1087</v>
      </c>
      <c r="J177" t="s">
        <v>1088</v>
      </c>
      <c r="K177" t="s">
        <v>1089</v>
      </c>
      <c r="L177" t="s">
        <v>1099</v>
      </c>
      <c r="M177" t="s">
        <v>1091</v>
      </c>
      <c r="N177" t="s">
        <v>161</v>
      </c>
      <c r="O177" t="s">
        <v>1085</v>
      </c>
      <c r="P177" t="s">
        <v>1086</v>
      </c>
      <c r="Q177" t="s">
        <v>1087</v>
      </c>
      <c r="R177" t="s">
        <v>1088</v>
      </c>
      <c r="S177" t="s">
        <v>1089</v>
      </c>
      <c r="T177" t="s">
        <v>3795</v>
      </c>
      <c r="U177" t="s">
        <v>3796</v>
      </c>
      <c r="V177" t="s">
        <v>645</v>
      </c>
      <c r="W177" t="s">
        <v>3775</v>
      </c>
      <c r="X177" t="s">
        <v>3797</v>
      </c>
      <c r="Y177" t="s">
        <v>3798</v>
      </c>
      <c r="Z177" t="s">
        <v>4344</v>
      </c>
      <c r="AA177" t="s">
        <v>4345</v>
      </c>
      <c r="AB177" t="s">
        <v>645</v>
      </c>
      <c r="AC177" t="s">
        <v>52</v>
      </c>
      <c r="AD177" t="s">
        <v>52</v>
      </c>
      <c r="AE177" t="s">
        <v>52</v>
      </c>
      <c r="AF177" t="s">
        <v>4347</v>
      </c>
      <c r="AG177" t="s">
        <v>4348</v>
      </c>
      <c r="AH177" t="s">
        <v>4347</v>
      </c>
      <c r="AI177" t="s">
        <v>4348</v>
      </c>
      <c r="AJ177" t="s">
        <v>4347</v>
      </c>
      <c r="AK177" t="s">
        <v>4348</v>
      </c>
      <c r="AL177" t="s">
        <v>3780</v>
      </c>
    </row>
    <row r="178" spans="1:38" ht="11.25" customHeight="1">
      <c r="A178" t="s">
        <v>9</v>
      </c>
      <c r="B178" t="s">
        <v>35</v>
      </c>
      <c r="C178" t="s">
        <v>37</v>
      </c>
      <c r="D178" t="s">
        <v>9</v>
      </c>
      <c r="E178" t="s">
        <v>1105</v>
      </c>
      <c r="F178" t="s">
        <v>1106</v>
      </c>
      <c r="G178" t="s">
        <v>1085</v>
      </c>
      <c r="H178" t="s">
        <v>1086</v>
      </c>
      <c r="I178" t="s">
        <v>1087</v>
      </c>
      <c r="J178" t="s">
        <v>1088</v>
      </c>
      <c r="K178" t="s">
        <v>1089</v>
      </c>
      <c r="L178" t="s">
        <v>1107</v>
      </c>
      <c r="M178" t="s">
        <v>1091</v>
      </c>
      <c r="N178" t="s">
        <v>161</v>
      </c>
      <c r="O178" t="s">
        <v>1085</v>
      </c>
      <c r="P178" t="s">
        <v>1086</v>
      </c>
      <c r="Q178" t="s">
        <v>1087</v>
      </c>
      <c r="R178" t="s">
        <v>1088</v>
      </c>
      <c r="S178" t="s">
        <v>1089</v>
      </c>
      <c r="T178" t="s">
        <v>3795</v>
      </c>
      <c r="U178" t="s">
        <v>3796</v>
      </c>
      <c r="V178" t="s">
        <v>645</v>
      </c>
      <c r="W178" t="s">
        <v>3775</v>
      </c>
      <c r="X178" t="s">
        <v>3797</v>
      </c>
      <c r="Y178" t="s">
        <v>3798</v>
      </c>
      <c r="Z178" t="s">
        <v>4349</v>
      </c>
      <c r="AA178" t="s">
        <v>4345</v>
      </c>
      <c r="AB178" t="s">
        <v>645</v>
      </c>
      <c r="AC178" t="s">
        <v>52</v>
      </c>
      <c r="AD178" t="s">
        <v>6</v>
      </c>
      <c r="AE178" t="s">
        <v>6</v>
      </c>
      <c r="AF178" t="s">
        <v>1232</v>
      </c>
      <c r="AG178" t="s">
        <v>4350</v>
      </c>
      <c r="AH178" t="s">
        <v>9</v>
      </c>
      <c r="AI178" t="s">
        <v>9</v>
      </c>
      <c r="AJ178" t="s">
        <v>9</v>
      </c>
      <c r="AK178" t="s">
        <v>9</v>
      </c>
      <c r="AL178" t="s">
        <v>3892</v>
      </c>
    </row>
    <row r="179" spans="1:38" ht="11.25" customHeight="1">
      <c r="A179" t="s">
        <v>9</v>
      </c>
      <c r="B179" t="s">
        <v>35</v>
      </c>
      <c r="C179" t="s">
        <v>37</v>
      </c>
      <c r="D179" t="s">
        <v>9</v>
      </c>
      <c r="E179" t="s">
        <v>3879</v>
      </c>
      <c r="F179" t="s">
        <v>1084</v>
      </c>
      <c r="G179" t="s">
        <v>3691</v>
      </c>
      <c r="H179" t="s">
        <v>3696</v>
      </c>
      <c r="I179" t="s">
        <v>3697</v>
      </c>
      <c r="J179" t="s">
        <v>4351</v>
      </c>
      <c r="K179" t="s">
        <v>4352</v>
      </c>
      <c r="L179" t="s">
        <v>4353</v>
      </c>
      <c r="M179" t="s">
        <v>1091</v>
      </c>
      <c r="N179" t="s">
        <v>161</v>
      </c>
      <c r="O179" t="s">
        <v>3691</v>
      </c>
      <c r="P179" t="s">
        <v>3696</v>
      </c>
      <c r="Q179" t="s">
        <v>3697</v>
      </c>
      <c r="R179" t="s">
        <v>4351</v>
      </c>
      <c r="S179" t="s">
        <v>4352</v>
      </c>
      <c r="T179" t="s">
        <v>3773</v>
      </c>
      <c r="U179" t="s">
        <v>3774</v>
      </c>
      <c r="V179" t="s">
        <v>645</v>
      </c>
      <c r="W179" t="s">
        <v>3775</v>
      </c>
      <c r="X179" t="s">
        <v>3776</v>
      </c>
      <c r="Y179" t="s">
        <v>3777</v>
      </c>
      <c r="Z179" t="s">
        <v>3938</v>
      </c>
      <c r="AA179" t="s">
        <v>4354</v>
      </c>
      <c r="AB179" t="s">
        <v>645</v>
      </c>
      <c r="AC179" t="s">
        <v>52</v>
      </c>
      <c r="AD179" t="s">
        <v>52</v>
      </c>
      <c r="AE179" t="s">
        <v>52</v>
      </c>
      <c r="AF179" t="s">
        <v>115</v>
      </c>
      <c r="AG179" t="s">
        <v>4355</v>
      </c>
      <c r="AH179" t="s">
        <v>78</v>
      </c>
      <c r="AI179" t="s">
        <v>161</v>
      </c>
      <c r="AJ179" t="s">
        <v>78</v>
      </c>
      <c r="AK179" t="s">
        <v>161</v>
      </c>
      <c r="AL179" t="s">
        <v>3780</v>
      </c>
    </row>
    <row r="180" spans="1:38" ht="11.25" customHeight="1">
      <c r="A180" t="s">
        <v>9</v>
      </c>
      <c r="B180" t="s">
        <v>35</v>
      </c>
      <c r="C180" t="s">
        <v>37</v>
      </c>
      <c r="D180" t="s">
        <v>9</v>
      </c>
      <c r="E180" t="s">
        <v>3781</v>
      </c>
      <c r="F180" t="s">
        <v>1084</v>
      </c>
      <c r="G180" t="s">
        <v>3691</v>
      </c>
      <c r="H180" t="s">
        <v>3705</v>
      </c>
      <c r="I180" t="s">
        <v>3706</v>
      </c>
      <c r="J180" t="s">
        <v>4356</v>
      </c>
      <c r="K180" t="s">
        <v>4357</v>
      </c>
      <c r="L180" t="s">
        <v>4358</v>
      </c>
      <c r="M180" t="s">
        <v>1091</v>
      </c>
      <c r="N180" t="s">
        <v>161</v>
      </c>
      <c r="O180" t="s">
        <v>3691</v>
      </c>
      <c r="P180" t="s">
        <v>3705</v>
      </c>
      <c r="Q180" t="s">
        <v>3706</v>
      </c>
      <c r="R180" t="s">
        <v>4356</v>
      </c>
      <c r="S180" t="s">
        <v>4357</v>
      </c>
      <c r="T180" t="s">
        <v>3773</v>
      </c>
      <c r="U180" t="s">
        <v>3774</v>
      </c>
      <c r="V180" t="s">
        <v>645</v>
      </c>
      <c r="W180" t="s">
        <v>3775</v>
      </c>
      <c r="X180" t="s">
        <v>3776</v>
      </c>
      <c r="Y180" t="s">
        <v>3777</v>
      </c>
      <c r="Z180" t="s">
        <v>3938</v>
      </c>
      <c r="AA180" t="s">
        <v>4354</v>
      </c>
      <c r="AB180" t="s">
        <v>645</v>
      </c>
      <c r="AC180" t="s">
        <v>52</v>
      </c>
      <c r="AD180" t="s">
        <v>52</v>
      </c>
      <c r="AE180" t="s">
        <v>52</v>
      </c>
      <c r="AF180" t="s">
        <v>921</v>
      </c>
      <c r="AG180" t="s">
        <v>4359</v>
      </c>
      <c r="AH180" t="s">
        <v>921</v>
      </c>
      <c r="AI180" t="s">
        <v>4359</v>
      </c>
      <c r="AJ180" t="s">
        <v>921</v>
      </c>
      <c r="AK180" t="s">
        <v>4359</v>
      </c>
      <c r="AL180" t="s">
        <v>3780</v>
      </c>
    </row>
    <row r="181" spans="1:38" ht="11.25" customHeight="1">
      <c r="A181" t="s">
        <v>9</v>
      </c>
      <c r="B181" t="s">
        <v>35</v>
      </c>
      <c r="C181" t="s">
        <v>37</v>
      </c>
      <c r="D181" t="s">
        <v>9</v>
      </c>
      <c r="E181" t="s">
        <v>4360</v>
      </c>
      <c r="F181" t="s">
        <v>1084</v>
      </c>
      <c r="G181" t="s">
        <v>3691</v>
      </c>
      <c r="H181" t="s">
        <v>3709</v>
      </c>
      <c r="I181" t="s">
        <v>3710</v>
      </c>
      <c r="J181" t="s">
        <v>4361</v>
      </c>
      <c r="K181" t="s">
        <v>4362</v>
      </c>
      <c r="L181" t="s">
        <v>4363</v>
      </c>
      <c r="M181" t="s">
        <v>4364</v>
      </c>
      <c r="N181" t="s">
        <v>161</v>
      </c>
      <c r="O181" t="s">
        <v>3691</v>
      </c>
      <c r="P181" t="s">
        <v>3709</v>
      </c>
      <c r="Q181" t="s">
        <v>3710</v>
      </c>
      <c r="R181" t="s">
        <v>4361</v>
      </c>
      <c r="S181" t="s">
        <v>4362</v>
      </c>
      <c r="T181" t="s">
        <v>3773</v>
      </c>
      <c r="U181" t="s">
        <v>3774</v>
      </c>
      <c r="V181" t="s">
        <v>645</v>
      </c>
      <c r="W181" t="s">
        <v>3775</v>
      </c>
      <c r="X181" t="s">
        <v>3776</v>
      </c>
      <c r="Y181" t="s">
        <v>3777</v>
      </c>
      <c r="Z181" t="s">
        <v>4365</v>
      </c>
      <c r="AA181" t="s">
        <v>4366</v>
      </c>
      <c r="AB181" t="s">
        <v>645</v>
      </c>
      <c r="AC181" t="s">
        <v>52</v>
      </c>
      <c r="AD181" t="s">
        <v>52</v>
      </c>
      <c r="AE181" t="s">
        <v>52</v>
      </c>
      <c r="AF181" t="s">
        <v>4367</v>
      </c>
      <c r="AG181" t="s">
        <v>4368</v>
      </c>
      <c r="AH181" t="s">
        <v>4367</v>
      </c>
      <c r="AI181" t="s">
        <v>4368</v>
      </c>
      <c r="AJ181" t="s">
        <v>4367</v>
      </c>
      <c r="AK181" t="s">
        <v>4368</v>
      </c>
      <c r="AL181" t="s">
        <v>3780</v>
      </c>
    </row>
    <row r="182" spans="1:38" ht="11.25" customHeight="1">
      <c r="A182" t="s">
        <v>9</v>
      </c>
      <c r="B182" t="s">
        <v>35</v>
      </c>
      <c r="C182" t="s">
        <v>37</v>
      </c>
      <c r="D182" t="s">
        <v>9</v>
      </c>
      <c r="E182" t="s">
        <v>4369</v>
      </c>
      <c r="F182" t="s">
        <v>3790</v>
      </c>
      <c r="G182" t="s">
        <v>3691</v>
      </c>
      <c r="H182" t="s">
        <v>3709</v>
      </c>
      <c r="I182" t="s">
        <v>3710</v>
      </c>
      <c r="J182" t="s">
        <v>4361</v>
      </c>
      <c r="K182" t="s">
        <v>4362</v>
      </c>
      <c r="L182" t="s">
        <v>4363</v>
      </c>
      <c r="M182" t="s">
        <v>4364</v>
      </c>
      <c r="N182" t="s">
        <v>161</v>
      </c>
      <c r="O182" t="s">
        <v>3691</v>
      </c>
      <c r="P182" t="s">
        <v>3709</v>
      </c>
      <c r="Q182" t="s">
        <v>3710</v>
      </c>
      <c r="R182" t="s">
        <v>4361</v>
      </c>
      <c r="S182" t="s">
        <v>4362</v>
      </c>
      <c r="T182" t="s">
        <v>3773</v>
      </c>
      <c r="U182" t="s">
        <v>3774</v>
      </c>
      <c r="V182" t="s">
        <v>645</v>
      </c>
      <c r="W182" t="s">
        <v>3775</v>
      </c>
      <c r="X182" t="s">
        <v>3776</v>
      </c>
      <c r="Y182" t="s">
        <v>3777</v>
      </c>
      <c r="Z182" t="s">
        <v>4365</v>
      </c>
      <c r="AA182" t="s">
        <v>4366</v>
      </c>
      <c r="AB182" t="s">
        <v>645</v>
      </c>
      <c r="AC182" t="s">
        <v>6</v>
      </c>
      <c r="AD182" t="s">
        <v>52</v>
      </c>
      <c r="AE182" t="s">
        <v>6</v>
      </c>
      <c r="AF182" t="s">
        <v>9</v>
      </c>
      <c r="AG182" t="s">
        <v>9</v>
      </c>
      <c r="AH182" t="s">
        <v>4367</v>
      </c>
      <c r="AI182" t="s">
        <v>4370</v>
      </c>
      <c r="AJ182" t="s">
        <v>4367</v>
      </c>
      <c r="AK182" t="s">
        <v>4370</v>
      </c>
      <c r="AL182" t="s">
        <v>9</v>
      </c>
    </row>
    <row r="183" spans="1:38" ht="11.25" customHeight="1">
      <c r="A183" t="s">
        <v>9</v>
      </c>
      <c r="B183" t="s">
        <v>35</v>
      </c>
      <c r="C183" t="s">
        <v>37</v>
      </c>
      <c r="D183" t="s">
        <v>9</v>
      </c>
      <c r="E183" t="s">
        <v>4371</v>
      </c>
      <c r="F183" t="s">
        <v>3790</v>
      </c>
      <c r="G183" t="s">
        <v>3691</v>
      </c>
      <c r="H183" t="s">
        <v>3709</v>
      </c>
      <c r="I183" t="s">
        <v>3710</v>
      </c>
      <c r="J183" t="s">
        <v>4361</v>
      </c>
      <c r="K183" t="s">
        <v>4362</v>
      </c>
      <c r="L183" t="s">
        <v>4363</v>
      </c>
      <c r="M183" t="s">
        <v>4364</v>
      </c>
      <c r="N183" t="s">
        <v>161</v>
      </c>
      <c r="O183" t="s">
        <v>3691</v>
      </c>
      <c r="P183" t="s">
        <v>3709</v>
      </c>
      <c r="Q183" t="s">
        <v>3710</v>
      </c>
      <c r="R183" t="s">
        <v>4361</v>
      </c>
      <c r="S183" t="s">
        <v>4362</v>
      </c>
      <c r="T183" t="s">
        <v>3773</v>
      </c>
      <c r="U183" t="s">
        <v>3774</v>
      </c>
      <c r="V183" t="s">
        <v>645</v>
      </c>
      <c r="W183" t="s">
        <v>3775</v>
      </c>
      <c r="X183" t="s">
        <v>3776</v>
      </c>
      <c r="Y183" t="s">
        <v>3777</v>
      </c>
      <c r="Z183" t="s">
        <v>4365</v>
      </c>
      <c r="AA183" t="s">
        <v>4366</v>
      </c>
      <c r="AB183" t="s">
        <v>645</v>
      </c>
      <c r="AC183" t="s">
        <v>6</v>
      </c>
      <c r="AD183" t="s">
        <v>52</v>
      </c>
      <c r="AE183" t="s">
        <v>6</v>
      </c>
      <c r="AF183" t="s">
        <v>9</v>
      </c>
      <c r="AG183" t="s">
        <v>9</v>
      </c>
      <c r="AH183" t="s">
        <v>4367</v>
      </c>
      <c r="AI183" t="s">
        <v>4370</v>
      </c>
      <c r="AJ183" t="s">
        <v>4367</v>
      </c>
      <c r="AK183" t="s">
        <v>4370</v>
      </c>
      <c r="AL183" t="s">
        <v>9</v>
      </c>
    </row>
    <row r="184" spans="1:38" ht="11.25" customHeight="1">
      <c r="A184" t="s">
        <v>9</v>
      </c>
      <c r="B184" t="s">
        <v>35</v>
      </c>
      <c r="C184" t="s">
        <v>37</v>
      </c>
      <c r="D184" t="s">
        <v>9</v>
      </c>
      <c r="E184" t="s">
        <v>3949</v>
      </c>
      <c r="F184" t="s">
        <v>1084</v>
      </c>
      <c r="G184" t="s">
        <v>3691</v>
      </c>
      <c r="H184" t="s">
        <v>3709</v>
      </c>
      <c r="I184" t="s">
        <v>3710</v>
      </c>
      <c r="J184" t="s">
        <v>4361</v>
      </c>
      <c r="K184" t="s">
        <v>4362</v>
      </c>
      <c r="L184" t="s">
        <v>4372</v>
      </c>
      <c r="M184" t="s">
        <v>4373</v>
      </c>
      <c r="N184" t="s">
        <v>161</v>
      </c>
      <c r="O184" t="s">
        <v>3691</v>
      </c>
      <c r="P184" t="s">
        <v>3709</v>
      </c>
      <c r="Q184" t="s">
        <v>3710</v>
      </c>
      <c r="R184" t="s">
        <v>4361</v>
      </c>
      <c r="S184" t="s">
        <v>4362</v>
      </c>
      <c r="T184" t="s">
        <v>3795</v>
      </c>
      <c r="U184" t="s">
        <v>3796</v>
      </c>
      <c r="V184" t="s">
        <v>645</v>
      </c>
      <c r="W184" t="s">
        <v>3775</v>
      </c>
      <c r="X184" t="s">
        <v>3797</v>
      </c>
      <c r="Y184" t="s">
        <v>3798</v>
      </c>
      <c r="Z184" t="s">
        <v>4374</v>
      </c>
      <c r="AA184" t="s">
        <v>4375</v>
      </c>
      <c r="AB184" t="s">
        <v>645</v>
      </c>
      <c r="AC184" t="s">
        <v>52</v>
      </c>
      <c r="AD184" t="s">
        <v>52</v>
      </c>
      <c r="AE184" t="s">
        <v>52</v>
      </c>
      <c r="AF184" t="s">
        <v>89</v>
      </c>
      <c r="AG184" t="s">
        <v>4376</v>
      </c>
      <c r="AH184" t="s">
        <v>89</v>
      </c>
      <c r="AI184" t="s">
        <v>4376</v>
      </c>
      <c r="AJ184" t="s">
        <v>89</v>
      </c>
      <c r="AK184" t="s">
        <v>4376</v>
      </c>
      <c r="AL184" t="s">
        <v>3780</v>
      </c>
    </row>
    <row r="185" spans="1:38" ht="11.25" customHeight="1">
      <c r="A185" t="s">
        <v>9</v>
      </c>
      <c r="B185" t="s">
        <v>35</v>
      </c>
      <c r="C185" t="s">
        <v>37</v>
      </c>
      <c r="D185" t="s">
        <v>9</v>
      </c>
      <c r="E185" t="s">
        <v>1174</v>
      </c>
      <c r="F185" t="s">
        <v>1084</v>
      </c>
      <c r="G185" t="s">
        <v>3691</v>
      </c>
      <c r="H185" t="s">
        <v>3709</v>
      </c>
      <c r="I185" t="s">
        <v>3710</v>
      </c>
      <c r="J185" t="s">
        <v>4361</v>
      </c>
      <c r="K185" t="s">
        <v>4362</v>
      </c>
      <c r="L185" t="s">
        <v>4377</v>
      </c>
      <c r="M185" t="s">
        <v>4378</v>
      </c>
      <c r="N185" t="s">
        <v>161</v>
      </c>
      <c r="O185" t="s">
        <v>3691</v>
      </c>
      <c r="P185" t="s">
        <v>3709</v>
      </c>
      <c r="Q185" t="s">
        <v>3710</v>
      </c>
      <c r="R185" t="s">
        <v>4361</v>
      </c>
      <c r="S185" t="s">
        <v>4362</v>
      </c>
      <c r="T185" t="s">
        <v>3773</v>
      </c>
      <c r="U185" t="s">
        <v>3774</v>
      </c>
      <c r="V185" t="s">
        <v>645</v>
      </c>
      <c r="W185" t="s">
        <v>3775</v>
      </c>
      <c r="X185" t="s">
        <v>3776</v>
      </c>
      <c r="Y185" t="s">
        <v>3777</v>
      </c>
      <c r="Z185" t="s">
        <v>4365</v>
      </c>
      <c r="AA185" t="s">
        <v>4366</v>
      </c>
      <c r="AB185" t="s">
        <v>645</v>
      </c>
      <c r="AC185" t="s">
        <v>52</v>
      </c>
      <c r="AD185" t="s">
        <v>52</v>
      </c>
      <c r="AE185" t="s">
        <v>52</v>
      </c>
      <c r="AF185" t="s">
        <v>115</v>
      </c>
      <c r="AG185" t="s">
        <v>161</v>
      </c>
      <c r="AH185" t="s">
        <v>929</v>
      </c>
      <c r="AI185" t="s">
        <v>4379</v>
      </c>
      <c r="AJ185" t="s">
        <v>929</v>
      </c>
      <c r="AK185" t="s">
        <v>4379</v>
      </c>
      <c r="AL185" t="s">
        <v>3780</v>
      </c>
    </row>
    <row r="186" spans="1:38" ht="11.25" customHeight="1">
      <c r="A186" t="s">
        <v>9</v>
      </c>
      <c r="B186" t="s">
        <v>35</v>
      </c>
      <c r="C186" t="s">
        <v>37</v>
      </c>
      <c r="D186" t="s">
        <v>9</v>
      </c>
      <c r="E186" t="s">
        <v>4380</v>
      </c>
      <c r="F186" t="s">
        <v>3790</v>
      </c>
      <c r="G186" t="s">
        <v>3691</v>
      </c>
      <c r="H186" t="s">
        <v>3709</v>
      </c>
      <c r="I186" t="s">
        <v>3710</v>
      </c>
      <c r="J186" t="s">
        <v>4361</v>
      </c>
      <c r="K186" t="s">
        <v>4362</v>
      </c>
      <c r="L186" t="s">
        <v>4377</v>
      </c>
      <c r="M186" t="s">
        <v>4378</v>
      </c>
      <c r="N186" t="s">
        <v>161</v>
      </c>
      <c r="O186" t="s">
        <v>3691</v>
      </c>
      <c r="P186" t="s">
        <v>3709</v>
      </c>
      <c r="Q186" t="s">
        <v>3710</v>
      </c>
      <c r="R186" t="s">
        <v>4361</v>
      </c>
      <c r="S186" t="s">
        <v>4362</v>
      </c>
      <c r="T186" t="s">
        <v>3773</v>
      </c>
      <c r="U186" t="s">
        <v>3774</v>
      </c>
      <c r="V186" t="s">
        <v>645</v>
      </c>
      <c r="W186" t="s">
        <v>3775</v>
      </c>
      <c r="X186" t="s">
        <v>3776</v>
      </c>
      <c r="Y186" t="s">
        <v>3777</v>
      </c>
      <c r="Z186" t="s">
        <v>4365</v>
      </c>
      <c r="AA186" t="s">
        <v>4366</v>
      </c>
      <c r="AB186" t="s">
        <v>645</v>
      </c>
      <c r="AC186" t="s">
        <v>6</v>
      </c>
      <c r="AD186" t="s">
        <v>52</v>
      </c>
      <c r="AE186" t="s">
        <v>6</v>
      </c>
      <c r="AF186" t="s">
        <v>9</v>
      </c>
      <c r="AG186" t="s">
        <v>9</v>
      </c>
      <c r="AH186" t="s">
        <v>929</v>
      </c>
      <c r="AI186" t="s">
        <v>4379</v>
      </c>
      <c r="AJ186" t="s">
        <v>929</v>
      </c>
      <c r="AK186" t="s">
        <v>4379</v>
      </c>
      <c r="AL186" t="s">
        <v>9</v>
      </c>
    </row>
    <row r="187" spans="1:38" ht="11.25" customHeight="1">
      <c r="A187" t="s">
        <v>9</v>
      </c>
      <c r="B187" t="s">
        <v>35</v>
      </c>
      <c r="C187" t="s">
        <v>37</v>
      </c>
      <c r="D187" t="s">
        <v>9</v>
      </c>
      <c r="E187" t="s">
        <v>4381</v>
      </c>
      <c r="F187" t="s">
        <v>1084</v>
      </c>
      <c r="G187" t="s">
        <v>3691</v>
      </c>
      <c r="H187" t="s">
        <v>3709</v>
      </c>
      <c r="I187" t="s">
        <v>3710</v>
      </c>
      <c r="J187" t="s">
        <v>4361</v>
      </c>
      <c r="K187" t="s">
        <v>4362</v>
      </c>
      <c r="L187" t="s">
        <v>4382</v>
      </c>
      <c r="M187" t="s">
        <v>1154</v>
      </c>
      <c r="N187" t="s">
        <v>161</v>
      </c>
      <c r="O187" t="s">
        <v>3691</v>
      </c>
      <c r="P187" t="s">
        <v>3709</v>
      </c>
      <c r="Q187" t="s">
        <v>3710</v>
      </c>
      <c r="R187" t="s">
        <v>4361</v>
      </c>
      <c r="S187" t="s">
        <v>4362</v>
      </c>
      <c r="T187" t="s">
        <v>3773</v>
      </c>
      <c r="U187" t="s">
        <v>3774</v>
      </c>
      <c r="V187" t="s">
        <v>645</v>
      </c>
      <c r="W187" t="s">
        <v>3775</v>
      </c>
      <c r="X187" t="s">
        <v>3776</v>
      </c>
      <c r="Y187" t="s">
        <v>3777</v>
      </c>
      <c r="Z187" t="s">
        <v>4383</v>
      </c>
      <c r="AA187" t="s">
        <v>4384</v>
      </c>
      <c r="AB187" t="s">
        <v>645</v>
      </c>
      <c r="AC187" t="s">
        <v>52</v>
      </c>
      <c r="AD187" t="s">
        <v>52</v>
      </c>
      <c r="AE187" t="s">
        <v>52</v>
      </c>
      <c r="AF187" t="s">
        <v>4196</v>
      </c>
      <c r="AG187" t="s">
        <v>4385</v>
      </c>
      <c r="AH187" t="s">
        <v>4196</v>
      </c>
      <c r="AI187" t="s">
        <v>4385</v>
      </c>
      <c r="AJ187" t="s">
        <v>4196</v>
      </c>
      <c r="AK187" t="s">
        <v>4385</v>
      </c>
      <c r="AL187" t="s">
        <v>3780</v>
      </c>
    </row>
    <row r="188" spans="1:38" ht="11.25" customHeight="1">
      <c r="A188" t="s">
        <v>9</v>
      </c>
      <c r="B188" t="s">
        <v>35</v>
      </c>
      <c r="C188" t="s">
        <v>37</v>
      </c>
      <c r="D188" t="s">
        <v>9</v>
      </c>
      <c r="E188" t="s">
        <v>1143</v>
      </c>
      <c r="F188" t="s">
        <v>1084</v>
      </c>
      <c r="G188" t="s">
        <v>3691</v>
      </c>
      <c r="H188" t="s">
        <v>3709</v>
      </c>
      <c r="I188" t="s">
        <v>3710</v>
      </c>
      <c r="J188" t="s">
        <v>4361</v>
      </c>
      <c r="K188" t="s">
        <v>4362</v>
      </c>
      <c r="L188" t="s">
        <v>4386</v>
      </c>
      <c r="M188" t="s">
        <v>1091</v>
      </c>
      <c r="N188" t="s">
        <v>161</v>
      </c>
      <c r="O188" t="s">
        <v>3691</v>
      </c>
      <c r="P188" t="s">
        <v>3709</v>
      </c>
      <c r="Q188" t="s">
        <v>3710</v>
      </c>
      <c r="R188" t="s">
        <v>4361</v>
      </c>
      <c r="S188" t="s">
        <v>4362</v>
      </c>
      <c r="T188" t="s">
        <v>3773</v>
      </c>
      <c r="U188" t="s">
        <v>3774</v>
      </c>
      <c r="V188" t="s">
        <v>645</v>
      </c>
      <c r="W188" t="s">
        <v>3775</v>
      </c>
      <c r="X188" t="s">
        <v>3776</v>
      </c>
      <c r="Y188" t="s">
        <v>3777</v>
      </c>
      <c r="Z188" t="s">
        <v>4365</v>
      </c>
      <c r="AA188" t="s">
        <v>4366</v>
      </c>
      <c r="AB188" t="s">
        <v>645</v>
      </c>
      <c r="AC188" t="s">
        <v>52</v>
      </c>
      <c r="AD188" t="s">
        <v>52</v>
      </c>
      <c r="AE188" t="s">
        <v>52</v>
      </c>
      <c r="AF188" t="s">
        <v>4387</v>
      </c>
      <c r="AG188" t="s">
        <v>4388</v>
      </c>
      <c r="AH188" t="s">
        <v>4387</v>
      </c>
      <c r="AI188" t="s">
        <v>4388</v>
      </c>
      <c r="AJ188" t="s">
        <v>4387</v>
      </c>
      <c r="AK188" t="s">
        <v>4388</v>
      </c>
      <c r="AL188" t="s">
        <v>3780</v>
      </c>
    </row>
    <row r="189" spans="1:38" ht="11.25" customHeight="1">
      <c r="A189" t="s">
        <v>9</v>
      </c>
      <c r="B189" t="s">
        <v>35</v>
      </c>
      <c r="C189" t="s">
        <v>37</v>
      </c>
      <c r="D189" t="s">
        <v>9</v>
      </c>
      <c r="E189" t="s">
        <v>1098</v>
      </c>
      <c r="F189" t="s">
        <v>1084</v>
      </c>
      <c r="G189" t="s">
        <v>3691</v>
      </c>
      <c r="H189" t="s">
        <v>3709</v>
      </c>
      <c r="I189" t="s">
        <v>3710</v>
      </c>
      <c r="J189" t="s">
        <v>4361</v>
      </c>
      <c r="K189" t="s">
        <v>4362</v>
      </c>
      <c r="L189" t="s">
        <v>4267</v>
      </c>
      <c r="M189" t="s">
        <v>1091</v>
      </c>
      <c r="N189" t="s">
        <v>161</v>
      </c>
      <c r="O189" t="s">
        <v>3691</v>
      </c>
      <c r="P189" t="s">
        <v>3709</v>
      </c>
      <c r="Q189" t="s">
        <v>3710</v>
      </c>
      <c r="R189" t="s">
        <v>4361</v>
      </c>
      <c r="S189" t="s">
        <v>4362</v>
      </c>
      <c r="T189" t="s">
        <v>3795</v>
      </c>
      <c r="U189" t="s">
        <v>3796</v>
      </c>
      <c r="V189" t="s">
        <v>645</v>
      </c>
      <c r="W189" t="s">
        <v>3775</v>
      </c>
      <c r="X189" t="s">
        <v>3797</v>
      </c>
      <c r="Y189" t="s">
        <v>3798</v>
      </c>
      <c r="Z189" t="s">
        <v>4389</v>
      </c>
      <c r="AA189" t="s">
        <v>4390</v>
      </c>
      <c r="AB189" t="s">
        <v>645</v>
      </c>
      <c r="AC189" t="s">
        <v>52</v>
      </c>
      <c r="AD189" t="s">
        <v>52</v>
      </c>
      <c r="AE189" t="s">
        <v>52</v>
      </c>
      <c r="AF189" t="s">
        <v>133</v>
      </c>
      <c r="AG189" t="s">
        <v>4391</v>
      </c>
      <c r="AH189" t="s">
        <v>133</v>
      </c>
      <c r="AI189" t="s">
        <v>4391</v>
      </c>
      <c r="AJ189" t="s">
        <v>133</v>
      </c>
      <c r="AK189" t="s">
        <v>4391</v>
      </c>
      <c r="AL189" t="s">
        <v>3780</v>
      </c>
    </row>
    <row r="190" spans="1:38" ht="11.25" customHeight="1">
      <c r="A190" t="s">
        <v>9</v>
      </c>
      <c r="B190" t="s">
        <v>35</v>
      </c>
      <c r="C190" t="s">
        <v>37</v>
      </c>
      <c r="D190" t="s">
        <v>9</v>
      </c>
      <c r="E190" t="s">
        <v>3809</v>
      </c>
      <c r="F190" t="s">
        <v>3790</v>
      </c>
      <c r="G190" t="s">
        <v>3691</v>
      </c>
      <c r="H190" t="s">
        <v>3709</v>
      </c>
      <c r="I190" t="s">
        <v>3710</v>
      </c>
      <c r="J190" t="s">
        <v>4361</v>
      </c>
      <c r="K190" t="s">
        <v>4362</v>
      </c>
      <c r="L190" t="s">
        <v>4267</v>
      </c>
      <c r="M190" t="s">
        <v>1091</v>
      </c>
      <c r="N190" t="s">
        <v>161</v>
      </c>
      <c r="O190" t="s">
        <v>3691</v>
      </c>
      <c r="P190" t="s">
        <v>3709</v>
      </c>
      <c r="Q190" t="s">
        <v>3710</v>
      </c>
      <c r="R190" t="s">
        <v>4361</v>
      </c>
      <c r="S190" t="s">
        <v>4362</v>
      </c>
      <c r="T190" t="s">
        <v>3795</v>
      </c>
      <c r="U190" t="s">
        <v>3796</v>
      </c>
      <c r="V190" t="s">
        <v>645</v>
      </c>
      <c r="W190" t="s">
        <v>3775</v>
      </c>
      <c r="X190" t="s">
        <v>3797</v>
      </c>
      <c r="Y190" t="s">
        <v>3798</v>
      </c>
      <c r="Z190" t="s">
        <v>4389</v>
      </c>
      <c r="AA190" t="s">
        <v>4390</v>
      </c>
      <c r="AB190" t="s">
        <v>645</v>
      </c>
      <c r="AC190" t="s">
        <v>6</v>
      </c>
      <c r="AD190" t="s">
        <v>52</v>
      </c>
      <c r="AE190" t="s">
        <v>6</v>
      </c>
      <c r="AF190" t="s">
        <v>9</v>
      </c>
      <c r="AG190" t="s">
        <v>9</v>
      </c>
      <c r="AH190" t="s">
        <v>133</v>
      </c>
      <c r="AI190" t="s">
        <v>4391</v>
      </c>
      <c r="AJ190" t="s">
        <v>133</v>
      </c>
      <c r="AK190" t="s">
        <v>4391</v>
      </c>
      <c r="AL190" t="s">
        <v>9</v>
      </c>
    </row>
    <row r="191" spans="1:38" ht="11.25" customHeight="1">
      <c r="A191" t="s">
        <v>9</v>
      </c>
      <c r="B191" t="s">
        <v>35</v>
      </c>
      <c r="C191" t="s">
        <v>37</v>
      </c>
      <c r="D191" t="s">
        <v>9</v>
      </c>
      <c r="E191" t="s">
        <v>1105</v>
      </c>
      <c r="F191" t="s">
        <v>1084</v>
      </c>
      <c r="G191" t="s">
        <v>3691</v>
      </c>
      <c r="H191" t="s">
        <v>3709</v>
      </c>
      <c r="I191" t="s">
        <v>3710</v>
      </c>
      <c r="J191" t="s">
        <v>4361</v>
      </c>
      <c r="K191" t="s">
        <v>4362</v>
      </c>
      <c r="L191" t="s">
        <v>4392</v>
      </c>
      <c r="M191" t="s">
        <v>4393</v>
      </c>
      <c r="N191" t="s">
        <v>161</v>
      </c>
      <c r="O191" t="s">
        <v>3691</v>
      </c>
      <c r="P191" t="s">
        <v>3709</v>
      </c>
      <c r="Q191" t="s">
        <v>3710</v>
      </c>
      <c r="R191" t="s">
        <v>4361</v>
      </c>
      <c r="S191" t="s">
        <v>4362</v>
      </c>
      <c r="T191" t="s">
        <v>3795</v>
      </c>
      <c r="U191" t="s">
        <v>3796</v>
      </c>
      <c r="V191" t="s">
        <v>645</v>
      </c>
      <c r="W191" t="s">
        <v>3775</v>
      </c>
      <c r="X191" t="s">
        <v>3797</v>
      </c>
      <c r="Y191" t="s">
        <v>3798</v>
      </c>
      <c r="Z191" t="s">
        <v>4394</v>
      </c>
      <c r="AA191" t="s">
        <v>4375</v>
      </c>
      <c r="AB191" t="s">
        <v>645</v>
      </c>
      <c r="AC191" t="s">
        <v>52</v>
      </c>
      <c r="AD191" t="s">
        <v>52</v>
      </c>
      <c r="AE191" t="s">
        <v>52</v>
      </c>
      <c r="AF191" t="s">
        <v>4395</v>
      </c>
      <c r="AG191" t="s">
        <v>4396</v>
      </c>
      <c r="AH191" t="s">
        <v>4395</v>
      </c>
      <c r="AI191" t="s">
        <v>4396</v>
      </c>
      <c r="AJ191" t="s">
        <v>4395</v>
      </c>
      <c r="AK191" t="s">
        <v>4396</v>
      </c>
      <c r="AL191" t="s">
        <v>3780</v>
      </c>
    </row>
    <row r="192" spans="1:38" ht="11.25" customHeight="1">
      <c r="A192" t="s">
        <v>9</v>
      </c>
      <c r="B192" t="s">
        <v>35</v>
      </c>
      <c r="C192" t="s">
        <v>37</v>
      </c>
      <c r="D192" t="s">
        <v>9</v>
      </c>
      <c r="E192" t="s">
        <v>3849</v>
      </c>
      <c r="F192" t="s">
        <v>1084</v>
      </c>
      <c r="G192" t="s">
        <v>3691</v>
      </c>
      <c r="H192" t="s">
        <v>3709</v>
      </c>
      <c r="I192" t="s">
        <v>3710</v>
      </c>
      <c r="J192" t="s">
        <v>4361</v>
      </c>
      <c r="K192" t="s">
        <v>4362</v>
      </c>
      <c r="L192" t="s">
        <v>4397</v>
      </c>
      <c r="M192" t="s">
        <v>4398</v>
      </c>
      <c r="N192" t="s">
        <v>161</v>
      </c>
      <c r="O192" t="s">
        <v>3691</v>
      </c>
      <c r="P192" t="s">
        <v>3709</v>
      </c>
      <c r="Q192" t="s">
        <v>3710</v>
      </c>
      <c r="R192" t="s">
        <v>4361</v>
      </c>
      <c r="S192" t="s">
        <v>4362</v>
      </c>
      <c r="T192" t="s">
        <v>3795</v>
      </c>
      <c r="U192" t="s">
        <v>3796</v>
      </c>
      <c r="V192" t="s">
        <v>645</v>
      </c>
      <c r="W192" t="s">
        <v>3775</v>
      </c>
      <c r="X192" t="s">
        <v>3797</v>
      </c>
      <c r="Y192" t="s">
        <v>3798</v>
      </c>
      <c r="Z192" t="s">
        <v>4399</v>
      </c>
      <c r="AA192" t="s">
        <v>4375</v>
      </c>
      <c r="AB192" t="s">
        <v>645</v>
      </c>
      <c r="AC192" t="s">
        <v>52</v>
      </c>
      <c r="AD192" t="s">
        <v>52</v>
      </c>
      <c r="AE192" t="s">
        <v>52</v>
      </c>
      <c r="AF192" t="s">
        <v>89</v>
      </c>
      <c r="AG192" t="s">
        <v>3823</v>
      </c>
      <c r="AH192" t="s">
        <v>89</v>
      </c>
      <c r="AI192" t="s">
        <v>3823</v>
      </c>
      <c r="AJ192" t="s">
        <v>89</v>
      </c>
      <c r="AK192" t="s">
        <v>3823</v>
      </c>
      <c r="AL192" t="s">
        <v>3780</v>
      </c>
    </row>
    <row r="193" spans="1:38" ht="11.25" customHeight="1">
      <c r="A193" t="s">
        <v>9</v>
      </c>
      <c r="B193" t="s">
        <v>35</v>
      </c>
      <c r="C193" t="s">
        <v>37</v>
      </c>
      <c r="D193" t="s">
        <v>9</v>
      </c>
      <c r="E193" t="s">
        <v>4400</v>
      </c>
      <c r="F193" t="s">
        <v>1106</v>
      </c>
      <c r="G193" t="s">
        <v>3691</v>
      </c>
      <c r="H193" t="s">
        <v>3709</v>
      </c>
      <c r="I193" t="s">
        <v>3710</v>
      </c>
      <c r="J193" t="s">
        <v>4361</v>
      </c>
      <c r="K193" t="s">
        <v>4362</v>
      </c>
      <c r="L193" t="s">
        <v>4401</v>
      </c>
      <c r="M193" t="s">
        <v>1091</v>
      </c>
      <c r="N193" t="s">
        <v>161</v>
      </c>
      <c r="O193" t="s">
        <v>3691</v>
      </c>
      <c r="P193" t="s">
        <v>3709</v>
      </c>
      <c r="Q193" t="s">
        <v>3710</v>
      </c>
      <c r="R193" t="s">
        <v>4361</v>
      </c>
      <c r="S193" t="s">
        <v>4362</v>
      </c>
      <c r="T193" t="s">
        <v>3795</v>
      </c>
      <c r="U193" t="s">
        <v>3796</v>
      </c>
      <c r="V193" t="s">
        <v>645</v>
      </c>
      <c r="W193" t="s">
        <v>3775</v>
      </c>
      <c r="X193" t="s">
        <v>4402</v>
      </c>
      <c r="Y193" t="s">
        <v>3798</v>
      </c>
      <c r="Z193" t="s">
        <v>645</v>
      </c>
      <c r="AA193" t="s">
        <v>4403</v>
      </c>
      <c r="AB193" t="s">
        <v>645</v>
      </c>
      <c r="AC193" t="s">
        <v>52</v>
      </c>
      <c r="AD193" t="s">
        <v>6</v>
      </c>
      <c r="AE193" t="s">
        <v>6</v>
      </c>
      <c r="AF193" t="s">
        <v>161</v>
      </c>
      <c r="AG193" t="s">
        <v>4404</v>
      </c>
      <c r="AH193" t="s">
        <v>9</v>
      </c>
      <c r="AI193" t="s">
        <v>9</v>
      </c>
      <c r="AJ193" t="s">
        <v>9</v>
      </c>
      <c r="AK193" t="s">
        <v>9</v>
      </c>
      <c r="AL193" t="s">
        <v>3892</v>
      </c>
    </row>
    <row r="194" spans="1:38" ht="11.25" customHeight="1">
      <c r="A194" t="s">
        <v>9</v>
      </c>
      <c r="B194" t="s">
        <v>35</v>
      </c>
      <c r="C194" t="s">
        <v>37</v>
      </c>
      <c r="D194" t="s">
        <v>9</v>
      </c>
      <c r="E194" t="s">
        <v>1159</v>
      </c>
      <c r="F194" t="s">
        <v>1084</v>
      </c>
      <c r="G194" t="s">
        <v>3691</v>
      </c>
      <c r="H194" t="s">
        <v>3709</v>
      </c>
      <c r="I194" t="s">
        <v>3710</v>
      </c>
      <c r="J194" t="s">
        <v>4361</v>
      </c>
      <c r="K194" t="s">
        <v>4362</v>
      </c>
      <c r="L194" t="s">
        <v>4405</v>
      </c>
      <c r="M194" t="s">
        <v>1091</v>
      </c>
      <c r="N194" t="s">
        <v>161</v>
      </c>
      <c r="O194" t="s">
        <v>3691</v>
      </c>
      <c r="P194" t="s">
        <v>3709</v>
      </c>
      <c r="Q194" t="s">
        <v>3710</v>
      </c>
      <c r="R194" t="s">
        <v>4361</v>
      </c>
      <c r="S194" t="s">
        <v>4362</v>
      </c>
      <c r="T194" t="s">
        <v>3795</v>
      </c>
      <c r="U194" t="s">
        <v>3796</v>
      </c>
      <c r="V194" t="s">
        <v>645</v>
      </c>
      <c r="W194" t="s">
        <v>3775</v>
      </c>
      <c r="X194" t="s">
        <v>3797</v>
      </c>
      <c r="Y194" t="s">
        <v>3798</v>
      </c>
      <c r="Z194" t="s">
        <v>4406</v>
      </c>
      <c r="AA194" t="s">
        <v>4407</v>
      </c>
      <c r="AB194" t="s">
        <v>645</v>
      </c>
      <c r="AC194" t="s">
        <v>52</v>
      </c>
      <c r="AD194" t="s">
        <v>52</v>
      </c>
      <c r="AE194" t="s">
        <v>52</v>
      </c>
      <c r="AF194" t="s">
        <v>891</v>
      </c>
      <c r="AG194" t="s">
        <v>4408</v>
      </c>
      <c r="AH194" t="s">
        <v>891</v>
      </c>
      <c r="AI194" t="s">
        <v>4409</v>
      </c>
      <c r="AJ194" t="s">
        <v>891</v>
      </c>
      <c r="AK194" t="s">
        <v>4409</v>
      </c>
      <c r="AL194" t="s">
        <v>3780</v>
      </c>
    </row>
    <row r="195" spans="1:38" ht="11.25" customHeight="1">
      <c r="A195" t="s">
        <v>9</v>
      </c>
      <c r="B195" t="s">
        <v>35</v>
      </c>
      <c r="C195" t="s">
        <v>37</v>
      </c>
      <c r="D195" t="s">
        <v>9</v>
      </c>
      <c r="E195" t="s">
        <v>1131</v>
      </c>
      <c r="F195" t="s">
        <v>1084</v>
      </c>
      <c r="G195" t="s">
        <v>3691</v>
      </c>
      <c r="H195" t="s">
        <v>3709</v>
      </c>
      <c r="I195" t="s">
        <v>3710</v>
      </c>
      <c r="J195" t="s">
        <v>4361</v>
      </c>
      <c r="K195" t="s">
        <v>4362</v>
      </c>
      <c r="L195" t="s">
        <v>4410</v>
      </c>
      <c r="M195" t="s">
        <v>1091</v>
      </c>
      <c r="N195" t="s">
        <v>161</v>
      </c>
      <c r="O195" t="s">
        <v>3691</v>
      </c>
      <c r="P195" t="s">
        <v>3709</v>
      </c>
      <c r="Q195" t="s">
        <v>3710</v>
      </c>
      <c r="R195" t="s">
        <v>4361</v>
      </c>
      <c r="S195" t="s">
        <v>4362</v>
      </c>
      <c r="T195" t="s">
        <v>3773</v>
      </c>
      <c r="U195" t="s">
        <v>3777</v>
      </c>
      <c r="V195" t="s">
        <v>645</v>
      </c>
      <c r="W195" t="s">
        <v>3775</v>
      </c>
      <c r="X195" t="s">
        <v>3776</v>
      </c>
      <c r="Y195" t="s">
        <v>3777</v>
      </c>
      <c r="Z195" t="s">
        <v>4411</v>
      </c>
      <c r="AA195" t="s">
        <v>4412</v>
      </c>
      <c r="AB195" t="s">
        <v>645</v>
      </c>
      <c r="AC195" t="s">
        <v>52</v>
      </c>
      <c r="AD195" t="s">
        <v>52</v>
      </c>
      <c r="AE195" t="s">
        <v>52</v>
      </c>
      <c r="AF195" t="s">
        <v>4413</v>
      </c>
      <c r="AG195" t="s">
        <v>4414</v>
      </c>
      <c r="AH195" t="s">
        <v>4413</v>
      </c>
      <c r="AI195" t="s">
        <v>4414</v>
      </c>
      <c r="AJ195" t="s">
        <v>4413</v>
      </c>
      <c r="AK195" t="s">
        <v>4414</v>
      </c>
      <c r="AL195" t="s">
        <v>3780</v>
      </c>
    </row>
    <row r="196" spans="1:38" ht="11.25" customHeight="1">
      <c r="A196" t="s">
        <v>9</v>
      </c>
      <c r="B196" t="s">
        <v>35</v>
      </c>
      <c r="C196" t="s">
        <v>37</v>
      </c>
      <c r="D196" t="s">
        <v>9</v>
      </c>
      <c r="E196" t="s">
        <v>1194</v>
      </c>
      <c r="F196" t="s">
        <v>1084</v>
      </c>
      <c r="G196" t="s">
        <v>3691</v>
      </c>
      <c r="H196" t="s">
        <v>3709</v>
      </c>
      <c r="I196" t="s">
        <v>3710</v>
      </c>
      <c r="J196" t="s">
        <v>4361</v>
      </c>
      <c r="K196" t="s">
        <v>4362</v>
      </c>
      <c r="L196" t="s">
        <v>4415</v>
      </c>
      <c r="M196" t="s">
        <v>4416</v>
      </c>
      <c r="N196" t="s">
        <v>161</v>
      </c>
      <c r="O196" t="s">
        <v>3691</v>
      </c>
      <c r="P196" t="s">
        <v>3709</v>
      </c>
      <c r="Q196" t="s">
        <v>3710</v>
      </c>
      <c r="R196" t="s">
        <v>4361</v>
      </c>
      <c r="S196" t="s">
        <v>4362</v>
      </c>
      <c r="T196" t="s">
        <v>3795</v>
      </c>
      <c r="U196" t="s">
        <v>3796</v>
      </c>
      <c r="V196" t="s">
        <v>645</v>
      </c>
      <c r="W196" t="s">
        <v>3775</v>
      </c>
      <c r="X196" t="s">
        <v>3797</v>
      </c>
      <c r="Y196" t="s">
        <v>3798</v>
      </c>
      <c r="Z196" t="s">
        <v>4417</v>
      </c>
      <c r="AA196" t="s">
        <v>4375</v>
      </c>
      <c r="AB196" t="s">
        <v>645</v>
      </c>
      <c r="AC196" t="s">
        <v>52</v>
      </c>
      <c r="AD196" t="s">
        <v>52</v>
      </c>
      <c r="AE196" t="s">
        <v>52</v>
      </c>
      <c r="AF196" t="s">
        <v>394</v>
      </c>
      <c r="AG196" t="s">
        <v>4034</v>
      </c>
      <c r="AH196" t="s">
        <v>394</v>
      </c>
      <c r="AI196" t="s">
        <v>4034</v>
      </c>
      <c r="AJ196" t="s">
        <v>394</v>
      </c>
      <c r="AK196" t="s">
        <v>4034</v>
      </c>
      <c r="AL196" t="s">
        <v>3780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4"/>
  <sheetViews>
    <sheetView showGridLines="0" workbookViewId="0"/>
  </sheetViews>
  <sheetFormatPr defaultColWidth="9.140625" defaultRowHeight="11.25" customHeight="1"/>
  <cols>
    <col min="1" max="2" width="9.140625" style="117"/>
  </cols>
  <sheetData>
    <row r="1" spans="1:2" ht="11.25" customHeight="1">
      <c r="A1" s="117" t="s">
        <v>221</v>
      </c>
      <c r="B1" s="117" t="s">
        <v>4418</v>
      </c>
    </row>
    <row r="2" spans="1:2" ht="11.25" customHeight="1">
      <c r="A2" s="117" t="s">
        <v>85</v>
      </c>
      <c r="B2" s="117" t="s">
        <v>4419</v>
      </c>
    </row>
    <row r="3" spans="1:2" ht="11.25" customHeight="1">
      <c r="A3" s="117" t="s">
        <v>91</v>
      </c>
      <c r="B3" s="117" t="s">
        <v>4420</v>
      </c>
    </row>
    <row r="4" spans="1:2" ht="11.25" customHeight="1">
      <c r="A4" s="117" t="s">
        <v>101</v>
      </c>
      <c r="B4" s="117" t="s">
        <v>4421</v>
      </c>
    </row>
    <row r="5" spans="1:2" ht="11.25" customHeight="1">
      <c r="A5" s="117" t="s">
        <v>102</v>
      </c>
      <c r="B5" s="117" t="s">
        <v>4422</v>
      </c>
    </row>
    <row r="6" spans="1:2" ht="11.25" customHeight="1">
      <c r="A6" s="117" t="s">
        <v>116</v>
      </c>
      <c r="B6" s="117" t="s">
        <v>4423</v>
      </c>
    </row>
    <row r="7" spans="1:2" ht="11.25" customHeight="1">
      <c r="A7" s="117" t="s">
        <v>117</v>
      </c>
      <c r="B7" s="117" t="s">
        <v>4424</v>
      </c>
    </row>
    <row r="8" spans="1:2" ht="11.25" customHeight="1">
      <c r="A8" s="117" t="s">
        <v>118</v>
      </c>
      <c r="B8" s="117" t="s">
        <v>4425</v>
      </c>
    </row>
    <row r="9" spans="1:2" ht="11.25" customHeight="1">
      <c r="A9" s="117" t="s">
        <v>132</v>
      </c>
      <c r="B9" s="117" t="s">
        <v>4426</v>
      </c>
    </row>
    <row r="10" spans="1:2" ht="11.25" customHeight="1">
      <c r="A10" s="117" t="s">
        <v>134</v>
      </c>
      <c r="B10" s="117" t="s">
        <v>4427</v>
      </c>
    </row>
    <row r="11" spans="1:2" ht="11.25" customHeight="1">
      <c r="A11" s="117" t="s">
        <v>139</v>
      </c>
      <c r="B11" s="117" t="s">
        <v>4428</v>
      </c>
    </row>
    <row r="12" spans="1:2" ht="11.25" customHeight="1">
      <c r="A12" s="117" t="s">
        <v>141</v>
      </c>
      <c r="B12" s="117" t="s">
        <v>4429</v>
      </c>
    </row>
    <row r="13" spans="1:2" ht="11.25" customHeight="1">
      <c r="A13" s="117" t="s">
        <v>146</v>
      </c>
      <c r="B13" s="117" t="s">
        <v>4430</v>
      </c>
    </row>
    <row r="14" spans="1:2" ht="11.25" customHeight="1">
      <c r="A14" s="117" t="s">
        <v>151</v>
      </c>
      <c r="B14" s="117" t="s">
        <v>4431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506"/>
    <col min="2" max="2" width="65.28515625" style="1506" customWidth="1"/>
  </cols>
  <sheetData>
    <row r="1" spans="1:2" ht="11.25" customHeight="1">
      <c r="A1" s="705" t="s">
        <v>4432</v>
      </c>
      <c r="B1" s="705" t="s">
        <v>4433</v>
      </c>
    </row>
    <row r="2" spans="1:2" ht="11.25" customHeight="1">
      <c r="A2" s="705">
        <v>4213775</v>
      </c>
      <c r="B2" s="705" t="s">
        <v>1418</v>
      </c>
    </row>
    <row r="3" spans="1:2" ht="11.25" customHeight="1">
      <c r="A3" s="705">
        <v>4213784</v>
      </c>
      <c r="B3" s="705" t="s">
        <v>1450</v>
      </c>
    </row>
    <row r="4" spans="1:2" ht="11.25" customHeight="1">
      <c r="A4" s="705">
        <v>4213781</v>
      </c>
      <c r="B4" s="705" t="s">
        <v>1443</v>
      </c>
    </row>
    <row r="5" spans="1:2" ht="11.25" customHeight="1">
      <c r="A5" s="705">
        <v>4213776</v>
      </c>
      <c r="B5" s="705" t="s">
        <v>252</v>
      </c>
    </row>
    <row r="6" spans="1:2" ht="11.25" customHeight="1">
      <c r="A6" s="705">
        <v>4213777</v>
      </c>
      <c r="B6" s="705" t="s">
        <v>258</v>
      </c>
    </row>
    <row r="7" spans="1:2" ht="11.25" customHeight="1">
      <c r="A7" s="705">
        <v>4213778</v>
      </c>
      <c r="B7" s="705" t="s">
        <v>264</v>
      </c>
    </row>
    <row r="8" spans="1:2" ht="11.25" customHeight="1">
      <c r="A8" s="705">
        <v>4213780</v>
      </c>
      <c r="B8" s="705" t="s">
        <v>270</v>
      </c>
    </row>
    <row r="9" spans="1:2" ht="11.25" customHeight="1">
      <c r="A9" s="705">
        <v>4213779</v>
      </c>
      <c r="B9" s="705" t="s">
        <v>1575</v>
      </c>
    </row>
    <row r="10" spans="1:2" ht="11.25" customHeight="1">
      <c r="A10" s="705">
        <v>4213783</v>
      </c>
      <c r="B10" s="705" t="s">
        <v>1590</v>
      </c>
    </row>
    <row r="11" spans="1:2" ht="11.25" customHeight="1">
      <c r="A11" s="705">
        <v>4213782</v>
      </c>
      <c r="B11" s="705" t="s">
        <v>276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506"/>
    <col min="2" max="2" width="65.28515625" style="1506" customWidth="1"/>
  </cols>
  <sheetData>
    <row r="1" spans="1:2" ht="11.25" customHeight="1">
      <c r="A1" s="705" t="s">
        <v>4432</v>
      </c>
      <c r="B1" s="705" t="s">
        <v>4434</v>
      </c>
    </row>
    <row r="2" spans="1:2" ht="11.25" customHeight="1">
      <c r="A2" s="705" t="s">
        <v>4435</v>
      </c>
      <c r="B2" s="705" t="s">
        <v>1682</v>
      </c>
    </row>
    <row r="3" spans="1:2" ht="11.25" customHeight="1">
      <c r="A3" s="705" t="s">
        <v>4436</v>
      </c>
      <c r="B3" s="705" t="s">
        <v>1692</v>
      </c>
    </row>
    <row r="4" spans="1:2" ht="11.25" customHeight="1">
      <c r="A4" s="705" t="s">
        <v>4437</v>
      </c>
      <c r="B4" s="705" t="s">
        <v>1701</v>
      </c>
    </row>
    <row r="5" spans="1:2" ht="11.25" customHeight="1">
      <c r="A5" s="705" t="s">
        <v>4438</v>
      </c>
      <c r="B5" s="705" t="s">
        <v>1710</v>
      </c>
    </row>
    <row r="6" spans="1:2" ht="11.25" customHeight="1">
      <c r="A6" s="705" t="s">
        <v>4439</v>
      </c>
      <c r="B6" s="705" t="s">
        <v>1715</v>
      </c>
    </row>
    <row r="7" spans="1:2" ht="11.25" customHeight="1">
      <c r="A7" s="705" t="s">
        <v>4440</v>
      </c>
      <c r="B7" s="705" t="s">
        <v>1723</v>
      </c>
    </row>
    <row r="8" spans="1:2" ht="11.25" customHeight="1">
      <c r="A8" s="705" t="s">
        <v>4441</v>
      </c>
      <c r="B8" s="705" t="s">
        <v>1730</v>
      </c>
    </row>
    <row r="9" spans="1:2" ht="11.25" customHeight="1">
      <c r="A9" s="705" t="s">
        <v>4442</v>
      </c>
      <c r="B9" s="705" t="s">
        <v>1736</v>
      </c>
    </row>
    <row r="10" spans="1:2" ht="11.25" customHeight="1">
      <c r="A10" s="705" t="s">
        <v>4443</v>
      </c>
      <c r="B10" s="705" t="s">
        <v>1740</v>
      </c>
    </row>
    <row r="11" spans="1:2" ht="11.25" customHeight="1">
      <c r="A11" s="705" t="s">
        <v>4444</v>
      </c>
      <c r="B11" s="705" t="s">
        <v>1747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08"/>
  <sheetViews>
    <sheetView showGridLines="0" workbookViewId="0"/>
  </sheetViews>
  <sheetFormatPr defaultRowHeight="11.25" customHeight="1"/>
  <sheetData>
    <row r="1" spans="1:7" ht="11.25" customHeight="1">
      <c r="A1" s="306" t="s">
        <v>3205</v>
      </c>
      <c r="B1" s="306" t="s">
        <v>3206</v>
      </c>
      <c r="C1" s="306" t="s">
        <v>3207</v>
      </c>
      <c r="D1" s="306" t="s">
        <v>3208</v>
      </c>
      <c r="E1" t="s">
        <v>3209</v>
      </c>
      <c r="F1" t="s">
        <v>3210</v>
      </c>
      <c r="G1" t="s">
        <v>3211</v>
      </c>
    </row>
    <row r="2" spans="1:7" ht="11.25" customHeight="1">
      <c r="A2" t="s">
        <v>3</v>
      </c>
      <c r="B2" t="s">
        <v>3212</v>
      </c>
      <c r="C2" t="s">
        <v>3213</v>
      </c>
      <c r="D2" t="s">
        <v>3212</v>
      </c>
      <c r="E2" t="s">
        <v>3213</v>
      </c>
      <c r="F2" t="s">
        <v>3214</v>
      </c>
      <c r="G2" t="s">
        <v>161</v>
      </c>
    </row>
    <row r="3" spans="1:7" ht="11.25" customHeight="1">
      <c r="A3" t="s">
        <v>3</v>
      </c>
      <c r="B3" t="s">
        <v>3215</v>
      </c>
      <c r="C3" t="s">
        <v>3216</v>
      </c>
      <c r="D3" t="s">
        <v>3215</v>
      </c>
      <c r="E3" t="s">
        <v>3216</v>
      </c>
      <c r="F3" t="s">
        <v>3217</v>
      </c>
      <c r="G3" t="s">
        <v>89</v>
      </c>
    </row>
    <row r="4" spans="1:7" ht="11.25" customHeight="1">
      <c r="A4" t="s">
        <v>3</v>
      </c>
      <c r="B4" t="s">
        <v>3215</v>
      </c>
      <c r="C4" t="s">
        <v>3216</v>
      </c>
      <c r="D4" t="s">
        <v>3218</v>
      </c>
      <c r="E4" t="s">
        <v>3219</v>
      </c>
      <c r="F4" t="s">
        <v>3220</v>
      </c>
      <c r="G4" t="s">
        <v>77</v>
      </c>
    </row>
    <row r="5" spans="1:7" ht="11.25" customHeight="1">
      <c r="A5" t="s">
        <v>3</v>
      </c>
      <c r="B5" t="s">
        <v>3215</v>
      </c>
      <c r="C5" t="s">
        <v>3216</v>
      </c>
      <c r="D5" t="s">
        <v>3221</v>
      </c>
      <c r="E5" t="s">
        <v>3222</v>
      </c>
      <c r="F5" t="s">
        <v>3223</v>
      </c>
      <c r="G5" t="s">
        <v>78</v>
      </c>
    </row>
    <row r="6" spans="1:7" ht="11.25" customHeight="1">
      <c r="A6" t="s">
        <v>3</v>
      </c>
      <c r="B6" t="s">
        <v>3215</v>
      </c>
      <c r="C6" t="s">
        <v>3216</v>
      </c>
      <c r="D6" t="s">
        <v>3224</v>
      </c>
      <c r="E6" t="s">
        <v>3225</v>
      </c>
      <c r="F6" t="s">
        <v>3223</v>
      </c>
      <c r="G6" t="s">
        <v>115</v>
      </c>
    </row>
    <row r="7" spans="1:7" ht="11.25" customHeight="1">
      <c r="A7" t="s">
        <v>3</v>
      </c>
      <c r="B7" t="s">
        <v>3215</v>
      </c>
      <c r="C7" t="s">
        <v>3216</v>
      </c>
      <c r="D7" t="s">
        <v>3226</v>
      </c>
      <c r="E7" t="s">
        <v>3227</v>
      </c>
      <c r="F7" t="s">
        <v>3223</v>
      </c>
      <c r="G7" t="s">
        <v>79</v>
      </c>
    </row>
    <row r="8" spans="1:7" ht="11.25" customHeight="1">
      <c r="A8" t="s">
        <v>3</v>
      </c>
      <c r="B8" t="s">
        <v>86</v>
      </c>
      <c r="C8" t="s">
        <v>87</v>
      </c>
      <c r="D8" t="s">
        <v>86</v>
      </c>
      <c r="E8" t="s">
        <v>87</v>
      </c>
      <c r="F8" t="s">
        <v>3214</v>
      </c>
      <c r="G8" t="s">
        <v>80</v>
      </c>
    </row>
    <row r="9" spans="1:7" ht="11.25" customHeight="1">
      <c r="A9" t="s">
        <v>3</v>
      </c>
      <c r="B9" t="s">
        <v>3228</v>
      </c>
      <c r="C9" t="s">
        <v>3229</v>
      </c>
      <c r="D9" t="s">
        <v>3230</v>
      </c>
      <c r="E9" t="s">
        <v>3231</v>
      </c>
      <c r="F9" t="s">
        <v>3223</v>
      </c>
      <c r="G9" t="s">
        <v>131</v>
      </c>
    </row>
    <row r="10" spans="1:7" ht="11.25" customHeight="1">
      <c r="A10" t="s">
        <v>3</v>
      </c>
      <c r="B10" t="s">
        <v>3228</v>
      </c>
      <c r="C10" t="s">
        <v>3229</v>
      </c>
      <c r="D10" t="s">
        <v>3228</v>
      </c>
      <c r="E10" t="s">
        <v>3229</v>
      </c>
      <c r="F10" t="s">
        <v>3217</v>
      </c>
      <c r="G10" t="s">
        <v>133</v>
      </c>
    </row>
    <row r="11" spans="1:7" ht="11.25" customHeight="1">
      <c r="A11" t="s">
        <v>3</v>
      </c>
      <c r="B11" t="s">
        <v>3228</v>
      </c>
      <c r="C11" t="s">
        <v>3229</v>
      </c>
      <c r="D11" t="s">
        <v>3234</v>
      </c>
      <c r="E11" t="s">
        <v>3235</v>
      </c>
      <c r="F11" t="s">
        <v>3223</v>
      </c>
      <c r="G11" t="s">
        <v>140</v>
      </c>
    </row>
    <row r="12" spans="1:7" ht="11.25" customHeight="1">
      <c r="A12" t="s">
        <v>3</v>
      </c>
      <c r="B12" t="s">
        <v>3228</v>
      </c>
      <c r="C12" t="s">
        <v>3229</v>
      </c>
      <c r="D12" t="s">
        <v>3236</v>
      </c>
      <c r="E12" t="s">
        <v>3237</v>
      </c>
      <c r="F12" t="s">
        <v>3223</v>
      </c>
      <c r="G12" t="s">
        <v>145</v>
      </c>
    </row>
    <row r="13" spans="1:7" ht="11.25" customHeight="1">
      <c r="A13" t="s">
        <v>3</v>
      </c>
      <c r="B13" t="s">
        <v>3228</v>
      </c>
      <c r="C13" t="s">
        <v>3229</v>
      </c>
      <c r="D13" t="s">
        <v>3238</v>
      </c>
      <c r="E13" t="s">
        <v>3239</v>
      </c>
      <c r="F13" t="s">
        <v>3223</v>
      </c>
      <c r="G13" t="s">
        <v>150</v>
      </c>
    </row>
    <row r="14" spans="1:7" ht="11.25" customHeight="1">
      <c r="A14" t="s">
        <v>3</v>
      </c>
      <c r="B14" t="s">
        <v>3228</v>
      </c>
      <c r="C14" t="s">
        <v>3229</v>
      </c>
      <c r="D14" t="s">
        <v>3240</v>
      </c>
      <c r="E14" t="s">
        <v>3241</v>
      </c>
      <c r="F14" t="s">
        <v>3223</v>
      </c>
      <c r="G14" t="s">
        <v>239</v>
      </c>
    </row>
    <row r="15" spans="1:7" ht="11.25" customHeight="1">
      <c r="A15" t="s">
        <v>3</v>
      </c>
      <c r="B15" t="s">
        <v>3228</v>
      </c>
      <c r="C15" t="s">
        <v>3229</v>
      </c>
      <c r="D15" t="s">
        <v>3242</v>
      </c>
      <c r="E15" t="s">
        <v>3243</v>
      </c>
      <c r="F15" t="s">
        <v>3223</v>
      </c>
      <c r="G15" t="s">
        <v>1645</v>
      </c>
    </row>
    <row r="16" spans="1:7" ht="11.25" customHeight="1">
      <c r="A16" t="s">
        <v>3</v>
      </c>
      <c r="B16" t="s">
        <v>3228</v>
      </c>
      <c r="C16" t="s">
        <v>3229</v>
      </c>
      <c r="D16" t="s">
        <v>3244</v>
      </c>
      <c r="E16" t="s">
        <v>3245</v>
      </c>
      <c r="F16" t="s">
        <v>3223</v>
      </c>
      <c r="G16" t="s">
        <v>1651</v>
      </c>
    </row>
    <row r="17" spans="1:7" ht="11.25" customHeight="1">
      <c r="A17" t="s">
        <v>3</v>
      </c>
      <c r="B17" t="s">
        <v>93</v>
      </c>
      <c r="C17" t="s">
        <v>94</v>
      </c>
      <c r="D17" t="s">
        <v>93</v>
      </c>
      <c r="E17" t="s">
        <v>94</v>
      </c>
      <c r="F17" t="s">
        <v>3214</v>
      </c>
      <c r="G17" t="s">
        <v>92</v>
      </c>
    </row>
    <row r="18" spans="1:7" ht="11.25" customHeight="1">
      <c r="A18" t="s">
        <v>3</v>
      </c>
      <c r="B18" t="s">
        <v>1149</v>
      </c>
      <c r="C18" t="s">
        <v>3246</v>
      </c>
      <c r="D18" t="s">
        <v>1149</v>
      </c>
      <c r="E18" t="s">
        <v>3246</v>
      </c>
      <c r="F18" t="s">
        <v>3217</v>
      </c>
      <c r="G18" t="s">
        <v>1676</v>
      </c>
    </row>
    <row r="19" spans="1:7" ht="11.25" customHeight="1">
      <c r="A19" t="s">
        <v>3</v>
      </c>
      <c r="B19" t="s">
        <v>1149</v>
      </c>
      <c r="C19" t="s">
        <v>3246</v>
      </c>
      <c r="D19" t="s">
        <v>1150</v>
      </c>
      <c r="E19" t="s">
        <v>1151</v>
      </c>
      <c r="F19" t="s">
        <v>3220</v>
      </c>
      <c r="G19" t="s">
        <v>1688</v>
      </c>
    </row>
    <row r="20" spans="1:7" ht="11.25" customHeight="1">
      <c r="A20" t="s">
        <v>3</v>
      </c>
      <c r="B20" t="s">
        <v>1149</v>
      </c>
      <c r="C20" t="s">
        <v>3246</v>
      </c>
      <c r="D20" t="s">
        <v>3247</v>
      </c>
      <c r="E20" t="s">
        <v>3248</v>
      </c>
      <c r="F20" t="s">
        <v>3223</v>
      </c>
      <c r="G20" t="s">
        <v>1697</v>
      </c>
    </row>
    <row r="21" spans="1:7" ht="11.25" customHeight="1">
      <c r="A21" t="s">
        <v>3</v>
      </c>
      <c r="B21" t="s">
        <v>1149</v>
      </c>
      <c r="C21" t="s">
        <v>3246</v>
      </c>
      <c r="D21" t="s">
        <v>3249</v>
      </c>
      <c r="E21" t="s">
        <v>3250</v>
      </c>
      <c r="F21" t="s">
        <v>3223</v>
      </c>
      <c r="G21" t="s">
        <v>996</v>
      </c>
    </row>
    <row r="22" spans="1:7" ht="11.25" customHeight="1">
      <c r="A22" t="s">
        <v>3</v>
      </c>
      <c r="B22" t="s">
        <v>1149</v>
      </c>
      <c r="C22" t="s">
        <v>3246</v>
      </c>
      <c r="D22" t="s">
        <v>3251</v>
      </c>
      <c r="E22" t="s">
        <v>3252</v>
      </c>
      <c r="F22" t="s">
        <v>3223</v>
      </c>
      <c r="G22" t="s">
        <v>1719</v>
      </c>
    </row>
    <row r="23" spans="1:7" ht="11.25" customHeight="1">
      <c r="A23" t="s">
        <v>3</v>
      </c>
      <c r="B23" t="s">
        <v>3253</v>
      </c>
      <c r="C23" t="s">
        <v>3254</v>
      </c>
      <c r="D23" t="s">
        <v>3253</v>
      </c>
      <c r="E23" t="s">
        <v>3254</v>
      </c>
      <c r="F23" t="s">
        <v>3214</v>
      </c>
      <c r="G23" t="s">
        <v>1727</v>
      </c>
    </row>
    <row r="24" spans="1:7" ht="11.25" customHeight="1">
      <c r="A24" t="s">
        <v>3</v>
      </c>
      <c r="B24" t="s">
        <v>3255</v>
      </c>
      <c r="C24" t="s">
        <v>3256</v>
      </c>
      <c r="D24" t="s">
        <v>3257</v>
      </c>
      <c r="E24" t="s">
        <v>3258</v>
      </c>
      <c r="F24" t="s">
        <v>3223</v>
      </c>
      <c r="G24" t="s">
        <v>1734</v>
      </c>
    </row>
    <row r="25" spans="1:7" ht="11.25" customHeight="1">
      <c r="A25" t="s">
        <v>3</v>
      </c>
      <c r="B25" t="s">
        <v>3255</v>
      </c>
      <c r="C25" t="s">
        <v>3256</v>
      </c>
      <c r="D25" t="s">
        <v>3255</v>
      </c>
      <c r="E25" t="s">
        <v>3256</v>
      </c>
      <c r="F25" t="s">
        <v>3217</v>
      </c>
      <c r="G25" t="s">
        <v>1738</v>
      </c>
    </row>
    <row r="26" spans="1:7" ht="11.25" customHeight="1">
      <c r="A26" t="s">
        <v>3</v>
      </c>
      <c r="B26" t="s">
        <v>3255</v>
      </c>
      <c r="C26" t="s">
        <v>3256</v>
      </c>
      <c r="D26" t="s">
        <v>3259</v>
      </c>
      <c r="E26" t="s">
        <v>3260</v>
      </c>
      <c r="F26" t="s">
        <v>3223</v>
      </c>
      <c r="G26" t="s">
        <v>1743</v>
      </c>
    </row>
    <row r="27" spans="1:7" ht="11.25" customHeight="1">
      <c r="A27" t="s">
        <v>3</v>
      </c>
      <c r="B27" t="s">
        <v>3255</v>
      </c>
      <c r="C27" t="s">
        <v>3256</v>
      </c>
      <c r="D27" t="s">
        <v>3261</v>
      </c>
      <c r="E27" t="s">
        <v>3262</v>
      </c>
      <c r="F27" t="s">
        <v>3223</v>
      </c>
      <c r="G27" t="s">
        <v>1033</v>
      </c>
    </row>
    <row r="28" spans="1:7" ht="11.25" customHeight="1">
      <c r="A28" t="s">
        <v>3</v>
      </c>
      <c r="B28" t="s">
        <v>3263</v>
      </c>
      <c r="C28" t="s">
        <v>3264</v>
      </c>
      <c r="D28" t="s">
        <v>3263</v>
      </c>
      <c r="E28" t="s">
        <v>3264</v>
      </c>
      <c r="F28" t="s">
        <v>3265</v>
      </c>
      <c r="G28" t="s">
        <v>1752</v>
      </c>
    </row>
    <row r="29" spans="1:7" ht="11.25" customHeight="1">
      <c r="A29" t="s">
        <v>3</v>
      </c>
      <c r="B29" t="s">
        <v>3266</v>
      </c>
      <c r="C29" t="s">
        <v>3267</v>
      </c>
      <c r="D29" t="s">
        <v>3266</v>
      </c>
      <c r="E29" t="s">
        <v>3267</v>
      </c>
      <c r="F29" t="s">
        <v>3265</v>
      </c>
      <c r="G29" t="s">
        <v>1755</v>
      </c>
    </row>
    <row r="30" spans="1:7" ht="11.25" customHeight="1">
      <c r="A30" t="s">
        <v>3</v>
      </c>
      <c r="B30" t="s">
        <v>3268</v>
      </c>
      <c r="C30" t="s">
        <v>3269</v>
      </c>
      <c r="D30" t="s">
        <v>3268</v>
      </c>
      <c r="E30" t="s">
        <v>3269</v>
      </c>
      <c r="F30" t="s">
        <v>3214</v>
      </c>
      <c r="G30" t="s">
        <v>1761</v>
      </c>
    </row>
    <row r="31" spans="1:7" ht="11.25" customHeight="1">
      <c r="A31" t="s">
        <v>3</v>
      </c>
      <c r="B31" t="s">
        <v>3270</v>
      </c>
      <c r="C31" t="s">
        <v>3271</v>
      </c>
      <c r="D31" t="s">
        <v>3272</v>
      </c>
      <c r="E31" t="s">
        <v>3273</v>
      </c>
      <c r="F31" t="s">
        <v>3223</v>
      </c>
      <c r="G31" t="s">
        <v>1763</v>
      </c>
    </row>
    <row r="32" spans="1:7" ht="11.25" customHeight="1">
      <c r="A32" t="s">
        <v>3</v>
      </c>
      <c r="B32" t="s">
        <v>3270</v>
      </c>
      <c r="C32" t="s">
        <v>3271</v>
      </c>
      <c r="D32" t="s">
        <v>3270</v>
      </c>
      <c r="E32" t="s">
        <v>3271</v>
      </c>
      <c r="F32" t="s">
        <v>3217</v>
      </c>
      <c r="G32" t="s">
        <v>1765</v>
      </c>
    </row>
    <row r="33" spans="1:7" ht="11.25" customHeight="1">
      <c r="A33" t="s">
        <v>3</v>
      </c>
      <c r="B33" t="s">
        <v>3270</v>
      </c>
      <c r="C33" t="s">
        <v>3271</v>
      </c>
      <c r="D33" t="s">
        <v>3274</v>
      </c>
      <c r="E33" t="s">
        <v>3275</v>
      </c>
      <c r="F33" t="s">
        <v>3220</v>
      </c>
      <c r="G33" t="s">
        <v>1767</v>
      </c>
    </row>
    <row r="34" spans="1:7" ht="11.25" customHeight="1">
      <c r="A34" t="s">
        <v>3</v>
      </c>
      <c r="B34" t="s">
        <v>3270</v>
      </c>
      <c r="C34" t="s">
        <v>3271</v>
      </c>
      <c r="D34" t="s">
        <v>3276</v>
      </c>
      <c r="E34" t="s">
        <v>3277</v>
      </c>
      <c r="F34" t="s">
        <v>3223</v>
      </c>
      <c r="G34" t="s">
        <v>1772</v>
      </c>
    </row>
    <row r="35" spans="1:7" ht="11.25" customHeight="1">
      <c r="A35" t="s">
        <v>3</v>
      </c>
      <c r="B35" t="s">
        <v>3270</v>
      </c>
      <c r="C35" t="s">
        <v>3271</v>
      </c>
      <c r="D35" t="s">
        <v>3278</v>
      </c>
      <c r="E35" t="s">
        <v>3279</v>
      </c>
      <c r="F35" t="s">
        <v>3280</v>
      </c>
      <c r="G35" t="s">
        <v>1777</v>
      </c>
    </row>
    <row r="36" spans="1:7" ht="11.25" customHeight="1">
      <c r="A36" t="s">
        <v>3</v>
      </c>
      <c r="B36" t="s">
        <v>3270</v>
      </c>
      <c r="C36" t="s">
        <v>3271</v>
      </c>
      <c r="D36" t="s">
        <v>3281</v>
      </c>
      <c r="E36" t="s">
        <v>3282</v>
      </c>
      <c r="F36" t="s">
        <v>3223</v>
      </c>
      <c r="G36" t="s">
        <v>1781</v>
      </c>
    </row>
    <row r="37" spans="1:7" ht="11.25" customHeight="1">
      <c r="A37" t="s">
        <v>3</v>
      </c>
      <c r="B37" t="s">
        <v>3270</v>
      </c>
      <c r="C37" t="s">
        <v>3271</v>
      </c>
      <c r="D37" t="s">
        <v>3283</v>
      </c>
      <c r="E37" t="s">
        <v>3284</v>
      </c>
      <c r="F37" t="s">
        <v>3223</v>
      </c>
      <c r="G37" t="s">
        <v>1789</v>
      </c>
    </row>
    <row r="38" spans="1:7" ht="11.25" customHeight="1">
      <c r="A38" t="s">
        <v>3</v>
      </c>
      <c r="B38" t="s">
        <v>136</v>
      </c>
      <c r="C38" t="s">
        <v>137</v>
      </c>
      <c r="D38" t="s">
        <v>136</v>
      </c>
      <c r="E38" t="s">
        <v>137</v>
      </c>
      <c r="F38" t="s">
        <v>3214</v>
      </c>
      <c r="G38" t="s">
        <v>135</v>
      </c>
    </row>
    <row r="39" spans="1:7" ht="11.25" customHeight="1">
      <c r="A39" t="s">
        <v>3</v>
      </c>
      <c r="B39" t="s">
        <v>3285</v>
      </c>
      <c r="C39" t="s">
        <v>3286</v>
      </c>
      <c r="D39" t="s">
        <v>3287</v>
      </c>
      <c r="E39" t="s">
        <v>3288</v>
      </c>
      <c r="F39" t="s">
        <v>3223</v>
      </c>
      <c r="G39" t="s">
        <v>1799</v>
      </c>
    </row>
    <row r="40" spans="1:7" ht="11.25" customHeight="1">
      <c r="A40" t="s">
        <v>3</v>
      </c>
      <c r="B40" t="s">
        <v>3285</v>
      </c>
      <c r="C40" t="s">
        <v>3286</v>
      </c>
      <c r="D40" t="s">
        <v>3289</v>
      </c>
      <c r="E40" t="s">
        <v>3290</v>
      </c>
      <c r="F40" t="s">
        <v>3280</v>
      </c>
      <c r="G40" t="s">
        <v>1803</v>
      </c>
    </row>
    <row r="41" spans="1:7" ht="11.25" customHeight="1">
      <c r="A41" t="s">
        <v>3</v>
      </c>
      <c r="B41" t="s">
        <v>3285</v>
      </c>
      <c r="C41" t="s">
        <v>3286</v>
      </c>
      <c r="D41" t="s">
        <v>3285</v>
      </c>
      <c r="E41" t="s">
        <v>3286</v>
      </c>
      <c r="F41" t="s">
        <v>3217</v>
      </c>
      <c r="G41" t="s">
        <v>1806</v>
      </c>
    </row>
    <row r="42" spans="1:7" ht="11.25" customHeight="1">
      <c r="A42" t="s">
        <v>3</v>
      </c>
      <c r="B42" t="s">
        <v>3285</v>
      </c>
      <c r="C42" t="s">
        <v>3286</v>
      </c>
      <c r="D42" t="s">
        <v>3291</v>
      </c>
      <c r="E42" t="s">
        <v>3292</v>
      </c>
      <c r="F42" t="s">
        <v>3220</v>
      </c>
      <c r="G42" t="s">
        <v>1813</v>
      </c>
    </row>
    <row r="43" spans="1:7" ht="11.25" customHeight="1">
      <c r="A43" t="s">
        <v>3</v>
      </c>
      <c r="B43" t="s">
        <v>3285</v>
      </c>
      <c r="C43" t="s">
        <v>3286</v>
      </c>
      <c r="D43" t="s">
        <v>3293</v>
      </c>
      <c r="E43" t="s">
        <v>3294</v>
      </c>
      <c r="F43" t="s">
        <v>3223</v>
      </c>
      <c r="G43" t="s">
        <v>1822</v>
      </c>
    </row>
    <row r="44" spans="1:7" ht="11.25" customHeight="1">
      <c r="A44" t="s">
        <v>3</v>
      </c>
      <c r="B44" t="s">
        <v>3285</v>
      </c>
      <c r="C44" t="s">
        <v>3286</v>
      </c>
      <c r="D44" t="s">
        <v>3295</v>
      </c>
      <c r="E44" t="s">
        <v>3296</v>
      </c>
      <c r="F44" t="s">
        <v>3223</v>
      </c>
      <c r="G44" t="s">
        <v>1827</v>
      </c>
    </row>
    <row r="45" spans="1:7" ht="11.25" customHeight="1">
      <c r="A45" t="s">
        <v>3</v>
      </c>
      <c r="B45" t="s">
        <v>123</v>
      </c>
      <c r="C45" t="s">
        <v>124</v>
      </c>
      <c r="D45" t="s">
        <v>123</v>
      </c>
      <c r="E45" t="s">
        <v>124</v>
      </c>
      <c r="F45" t="s">
        <v>3214</v>
      </c>
      <c r="G45" t="s">
        <v>122</v>
      </c>
    </row>
    <row r="46" spans="1:7" ht="11.25" customHeight="1">
      <c r="A46" t="s">
        <v>3</v>
      </c>
      <c r="B46" t="s">
        <v>3297</v>
      </c>
      <c r="C46" t="s">
        <v>3298</v>
      </c>
      <c r="D46" t="s">
        <v>3299</v>
      </c>
      <c r="E46" t="s">
        <v>3300</v>
      </c>
      <c r="F46" t="s">
        <v>3223</v>
      </c>
      <c r="G46" t="s">
        <v>1835</v>
      </c>
    </row>
    <row r="47" spans="1:7" ht="11.25" customHeight="1">
      <c r="A47" t="s">
        <v>3</v>
      </c>
      <c r="B47" t="s">
        <v>3297</v>
      </c>
      <c r="C47" t="s">
        <v>3298</v>
      </c>
      <c r="D47" t="s">
        <v>3297</v>
      </c>
      <c r="E47" t="s">
        <v>3298</v>
      </c>
      <c r="F47" t="s">
        <v>3217</v>
      </c>
      <c r="G47" t="s">
        <v>1840</v>
      </c>
    </row>
    <row r="48" spans="1:7" ht="11.25" customHeight="1">
      <c r="A48" t="s">
        <v>3</v>
      </c>
      <c r="B48" t="s">
        <v>3297</v>
      </c>
      <c r="C48" t="s">
        <v>3298</v>
      </c>
      <c r="D48" t="s">
        <v>3301</v>
      </c>
      <c r="E48" t="s">
        <v>3302</v>
      </c>
      <c r="F48" t="s">
        <v>3220</v>
      </c>
      <c r="G48" t="s">
        <v>1021</v>
      </c>
    </row>
    <row r="49" spans="1:7" ht="11.25" customHeight="1">
      <c r="A49" t="s">
        <v>3</v>
      </c>
      <c r="B49" t="s">
        <v>3297</v>
      </c>
      <c r="C49" t="s">
        <v>3298</v>
      </c>
      <c r="D49" t="s">
        <v>3303</v>
      </c>
      <c r="E49" t="s">
        <v>3304</v>
      </c>
      <c r="F49" t="s">
        <v>3280</v>
      </c>
      <c r="G49" t="s">
        <v>1846</v>
      </c>
    </row>
    <row r="50" spans="1:7" ht="11.25" customHeight="1">
      <c r="A50" t="s">
        <v>3</v>
      </c>
      <c r="B50" t="s">
        <v>3297</v>
      </c>
      <c r="C50" t="s">
        <v>3298</v>
      </c>
      <c r="D50" t="s">
        <v>3305</v>
      </c>
      <c r="E50" t="s">
        <v>3306</v>
      </c>
      <c r="F50" t="s">
        <v>3223</v>
      </c>
      <c r="G50" t="s">
        <v>1851</v>
      </c>
    </row>
    <row r="51" spans="1:7" ht="11.25" customHeight="1">
      <c r="A51" t="s">
        <v>3</v>
      </c>
      <c r="B51" t="s">
        <v>3297</v>
      </c>
      <c r="C51" t="s">
        <v>3298</v>
      </c>
      <c r="D51" t="s">
        <v>3307</v>
      </c>
      <c r="E51" t="s">
        <v>3308</v>
      </c>
      <c r="F51" t="s">
        <v>3223</v>
      </c>
      <c r="G51" t="s">
        <v>1855</v>
      </c>
    </row>
    <row r="52" spans="1:7" ht="11.25" customHeight="1">
      <c r="A52" t="s">
        <v>3</v>
      </c>
      <c r="B52" t="s">
        <v>126</v>
      </c>
      <c r="C52" t="s">
        <v>127</v>
      </c>
      <c r="D52" t="s">
        <v>126</v>
      </c>
      <c r="E52" t="s">
        <v>127</v>
      </c>
      <c r="F52" t="s">
        <v>3214</v>
      </c>
      <c r="G52" t="s">
        <v>125</v>
      </c>
    </row>
    <row r="53" spans="1:7" ht="11.25" customHeight="1">
      <c r="A53" t="s">
        <v>3</v>
      </c>
      <c r="B53" t="s">
        <v>3309</v>
      </c>
      <c r="C53" t="s">
        <v>3310</v>
      </c>
      <c r="D53" t="s">
        <v>3311</v>
      </c>
      <c r="E53" t="s">
        <v>3312</v>
      </c>
      <c r="F53" t="s">
        <v>3223</v>
      </c>
      <c r="G53" t="s">
        <v>1859</v>
      </c>
    </row>
    <row r="54" spans="1:7" ht="11.25" customHeight="1">
      <c r="A54" t="s">
        <v>3</v>
      </c>
      <c r="B54" t="s">
        <v>3309</v>
      </c>
      <c r="C54" t="s">
        <v>3310</v>
      </c>
      <c r="D54" t="s">
        <v>3309</v>
      </c>
      <c r="E54" t="s">
        <v>3310</v>
      </c>
      <c r="F54" t="s">
        <v>3217</v>
      </c>
      <c r="G54" t="s">
        <v>1864</v>
      </c>
    </row>
    <row r="55" spans="1:7" ht="11.25" customHeight="1">
      <c r="A55" t="s">
        <v>3</v>
      </c>
      <c r="B55" t="s">
        <v>3309</v>
      </c>
      <c r="C55" t="s">
        <v>3310</v>
      </c>
      <c r="D55" t="s">
        <v>3313</v>
      </c>
      <c r="E55" t="s">
        <v>3314</v>
      </c>
      <c r="F55" t="s">
        <v>3220</v>
      </c>
      <c r="G55" t="s">
        <v>1868</v>
      </c>
    </row>
    <row r="56" spans="1:7" ht="11.25" customHeight="1">
      <c r="A56" t="s">
        <v>3</v>
      </c>
      <c r="B56" t="s">
        <v>3309</v>
      </c>
      <c r="C56" t="s">
        <v>3310</v>
      </c>
      <c r="D56" t="s">
        <v>3315</v>
      </c>
      <c r="E56" t="s">
        <v>3316</v>
      </c>
      <c r="F56" t="s">
        <v>3223</v>
      </c>
      <c r="G56" t="s">
        <v>1872</v>
      </c>
    </row>
    <row r="57" spans="1:7" ht="11.25" customHeight="1">
      <c r="A57" t="s">
        <v>3</v>
      </c>
      <c r="B57" t="s">
        <v>3309</v>
      </c>
      <c r="C57" t="s">
        <v>3310</v>
      </c>
      <c r="D57" t="s">
        <v>3317</v>
      </c>
      <c r="E57" t="s">
        <v>3318</v>
      </c>
      <c r="F57" t="s">
        <v>3223</v>
      </c>
      <c r="G57" t="s">
        <v>1875</v>
      </c>
    </row>
    <row r="58" spans="1:7" ht="11.25" customHeight="1">
      <c r="A58" t="s">
        <v>3</v>
      </c>
      <c r="B58" t="s">
        <v>110</v>
      </c>
      <c r="C58" t="s">
        <v>111</v>
      </c>
      <c r="D58" t="s">
        <v>110</v>
      </c>
      <c r="E58" t="s">
        <v>111</v>
      </c>
      <c r="F58" t="s">
        <v>3214</v>
      </c>
      <c r="G58" t="s">
        <v>109</v>
      </c>
    </row>
    <row r="59" spans="1:7" ht="11.25" customHeight="1">
      <c r="A59" t="s">
        <v>3</v>
      </c>
      <c r="B59" t="s">
        <v>1110</v>
      </c>
      <c r="C59" t="s">
        <v>3319</v>
      </c>
      <c r="D59" t="s">
        <v>3320</v>
      </c>
      <c r="E59" t="s">
        <v>3321</v>
      </c>
      <c r="F59" t="s">
        <v>3223</v>
      </c>
      <c r="G59" t="s">
        <v>1881</v>
      </c>
    </row>
    <row r="60" spans="1:7" ht="11.25" customHeight="1">
      <c r="A60" t="s">
        <v>3</v>
      </c>
      <c r="B60" t="s">
        <v>1110</v>
      </c>
      <c r="C60" t="s">
        <v>3319</v>
      </c>
      <c r="D60" t="s">
        <v>1110</v>
      </c>
      <c r="E60" t="s">
        <v>3319</v>
      </c>
      <c r="F60" t="s">
        <v>3217</v>
      </c>
      <c r="G60" t="s">
        <v>3322</v>
      </c>
    </row>
    <row r="61" spans="1:7" ht="11.25" customHeight="1">
      <c r="A61" t="s">
        <v>3</v>
      </c>
      <c r="B61" t="s">
        <v>1110</v>
      </c>
      <c r="C61" t="s">
        <v>3319</v>
      </c>
      <c r="D61" t="s">
        <v>1111</v>
      </c>
      <c r="E61" t="s">
        <v>1112</v>
      </c>
      <c r="F61" t="s">
        <v>3223</v>
      </c>
      <c r="G61" t="s">
        <v>3323</v>
      </c>
    </row>
    <row r="62" spans="1:7" ht="11.25" customHeight="1">
      <c r="A62" t="s">
        <v>3</v>
      </c>
      <c r="B62" t="s">
        <v>1110</v>
      </c>
      <c r="C62" t="s">
        <v>3319</v>
      </c>
      <c r="D62" t="s">
        <v>3324</v>
      </c>
      <c r="E62" t="s">
        <v>3325</v>
      </c>
      <c r="F62" t="s">
        <v>3223</v>
      </c>
      <c r="G62" t="s">
        <v>1047</v>
      </c>
    </row>
    <row r="63" spans="1:7" ht="11.25" customHeight="1">
      <c r="A63" t="s">
        <v>3</v>
      </c>
      <c r="B63" t="s">
        <v>1110</v>
      </c>
      <c r="C63" t="s">
        <v>3319</v>
      </c>
      <c r="D63" t="s">
        <v>3326</v>
      </c>
      <c r="E63" t="s">
        <v>3327</v>
      </c>
      <c r="F63" t="s">
        <v>3223</v>
      </c>
      <c r="G63" t="s">
        <v>3328</v>
      </c>
    </row>
    <row r="64" spans="1:7" ht="11.25" customHeight="1">
      <c r="A64" t="s">
        <v>3</v>
      </c>
      <c r="B64" t="s">
        <v>3329</v>
      </c>
      <c r="C64" t="s">
        <v>3330</v>
      </c>
      <c r="D64" t="s">
        <v>3329</v>
      </c>
      <c r="E64" t="s">
        <v>3330</v>
      </c>
      <c r="F64" t="s">
        <v>3214</v>
      </c>
      <c r="G64" t="s">
        <v>3331</v>
      </c>
    </row>
    <row r="65" spans="1:7" ht="11.25" customHeight="1">
      <c r="A65" t="s">
        <v>3</v>
      </c>
      <c r="B65" t="s">
        <v>3332</v>
      </c>
      <c r="C65" t="s">
        <v>3333</v>
      </c>
      <c r="D65" t="s">
        <v>3334</v>
      </c>
      <c r="E65" t="s">
        <v>3335</v>
      </c>
      <c r="F65" t="s">
        <v>3223</v>
      </c>
      <c r="G65" t="s">
        <v>3336</v>
      </c>
    </row>
    <row r="66" spans="1:7" ht="11.25" customHeight="1">
      <c r="A66" t="s">
        <v>3</v>
      </c>
      <c r="B66" t="s">
        <v>3332</v>
      </c>
      <c r="C66" t="s">
        <v>3333</v>
      </c>
      <c r="D66" t="s">
        <v>3332</v>
      </c>
      <c r="E66" t="s">
        <v>3333</v>
      </c>
      <c r="F66" t="s">
        <v>3217</v>
      </c>
      <c r="G66" t="s">
        <v>2191</v>
      </c>
    </row>
    <row r="67" spans="1:7" ht="11.25" customHeight="1">
      <c r="A67" t="s">
        <v>3</v>
      </c>
      <c r="B67" t="s">
        <v>3332</v>
      </c>
      <c r="C67" t="s">
        <v>3333</v>
      </c>
      <c r="D67" t="s">
        <v>3337</v>
      </c>
      <c r="E67" t="s">
        <v>3338</v>
      </c>
      <c r="F67" t="s">
        <v>3280</v>
      </c>
      <c r="G67" t="s">
        <v>3339</v>
      </c>
    </row>
    <row r="68" spans="1:7" ht="11.25" customHeight="1">
      <c r="A68" t="s">
        <v>3</v>
      </c>
      <c r="B68" t="s">
        <v>3332</v>
      </c>
      <c r="C68" t="s">
        <v>3333</v>
      </c>
      <c r="D68" t="s">
        <v>3340</v>
      </c>
      <c r="E68" t="s">
        <v>3341</v>
      </c>
      <c r="F68" t="s">
        <v>3223</v>
      </c>
      <c r="G68" t="s">
        <v>2391</v>
      </c>
    </row>
    <row r="69" spans="1:7" ht="11.25" customHeight="1">
      <c r="A69" t="s">
        <v>3</v>
      </c>
      <c r="B69" t="s">
        <v>3332</v>
      </c>
      <c r="C69" t="s">
        <v>3333</v>
      </c>
      <c r="D69" t="s">
        <v>3342</v>
      </c>
      <c r="E69" t="s">
        <v>3343</v>
      </c>
      <c r="F69" t="s">
        <v>3223</v>
      </c>
      <c r="G69" t="s">
        <v>3344</v>
      </c>
    </row>
    <row r="70" spans="1:7" ht="11.25" customHeight="1">
      <c r="A70" t="s">
        <v>3</v>
      </c>
      <c r="B70" t="s">
        <v>148</v>
      </c>
      <c r="C70" t="s">
        <v>149</v>
      </c>
      <c r="D70" t="s">
        <v>148</v>
      </c>
      <c r="E70" t="s">
        <v>149</v>
      </c>
      <c r="F70" t="s">
        <v>3214</v>
      </c>
      <c r="G70" t="s">
        <v>147</v>
      </c>
    </row>
    <row r="71" spans="1:7" ht="11.25" customHeight="1">
      <c r="A71" t="s">
        <v>3</v>
      </c>
      <c r="B71" t="s">
        <v>3345</v>
      </c>
      <c r="C71" t="s">
        <v>3346</v>
      </c>
      <c r="D71" t="s">
        <v>3347</v>
      </c>
      <c r="E71" t="s">
        <v>3348</v>
      </c>
      <c r="F71" t="s">
        <v>3223</v>
      </c>
      <c r="G71" t="s">
        <v>3349</v>
      </c>
    </row>
    <row r="72" spans="1:7" ht="11.25" customHeight="1">
      <c r="A72" t="s">
        <v>3</v>
      </c>
      <c r="B72" t="s">
        <v>3345</v>
      </c>
      <c r="C72" t="s">
        <v>3346</v>
      </c>
      <c r="D72" t="s">
        <v>3345</v>
      </c>
      <c r="E72" t="s">
        <v>3346</v>
      </c>
      <c r="F72" t="s">
        <v>3217</v>
      </c>
      <c r="G72" t="s">
        <v>3350</v>
      </c>
    </row>
    <row r="73" spans="1:7" ht="11.25" customHeight="1">
      <c r="A73" t="s">
        <v>3</v>
      </c>
      <c r="B73" t="s">
        <v>3345</v>
      </c>
      <c r="C73" t="s">
        <v>3346</v>
      </c>
      <c r="D73" t="s">
        <v>3351</v>
      </c>
      <c r="E73" t="s">
        <v>3352</v>
      </c>
      <c r="F73" t="s">
        <v>3280</v>
      </c>
      <c r="G73" t="s">
        <v>3353</v>
      </c>
    </row>
    <row r="74" spans="1:7" ht="11.25" customHeight="1">
      <c r="A74" t="s">
        <v>3</v>
      </c>
      <c r="B74" t="s">
        <v>3345</v>
      </c>
      <c r="C74" t="s">
        <v>3346</v>
      </c>
      <c r="D74" t="s">
        <v>3354</v>
      </c>
      <c r="E74" t="s">
        <v>3355</v>
      </c>
      <c r="F74" t="s">
        <v>3223</v>
      </c>
      <c r="G74" t="s">
        <v>3356</v>
      </c>
    </row>
    <row r="75" spans="1:7" ht="11.25" customHeight="1">
      <c r="A75" t="s">
        <v>3</v>
      </c>
      <c r="B75" t="s">
        <v>3345</v>
      </c>
      <c r="C75" t="s">
        <v>3346</v>
      </c>
      <c r="D75" t="s">
        <v>3357</v>
      </c>
      <c r="E75" t="s">
        <v>3358</v>
      </c>
      <c r="F75" t="s">
        <v>3223</v>
      </c>
      <c r="G75" t="s">
        <v>3359</v>
      </c>
    </row>
    <row r="76" spans="1:7" ht="11.25" customHeight="1">
      <c r="A76" t="s">
        <v>3</v>
      </c>
      <c r="B76" t="s">
        <v>3360</v>
      </c>
      <c r="C76" t="s">
        <v>3361</v>
      </c>
      <c r="D76" t="s">
        <v>3360</v>
      </c>
      <c r="E76" t="s">
        <v>3361</v>
      </c>
      <c r="F76" t="s">
        <v>3214</v>
      </c>
      <c r="G76" t="s">
        <v>3362</v>
      </c>
    </row>
    <row r="77" spans="1:7" ht="11.25" customHeight="1">
      <c r="A77" t="s">
        <v>3</v>
      </c>
      <c r="B77" t="s">
        <v>3363</v>
      </c>
      <c r="C77" t="s">
        <v>3364</v>
      </c>
      <c r="D77" t="s">
        <v>3365</v>
      </c>
      <c r="E77" t="s">
        <v>3366</v>
      </c>
      <c r="F77" t="s">
        <v>3223</v>
      </c>
      <c r="G77" t="s">
        <v>3367</v>
      </c>
    </row>
    <row r="78" spans="1:7" ht="11.25" customHeight="1">
      <c r="A78" t="s">
        <v>3</v>
      </c>
      <c r="B78" t="s">
        <v>3363</v>
      </c>
      <c r="C78" t="s">
        <v>3364</v>
      </c>
      <c r="D78" t="s">
        <v>3368</v>
      </c>
      <c r="E78" t="s">
        <v>3369</v>
      </c>
      <c r="F78" t="s">
        <v>3223</v>
      </c>
      <c r="G78" t="s">
        <v>3370</v>
      </c>
    </row>
    <row r="79" spans="1:7" ht="11.25" customHeight="1">
      <c r="A79" t="s">
        <v>3</v>
      </c>
      <c r="B79" t="s">
        <v>3363</v>
      </c>
      <c r="C79" t="s">
        <v>3364</v>
      </c>
      <c r="D79" t="s">
        <v>3371</v>
      </c>
      <c r="E79" t="s">
        <v>3372</v>
      </c>
      <c r="F79" t="s">
        <v>3223</v>
      </c>
      <c r="G79" t="s">
        <v>3373</v>
      </c>
    </row>
    <row r="80" spans="1:7" ht="11.25" customHeight="1">
      <c r="A80" t="s">
        <v>3</v>
      </c>
      <c r="B80" t="s">
        <v>3363</v>
      </c>
      <c r="C80" t="s">
        <v>3364</v>
      </c>
      <c r="D80" t="s">
        <v>3374</v>
      </c>
      <c r="E80" t="s">
        <v>3375</v>
      </c>
      <c r="F80" t="s">
        <v>3280</v>
      </c>
      <c r="G80" t="s">
        <v>3376</v>
      </c>
    </row>
    <row r="81" spans="1:7" ht="11.25" customHeight="1">
      <c r="A81" t="s">
        <v>3</v>
      </c>
      <c r="B81" t="s">
        <v>3363</v>
      </c>
      <c r="C81" t="s">
        <v>3364</v>
      </c>
      <c r="D81" t="s">
        <v>3363</v>
      </c>
      <c r="E81" t="s">
        <v>3364</v>
      </c>
      <c r="F81" t="s">
        <v>3217</v>
      </c>
      <c r="G81" t="s">
        <v>3377</v>
      </c>
    </row>
    <row r="82" spans="1:7" ht="11.25" customHeight="1">
      <c r="A82" t="s">
        <v>3</v>
      </c>
      <c r="B82" t="s">
        <v>3363</v>
      </c>
      <c r="C82" t="s">
        <v>3364</v>
      </c>
      <c r="D82" t="s">
        <v>3378</v>
      </c>
      <c r="E82" t="s">
        <v>3379</v>
      </c>
      <c r="F82" t="s">
        <v>3223</v>
      </c>
      <c r="G82" t="s">
        <v>3380</v>
      </c>
    </row>
    <row r="83" spans="1:7" ht="11.25" customHeight="1">
      <c r="A83" t="s">
        <v>3</v>
      </c>
      <c r="B83" t="s">
        <v>3363</v>
      </c>
      <c r="C83" t="s">
        <v>3364</v>
      </c>
      <c r="D83" t="s">
        <v>3381</v>
      </c>
      <c r="E83" t="s">
        <v>3382</v>
      </c>
      <c r="F83" t="s">
        <v>3223</v>
      </c>
      <c r="G83" t="s">
        <v>3383</v>
      </c>
    </row>
    <row r="84" spans="1:7" ht="11.25" customHeight="1">
      <c r="A84" t="s">
        <v>3</v>
      </c>
      <c r="B84" t="s">
        <v>3363</v>
      </c>
      <c r="C84" t="s">
        <v>3364</v>
      </c>
      <c r="D84" t="s">
        <v>3384</v>
      </c>
      <c r="E84" t="s">
        <v>3385</v>
      </c>
      <c r="F84" t="s">
        <v>3223</v>
      </c>
      <c r="G84" t="s">
        <v>3386</v>
      </c>
    </row>
    <row r="85" spans="1:7" ht="11.25" customHeight="1">
      <c r="A85" t="s">
        <v>3</v>
      </c>
      <c r="B85" t="s">
        <v>96</v>
      </c>
      <c r="C85" t="s">
        <v>97</v>
      </c>
      <c r="D85" t="s">
        <v>96</v>
      </c>
      <c r="E85" t="s">
        <v>97</v>
      </c>
      <c r="F85" t="s">
        <v>3214</v>
      </c>
      <c r="G85" t="s">
        <v>95</v>
      </c>
    </row>
    <row r="86" spans="1:7" ht="11.25" customHeight="1">
      <c r="A86" t="s">
        <v>3</v>
      </c>
      <c r="B86" t="s">
        <v>3387</v>
      </c>
      <c r="C86" t="s">
        <v>3388</v>
      </c>
      <c r="D86" t="s">
        <v>3389</v>
      </c>
      <c r="E86" t="s">
        <v>3390</v>
      </c>
      <c r="F86" t="s">
        <v>3223</v>
      </c>
      <c r="G86" t="s">
        <v>3391</v>
      </c>
    </row>
    <row r="87" spans="1:7" ht="11.25" customHeight="1">
      <c r="A87" t="s">
        <v>3</v>
      </c>
      <c r="B87" t="s">
        <v>3387</v>
      </c>
      <c r="C87" t="s">
        <v>3388</v>
      </c>
      <c r="D87" t="s">
        <v>3392</v>
      </c>
      <c r="E87" t="s">
        <v>3393</v>
      </c>
      <c r="F87" t="s">
        <v>3223</v>
      </c>
      <c r="G87" t="s">
        <v>3394</v>
      </c>
    </row>
    <row r="88" spans="1:7" ht="11.25" customHeight="1">
      <c r="A88" t="s">
        <v>3</v>
      </c>
      <c r="B88" t="s">
        <v>3387</v>
      </c>
      <c r="C88" t="s">
        <v>3388</v>
      </c>
      <c r="D88" t="s">
        <v>3395</v>
      </c>
      <c r="E88" t="s">
        <v>3396</v>
      </c>
      <c r="F88" t="s">
        <v>3223</v>
      </c>
      <c r="G88" t="s">
        <v>3397</v>
      </c>
    </row>
    <row r="89" spans="1:7" ht="11.25" customHeight="1">
      <c r="A89" t="s">
        <v>3</v>
      </c>
      <c r="B89" t="s">
        <v>3387</v>
      </c>
      <c r="C89" t="s">
        <v>3388</v>
      </c>
      <c r="D89" t="s">
        <v>3387</v>
      </c>
      <c r="E89" t="s">
        <v>3388</v>
      </c>
      <c r="F89" t="s">
        <v>3217</v>
      </c>
      <c r="G89" t="s">
        <v>3398</v>
      </c>
    </row>
    <row r="90" spans="1:7" ht="11.25" customHeight="1">
      <c r="A90" t="s">
        <v>3</v>
      </c>
      <c r="B90" t="s">
        <v>3387</v>
      </c>
      <c r="C90" t="s">
        <v>3388</v>
      </c>
      <c r="D90" t="s">
        <v>3399</v>
      </c>
      <c r="E90" t="s">
        <v>3400</v>
      </c>
      <c r="F90" t="s">
        <v>3223</v>
      </c>
      <c r="G90" t="s">
        <v>3401</v>
      </c>
    </row>
    <row r="91" spans="1:7" ht="11.25" customHeight="1">
      <c r="A91" t="s">
        <v>3</v>
      </c>
      <c r="B91" t="s">
        <v>3387</v>
      </c>
      <c r="C91" t="s">
        <v>3388</v>
      </c>
      <c r="D91" t="s">
        <v>3402</v>
      </c>
      <c r="E91" t="s">
        <v>3403</v>
      </c>
      <c r="F91" t="s">
        <v>3223</v>
      </c>
      <c r="G91" t="s">
        <v>3404</v>
      </c>
    </row>
    <row r="92" spans="1:7" ht="11.25" customHeight="1">
      <c r="A92" t="s">
        <v>3</v>
      </c>
      <c r="B92" t="s">
        <v>107</v>
      </c>
      <c r="C92" t="s">
        <v>108</v>
      </c>
      <c r="D92" t="s">
        <v>107</v>
      </c>
      <c r="E92" t="s">
        <v>108</v>
      </c>
      <c r="F92" t="s">
        <v>3214</v>
      </c>
      <c r="G92" t="s">
        <v>106</v>
      </c>
    </row>
    <row r="93" spans="1:7" ht="11.25" customHeight="1">
      <c r="A93" t="s">
        <v>3</v>
      </c>
      <c r="B93" t="s">
        <v>1175</v>
      </c>
      <c r="C93" t="s">
        <v>3405</v>
      </c>
      <c r="D93" t="s">
        <v>3406</v>
      </c>
      <c r="E93" t="s">
        <v>3407</v>
      </c>
      <c r="F93" t="s">
        <v>3223</v>
      </c>
      <c r="G93" t="s">
        <v>3408</v>
      </c>
    </row>
    <row r="94" spans="1:7" ht="11.25" customHeight="1">
      <c r="A94" t="s">
        <v>3</v>
      </c>
      <c r="B94" t="s">
        <v>1175</v>
      </c>
      <c r="C94" t="s">
        <v>3405</v>
      </c>
      <c r="D94" t="s">
        <v>1195</v>
      </c>
      <c r="E94" t="s">
        <v>1196</v>
      </c>
      <c r="F94" t="s">
        <v>3223</v>
      </c>
      <c r="G94" t="s">
        <v>3409</v>
      </c>
    </row>
    <row r="95" spans="1:7" ht="11.25" customHeight="1">
      <c r="A95" t="s">
        <v>3</v>
      </c>
      <c r="B95" t="s">
        <v>1175</v>
      </c>
      <c r="C95" t="s">
        <v>3405</v>
      </c>
      <c r="D95" t="s">
        <v>1175</v>
      </c>
      <c r="E95" t="s">
        <v>3405</v>
      </c>
      <c r="F95" t="s">
        <v>3217</v>
      </c>
      <c r="G95" t="s">
        <v>3410</v>
      </c>
    </row>
    <row r="96" spans="1:7" ht="11.25" customHeight="1">
      <c r="A96" t="s">
        <v>3</v>
      </c>
      <c r="B96" t="s">
        <v>1175</v>
      </c>
      <c r="C96" t="s">
        <v>3405</v>
      </c>
      <c r="D96" t="s">
        <v>1176</v>
      </c>
      <c r="E96" t="s">
        <v>1177</v>
      </c>
      <c r="F96" t="s">
        <v>3220</v>
      </c>
      <c r="G96" t="s">
        <v>3411</v>
      </c>
    </row>
    <row r="97" spans="1:7" ht="11.25" customHeight="1">
      <c r="A97" t="s">
        <v>3</v>
      </c>
      <c r="B97" t="s">
        <v>1175</v>
      </c>
      <c r="C97" t="s">
        <v>3405</v>
      </c>
      <c r="D97" t="s">
        <v>3412</v>
      </c>
      <c r="E97" t="s">
        <v>3413</v>
      </c>
      <c r="F97" t="s">
        <v>3223</v>
      </c>
      <c r="G97" t="s">
        <v>3414</v>
      </c>
    </row>
    <row r="98" spans="1:7" ht="11.25" customHeight="1">
      <c r="A98" t="s">
        <v>3</v>
      </c>
      <c r="B98" t="s">
        <v>1175</v>
      </c>
      <c r="C98" t="s">
        <v>3405</v>
      </c>
      <c r="D98" t="s">
        <v>3415</v>
      </c>
      <c r="E98" t="s">
        <v>3416</v>
      </c>
      <c r="F98" t="s">
        <v>3223</v>
      </c>
      <c r="G98" t="s">
        <v>3417</v>
      </c>
    </row>
    <row r="99" spans="1:7" ht="11.25" customHeight="1">
      <c r="A99" t="s">
        <v>3</v>
      </c>
      <c r="B99" t="s">
        <v>1175</v>
      </c>
      <c r="C99" t="s">
        <v>3405</v>
      </c>
      <c r="D99" t="s">
        <v>3418</v>
      </c>
      <c r="E99" t="s">
        <v>3419</v>
      </c>
      <c r="F99" t="s">
        <v>3223</v>
      </c>
      <c r="G99" t="s">
        <v>3420</v>
      </c>
    </row>
    <row r="100" spans="1:7" ht="11.25" customHeight="1">
      <c r="A100" t="s">
        <v>3</v>
      </c>
      <c r="B100" t="s">
        <v>104</v>
      </c>
      <c r="C100" t="s">
        <v>105</v>
      </c>
      <c r="D100" t="s">
        <v>104</v>
      </c>
      <c r="E100" t="s">
        <v>105</v>
      </c>
      <c r="F100" t="s">
        <v>3214</v>
      </c>
      <c r="G100" t="s">
        <v>103</v>
      </c>
    </row>
    <row r="101" spans="1:7" ht="11.25" customHeight="1">
      <c r="A101" t="s">
        <v>3</v>
      </c>
      <c r="B101" t="s">
        <v>3421</v>
      </c>
      <c r="C101" t="s">
        <v>3422</v>
      </c>
      <c r="D101" t="s">
        <v>3423</v>
      </c>
      <c r="E101" t="s">
        <v>3424</v>
      </c>
      <c r="F101" t="s">
        <v>3223</v>
      </c>
      <c r="G101" t="s">
        <v>1040</v>
      </c>
    </row>
    <row r="102" spans="1:7" ht="11.25" customHeight="1">
      <c r="A102" t="s">
        <v>3</v>
      </c>
      <c r="B102" t="s">
        <v>3421</v>
      </c>
      <c r="C102" t="s">
        <v>3422</v>
      </c>
      <c r="D102" t="s">
        <v>3425</v>
      </c>
      <c r="E102" t="s">
        <v>3426</v>
      </c>
      <c r="F102" t="s">
        <v>3223</v>
      </c>
      <c r="G102" t="s">
        <v>3427</v>
      </c>
    </row>
    <row r="103" spans="1:7" ht="11.25" customHeight="1">
      <c r="A103" t="s">
        <v>3</v>
      </c>
      <c r="B103" t="s">
        <v>3421</v>
      </c>
      <c r="C103" t="s">
        <v>3422</v>
      </c>
      <c r="D103" t="s">
        <v>3428</v>
      </c>
      <c r="E103" t="s">
        <v>3429</v>
      </c>
      <c r="F103" t="s">
        <v>3223</v>
      </c>
      <c r="G103" t="s">
        <v>3430</v>
      </c>
    </row>
    <row r="104" spans="1:7" ht="11.25" customHeight="1">
      <c r="A104" t="s">
        <v>3</v>
      </c>
      <c r="B104" t="s">
        <v>3421</v>
      </c>
      <c r="C104" t="s">
        <v>3422</v>
      </c>
      <c r="D104" t="s">
        <v>3431</v>
      </c>
      <c r="E104" t="s">
        <v>3432</v>
      </c>
      <c r="F104" t="s">
        <v>3223</v>
      </c>
      <c r="G104" t="s">
        <v>3433</v>
      </c>
    </row>
    <row r="105" spans="1:7" ht="11.25" customHeight="1">
      <c r="A105" t="s">
        <v>3</v>
      </c>
      <c r="B105" t="s">
        <v>3421</v>
      </c>
      <c r="C105" t="s">
        <v>3422</v>
      </c>
      <c r="D105" t="s">
        <v>3434</v>
      </c>
      <c r="E105" t="s">
        <v>3435</v>
      </c>
      <c r="F105" t="s">
        <v>3223</v>
      </c>
      <c r="G105" t="s">
        <v>3436</v>
      </c>
    </row>
    <row r="106" spans="1:7" ht="11.25" customHeight="1">
      <c r="A106" t="s">
        <v>3</v>
      </c>
      <c r="B106" t="s">
        <v>3421</v>
      </c>
      <c r="C106" t="s">
        <v>3422</v>
      </c>
      <c r="D106" t="s">
        <v>3437</v>
      </c>
      <c r="E106" t="s">
        <v>3438</v>
      </c>
      <c r="F106" t="s">
        <v>3223</v>
      </c>
      <c r="G106" t="s">
        <v>3439</v>
      </c>
    </row>
    <row r="107" spans="1:7" ht="11.25" customHeight="1">
      <c r="A107" t="s">
        <v>3</v>
      </c>
      <c r="B107" t="s">
        <v>3421</v>
      </c>
      <c r="C107" t="s">
        <v>3422</v>
      </c>
      <c r="D107" t="s">
        <v>3440</v>
      </c>
      <c r="E107" t="s">
        <v>3441</v>
      </c>
      <c r="F107" t="s">
        <v>3223</v>
      </c>
      <c r="G107" t="s">
        <v>3442</v>
      </c>
    </row>
    <row r="108" spans="1:7" ht="11.25" customHeight="1">
      <c r="A108" t="s">
        <v>3</v>
      </c>
      <c r="B108" t="s">
        <v>3421</v>
      </c>
      <c r="C108" t="s">
        <v>3422</v>
      </c>
      <c r="D108" t="s">
        <v>3443</v>
      </c>
      <c r="E108" t="s">
        <v>3444</v>
      </c>
      <c r="F108" t="s">
        <v>3223</v>
      </c>
      <c r="G108" t="s">
        <v>3445</v>
      </c>
    </row>
    <row r="109" spans="1:7" ht="11.25" customHeight="1">
      <c r="A109" t="s">
        <v>3</v>
      </c>
      <c r="B109" t="s">
        <v>3421</v>
      </c>
      <c r="C109" t="s">
        <v>3422</v>
      </c>
      <c r="D109" t="s">
        <v>3421</v>
      </c>
      <c r="E109" t="s">
        <v>3422</v>
      </c>
      <c r="F109" t="s">
        <v>3217</v>
      </c>
      <c r="G109" t="s">
        <v>3446</v>
      </c>
    </row>
    <row r="110" spans="1:7" ht="11.25" customHeight="1">
      <c r="A110" t="s">
        <v>3</v>
      </c>
      <c r="B110" t="s">
        <v>3421</v>
      </c>
      <c r="C110" t="s">
        <v>3422</v>
      </c>
      <c r="D110" t="s">
        <v>3447</v>
      </c>
      <c r="E110" t="s">
        <v>3448</v>
      </c>
      <c r="F110" t="s">
        <v>3220</v>
      </c>
      <c r="G110" t="s">
        <v>3449</v>
      </c>
    </row>
    <row r="111" spans="1:7" ht="11.25" customHeight="1">
      <c r="A111" t="s">
        <v>3</v>
      </c>
      <c r="B111" t="s">
        <v>3421</v>
      </c>
      <c r="C111" t="s">
        <v>3422</v>
      </c>
      <c r="D111" t="s">
        <v>3450</v>
      </c>
      <c r="E111" t="s">
        <v>3451</v>
      </c>
      <c r="F111" t="s">
        <v>3223</v>
      </c>
      <c r="G111" t="s">
        <v>669</v>
      </c>
    </row>
    <row r="112" spans="1:7" ht="11.25" customHeight="1">
      <c r="A112" t="s">
        <v>3</v>
      </c>
      <c r="B112" t="s">
        <v>3452</v>
      </c>
      <c r="C112" t="s">
        <v>3453</v>
      </c>
      <c r="D112" t="s">
        <v>3452</v>
      </c>
      <c r="E112" t="s">
        <v>3453</v>
      </c>
      <c r="F112" t="s">
        <v>3214</v>
      </c>
      <c r="G112" t="s">
        <v>3454</v>
      </c>
    </row>
    <row r="113" spans="1:7" ht="11.25" customHeight="1">
      <c r="A113" t="s">
        <v>3</v>
      </c>
      <c r="B113" t="s">
        <v>3455</v>
      </c>
      <c r="C113" t="s">
        <v>3456</v>
      </c>
      <c r="D113" t="s">
        <v>3457</v>
      </c>
      <c r="E113" t="s">
        <v>3458</v>
      </c>
      <c r="F113" t="s">
        <v>3280</v>
      </c>
      <c r="G113" t="s">
        <v>3459</v>
      </c>
    </row>
    <row r="114" spans="1:7" ht="11.25" customHeight="1">
      <c r="A114" t="s">
        <v>3</v>
      </c>
      <c r="B114" t="s">
        <v>3455</v>
      </c>
      <c r="C114" t="s">
        <v>3456</v>
      </c>
      <c r="D114" t="s">
        <v>3460</v>
      </c>
      <c r="E114" t="s">
        <v>3461</v>
      </c>
      <c r="F114" t="s">
        <v>3223</v>
      </c>
      <c r="G114" t="s">
        <v>3462</v>
      </c>
    </row>
    <row r="115" spans="1:7" ht="11.25" customHeight="1">
      <c r="A115" t="s">
        <v>3</v>
      </c>
      <c r="B115" t="s">
        <v>3455</v>
      </c>
      <c r="C115" t="s">
        <v>3456</v>
      </c>
      <c r="D115" t="s">
        <v>3463</v>
      </c>
      <c r="E115" t="s">
        <v>3464</v>
      </c>
      <c r="F115" t="s">
        <v>3223</v>
      </c>
      <c r="G115" t="s">
        <v>3465</v>
      </c>
    </row>
    <row r="116" spans="1:7" ht="11.25" customHeight="1">
      <c r="A116" t="s">
        <v>3</v>
      </c>
      <c r="B116" t="s">
        <v>3455</v>
      </c>
      <c r="C116" t="s">
        <v>3456</v>
      </c>
      <c r="D116" t="s">
        <v>3466</v>
      </c>
      <c r="E116" t="s">
        <v>3467</v>
      </c>
      <c r="F116" t="s">
        <v>3223</v>
      </c>
      <c r="G116" t="s">
        <v>3468</v>
      </c>
    </row>
    <row r="117" spans="1:7" ht="11.25" customHeight="1">
      <c r="A117" t="s">
        <v>3</v>
      </c>
      <c r="B117" t="s">
        <v>3455</v>
      </c>
      <c r="C117" t="s">
        <v>3456</v>
      </c>
      <c r="D117" t="s">
        <v>3455</v>
      </c>
      <c r="E117" t="s">
        <v>3456</v>
      </c>
      <c r="F117" t="s">
        <v>3217</v>
      </c>
      <c r="G117" t="s">
        <v>3469</v>
      </c>
    </row>
    <row r="118" spans="1:7" ht="11.25" customHeight="1">
      <c r="A118" t="s">
        <v>3</v>
      </c>
      <c r="B118" t="s">
        <v>3455</v>
      </c>
      <c r="C118" t="s">
        <v>3456</v>
      </c>
      <c r="D118" t="s">
        <v>3470</v>
      </c>
      <c r="E118" t="s">
        <v>3471</v>
      </c>
      <c r="F118" t="s">
        <v>3220</v>
      </c>
      <c r="G118" t="s">
        <v>3472</v>
      </c>
    </row>
    <row r="119" spans="1:7" ht="11.25" customHeight="1">
      <c r="A119" t="s">
        <v>3</v>
      </c>
      <c r="B119" t="s">
        <v>3455</v>
      </c>
      <c r="C119" t="s">
        <v>3456</v>
      </c>
      <c r="D119" t="s">
        <v>3473</v>
      </c>
      <c r="E119" t="s">
        <v>3474</v>
      </c>
      <c r="F119" t="s">
        <v>3223</v>
      </c>
      <c r="G119" t="s">
        <v>3475</v>
      </c>
    </row>
    <row r="120" spans="1:7" ht="11.25" customHeight="1">
      <c r="A120" t="s">
        <v>3</v>
      </c>
      <c r="B120" t="s">
        <v>120</v>
      </c>
      <c r="C120" t="s">
        <v>121</v>
      </c>
      <c r="D120" t="s">
        <v>120</v>
      </c>
      <c r="E120" t="s">
        <v>121</v>
      </c>
      <c r="F120" t="s">
        <v>3214</v>
      </c>
      <c r="G120" t="s">
        <v>119</v>
      </c>
    </row>
    <row r="121" spans="1:7" ht="11.25" customHeight="1">
      <c r="A121" t="s">
        <v>3</v>
      </c>
      <c r="B121" t="s">
        <v>1121</v>
      </c>
      <c r="C121" t="s">
        <v>3476</v>
      </c>
      <c r="D121" t="s">
        <v>3477</v>
      </c>
      <c r="E121" t="s">
        <v>3478</v>
      </c>
      <c r="F121" t="s">
        <v>3223</v>
      </c>
      <c r="G121" t="s">
        <v>3479</v>
      </c>
    </row>
    <row r="122" spans="1:7" ht="11.25" customHeight="1">
      <c r="A122" t="s">
        <v>3</v>
      </c>
      <c r="B122" t="s">
        <v>1121</v>
      </c>
      <c r="C122" t="s">
        <v>3476</v>
      </c>
      <c r="D122" t="s">
        <v>3480</v>
      </c>
      <c r="E122" t="s">
        <v>3481</v>
      </c>
      <c r="F122" t="s">
        <v>3223</v>
      </c>
      <c r="G122" t="s">
        <v>3482</v>
      </c>
    </row>
    <row r="123" spans="1:7" ht="11.25" customHeight="1">
      <c r="A123" t="s">
        <v>3</v>
      </c>
      <c r="B123" t="s">
        <v>1121</v>
      </c>
      <c r="C123" t="s">
        <v>3476</v>
      </c>
      <c r="D123" t="s">
        <v>3483</v>
      </c>
      <c r="E123" t="s">
        <v>3484</v>
      </c>
      <c r="F123" t="s">
        <v>3223</v>
      </c>
      <c r="G123" t="s">
        <v>3485</v>
      </c>
    </row>
    <row r="124" spans="1:7" ht="11.25" customHeight="1">
      <c r="A124" t="s">
        <v>3</v>
      </c>
      <c r="B124" t="s">
        <v>1121</v>
      </c>
      <c r="C124" t="s">
        <v>3476</v>
      </c>
      <c r="D124" t="s">
        <v>3486</v>
      </c>
      <c r="E124" t="s">
        <v>3487</v>
      </c>
      <c r="F124" t="s">
        <v>3223</v>
      </c>
      <c r="G124" t="s">
        <v>3488</v>
      </c>
    </row>
    <row r="125" spans="1:7" ht="11.25" customHeight="1">
      <c r="A125" t="s">
        <v>3</v>
      </c>
      <c r="B125" t="s">
        <v>1121</v>
      </c>
      <c r="C125" t="s">
        <v>3476</v>
      </c>
      <c r="D125" t="s">
        <v>3489</v>
      </c>
      <c r="E125" t="s">
        <v>3490</v>
      </c>
      <c r="F125" t="s">
        <v>3223</v>
      </c>
      <c r="G125" t="s">
        <v>3491</v>
      </c>
    </row>
    <row r="126" spans="1:7" ht="11.25" customHeight="1">
      <c r="A126" t="s">
        <v>3</v>
      </c>
      <c r="B126" t="s">
        <v>1121</v>
      </c>
      <c r="C126" t="s">
        <v>3476</v>
      </c>
      <c r="D126" t="s">
        <v>3492</v>
      </c>
      <c r="E126" t="s">
        <v>3493</v>
      </c>
      <c r="F126" t="s">
        <v>3223</v>
      </c>
      <c r="G126" t="s">
        <v>3494</v>
      </c>
    </row>
    <row r="127" spans="1:7" ht="11.25" customHeight="1">
      <c r="A127" t="s">
        <v>3</v>
      </c>
      <c r="B127" t="s">
        <v>1121</v>
      </c>
      <c r="C127" t="s">
        <v>3476</v>
      </c>
      <c r="D127" t="s">
        <v>3495</v>
      </c>
      <c r="E127" t="s">
        <v>3496</v>
      </c>
      <c r="F127" t="s">
        <v>3223</v>
      </c>
      <c r="G127" t="s">
        <v>3497</v>
      </c>
    </row>
    <row r="128" spans="1:7" ht="11.25" customHeight="1">
      <c r="A128" t="s">
        <v>3</v>
      </c>
      <c r="B128" t="s">
        <v>1121</v>
      </c>
      <c r="C128" t="s">
        <v>3476</v>
      </c>
      <c r="D128" t="s">
        <v>3498</v>
      </c>
      <c r="E128" t="s">
        <v>3499</v>
      </c>
      <c r="F128" t="s">
        <v>3223</v>
      </c>
      <c r="G128" t="s">
        <v>3500</v>
      </c>
    </row>
    <row r="129" spans="1:7" ht="11.25" customHeight="1">
      <c r="A129" t="s">
        <v>3</v>
      </c>
      <c r="B129" t="s">
        <v>1121</v>
      </c>
      <c r="C129" t="s">
        <v>3476</v>
      </c>
      <c r="D129" t="s">
        <v>3501</v>
      </c>
      <c r="E129" t="s">
        <v>3502</v>
      </c>
      <c r="F129" t="s">
        <v>3223</v>
      </c>
      <c r="G129" t="s">
        <v>3503</v>
      </c>
    </row>
    <row r="130" spans="1:7" ht="11.25" customHeight="1">
      <c r="A130" t="s">
        <v>3</v>
      </c>
      <c r="B130" t="s">
        <v>1121</v>
      </c>
      <c r="C130" t="s">
        <v>3476</v>
      </c>
      <c r="D130" t="s">
        <v>3504</v>
      </c>
      <c r="E130" t="s">
        <v>3505</v>
      </c>
      <c r="F130" t="s">
        <v>3223</v>
      </c>
      <c r="G130" t="s">
        <v>3506</v>
      </c>
    </row>
    <row r="131" spans="1:7" ht="11.25" customHeight="1">
      <c r="A131" t="s">
        <v>3</v>
      </c>
      <c r="B131" t="s">
        <v>1121</v>
      </c>
      <c r="C131" t="s">
        <v>3476</v>
      </c>
      <c r="D131" t="s">
        <v>3507</v>
      </c>
      <c r="E131" t="s">
        <v>3508</v>
      </c>
      <c r="F131" t="s">
        <v>3223</v>
      </c>
      <c r="G131" t="s">
        <v>3509</v>
      </c>
    </row>
    <row r="132" spans="1:7" ht="11.25" customHeight="1">
      <c r="A132" t="s">
        <v>3</v>
      </c>
      <c r="B132" t="s">
        <v>1121</v>
      </c>
      <c r="C132" t="s">
        <v>3476</v>
      </c>
      <c r="D132" t="s">
        <v>1122</v>
      </c>
      <c r="E132" t="s">
        <v>1123</v>
      </c>
      <c r="F132" t="s">
        <v>3220</v>
      </c>
      <c r="G132" t="s">
        <v>3510</v>
      </c>
    </row>
    <row r="133" spans="1:7" ht="11.25" customHeight="1">
      <c r="A133" t="s">
        <v>3</v>
      </c>
      <c r="B133" t="s">
        <v>1121</v>
      </c>
      <c r="C133" t="s">
        <v>3476</v>
      </c>
      <c r="D133" t="s">
        <v>1121</v>
      </c>
      <c r="E133" t="s">
        <v>3476</v>
      </c>
      <c r="F133" t="s">
        <v>3217</v>
      </c>
      <c r="G133" t="s">
        <v>3511</v>
      </c>
    </row>
    <row r="134" spans="1:7" ht="11.25" customHeight="1">
      <c r="A134" t="s">
        <v>3</v>
      </c>
      <c r="B134" t="s">
        <v>1121</v>
      </c>
      <c r="C134" t="s">
        <v>3476</v>
      </c>
      <c r="D134" t="s">
        <v>3512</v>
      </c>
      <c r="E134" t="s">
        <v>3513</v>
      </c>
      <c r="F134" t="s">
        <v>3223</v>
      </c>
      <c r="G134" t="s">
        <v>3514</v>
      </c>
    </row>
    <row r="135" spans="1:7" ht="11.25" customHeight="1">
      <c r="A135" t="s">
        <v>3</v>
      </c>
      <c r="B135" t="s">
        <v>153</v>
      </c>
      <c r="C135" t="s">
        <v>154</v>
      </c>
      <c r="D135" t="s">
        <v>153</v>
      </c>
      <c r="E135" t="s">
        <v>154</v>
      </c>
      <c r="F135" t="s">
        <v>3214</v>
      </c>
      <c r="G135" t="s">
        <v>152</v>
      </c>
    </row>
    <row r="136" spans="1:7" ht="11.25" customHeight="1">
      <c r="A136" t="s">
        <v>3</v>
      </c>
      <c r="B136" t="s">
        <v>3515</v>
      </c>
      <c r="C136" t="s">
        <v>3516</v>
      </c>
      <c r="D136" t="s">
        <v>3517</v>
      </c>
      <c r="E136" t="s">
        <v>3518</v>
      </c>
      <c r="F136" t="s">
        <v>3223</v>
      </c>
      <c r="G136" t="s">
        <v>3519</v>
      </c>
    </row>
    <row r="137" spans="1:7" ht="11.25" customHeight="1">
      <c r="A137" t="s">
        <v>3</v>
      </c>
      <c r="B137" t="s">
        <v>3515</v>
      </c>
      <c r="C137" t="s">
        <v>3516</v>
      </c>
      <c r="D137" t="s">
        <v>3520</v>
      </c>
      <c r="E137" t="s">
        <v>3521</v>
      </c>
      <c r="F137" t="s">
        <v>3223</v>
      </c>
      <c r="G137" t="s">
        <v>3522</v>
      </c>
    </row>
    <row r="138" spans="1:7" ht="11.25" customHeight="1">
      <c r="A138" t="s">
        <v>3</v>
      </c>
      <c r="B138" t="s">
        <v>3515</v>
      </c>
      <c r="C138" t="s">
        <v>3516</v>
      </c>
      <c r="D138" t="s">
        <v>3523</v>
      </c>
      <c r="E138" t="s">
        <v>3524</v>
      </c>
      <c r="F138" t="s">
        <v>3223</v>
      </c>
      <c r="G138" t="s">
        <v>3525</v>
      </c>
    </row>
    <row r="139" spans="1:7" ht="11.25" customHeight="1">
      <c r="A139" t="s">
        <v>3</v>
      </c>
      <c r="B139" t="s">
        <v>3515</v>
      </c>
      <c r="C139" t="s">
        <v>3516</v>
      </c>
      <c r="D139" t="s">
        <v>3526</v>
      </c>
      <c r="E139" t="s">
        <v>3527</v>
      </c>
      <c r="F139" t="s">
        <v>3223</v>
      </c>
      <c r="G139" t="s">
        <v>3528</v>
      </c>
    </row>
    <row r="140" spans="1:7" ht="11.25" customHeight="1">
      <c r="A140" t="s">
        <v>3</v>
      </c>
      <c r="B140" t="s">
        <v>3515</v>
      </c>
      <c r="C140" t="s">
        <v>3516</v>
      </c>
      <c r="D140" t="s">
        <v>3529</v>
      </c>
      <c r="E140" t="s">
        <v>3530</v>
      </c>
      <c r="F140" t="s">
        <v>3223</v>
      </c>
      <c r="G140" t="s">
        <v>3531</v>
      </c>
    </row>
    <row r="141" spans="1:7" ht="11.25" customHeight="1">
      <c r="A141" t="s">
        <v>3</v>
      </c>
      <c r="B141" t="s">
        <v>3515</v>
      </c>
      <c r="C141" t="s">
        <v>3516</v>
      </c>
      <c r="D141" t="s">
        <v>3532</v>
      </c>
      <c r="E141" t="s">
        <v>3533</v>
      </c>
      <c r="F141" t="s">
        <v>3223</v>
      </c>
      <c r="G141" t="s">
        <v>3534</v>
      </c>
    </row>
    <row r="142" spans="1:7" ht="11.25" customHeight="1">
      <c r="A142" t="s">
        <v>3</v>
      </c>
      <c r="B142" t="s">
        <v>3515</v>
      </c>
      <c r="C142" t="s">
        <v>3516</v>
      </c>
      <c r="D142" t="s">
        <v>3535</v>
      </c>
      <c r="E142" t="s">
        <v>3536</v>
      </c>
      <c r="F142" t="s">
        <v>3223</v>
      </c>
      <c r="G142" t="s">
        <v>3537</v>
      </c>
    </row>
    <row r="143" spans="1:7" ht="11.25" customHeight="1">
      <c r="A143" t="s">
        <v>3</v>
      </c>
      <c r="B143" t="s">
        <v>3515</v>
      </c>
      <c r="C143" t="s">
        <v>3516</v>
      </c>
      <c r="D143" t="s">
        <v>3538</v>
      </c>
      <c r="E143" t="s">
        <v>3539</v>
      </c>
      <c r="F143" t="s">
        <v>3223</v>
      </c>
      <c r="G143" t="s">
        <v>3540</v>
      </c>
    </row>
    <row r="144" spans="1:7" ht="11.25" customHeight="1">
      <c r="A144" t="s">
        <v>3</v>
      </c>
      <c r="B144" t="s">
        <v>3515</v>
      </c>
      <c r="C144" t="s">
        <v>3516</v>
      </c>
      <c r="D144" t="s">
        <v>3541</v>
      </c>
      <c r="E144" t="s">
        <v>3542</v>
      </c>
      <c r="F144" t="s">
        <v>3223</v>
      </c>
      <c r="G144" t="s">
        <v>3543</v>
      </c>
    </row>
    <row r="145" spans="1:7" ht="11.25" customHeight="1">
      <c r="A145" t="s">
        <v>3</v>
      </c>
      <c r="B145" t="s">
        <v>3515</v>
      </c>
      <c r="C145" t="s">
        <v>3516</v>
      </c>
      <c r="D145" t="s">
        <v>3544</v>
      </c>
      <c r="E145" t="s">
        <v>3545</v>
      </c>
      <c r="F145" t="s">
        <v>3223</v>
      </c>
      <c r="G145" t="s">
        <v>3546</v>
      </c>
    </row>
    <row r="146" spans="1:7" ht="11.25" customHeight="1">
      <c r="A146" t="s">
        <v>3</v>
      </c>
      <c r="B146" t="s">
        <v>3515</v>
      </c>
      <c r="C146" t="s">
        <v>3516</v>
      </c>
      <c r="D146" t="s">
        <v>3547</v>
      </c>
      <c r="E146" t="s">
        <v>3548</v>
      </c>
      <c r="F146" t="s">
        <v>3223</v>
      </c>
      <c r="G146" t="s">
        <v>3549</v>
      </c>
    </row>
    <row r="147" spans="1:7" ht="11.25" customHeight="1">
      <c r="A147" t="s">
        <v>3</v>
      </c>
      <c r="B147" t="s">
        <v>3515</v>
      </c>
      <c r="C147" t="s">
        <v>3516</v>
      </c>
      <c r="D147" t="s">
        <v>3550</v>
      </c>
      <c r="E147" t="s">
        <v>3551</v>
      </c>
      <c r="F147" t="s">
        <v>3223</v>
      </c>
      <c r="G147" t="s">
        <v>3552</v>
      </c>
    </row>
    <row r="148" spans="1:7" ht="11.25" customHeight="1">
      <c r="A148" t="s">
        <v>3</v>
      </c>
      <c r="B148" t="s">
        <v>3515</v>
      </c>
      <c r="C148" t="s">
        <v>3516</v>
      </c>
      <c r="D148" t="s">
        <v>3553</v>
      </c>
      <c r="E148" t="s">
        <v>3554</v>
      </c>
      <c r="F148" t="s">
        <v>3223</v>
      </c>
      <c r="G148" t="s">
        <v>3555</v>
      </c>
    </row>
    <row r="149" spans="1:7" ht="11.25" customHeight="1">
      <c r="A149" t="s">
        <v>3</v>
      </c>
      <c r="B149" t="s">
        <v>3515</v>
      </c>
      <c r="C149" t="s">
        <v>3516</v>
      </c>
      <c r="D149" t="s">
        <v>3556</v>
      </c>
      <c r="E149" t="s">
        <v>3557</v>
      </c>
      <c r="F149" t="s">
        <v>3223</v>
      </c>
      <c r="G149" t="s">
        <v>3558</v>
      </c>
    </row>
    <row r="150" spans="1:7" ht="11.25" customHeight="1">
      <c r="A150" t="s">
        <v>3</v>
      </c>
      <c r="B150" t="s">
        <v>3515</v>
      </c>
      <c r="C150" t="s">
        <v>3516</v>
      </c>
      <c r="D150" t="s">
        <v>3559</v>
      </c>
      <c r="E150" t="s">
        <v>3560</v>
      </c>
      <c r="F150" t="s">
        <v>3223</v>
      </c>
      <c r="G150" t="s">
        <v>3561</v>
      </c>
    </row>
    <row r="151" spans="1:7" ht="11.25" customHeight="1">
      <c r="A151" t="s">
        <v>3</v>
      </c>
      <c r="B151" t="s">
        <v>3515</v>
      </c>
      <c r="C151" t="s">
        <v>3516</v>
      </c>
      <c r="D151" t="s">
        <v>3562</v>
      </c>
      <c r="E151" t="s">
        <v>3563</v>
      </c>
      <c r="F151" t="s">
        <v>3223</v>
      </c>
      <c r="G151" t="s">
        <v>3564</v>
      </c>
    </row>
    <row r="152" spans="1:7" ht="11.25" customHeight="1">
      <c r="A152" t="s">
        <v>3</v>
      </c>
      <c r="B152" t="s">
        <v>3515</v>
      </c>
      <c r="C152" t="s">
        <v>3516</v>
      </c>
      <c r="D152" t="s">
        <v>3515</v>
      </c>
      <c r="E152" t="s">
        <v>3516</v>
      </c>
      <c r="F152" t="s">
        <v>3217</v>
      </c>
      <c r="G152" t="s">
        <v>3565</v>
      </c>
    </row>
    <row r="153" spans="1:7" ht="11.25" customHeight="1">
      <c r="A153" t="s">
        <v>3</v>
      </c>
      <c r="B153" t="s">
        <v>3515</v>
      </c>
      <c r="C153" t="s">
        <v>3516</v>
      </c>
      <c r="D153" t="s">
        <v>3566</v>
      </c>
      <c r="E153" t="s">
        <v>3567</v>
      </c>
      <c r="F153" t="s">
        <v>3223</v>
      </c>
      <c r="G153" t="s">
        <v>3568</v>
      </c>
    </row>
    <row r="154" spans="1:7" ht="11.25" customHeight="1">
      <c r="A154" t="s">
        <v>3</v>
      </c>
      <c r="B154" t="s">
        <v>3515</v>
      </c>
      <c r="C154" t="s">
        <v>3516</v>
      </c>
      <c r="D154" t="s">
        <v>3569</v>
      </c>
      <c r="E154" t="s">
        <v>3570</v>
      </c>
      <c r="F154" t="s">
        <v>3223</v>
      </c>
      <c r="G154" t="s">
        <v>3571</v>
      </c>
    </row>
    <row r="155" spans="1:7" ht="11.25" customHeight="1">
      <c r="A155" t="s">
        <v>3</v>
      </c>
      <c r="B155" t="s">
        <v>3515</v>
      </c>
      <c r="C155" t="s">
        <v>3516</v>
      </c>
      <c r="D155" t="s">
        <v>3572</v>
      </c>
      <c r="E155" t="s">
        <v>3573</v>
      </c>
      <c r="F155" t="s">
        <v>3223</v>
      </c>
      <c r="G155" t="s">
        <v>3574</v>
      </c>
    </row>
    <row r="156" spans="1:7" ht="11.25" customHeight="1">
      <c r="A156" t="s">
        <v>3</v>
      </c>
      <c r="B156" t="s">
        <v>99</v>
      </c>
      <c r="C156" t="s">
        <v>100</v>
      </c>
      <c r="D156" t="s">
        <v>99</v>
      </c>
      <c r="E156" t="s">
        <v>100</v>
      </c>
      <c r="F156" t="s">
        <v>3214</v>
      </c>
      <c r="G156" t="s">
        <v>98</v>
      </c>
    </row>
    <row r="157" spans="1:7" ht="11.25" customHeight="1">
      <c r="A157" t="s">
        <v>3</v>
      </c>
      <c r="B157" t="s">
        <v>1202</v>
      </c>
      <c r="C157" t="s">
        <v>3575</v>
      </c>
      <c r="D157" t="s">
        <v>3576</v>
      </c>
      <c r="E157" t="s">
        <v>3577</v>
      </c>
      <c r="F157" t="s">
        <v>3223</v>
      </c>
      <c r="G157" t="s">
        <v>3578</v>
      </c>
    </row>
    <row r="158" spans="1:7" ht="11.25" customHeight="1">
      <c r="A158" t="s">
        <v>3</v>
      </c>
      <c r="B158" t="s">
        <v>1202</v>
      </c>
      <c r="C158" t="s">
        <v>3575</v>
      </c>
      <c r="D158" t="s">
        <v>3579</v>
      </c>
      <c r="E158" t="s">
        <v>3580</v>
      </c>
      <c r="F158" t="s">
        <v>3223</v>
      </c>
      <c r="G158" t="s">
        <v>3581</v>
      </c>
    </row>
    <row r="159" spans="1:7" ht="11.25" customHeight="1">
      <c r="A159" t="s">
        <v>3</v>
      </c>
      <c r="B159" t="s">
        <v>1202</v>
      </c>
      <c r="C159" t="s">
        <v>3575</v>
      </c>
      <c r="D159" t="s">
        <v>3582</v>
      </c>
      <c r="E159" t="s">
        <v>3583</v>
      </c>
      <c r="F159" t="s">
        <v>3223</v>
      </c>
      <c r="G159" t="s">
        <v>3584</v>
      </c>
    </row>
    <row r="160" spans="1:7" ht="11.25" customHeight="1">
      <c r="A160" t="s">
        <v>3</v>
      </c>
      <c r="B160" t="s">
        <v>1202</v>
      </c>
      <c r="C160" t="s">
        <v>3575</v>
      </c>
      <c r="D160" t="s">
        <v>3251</v>
      </c>
      <c r="E160" t="s">
        <v>3585</v>
      </c>
      <c r="F160" t="s">
        <v>3223</v>
      </c>
      <c r="G160" t="s">
        <v>3586</v>
      </c>
    </row>
    <row r="161" spans="1:7" ht="11.25" customHeight="1">
      <c r="A161" t="s">
        <v>3</v>
      </c>
      <c r="B161" t="s">
        <v>1202</v>
      </c>
      <c r="C161" t="s">
        <v>3575</v>
      </c>
      <c r="D161" t="s">
        <v>1202</v>
      </c>
      <c r="E161" t="s">
        <v>3575</v>
      </c>
      <c r="F161" t="s">
        <v>3217</v>
      </c>
      <c r="G161" t="s">
        <v>3587</v>
      </c>
    </row>
    <row r="162" spans="1:7" ht="11.25" customHeight="1">
      <c r="A162" t="s">
        <v>3</v>
      </c>
      <c r="B162" t="s">
        <v>1202</v>
      </c>
      <c r="C162" t="s">
        <v>3575</v>
      </c>
      <c r="D162" t="s">
        <v>1203</v>
      </c>
      <c r="E162" t="s">
        <v>1204</v>
      </c>
      <c r="F162" t="s">
        <v>3220</v>
      </c>
      <c r="G162" t="s">
        <v>3588</v>
      </c>
    </row>
    <row r="163" spans="1:7" ht="11.25" customHeight="1">
      <c r="A163" t="s">
        <v>3</v>
      </c>
      <c r="B163" t="s">
        <v>3589</v>
      </c>
      <c r="C163" t="s">
        <v>3590</v>
      </c>
      <c r="D163" t="s">
        <v>3589</v>
      </c>
      <c r="E163" t="s">
        <v>3590</v>
      </c>
      <c r="F163" t="s">
        <v>3214</v>
      </c>
      <c r="G163" t="s">
        <v>3591</v>
      </c>
    </row>
    <row r="164" spans="1:7" ht="11.25" customHeight="1">
      <c r="A164" t="s">
        <v>3</v>
      </c>
      <c r="B164" t="s">
        <v>3592</v>
      </c>
      <c r="C164" t="s">
        <v>3593</v>
      </c>
      <c r="D164" t="s">
        <v>3594</v>
      </c>
      <c r="E164" t="s">
        <v>3595</v>
      </c>
      <c r="F164" t="s">
        <v>3223</v>
      </c>
      <c r="G164" t="s">
        <v>3596</v>
      </c>
    </row>
    <row r="165" spans="1:7" ht="11.25" customHeight="1">
      <c r="A165" t="s">
        <v>3</v>
      </c>
      <c r="B165" t="s">
        <v>3592</v>
      </c>
      <c r="C165" t="s">
        <v>3593</v>
      </c>
      <c r="D165" t="s">
        <v>3597</v>
      </c>
      <c r="E165" t="s">
        <v>3598</v>
      </c>
      <c r="F165" t="s">
        <v>3223</v>
      </c>
      <c r="G165" t="s">
        <v>3599</v>
      </c>
    </row>
    <row r="166" spans="1:7" ht="11.25" customHeight="1">
      <c r="A166" t="s">
        <v>3</v>
      </c>
      <c r="B166" t="s">
        <v>3592</v>
      </c>
      <c r="C166" t="s">
        <v>3593</v>
      </c>
      <c r="D166" t="s">
        <v>3600</v>
      </c>
      <c r="E166" t="s">
        <v>3601</v>
      </c>
      <c r="F166" t="s">
        <v>3223</v>
      </c>
      <c r="G166" t="s">
        <v>3602</v>
      </c>
    </row>
    <row r="167" spans="1:7" ht="11.25" customHeight="1">
      <c r="A167" t="s">
        <v>3</v>
      </c>
      <c r="B167" t="s">
        <v>3592</v>
      </c>
      <c r="C167" t="s">
        <v>3593</v>
      </c>
      <c r="D167" t="s">
        <v>3592</v>
      </c>
      <c r="E167" t="s">
        <v>3593</v>
      </c>
      <c r="F167" t="s">
        <v>3217</v>
      </c>
      <c r="G167" t="s">
        <v>3603</v>
      </c>
    </row>
    <row r="168" spans="1:7" ht="11.25" customHeight="1">
      <c r="A168" t="s">
        <v>3</v>
      </c>
      <c r="B168" t="s">
        <v>3592</v>
      </c>
      <c r="C168" t="s">
        <v>3593</v>
      </c>
      <c r="D168" t="s">
        <v>3604</v>
      </c>
      <c r="E168" t="s">
        <v>3605</v>
      </c>
      <c r="F168" t="s">
        <v>3223</v>
      </c>
      <c r="G168" t="s">
        <v>3606</v>
      </c>
    </row>
    <row r="169" spans="1:7" ht="11.25" customHeight="1">
      <c r="A169" t="s">
        <v>3</v>
      </c>
      <c r="B169" t="s">
        <v>3607</v>
      </c>
      <c r="C169" t="s">
        <v>3608</v>
      </c>
      <c r="D169" t="s">
        <v>3607</v>
      </c>
      <c r="E169" t="s">
        <v>3608</v>
      </c>
      <c r="F169" t="s">
        <v>3214</v>
      </c>
      <c r="G169" t="s">
        <v>3609</v>
      </c>
    </row>
    <row r="170" spans="1:7" ht="11.25" customHeight="1">
      <c r="A170" t="s">
        <v>3</v>
      </c>
      <c r="B170" t="s">
        <v>3610</v>
      </c>
      <c r="C170" t="s">
        <v>3611</v>
      </c>
      <c r="D170" t="s">
        <v>3612</v>
      </c>
      <c r="E170" t="s">
        <v>3613</v>
      </c>
      <c r="F170" t="s">
        <v>3223</v>
      </c>
      <c r="G170" t="s">
        <v>3614</v>
      </c>
    </row>
    <row r="171" spans="1:7" ht="11.25" customHeight="1">
      <c r="A171" t="s">
        <v>3</v>
      </c>
      <c r="B171" t="s">
        <v>3610</v>
      </c>
      <c r="C171" t="s">
        <v>3611</v>
      </c>
      <c r="D171" t="s">
        <v>3615</v>
      </c>
      <c r="E171" t="s">
        <v>3616</v>
      </c>
      <c r="F171" t="s">
        <v>3223</v>
      </c>
      <c r="G171" t="s">
        <v>3617</v>
      </c>
    </row>
    <row r="172" spans="1:7" ht="11.25" customHeight="1">
      <c r="A172" t="s">
        <v>3</v>
      </c>
      <c r="B172" t="s">
        <v>3610</v>
      </c>
      <c r="C172" t="s">
        <v>3611</v>
      </c>
      <c r="D172" t="s">
        <v>3610</v>
      </c>
      <c r="E172" t="s">
        <v>3611</v>
      </c>
      <c r="F172" t="s">
        <v>3217</v>
      </c>
      <c r="G172" t="s">
        <v>3618</v>
      </c>
    </row>
    <row r="173" spans="1:7" ht="11.25" customHeight="1">
      <c r="A173" t="s">
        <v>3</v>
      </c>
      <c r="B173" t="s">
        <v>3610</v>
      </c>
      <c r="C173" t="s">
        <v>3611</v>
      </c>
      <c r="D173" t="s">
        <v>3619</v>
      </c>
      <c r="E173" t="s">
        <v>3620</v>
      </c>
      <c r="F173" t="s">
        <v>3223</v>
      </c>
      <c r="G173" t="s">
        <v>3621</v>
      </c>
    </row>
    <row r="174" spans="1:7" ht="11.25" customHeight="1">
      <c r="A174" t="s">
        <v>3</v>
      </c>
      <c r="B174" t="s">
        <v>3622</v>
      </c>
      <c r="C174" t="s">
        <v>3623</v>
      </c>
      <c r="D174" t="s">
        <v>3622</v>
      </c>
      <c r="E174" t="s">
        <v>3623</v>
      </c>
      <c r="F174" t="s">
        <v>3214</v>
      </c>
      <c r="G174" t="s">
        <v>3624</v>
      </c>
    </row>
    <row r="175" spans="1:7" ht="11.25" customHeight="1">
      <c r="A175" t="s">
        <v>3</v>
      </c>
      <c r="B175" t="s">
        <v>3625</v>
      </c>
      <c r="C175" t="s">
        <v>3626</v>
      </c>
      <c r="D175" t="s">
        <v>3627</v>
      </c>
      <c r="E175" t="s">
        <v>3628</v>
      </c>
      <c r="F175" t="s">
        <v>3223</v>
      </c>
      <c r="G175" t="s">
        <v>3629</v>
      </c>
    </row>
    <row r="176" spans="1:7" ht="11.25" customHeight="1">
      <c r="A176" t="s">
        <v>3</v>
      </c>
      <c r="B176" t="s">
        <v>3625</v>
      </c>
      <c r="C176" t="s">
        <v>3626</v>
      </c>
      <c r="D176" t="s">
        <v>3630</v>
      </c>
      <c r="E176" t="s">
        <v>3631</v>
      </c>
      <c r="F176" t="s">
        <v>3223</v>
      </c>
      <c r="G176" t="s">
        <v>3632</v>
      </c>
    </row>
    <row r="177" spans="1:7" ht="11.25" customHeight="1">
      <c r="A177" t="s">
        <v>3</v>
      </c>
      <c r="B177" t="s">
        <v>3625</v>
      </c>
      <c r="C177" t="s">
        <v>3626</v>
      </c>
      <c r="D177" t="s">
        <v>3633</v>
      </c>
      <c r="E177" t="s">
        <v>3634</v>
      </c>
      <c r="F177" t="s">
        <v>3223</v>
      </c>
      <c r="G177" t="s">
        <v>3635</v>
      </c>
    </row>
    <row r="178" spans="1:7" ht="11.25" customHeight="1">
      <c r="A178" t="s">
        <v>3</v>
      </c>
      <c r="B178" t="s">
        <v>3625</v>
      </c>
      <c r="C178" t="s">
        <v>3626</v>
      </c>
      <c r="D178" t="s">
        <v>3636</v>
      </c>
      <c r="E178" t="s">
        <v>3637</v>
      </c>
      <c r="F178" t="s">
        <v>3223</v>
      </c>
      <c r="G178" t="s">
        <v>3638</v>
      </c>
    </row>
    <row r="179" spans="1:7" ht="11.25" customHeight="1">
      <c r="A179" t="s">
        <v>3</v>
      </c>
      <c r="B179" t="s">
        <v>3625</v>
      </c>
      <c r="C179" t="s">
        <v>3626</v>
      </c>
      <c r="D179" t="s">
        <v>3639</v>
      </c>
      <c r="E179" t="s">
        <v>3640</v>
      </c>
      <c r="F179" t="s">
        <v>3223</v>
      </c>
      <c r="G179" t="s">
        <v>3641</v>
      </c>
    </row>
    <row r="180" spans="1:7" ht="11.25" customHeight="1">
      <c r="A180" t="s">
        <v>3</v>
      </c>
      <c r="B180" t="s">
        <v>3625</v>
      </c>
      <c r="C180" t="s">
        <v>3626</v>
      </c>
      <c r="D180" t="s">
        <v>3625</v>
      </c>
      <c r="E180" t="s">
        <v>3626</v>
      </c>
      <c r="F180" t="s">
        <v>3217</v>
      </c>
      <c r="G180" t="s">
        <v>3642</v>
      </c>
    </row>
    <row r="181" spans="1:7" ht="11.25" customHeight="1">
      <c r="A181" t="s">
        <v>3</v>
      </c>
      <c r="B181" t="s">
        <v>3625</v>
      </c>
      <c r="C181" t="s">
        <v>3626</v>
      </c>
      <c r="D181" t="s">
        <v>3643</v>
      </c>
      <c r="E181" t="s">
        <v>3644</v>
      </c>
      <c r="F181" t="s">
        <v>3280</v>
      </c>
      <c r="G181" t="s">
        <v>3645</v>
      </c>
    </row>
    <row r="182" spans="1:7" ht="11.25" customHeight="1">
      <c r="A182" t="s">
        <v>3</v>
      </c>
      <c r="B182" t="s">
        <v>3625</v>
      </c>
      <c r="C182" t="s">
        <v>3626</v>
      </c>
      <c r="D182" t="s">
        <v>3646</v>
      </c>
      <c r="E182" t="s">
        <v>3647</v>
      </c>
      <c r="F182" t="s">
        <v>3223</v>
      </c>
      <c r="G182" t="s">
        <v>3648</v>
      </c>
    </row>
    <row r="183" spans="1:7" ht="11.25" customHeight="1">
      <c r="A183" t="s">
        <v>3</v>
      </c>
      <c r="B183" t="s">
        <v>129</v>
      </c>
      <c r="C183" t="s">
        <v>130</v>
      </c>
      <c r="D183" t="s">
        <v>129</v>
      </c>
      <c r="E183" t="s">
        <v>130</v>
      </c>
      <c r="F183" t="s">
        <v>3214</v>
      </c>
      <c r="G183" t="s">
        <v>128</v>
      </c>
    </row>
    <row r="184" spans="1:7" ht="11.25" customHeight="1">
      <c r="A184" t="s">
        <v>3</v>
      </c>
      <c r="B184" t="s">
        <v>1183</v>
      </c>
      <c r="C184" t="s">
        <v>3649</v>
      </c>
      <c r="D184" t="s">
        <v>3650</v>
      </c>
      <c r="E184" t="s">
        <v>3651</v>
      </c>
      <c r="F184" t="s">
        <v>3223</v>
      </c>
      <c r="G184" t="s">
        <v>3652</v>
      </c>
    </row>
    <row r="185" spans="1:7" ht="11.25" customHeight="1">
      <c r="A185" t="s">
        <v>3</v>
      </c>
      <c r="B185" t="s">
        <v>1183</v>
      </c>
      <c r="C185" t="s">
        <v>3649</v>
      </c>
      <c r="D185" t="s">
        <v>3653</v>
      </c>
      <c r="E185" t="s">
        <v>3654</v>
      </c>
      <c r="F185" t="s">
        <v>3223</v>
      </c>
      <c r="G185" t="s">
        <v>3655</v>
      </c>
    </row>
    <row r="186" spans="1:7" ht="11.25" customHeight="1">
      <c r="A186" t="s">
        <v>3</v>
      </c>
      <c r="B186" t="s">
        <v>1183</v>
      </c>
      <c r="C186" t="s">
        <v>3649</v>
      </c>
      <c r="D186" t="s">
        <v>3656</v>
      </c>
      <c r="E186" t="s">
        <v>3657</v>
      </c>
      <c r="F186" t="s">
        <v>3223</v>
      </c>
      <c r="G186" t="s">
        <v>3658</v>
      </c>
    </row>
    <row r="187" spans="1:7" ht="11.25" customHeight="1">
      <c r="A187" t="s">
        <v>3</v>
      </c>
      <c r="B187" t="s">
        <v>1183</v>
      </c>
      <c r="C187" t="s">
        <v>3649</v>
      </c>
      <c r="D187" t="s">
        <v>3659</v>
      </c>
      <c r="E187" t="s">
        <v>3660</v>
      </c>
      <c r="F187" t="s">
        <v>3223</v>
      </c>
      <c r="G187" t="s">
        <v>3661</v>
      </c>
    </row>
    <row r="188" spans="1:7" ht="11.25" customHeight="1">
      <c r="A188" t="s">
        <v>3</v>
      </c>
      <c r="B188" t="s">
        <v>1183</v>
      </c>
      <c r="C188" t="s">
        <v>3649</v>
      </c>
      <c r="D188" t="s">
        <v>3662</v>
      </c>
      <c r="E188" t="s">
        <v>3663</v>
      </c>
      <c r="F188" t="s">
        <v>3223</v>
      </c>
      <c r="G188" t="s">
        <v>3664</v>
      </c>
    </row>
    <row r="189" spans="1:7" ht="11.25" customHeight="1">
      <c r="A189" t="s">
        <v>3</v>
      </c>
      <c r="B189" t="s">
        <v>1183</v>
      </c>
      <c r="C189" t="s">
        <v>3649</v>
      </c>
      <c r="D189" t="s">
        <v>1183</v>
      </c>
      <c r="E189" t="s">
        <v>3649</v>
      </c>
      <c r="F189" t="s">
        <v>3217</v>
      </c>
      <c r="G189" t="s">
        <v>3665</v>
      </c>
    </row>
    <row r="190" spans="1:7" ht="11.25" customHeight="1">
      <c r="A190" t="s">
        <v>3</v>
      </c>
      <c r="B190" t="s">
        <v>1183</v>
      </c>
      <c r="C190" t="s">
        <v>3649</v>
      </c>
      <c r="D190" t="s">
        <v>1184</v>
      </c>
      <c r="E190" t="s">
        <v>1185</v>
      </c>
      <c r="F190" t="s">
        <v>3280</v>
      </c>
      <c r="G190" t="s">
        <v>3666</v>
      </c>
    </row>
    <row r="191" spans="1:7" ht="11.25" customHeight="1">
      <c r="A191" t="s">
        <v>3</v>
      </c>
      <c r="B191" t="s">
        <v>113</v>
      </c>
      <c r="C191" t="s">
        <v>114</v>
      </c>
      <c r="D191" t="s">
        <v>113</v>
      </c>
      <c r="E191" t="s">
        <v>114</v>
      </c>
      <c r="F191" t="s">
        <v>3214</v>
      </c>
      <c r="G191" t="s">
        <v>112</v>
      </c>
    </row>
    <row r="192" spans="1:7" ht="11.25" customHeight="1">
      <c r="A192" t="s">
        <v>3</v>
      </c>
      <c r="B192" t="s">
        <v>1085</v>
      </c>
      <c r="C192" t="s">
        <v>3667</v>
      </c>
      <c r="D192" t="s">
        <v>3668</v>
      </c>
      <c r="E192" t="s">
        <v>3669</v>
      </c>
      <c r="F192" t="s">
        <v>3223</v>
      </c>
      <c r="G192" t="s">
        <v>3670</v>
      </c>
    </row>
    <row r="193" spans="1:7" ht="11.25" customHeight="1">
      <c r="A193" t="s">
        <v>3</v>
      </c>
      <c r="B193" t="s">
        <v>1085</v>
      </c>
      <c r="C193" t="s">
        <v>3667</v>
      </c>
      <c r="D193" t="s">
        <v>3671</v>
      </c>
      <c r="E193" t="s">
        <v>3672</v>
      </c>
      <c r="F193" t="s">
        <v>3223</v>
      </c>
      <c r="G193" t="s">
        <v>3673</v>
      </c>
    </row>
    <row r="194" spans="1:7" ht="11.25" customHeight="1">
      <c r="A194" t="s">
        <v>3</v>
      </c>
      <c r="B194" t="s">
        <v>1085</v>
      </c>
      <c r="C194" t="s">
        <v>3667</v>
      </c>
      <c r="D194" t="s">
        <v>3674</v>
      </c>
      <c r="E194" t="s">
        <v>3675</v>
      </c>
      <c r="F194" t="s">
        <v>3223</v>
      </c>
      <c r="G194" t="s">
        <v>3676</v>
      </c>
    </row>
    <row r="195" spans="1:7" ht="11.25" customHeight="1">
      <c r="A195" t="s">
        <v>3</v>
      </c>
      <c r="B195" t="s">
        <v>1085</v>
      </c>
      <c r="C195" t="s">
        <v>3667</v>
      </c>
      <c r="D195" t="s">
        <v>3677</v>
      </c>
      <c r="E195" t="s">
        <v>3678</v>
      </c>
      <c r="F195" t="s">
        <v>3223</v>
      </c>
      <c r="G195" t="s">
        <v>3679</v>
      </c>
    </row>
    <row r="196" spans="1:7" ht="11.25" customHeight="1">
      <c r="A196" t="s">
        <v>3</v>
      </c>
      <c r="B196" t="s">
        <v>1085</v>
      </c>
      <c r="C196" t="s">
        <v>3667</v>
      </c>
      <c r="D196" t="s">
        <v>3680</v>
      </c>
      <c r="E196" t="s">
        <v>3681</v>
      </c>
      <c r="F196" t="s">
        <v>3223</v>
      </c>
      <c r="G196" t="s">
        <v>3682</v>
      </c>
    </row>
    <row r="197" spans="1:7" ht="11.25" customHeight="1">
      <c r="A197" t="s">
        <v>3</v>
      </c>
      <c r="B197" t="s">
        <v>1085</v>
      </c>
      <c r="C197" t="s">
        <v>3667</v>
      </c>
      <c r="D197" t="s">
        <v>3683</v>
      </c>
      <c r="E197" t="s">
        <v>3684</v>
      </c>
      <c r="F197" t="s">
        <v>3223</v>
      </c>
      <c r="G197" t="s">
        <v>3685</v>
      </c>
    </row>
    <row r="198" spans="1:7" ht="11.25" customHeight="1">
      <c r="A198" t="s">
        <v>3</v>
      </c>
      <c r="B198" t="s">
        <v>1085</v>
      </c>
      <c r="C198" t="s">
        <v>3667</v>
      </c>
      <c r="D198" t="s">
        <v>3686</v>
      </c>
      <c r="E198" t="s">
        <v>3687</v>
      </c>
      <c r="F198" t="s">
        <v>3223</v>
      </c>
      <c r="G198" t="s">
        <v>3688</v>
      </c>
    </row>
    <row r="199" spans="1:7" ht="11.25" customHeight="1">
      <c r="A199" t="s">
        <v>3</v>
      </c>
      <c r="B199" t="s">
        <v>1085</v>
      </c>
      <c r="C199" t="s">
        <v>3667</v>
      </c>
      <c r="D199" t="s">
        <v>1085</v>
      </c>
      <c r="E199" t="s">
        <v>3667</v>
      </c>
      <c r="F199" t="s">
        <v>3217</v>
      </c>
      <c r="G199" t="s">
        <v>3689</v>
      </c>
    </row>
    <row r="200" spans="1:7" ht="11.25" customHeight="1">
      <c r="A200" t="s">
        <v>3</v>
      </c>
      <c r="B200" t="s">
        <v>1085</v>
      </c>
      <c r="C200" t="s">
        <v>3667</v>
      </c>
      <c r="D200" t="s">
        <v>1086</v>
      </c>
      <c r="E200" t="s">
        <v>1087</v>
      </c>
      <c r="F200" t="s">
        <v>3280</v>
      </c>
      <c r="G200" t="s">
        <v>3690</v>
      </c>
    </row>
    <row r="201" spans="1:7" ht="11.25" customHeight="1">
      <c r="A201" t="s">
        <v>3</v>
      </c>
      <c r="B201" t="s">
        <v>143</v>
      </c>
      <c r="C201" t="s">
        <v>144</v>
      </c>
      <c r="D201" t="s">
        <v>143</v>
      </c>
      <c r="E201" t="s">
        <v>144</v>
      </c>
      <c r="F201" t="s">
        <v>3214</v>
      </c>
      <c r="G201" t="s">
        <v>142</v>
      </c>
    </row>
    <row r="202" spans="1:7" ht="11.25" customHeight="1">
      <c r="A202" t="s">
        <v>3</v>
      </c>
      <c r="B202" t="s">
        <v>3691</v>
      </c>
      <c r="C202" t="s">
        <v>3692</v>
      </c>
      <c r="D202" t="s">
        <v>3693</v>
      </c>
      <c r="E202" t="s">
        <v>3694</v>
      </c>
      <c r="F202" t="s">
        <v>3223</v>
      </c>
      <c r="G202" t="s">
        <v>3695</v>
      </c>
    </row>
    <row r="203" spans="1:7" ht="11.25" customHeight="1">
      <c r="A203" t="s">
        <v>3</v>
      </c>
      <c r="B203" t="s">
        <v>3691</v>
      </c>
      <c r="C203" t="s">
        <v>3692</v>
      </c>
      <c r="D203" t="s">
        <v>3696</v>
      </c>
      <c r="E203" t="s">
        <v>3697</v>
      </c>
      <c r="F203" t="s">
        <v>3223</v>
      </c>
      <c r="G203" t="s">
        <v>3698</v>
      </c>
    </row>
    <row r="204" spans="1:7" ht="11.25" customHeight="1">
      <c r="A204" t="s">
        <v>3</v>
      </c>
      <c r="B204" t="s">
        <v>3691</v>
      </c>
      <c r="C204" t="s">
        <v>3692</v>
      </c>
      <c r="D204" t="s">
        <v>3699</v>
      </c>
      <c r="E204" t="s">
        <v>3700</v>
      </c>
      <c r="F204" t="s">
        <v>3223</v>
      </c>
      <c r="G204" t="s">
        <v>3701</v>
      </c>
    </row>
    <row r="205" spans="1:7" ht="11.25" customHeight="1">
      <c r="A205" t="s">
        <v>3</v>
      </c>
      <c r="B205" t="s">
        <v>3691</v>
      </c>
      <c r="C205" t="s">
        <v>3692</v>
      </c>
      <c r="D205" t="s">
        <v>3702</v>
      </c>
      <c r="E205" t="s">
        <v>3703</v>
      </c>
      <c r="F205" t="s">
        <v>3223</v>
      </c>
      <c r="G205" t="s">
        <v>3704</v>
      </c>
    </row>
    <row r="206" spans="1:7" ht="11.25" customHeight="1">
      <c r="A206" t="s">
        <v>3</v>
      </c>
      <c r="B206" t="s">
        <v>3691</v>
      </c>
      <c r="C206" t="s">
        <v>3692</v>
      </c>
      <c r="D206" t="s">
        <v>3705</v>
      </c>
      <c r="E206" t="s">
        <v>3706</v>
      </c>
      <c r="F206" t="s">
        <v>3223</v>
      </c>
      <c r="G206" t="s">
        <v>3707</v>
      </c>
    </row>
    <row r="207" spans="1:7" ht="11.25" customHeight="1">
      <c r="A207" t="s">
        <v>3</v>
      </c>
      <c r="B207" t="s">
        <v>3691</v>
      </c>
      <c r="C207" t="s">
        <v>3692</v>
      </c>
      <c r="D207" t="s">
        <v>3691</v>
      </c>
      <c r="E207" t="s">
        <v>3692</v>
      </c>
      <c r="F207" t="s">
        <v>3217</v>
      </c>
      <c r="G207" t="s">
        <v>3708</v>
      </c>
    </row>
    <row r="208" spans="1:7" ht="11.25" customHeight="1">
      <c r="A208" t="s">
        <v>3</v>
      </c>
      <c r="B208" t="s">
        <v>3691</v>
      </c>
      <c r="C208" t="s">
        <v>3692</v>
      </c>
      <c r="D208" t="s">
        <v>3709</v>
      </c>
      <c r="E208" t="s">
        <v>3710</v>
      </c>
      <c r="F208" t="s">
        <v>3220</v>
      </c>
      <c r="G208" t="s">
        <v>3711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506"/>
    <col min="2" max="2" width="84.28515625" style="1506" customWidth="1"/>
    <col min="3" max="3" width="9.140625" style="1506"/>
  </cols>
  <sheetData>
    <row r="1" spans="1:3" ht="11.25" customHeight="1">
      <c r="A1" s="705" t="s">
        <v>4445</v>
      </c>
      <c r="B1" s="705" t="s">
        <v>4446</v>
      </c>
      <c r="C1" s="705" t="s">
        <v>1363</v>
      </c>
    </row>
    <row r="2" spans="1:3" ht="11.25" customHeight="1">
      <c r="A2" s="705">
        <v>4189678</v>
      </c>
      <c r="B2" s="705" t="s">
        <v>4447</v>
      </c>
      <c r="C2" s="705" t="s">
        <v>4448</v>
      </c>
    </row>
    <row r="3" spans="1:3" ht="11.25" customHeight="1">
      <c r="A3" s="705">
        <v>4190415</v>
      </c>
      <c r="B3" s="705" t="s">
        <v>4449</v>
      </c>
      <c r="C3" s="705" t="s">
        <v>4448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6" customWidth="1"/>
    <col min="2" max="5" width="9.140625" style="96"/>
  </cols>
  <sheetData>
    <row r="1" spans="1:5" ht="15" customHeight="1">
      <c r="A1" s="97" t="s">
        <v>4450</v>
      </c>
      <c r="B1" s="97" t="s">
        <v>4451</v>
      </c>
      <c r="C1" s="97"/>
      <c r="D1" s="97"/>
      <c r="E1" s="97"/>
    </row>
    <row r="2" spans="1:5" ht="15" customHeight="1">
      <c r="A2" s="97"/>
      <c r="B2" s="97"/>
      <c r="C2" s="97"/>
      <c r="D2" s="97"/>
      <c r="E2" s="97"/>
    </row>
    <row r="3" spans="1:5" ht="15" customHeight="1">
      <c r="A3" s="97"/>
      <c r="B3" s="97"/>
      <c r="C3" s="97"/>
      <c r="D3" s="97"/>
      <c r="E3" s="97"/>
    </row>
    <row r="4" spans="1:5" ht="15" customHeight="1">
      <c r="A4" s="97"/>
      <c r="B4" s="97"/>
      <c r="C4" s="97"/>
      <c r="D4" s="97"/>
      <c r="E4" s="97"/>
    </row>
    <row r="5" spans="1:5" ht="15" customHeight="1">
      <c r="A5" s="97"/>
      <c r="B5" s="97"/>
      <c r="C5" s="97"/>
      <c r="D5" s="97"/>
      <c r="E5" s="97"/>
    </row>
    <row r="6" spans="1:5" ht="15" customHeight="1">
      <c r="A6" s="97"/>
      <c r="B6" s="97"/>
      <c r="C6" s="97"/>
      <c r="D6" s="97"/>
      <c r="E6" s="97"/>
    </row>
    <row r="7" spans="1:5" ht="15" customHeight="1">
      <c r="A7" s="97"/>
      <c r="B7" s="97"/>
      <c r="C7" s="97"/>
      <c r="D7" s="97"/>
      <c r="E7" s="97"/>
    </row>
    <row r="8" spans="1:5" ht="15" customHeight="1">
      <c r="A8" s="97"/>
      <c r="B8" s="97"/>
      <c r="C8" s="97"/>
      <c r="D8" s="97"/>
      <c r="E8" s="97"/>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4452</v>
      </c>
      <c r="B1" t="b">
        <v>1</v>
      </c>
    </row>
    <row r="2" spans="1:2" ht="11.25" customHeight="1">
      <c r="A2" t="s">
        <v>4453</v>
      </c>
      <c r="B2" t="b">
        <v>0</v>
      </c>
    </row>
    <row r="3" spans="1:2" ht="11.25" customHeight="1">
      <c r="A3" t="s">
        <v>4454</v>
      </c>
      <c r="B3" t="b">
        <v>1</v>
      </c>
    </row>
    <row r="4" spans="1:2" ht="11.25" customHeight="1">
      <c r="A4" t="s">
        <v>4455</v>
      </c>
      <c r="B4" t="b">
        <v>0</v>
      </c>
    </row>
    <row r="5" spans="1:2" ht="11.25" customHeight="1">
      <c r="A5" t="s">
        <v>4456</v>
      </c>
      <c r="B5" t="b">
        <v>0</v>
      </c>
    </row>
    <row r="6" spans="1:2" ht="11.25" customHeight="1">
      <c r="A6" t="s">
        <v>4457</v>
      </c>
      <c r="B6" t="b">
        <v>0</v>
      </c>
    </row>
    <row r="7" spans="1:2" ht="11.25" customHeight="1">
      <c r="A7" t="s">
        <v>4458</v>
      </c>
      <c r="B7" t="b">
        <v>0</v>
      </c>
    </row>
    <row r="8" spans="1:2" ht="11.25" customHeight="1">
      <c r="A8" t="s">
        <v>4459</v>
      </c>
      <c r="B8" t="b">
        <v>0</v>
      </c>
    </row>
    <row r="9" spans="1:2" ht="11.25" customHeight="1">
      <c r="A9" t="s">
        <v>4460</v>
      </c>
      <c r="B9" t="b">
        <v>0</v>
      </c>
    </row>
    <row r="10" spans="1:2" ht="11.25" customHeight="1">
      <c r="A10" t="s">
        <v>4461</v>
      </c>
      <c r="B10" t="b">
        <v>1</v>
      </c>
    </row>
    <row r="11" spans="1:2" ht="11.25" customHeight="1">
      <c r="A11" t="s">
        <v>4462</v>
      </c>
      <c r="B11" t="b">
        <v>0</v>
      </c>
    </row>
    <row r="12" spans="1:2" ht="11.25" customHeight="1">
      <c r="A12" t="s">
        <v>4463</v>
      </c>
      <c r="B12" t="b">
        <v>0</v>
      </c>
    </row>
    <row r="13" spans="1:2" ht="11.25" customHeight="1">
      <c r="A13" t="s">
        <v>4464</v>
      </c>
      <c r="B13" t="b">
        <v>0</v>
      </c>
    </row>
    <row r="14" spans="1:2" ht="11.25" customHeight="1">
      <c r="A14" t="s">
        <v>4465</v>
      </c>
      <c r="B14" t="b">
        <v>0</v>
      </c>
    </row>
    <row r="15" spans="1:2" ht="11.25" customHeight="1">
      <c r="A15" t="s">
        <v>4466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3710"/>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634" customWidth="1"/>
    <col min="2" max="2" width="21.140625" style="1634" customWidth="1"/>
  </cols>
  <sheetData>
    <row r="1" spans="1:2" ht="11.25" customHeight="1">
      <c r="A1" s="5" t="s">
        <v>4467</v>
      </c>
      <c r="B1" s="5" t="s">
        <v>4468</v>
      </c>
    </row>
    <row r="2" spans="1:2" ht="11.25" customHeight="1">
      <c r="A2" s="3" t="s">
        <v>4469</v>
      </c>
      <c r="B2" s="3" t="s">
        <v>4470</v>
      </c>
    </row>
    <row r="3" spans="1:2" ht="11.25" customHeight="1">
      <c r="A3" s="3" t="s">
        <v>4471</v>
      </c>
      <c r="B3" s="3" t="s">
        <v>4472</v>
      </c>
    </row>
    <row r="4" spans="1:2" ht="11.25" customHeight="1">
      <c r="A4" s="3" t="s">
        <v>4473</v>
      </c>
      <c r="B4" s="3" t="s">
        <v>4474</v>
      </c>
    </row>
    <row r="5" spans="1:2" ht="11.25" customHeight="1">
      <c r="A5" s="3" t="s">
        <v>4475</v>
      </c>
      <c r="B5" s="3" t="s">
        <v>4476</v>
      </c>
    </row>
    <row r="6" spans="1:2" ht="11.25" customHeight="1">
      <c r="A6" s="3" t="s">
        <v>4477</v>
      </c>
      <c r="B6" s="3" t="s">
        <v>4478</v>
      </c>
    </row>
    <row r="7" spans="1:2" ht="11.25" customHeight="1">
      <c r="A7" s="3" t="s">
        <v>4479</v>
      </c>
      <c r="B7" s="3" t="s">
        <v>4480</v>
      </c>
    </row>
    <row r="8" spans="1:2" ht="11.25" customHeight="1">
      <c r="A8" s="3" t="s">
        <v>4481</v>
      </c>
      <c r="B8" s="3" t="s">
        <v>4482</v>
      </c>
    </row>
    <row r="9" spans="1:2" ht="11.25" customHeight="1">
      <c r="A9" s="3" t="s">
        <v>4483</v>
      </c>
      <c r="B9" s="3" t="s">
        <v>4484</v>
      </c>
    </row>
    <row r="10" spans="1:2" ht="11.25" customHeight="1">
      <c r="A10" s="3" t="s">
        <v>4485</v>
      </c>
      <c r="B10" s="3" t="s">
        <v>4486</v>
      </c>
    </row>
    <row r="11" spans="1:2" ht="11.25" customHeight="1">
      <c r="A11" s="3" t="s">
        <v>4487</v>
      </c>
      <c r="B11" s="3" t="s">
        <v>4488</v>
      </c>
    </row>
    <row r="12" spans="1:2" ht="11.25" customHeight="1">
      <c r="A12" s="3" t="s">
        <v>4489</v>
      </c>
      <c r="B12" s="3" t="s">
        <v>4490</v>
      </c>
    </row>
    <row r="13" spans="1:2" ht="11.25" customHeight="1">
      <c r="A13" s="3" t="s">
        <v>4491</v>
      </c>
      <c r="B13" s="3" t="s">
        <v>4492</v>
      </c>
    </row>
    <row r="14" spans="1:2" ht="11.25" customHeight="1">
      <c r="A14" s="3" t="s">
        <v>4493</v>
      </c>
      <c r="B14" s="3" t="s">
        <v>4494</v>
      </c>
    </row>
    <row r="15" spans="1:2" ht="11.25" customHeight="1">
      <c r="A15" s="3" t="s">
        <v>4495</v>
      </c>
      <c r="B15" s="3" t="s">
        <v>4496</v>
      </c>
    </row>
    <row r="16" spans="1:2" ht="11.25" customHeight="1">
      <c r="A16" s="3" t="s">
        <v>4497</v>
      </c>
      <c r="B16" s="3" t="s">
        <v>4498</v>
      </c>
    </row>
    <row r="17" spans="1:2" ht="11.25" customHeight="1">
      <c r="A17" s="3" t="s">
        <v>4499</v>
      </c>
      <c r="B17" s="3" t="s">
        <v>4500</v>
      </c>
    </row>
    <row r="18" spans="1:2" ht="11.25" customHeight="1">
      <c r="A18" s="3" t="s">
        <v>4501</v>
      </c>
      <c r="B18" s="3" t="s">
        <v>4502</v>
      </c>
    </row>
    <row r="19" spans="1:2" ht="11.25" customHeight="1">
      <c r="A19" s="3" t="s">
        <v>4503</v>
      </c>
      <c r="B19" s="3" t="s">
        <v>4504</v>
      </c>
    </row>
    <row r="20" spans="1:2" ht="11.25" customHeight="1">
      <c r="A20" s="3" t="s">
        <v>4505</v>
      </c>
      <c r="B20" s="3" t="s">
        <v>4506</v>
      </c>
    </row>
    <row r="21" spans="1:2" ht="11.25" customHeight="1">
      <c r="A21" s="3" t="s">
        <v>4507</v>
      </c>
      <c r="B21" s="3" t="s">
        <v>4508</v>
      </c>
    </row>
    <row r="22" spans="1:2" ht="11.25" customHeight="1">
      <c r="A22" s="3" t="s">
        <v>4509</v>
      </c>
      <c r="B22" s="3" t="s">
        <v>4510</v>
      </c>
    </row>
    <row r="23" spans="1:2" ht="11.25" customHeight="1">
      <c r="A23" s="3" t="s">
        <v>4511</v>
      </c>
      <c r="B23" s="3" t="s">
        <v>4512</v>
      </c>
    </row>
    <row r="24" spans="1:2" ht="11.25" customHeight="1">
      <c r="A24" s="3" t="s">
        <v>4513</v>
      </c>
      <c r="B24" s="3" t="s">
        <v>4514</v>
      </c>
    </row>
    <row r="25" spans="1:2" ht="11.25" customHeight="1">
      <c r="A25" s="3" t="s">
        <v>4515</v>
      </c>
      <c r="B25" s="3" t="s">
        <v>4516</v>
      </c>
    </row>
    <row r="26" spans="1:2" ht="11.25" customHeight="1">
      <c r="A26" s="3" t="s">
        <v>4517</v>
      </c>
      <c r="B26" s="3" t="s">
        <v>4518</v>
      </c>
    </row>
    <row r="27" spans="1:2" ht="11.25" customHeight="1">
      <c r="A27" s="3" t="s">
        <v>4519</v>
      </c>
      <c r="B27" s="3" t="s">
        <v>4520</v>
      </c>
    </row>
    <row r="28" spans="1:2" ht="11.25" customHeight="1">
      <c r="A28" s="3" t="s">
        <v>4521</v>
      </c>
      <c r="B28" s="3" t="s">
        <v>4522</v>
      </c>
    </row>
    <row r="29" spans="1:2" ht="11.25" customHeight="1">
      <c r="A29" s="3" t="s">
        <v>4523</v>
      </c>
      <c r="B29" s="3" t="s">
        <v>4524</v>
      </c>
    </row>
    <row r="30" spans="1:2" ht="11.25" customHeight="1">
      <c r="A30" s="3" t="s">
        <v>4525</v>
      </c>
      <c r="B30" s="3" t="s">
        <v>4526</v>
      </c>
    </row>
    <row r="31" spans="1:2" ht="11.25" customHeight="1">
      <c r="A31" s="3" t="s">
        <v>4527</v>
      </c>
      <c r="B31" s="3" t="s">
        <v>4528</v>
      </c>
    </row>
    <row r="32" spans="1:2" ht="11.25" customHeight="1">
      <c r="A32" s="3" t="s">
        <v>4529</v>
      </c>
      <c r="B32" s="3" t="s">
        <v>4530</v>
      </c>
    </row>
    <row r="33" spans="1:2" ht="11.25" customHeight="1">
      <c r="A33" s="3" t="s">
        <v>4531</v>
      </c>
      <c r="B33" s="3" t="s">
        <v>4532</v>
      </c>
    </row>
    <row r="34" spans="1:2" ht="11.25" customHeight="1">
      <c r="A34" s="3" t="s">
        <v>4533</v>
      </c>
      <c r="B34" s="3" t="s">
        <v>4534</v>
      </c>
    </row>
    <row r="35" spans="1:2" ht="11.25" customHeight="1">
      <c r="A35" s="3" t="s">
        <v>4535</v>
      </c>
      <c r="B35" s="3" t="s">
        <v>4536</v>
      </c>
    </row>
    <row r="36" spans="1:2" ht="11.25" customHeight="1">
      <c r="A36" s="3" t="s">
        <v>4537</v>
      </c>
      <c r="B36" s="3" t="s">
        <v>4538</v>
      </c>
    </row>
    <row r="37" spans="1:2" ht="11.25" customHeight="1">
      <c r="A37" s="3" t="s">
        <v>4539</v>
      </c>
      <c r="B37" s="3" t="s">
        <v>4540</v>
      </c>
    </row>
    <row r="38" spans="1:2" ht="11.25" customHeight="1">
      <c r="A38" s="3" t="s">
        <v>4541</v>
      </c>
      <c r="B38" s="3" t="s">
        <v>4542</v>
      </c>
    </row>
    <row r="39" spans="1:2" ht="11.25" customHeight="1">
      <c r="A39" s="3" t="s">
        <v>4543</v>
      </c>
      <c r="B39" s="3" t="s">
        <v>4544</v>
      </c>
    </row>
    <row r="40" spans="1:2" ht="11.25" customHeight="1">
      <c r="A40" s="3" t="s">
        <v>4545</v>
      </c>
      <c r="B40" s="3" t="s">
        <v>4546</v>
      </c>
    </row>
    <row r="41" spans="1:2" ht="11.25" customHeight="1">
      <c r="A41" s="3" t="s">
        <v>4547</v>
      </c>
      <c r="B41" s="3" t="s">
        <v>4548</v>
      </c>
    </row>
    <row r="42" spans="1:2" ht="11.25" customHeight="1">
      <c r="A42" s="3" t="s">
        <v>4549</v>
      </c>
      <c r="B42" s="3" t="s">
        <v>4550</v>
      </c>
    </row>
    <row r="43" spans="1:2" ht="11.25" customHeight="1">
      <c r="A43" s="3" t="s">
        <v>4551</v>
      </c>
      <c r="B43" s="3" t="s">
        <v>4552</v>
      </c>
    </row>
    <row r="44" spans="1:2" ht="11.25" customHeight="1">
      <c r="A44" s="3" t="s">
        <v>4553</v>
      </c>
      <c r="B44" s="3" t="s">
        <v>4554</v>
      </c>
    </row>
    <row r="45" spans="1:2" ht="11.25" customHeight="1">
      <c r="A45" s="3" t="s">
        <v>4555</v>
      </c>
      <c r="B45" s="3" t="s">
        <v>4556</v>
      </c>
    </row>
    <row r="46" spans="1:2" ht="11.25" customHeight="1">
      <c r="A46" s="3" t="s">
        <v>4557</v>
      </c>
      <c r="B46" s="3" t="s">
        <v>4558</v>
      </c>
    </row>
    <row r="47" spans="1:2" ht="11.25" customHeight="1">
      <c r="A47" s="3" t="s">
        <v>4559</v>
      </c>
      <c r="B47" s="3" t="s">
        <v>4560</v>
      </c>
    </row>
    <row r="48" spans="1:2" ht="11.25" customHeight="1">
      <c r="A48" s="3" t="s">
        <v>4561</v>
      </c>
      <c r="B48" s="3" t="s">
        <v>4562</v>
      </c>
    </row>
    <row r="49" spans="1:2" ht="11.25" customHeight="1">
      <c r="A49" s="3" t="s">
        <v>4563</v>
      </c>
      <c r="B49" s="3" t="s">
        <v>4564</v>
      </c>
    </row>
    <row r="50" spans="1:2" ht="11.25" customHeight="1">
      <c r="A50" s="3" t="s">
        <v>4565</v>
      </c>
      <c r="B50" s="3" t="s">
        <v>4566</v>
      </c>
    </row>
    <row r="51" spans="1:2" ht="11.25" customHeight="1">
      <c r="A51" s="3" t="s">
        <v>4567</v>
      </c>
      <c r="B51" s="3" t="s">
        <v>4568</v>
      </c>
    </row>
    <row r="52" spans="1:2" ht="11.25" customHeight="1">
      <c r="A52" s="3" t="s">
        <v>4569</v>
      </c>
      <c r="B52" s="3" t="s">
        <v>4570</v>
      </c>
    </row>
    <row r="53" spans="1:2" ht="11.25" customHeight="1">
      <c r="A53" s="3" t="s">
        <v>4571</v>
      </c>
      <c r="B53" s="3" t="s">
        <v>4572</v>
      </c>
    </row>
    <row r="54" spans="1:2" ht="11.25" customHeight="1">
      <c r="A54" s="3" t="s">
        <v>4573</v>
      </c>
      <c r="B54" s="3" t="s">
        <v>4574</v>
      </c>
    </row>
    <row r="55" spans="1:2" ht="11.25" customHeight="1">
      <c r="A55" s="3" t="s">
        <v>4575</v>
      </c>
      <c r="B55" s="3" t="s">
        <v>4576</v>
      </c>
    </row>
    <row r="56" spans="1:2" ht="11.25" customHeight="1">
      <c r="A56" s="3" t="s">
        <v>4577</v>
      </c>
      <c r="B56" s="3" t="s">
        <v>4578</v>
      </c>
    </row>
    <row r="57" spans="1:2" ht="11.25" customHeight="1">
      <c r="A57" s="3" t="s">
        <v>4579</v>
      </c>
      <c r="B57" s="3" t="s">
        <v>4580</v>
      </c>
    </row>
    <row r="58" spans="1:2" ht="11.25" customHeight="1">
      <c r="A58" s="3" t="s">
        <v>4581</v>
      </c>
      <c r="B58" s="3" t="s">
        <v>4582</v>
      </c>
    </row>
    <row r="59" spans="1:2" ht="11.25" customHeight="1">
      <c r="A59" s="3" t="s">
        <v>4583</v>
      </c>
      <c r="B59" s="3" t="s">
        <v>4584</v>
      </c>
    </row>
    <row r="60" spans="1:2" ht="11.25" customHeight="1">
      <c r="A60" s="3" t="s">
        <v>4585</v>
      </c>
      <c r="B60" s="3" t="s">
        <v>4586</v>
      </c>
    </row>
    <row r="61" spans="1:2" ht="11.25" customHeight="1">
      <c r="A61" s="3"/>
      <c r="B61" s="3" t="s">
        <v>4587</v>
      </c>
    </row>
    <row r="62" spans="1:2" ht="11.25" customHeight="1">
      <c r="A62" s="3"/>
      <c r="B62" s="3" t="s">
        <v>4588</v>
      </c>
    </row>
    <row r="63" spans="1:2" ht="11.25" customHeight="1">
      <c r="A63" s="3"/>
      <c r="B63" s="3" t="s">
        <v>4589</v>
      </c>
    </row>
    <row r="64" spans="1:2" ht="11.25" customHeight="1">
      <c r="A64" s="3"/>
      <c r="B64" s="3" t="s">
        <v>4590</v>
      </c>
    </row>
    <row r="65" spans="1:2" ht="11.25" customHeight="1">
      <c r="A65" s="3"/>
      <c r="B65" s="3" t="s">
        <v>4591</v>
      </c>
    </row>
    <row r="66" spans="1:2" ht="11.25" customHeight="1">
      <c r="A66" s="3"/>
      <c r="B66" s="3" t="s">
        <v>4592</v>
      </c>
    </row>
    <row r="67" spans="1:2" ht="11.25" customHeight="1">
      <c r="A67" s="3"/>
      <c r="B67" s="3" t="s">
        <v>4593</v>
      </c>
    </row>
    <row r="68" spans="1:2" ht="11.25" customHeight="1">
      <c r="A68" s="3"/>
      <c r="B68" s="3" t="s">
        <v>4594</v>
      </c>
    </row>
    <row r="69" spans="1:2" ht="11.25" customHeight="1">
      <c r="A69" s="3"/>
      <c r="B69" s="3" t="s">
        <v>4595</v>
      </c>
    </row>
    <row r="70" spans="1:2" ht="11.25" customHeight="1">
      <c r="A70" s="3"/>
      <c r="B70" s="3" t="s">
        <v>4596</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634" customWidth="1"/>
    <col min="2" max="2" width="90.7109375" style="1634" customWidth="1"/>
    <col min="3" max="4" width="9.140625" style="1634"/>
  </cols>
  <sheetData>
    <row r="1" spans="2:4" ht="11.25" customHeight="1">
      <c r="B1" s="31" t="s">
        <v>4597</v>
      </c>
    </row>
    <row r="2" spans="2:4" ht="90" customHeight="1">
      <c r="B2" s="32" t="s">
        <v>4598</v>
      </c>
    </row>
    <row r="3" spans="2:4" ht="67.5" customHeight="1">
      <c r="B3" s="32" t="s">
        <v>4599</v>
      </c>
    </row>
    <row r="4" spans="2:4" ht="33.75" customHeight="1">
      <c r="B4" s="32" t="s">
        <v>4600</v>
      </c>
    </row>
    <row r="5" spans="2:4" ht="11.25" customHeight="1">
      <c r="B5" s="32" t="s">
        <v>4601</v>
      </c>
    </row>
    <row r="6" spans="2:4" ht="22.5" customHeight="1">
      <c r="B6" s="32" t="s">
        <v>4602</v>
      </c>
    </row>
    <row r="7" spans="2:4" ht="22.5" customHeight="1">
      <c r="B7" s="32" t="s">
        <v>4603</v>
      </c>
    </row>
    <row r="8" spans="2:4" ht="22.5" customHeight="1">
      <c r="B8" s="32" t="s">
        <v>4604</v>
      </c>
    </row>
    <row r="9" spans="2:4" ht="22.5" customHeight="1">
      <c r="B9" s="32" t="s">
        <v>4605</v>
      </c>
    </row>
    <row r="10" spans="2:4" ht="56.25" customHeight="1">
      <c r="B10" s="32" t="s">
        <v>4606</v>
      </c>
    </row>
    <row r="11" spans="2:4" ht="12.75" customHeight="1">
      <c r="B11" s="93" t="s">
        <v>4607</v>
      </c>
    </row>
    <row r="12" spans="2:4" ht="11.25" customHeight="1">
      <c r="B12" s="31" t="s">
        <v>4608</v>
      </c>
    </row>
    <row r="13" spans="2:4" ht="22.5" customHeight="1">
      <c r="B13" s="32" t="s">
        <v>4609</v>
      </c>
    </row>
    <row r="14" spans="2:4" ht="67.5" customHeight="1">
      <c r="B14" s="32" t="s">
        <v>4610</v>
      </c>
    </row>
    <row r="15" spans="2:4" ht="22.5" customHeight="1">
      <c r="B15" s="32" t="s">
        <v>4611</v>
      </c>
    </row>
    <row r="16" spans="2:4" ht="11.25" customHeight="1">
      <c r="B16" s="31" t="s">
        <v>4612</v>
      </c>
      <c r="D16" s="38"/>
    </row>
    <row r="17" spans="1:2" ht="33.75" customHeight="1">
      <c r="B17" s="32" t="s">
        <v>4613</v>
      </c>
    </row>
    <row r="18" spans="1:2" ht="33.75" customHeight="1">
      <c r="B18" s="32" t="s">
        <v>4614</v>
      </c>
    </row>
    <row r="19" spans="1:2" ht="11.25" customHeight="1">
      <c r="B19" s="32" t="s">
        <v>4615</v>
      </c>
    </row>
    <row r="20" spans="1:2" ht="33.75" customHeight="1">
      <c r="B20" s="32" t="s">
        <v>4616</v>
      </c>
    </row>
    <row r="21" spans="1:2" ht="11.25" customHeight="1">
      <c r="B21" s="31" t="s">
        <v>4617</v>
      </c>
    </row>
    <row r="22" spans="1:2" ht="11.25" customHeight="1">
      <c r="B22" s="32" t="s">
        <v>4618</v>
      </c>
    </row>
    <row r="24" spans="1:2" ht="22.5" customHeight="1">
      <c r="B24" s="95" t="s">
        <v>4619</v>
      </c>
    </row>
    <row r="26" spans="1:2" ht="11.25" customHeight="1">
      <c r="B26" s="31" t="s">
        <v>4620</v>
      </c>
    </row>
    <row r="27" spans="1:2" ht="22.5" customHeight="1">
      <c r="B27" s="94" t="s">
        <v>480</v>
      </c>
    </row>
    <row r="28" spans="1:2" ht="56.25" customHeight="1">
      <c r="B28" s="94" t="s">
        <v>4621</v>
      </c>
    </row>
    <row r="29" spans="1:2" ht="11.25" customHeight="1">
      <c r="B29" s="144" t="s">
        <v>4622</v>
      </c>
    </row>
    <row r="30" spans="1:2" ht="22.5" customHeight="1">
      <c r="B30" s="94" t="s">
        <v>4623</v>
      </c>
    </row>
    <row r="32" spans="1:2" ht="11.25" customHeight="1">
      <c r="A32" s="122"/>
      <c r="B32" s="123" t="s">
        <v>4624</v>
      </c>
    </row>
    <row r="33" spans="1:2" ht="14.25" customHeight="1">
      <c r="A33" s="124">
        <v>1</v>
      </c>
      <c r="B33" s="125" t="s">
        <v>4625</v>
      </c>
    </row>
    <row r="34" spans="1:2" ht="14.25" customHeight="1">
      <c r="A34" s="124">
        <v>2</v>
      </c>
      <c r="B34" s="125" t="s">
        <v>4626</v>
      </c>
    </row>
    <row r="35" spans="1:2" ht="11.25" customHeight="1">
      <c r="B35" s="123" t="s">
        <v>4627</v>
      </c>
    </row>
    <row r="36" spans="1:2" ht="11.25" customHeight="1">
      <c r="B36" s="125" t="s">
        <v>4628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85</vt:i4>
      </vt:variant>
      <vt:variant>
        <vt:lpstr>Именованные диапазоны</vt:lpstr>
      </vt:variant>
      <vt:variant>
        <vt:i4>2337</vt:i4>
      </vt:variant>
    </vt:vector>
  </HeadingPairs>
  <TitlesOfParts>
    <vt:vector size="2422" baseType="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 &gt;20%</vt:lpstr>
      <vt:lpstr>Показатели ОТЭП</vt:lpstr>
      <vt:lpstr>Стандарты качества</vt:lpstr>
      <vt:lpstr>ТКО. Показатели ФХД</vt:lpstr>
      <vt:lpstr>ТКО. Транс. Показатели ФХД</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B_FHD_TKO_DATA_TOP80_ACTIVITY</vt:lpstr>
      <vt:lpstr>B_FHD_TKO_diff_1</vt:lpstr>
      <vt:lpstr>B_FHD_TKO_diff_5</vt:lpstr>
      <vt:lpstr>B_FHD_TKO_diff_51</vt:lpstr>
      <vt:lpstr>B_FHD_TKO_diff_511</vt:lpstr>
      <vt:lpstr>B_FHD_TKO_diff_5111</vt:lpstr>
      <vt:lpstr>B_FHD_TKO_diff_51111</vt:lpstr>
      <vt:lpstr>B_FHD_TKO_diff_511111</vt:lpstr>
      <vt:lpstr>B_FHD_TKO_diff_5111111</vt:lpstr>
      <vt:lpstr>B_FHD_TKO_diff_51111111</vt:lpstr>
      <vt:lpstr>B_FHD_TKO_diff_511111111</vt:lpstr>
      <vt:lpstr>B_FHD_TKO_diff_5111111111</vt:lpstr>
      <vt:lpstr>B_FHD_TKO_diff_51111111111</vt:lpstr>
      <vt:lpstr>B_FHD_TKO_diff_511111111111</vt:lpstr>
      <vt:lpstr>B_FHD_TKO_diff_5111111111111</vt:lpstr>
      <vt:lpstr>B_FHD_TKO_diff_51111111111111</vt:lpstr>
      <vt:lpstr>B_FHD_TKO_diff_511111111111111</vt:lpstr>
      <vt:lpstr>B_FHD_TKO_diff_5111111111111111</vt:lpstr>
      <vt:lpstr>B_FHD_TKO_diff_51111111111111111</vt:lpstr>
      <vt:lpstr>B_FHD_TKO_diff_511111111111111111</vt:lpstr>
      <vt:lpstr>B_FHD_TKO_diff_5111111111111111111</vt:lpstr>
      <vt:lpstr>B_FHD_TKO_diff_51111111111111111111</vt:lpstr>
      <vt:lpstr>B_FHD_TKO_FLAG_DIFFERENTIATION</vt:lpstr>
      <vt:lpstr>B_FHD_TKO_TRANS_DATA_TOP80_ACTIVITY</vt:lpstr>
      <vt:lpstr>B_FHD_TKO_TRANS_diff_1</vt:lpstr>
      <vt:lpstr>B_FHD_TKO_TRANS_diff_5</vt:lpstr>
      <vt:lpstr>B_FHD_TKO_TRANS_diff_51</vt:lpstr>
      <vt:lpstr>B_FHD_TKO_TRANS_diff_511</vt:lpstr>
      <vt:lpstr>B_FHD_TKO_TRANS_diff_5111</vt:lpstr>
      <vt:lpstr>B_FHD_TKO_TRANS_diff_51111</vt:lpstr>
      <vt:lpstr>B_FHD_TKO_TRANS_diff_511111</vt:lpstr>
      <vt:lpstr>B_FHD_TKO_TRANS_diff_5111111</vt:lpstr>
      <vt:lpstr>B_FHD_TKO_TRANS_diff_51111111</vt:lpstr>
      <vt:lpstr>B_FHD_TKO_TRANS_diff_511111111</vt:lpstr>
      <vt:lpstr>B_FHD_TKO_TRANS_diff_5111111111</vt:lpstr>
      <vt:lpstr>B_FHD_TKO_TRANS_diff_51111111111</vt:lpstr>
      <vt:lpstr>B_FHD_TKO_TRANS_diff_511111111111</vt:lpstr>
      <vt:lpstr>B_FHD_TKO_TRANS_diff_5111111111111</vt:lpstr>
      <vt:lpstr>B_FHD_TKO_TRANS_diff_51111111111111</vt:lpstr>
      <vt:lpstr>B_FHD_TKO_TRANS_diff_511111111111111</vt:lpstr>
      <vt:lpstr>B_FHD_TKO_TRANS_diff_5111111111111111</vt:lpstr>
      <vt:lpstr>B_FHD_TKO_TRANS_diff_51111111111111111</vt:lpstr>
      <vt:lpstr>B_FHD_TKO_TRANS_diff_511111111111111111</vt:lpstr>
      <vt:lpstr>B_FHD_TKO_TRANS_diff_5111111111111111111</vt:lpstr>
      <vt:lpstr>B_FHD_TKO_TRANS_diff_51111111111111111111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B_FHD20_diff_511</vt:lpstr>
      <vt:lpstr>B_FHD20_diff_5111</vt:lpstr>
      <vt:lpstr>B_FHD20_diff_51111</vt:lpstr>
      <vt:lpstr>B_FHD20_diff_511111</vt:lpstr>
      <vt:lpstr>B_FHD20_diff_5111111</vt:lpstr>
      <vt:lpstr>B_FHD20_diff_51111111</vt:lpstr>
      <vt:lpstr>B_FHD20_diff_511111111</vt:lpstr>
      <vt:lpstr>B_FHD20_diff_5111111111</vt:lpstr>
      <vt:lpstr>B_FHD20_diff_51111111111</vt:lpstr>
      <vt:lpstr>B_FHD20_diff_511111111111</vt:lpstr>
      <vt:lpstr>B_FHD20_diff_5111111111111</vt:lpstr>
      <vt:lpstr>B_FHD20_diff_51111111111111</vt:lpstr>
      <vt:lpstr>B_FHD20_diff_511111111111111</vt:lpstr>
      <vt:lpstr>B_FHD20_diff_5111111111111111</vt:lpstr>
      <vt:lpstr>B_FHD20_diff_51111111111111111</vt:lpstr>
      <vt:lpstr>B_FHD20_diff_511111111111111111</vt:lpstr>
      <vt:lpstr>B_FHD20_diff_5111111111111111111</vt:lpstr>
      <vt:lpstr>B_FHD20_diff_51111111111111111111</vt:lpstr>
      <vt:lpstr>B_FHD20_FLAG_FHD</vt:lpstr>
      <vt:lpstr>B_FHD20_NUMBER_COLUMN_MARKER</vt:lpstr>
      <vt:lpstr>B_FHD20_PART_COLUMN_MARKER</vt:lpstr>
      <vt:lpstr>B_OTEP_diff_1</vt:lpstr>
      <vt:lpstr>B_OTEP_diff_5</vt:lpstr>
      <vt:lpstr>B_OTEP_diff_51</vt:lpstr>
      <vt:lpstr>B_OTEP_diff_511</vt:lpstr>
      <vt:lpstr>B_OTEP_diff_5111</vt:lpstr>
      <vt:lpstr>B_OTEP_diff_51111</vt:lpstr>
      <vt:lpstr>B_OTEP_diff_511111</vt:lpstr>
      <vt:lpstr>B_OTEP_diff_5111111</vt:lpstr>
      <vt:lpstr>B_OTEP_diff_51111111</vt:lpstr>
      <vt:lpstr>B_OTEP_diff_511111111</vt:lpstr>
      <vt:lpstr>B_OTEP_diff_5111111111</vt:lpstr>
      <vt:lpstr>B_OTEP_diff_51111111111</vt:lpstr>
      <vt:lpstr>B_OTEP_diff_511111111111</vt:lpstr>
      <vt:lpstr>B_OTEP_diff_5111111111111</vt:lpstr>
      <vt:lpstr>B_OTEP_diff_51111111111111</vt:lpstr>
      <vt:lpstr>B_OTEP_diff_511111111111111</vt:lpstr>
      <vt:lpstr>B_OTEP_diff_5111111111111111</vt:lpstr>
      <vt:lpstr>B_OTEP_diff_51111111111111111</vt:lpstr>
      <vt:lpstr>B_OTEP_diff_511111111111111111</vt:lpstr>
      <vt:lpstr>B_OTEP_diff_5111111111111111111</vt:lpstr>
      <vt:lpstr>B_OTEP_diff_51111111111111111111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BLOCK_POK_FHD20_NOT_HEAT</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et_ver_B_FHD_TKO_DIFFERENTIATION</vt:lpstr>
      <vt:lpstr>et_ver_B_FHD_TKO_TRANS_DIFFERENTIATION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IP_DETAILED_ip_51111111111111</vt:lpstr>
      <vt:lpstr>IP_DETAILED_ip_511111111111111</vt:lpstr>
      <vt:lpstr>IP_DETAILED_ip_5111111111111111</vt:lpstr>
      <vt:lpstr>IP_DETAILED_ip_51111111111111111</vt:lpstr>
      <vt:lpstr>IP_DETAILED_ip_511111111111111111</vt:lpstr>
      <vt:lpstr>IP_DETAILED_ip_511111111111111111111</vt:lpstr>
      <vt:lpstr>IP_DETAILED_ip_5111111111111111111111</vt:lpstr>
      <vt:lpstr>IP_DETAILED_ip_51111111111111111111111</vt:lpstr>
      <vt:lpstr>IP_DETAILED_ip_511111111111111111111111</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IP_FIN_PLAN_ip_51111111111111</vt:lpstr>
      <vt:lpstr>IP_FIN_PLAN_ip_511111111111111</vt:lpstr>
      <vt:lpstr>IP_FIN_PLAN_ip_5111111111111111</vt:lpstr>
      <vt:lpstr>IP_FIN_PLAN_ip_51111111111111111</vt:lpstr>
      <vt:lpstr>IP_FIN_PLAN_ip_511111111111111111</vt:lpstr>
      <vt:lpstr>IP_FIN_PLAN_ip_511111111111111111111</vt:lpstr>
      <vt:lpstr>IP_FIN_PLAN_ip_5111111111111111111111</vt:lpstr>
      <vt:lpstr>IP_FIN_PLAN_ip_51111111111111111111111</vt:lpstr>
      <vt:lpstr>IP_FIN_PLAN_ip_511111111111111111111111</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IP_MAIN_ip_51111111111111</vt:lpstr>
      <vt:lpstr>IP_MAIN_ip_511111111111111</vt:lpstr>
      <vt:lpstr>IP_MAIN_ip_5111111111111111</vt:lpstr>
      <vt:lpstr>IP_MAIN_ip_51111111111111111</vt:lpstr>
      <vt:lpstr>IP_MAIN_ip_511111111111111111</vt:lpstr>
      <vt:lpstr>IP_MAIN_ip_511111111111111111111</vt:lpstr>
      <vt:lpstr>IP_MAIN_ip_5111111111111111111111</vt:lpstr>
      <vt:lpstr>IP_MAIN_ip_51111111111111111111111</vt:lpstr>
      <vt:lpstr>IP_MAIN_ip_511111111111111111111111</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IP_QRE_ip_51111111111111</vt:lpstr>
      <vt:lpstr>IP_QRE_ip_511111111111111</vt:lpstr>
      <vt:lpstr>IP_QRE_ip_5111111111111111</vt:lpstr>
      <vt:lpstr>IP_QRE_ip_51111111111111111</vt:lpstr>
      <vt:lpstr>IP_QRE_ip_511111111111111111</vt:lpstr>
      <vt:lpstr>IP_QRE_ip_511111111111111111111</vt:lpstr>
      <vt:lpstr>IP_QRE_ip_5111111111111111111111</vt:lpstr>
      <vt:lpstr>IP_QRE_ip_51111111111111111111111</vt:lpstr>
      <vt:lpstr>IP_QRE_ip_511111111111111111111111</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pHeader_B_FHD_TKO</vt:lpstr>
      <vt:lpstr>pHeader_B_FHD_TKO_TRANS</vt:lpstr>
      <vt:lpstr>pHeader_B_OTEP</vt:lpstr>
      <vt:lpstr>pHeader_Q_LIMIT</vt:lpstr>
      <vt:lpstr>pHeader_Q_PH</vt:lpstr>
      <vt:lpstr>pHeader_Q_TP</vt:lpstr>
      <vt:lpstr>pHeader_ver_B_FHD_TKO</vt:lpstr>
      <vt:lpstr>pHeader_ver_B_FHD_TKO_TRANS</vt:lpstr>
      <vt:lpstr>pHeader_ver_B_OTEP</vt:lpstr>
      <vt:lpstr>pHeader_ver_P_PROCEDURE_TC</vt:lpstr>
      <vt:lpstr>pHeader_ver_Q_LIMIT</vt:lpstr>
      <vt:lpstr>pIns_B_FHD_TKO_2</vt:lpstr>
      <vt:lpstr>pIns_B_FHD_TKO_DIFFERENTIATION</vt:lpstr>
      <vt:lpstr>pIns_B_FHD_TKO_TRANS_2</vt:lpstr>
      <vt:lpstr>pIns_B_FHD_TKO_TRANS_DIFFERENTIATION</vt:lpstr>
      <vt:lpstr>pIns_B_FHD20_DIFFERENTIATION</vt:lpstr>
      <vt:lpstr>pIns_B_OTEP_2</vt:lpstr>
      <vt:lpstr>pIns_B_OTEP_DIFFERENTIATION</vt:lpstr>
      <vt:lpstr>pIns_B_STANDARTS</vt:lpstr>
      <vt:lpstr>pIns_CHANGE_INFO</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Q_Limit_diff_511</vt:lpstr>
      <vt:lpstr>Q_Limit_diff_5111</vt:lpstr>
      <vt:lpstr>Q_Limit_diff_51111</vt:lpstr>
      <vt:lpstr>Q_Limit_diff_511111</vt:lpstr>
      <vt:lpstr>Q_Limit_diff_5111111</vt:lpstr>
      <vt:lpstr>Q_Limit_diff_51111111</vt:lpstr>
      <vt:lpstr>Q_Limit_diff_511111111</vt:lpstr>
      <vt:lpstr>Q_Limit_diff_5111111111</vt:lpstr>
      <vt:lpstr>Q_Limit_diff_51111111111</vt:lpstr>
      <vt:lpstr>Q_Limit_diff_511111111111</vt:lpstr>
      <vt:lpstr>Q_Limit_diff_5111111111111</vt:lpstr>
      <vt:lpstr>Q_Limit_diff_51111111111111</vt:lpstr>
      <vt:lpstr>Q_Limit_diff_511111111111111</vt:lpstr>
      <vt:lpstr>Q_Limit_diff_5111111111111111</vt:lpstr>
      <vt:lpstr>Q_Limit_diff_51111111111111111</vt:lpstr>
      <vt:lpstr>Q_Limit_diff_511111111111111111</vt:lpstr>
      <vt:lpstr>Q_Limit_diff_5111111111111111111</vt:lpstr>
      <vt:lpstr>Q_Limit_diff_51111111111111111111</vt:lpstr>
      <vt:lpstr>Q_LIMIT_p3</vt:lpstr>
      <vt:lpstr>Q_LIMIT_p4</vt:lpstr>
      <vt:lpstr>Q_PH_diff_1</vt:lpstr>
      <vt:lpstr>Q_PH_diff_5</vt:lpstr>
      <vt:lpstr>Q_PH_diff_51</vt:lpstr>
      <vt:lpstr>Q_PH_diff_511</vt:lpstr>
      <vt:lpstr>Q_PH_diff_5111</vt:lpstr>
      <vt:lpstr>Q_PH_diff_51111</vt:lpstr>
      <vt:lpstr>Q_PH_diff_511111</vt:lpstr>
      <vt:lpstr>Q_PH_diff_5111111</vt:lpstr>
      <vt:lpstr>Q_PH_diff_51111111</vt:lpstr>
      <vt:lpstr>Q_PH_diff_511111111</vt:lpstr>
      <vt:lpstr>Q_PH_diff_5111111111</vt:lpstr>
      <vt:lpstr>Q_PH_diff_51111111111</vt:lpstr>
      <vt:lpstr>Q_PH_diff_511111111111</vt:lpstr>
      <vt:lpstr>Q_PH_diff_5111111111111</vt:lpstr>
      <vt:lpstr>Q_PH_diff_51111111111111</vt:lpstr>
      <vt:lpstr>Q_PH_diff_511111111111111</vt:lpstr>
      <vt:lpstr>Q_PH_diff_5111111111111111</vt:lpstr>
      <vt:lpstr>Q_PH_diff_51111111111111111</vt:lpstr>
      <vt:lpstr>Q_PH_diff_511111111111111111</vt:lpstr>
      <vt:lpstr>Q_PH_diff_5111111111111111111</vt:lpstr>
      <vt:lpstr>Q_PH_diff_51111111111111111111</vt:lpstr>
      <vt:lpstr>Q_TP_COUNT_REFUSAL</vt:lpstr>
      <vt:lpstr>Q_TP_diff_1</vt:lpstr>
      <vt:lpstr>Q_TP_diff_5</vt:lpstr>
      <vt:lpstr>Q_TP_diff_51</vt:lpstr>
      <vt:lpstr>Q_TP_diff_511</vt:lpstr>
      <vt:lpstr>Q_TP_diff_5111</vt:lpstr>
      <vt:lpstr>Q_TP_diff_51111</vt:lpstr>
      <vt:lpstr>Q_TP_diff_511111</vt:lpstr>
      <vt:lpstr>Q_TP_diff_5111111</vt:lpstr>
      <vt:lpstr>Q_TP_diff_51111111</vt:lpstr>
      <vt:lpstr>Q_TP_diff_511111111</vt:lpstr>
      <vt:lpstr>Q_TP_diff_5111111111</vt:lpstr>
      <vt:lpstr>Q_TP_diff_51111111111</vt:lpstr>
      <vt:lpstr>Q_TP_diff_511111111111</vt:lpstr>
      <vt:lpstr>Q_TP_diff_5111111111111</vt:lpstr>
      <vt:lpstr>Q_TP_diff_51111111111111</vt:lpstr>
      <vt:lpstr>Q_TP_diff_511111111111111</vt:lpstr>
      <vt:lpstr>Q_TP_diff_5111111111111111</vt:lpstr>
      <vt:lpstr>Q_TP_diff_51111111111111111</vt:lpstr>
      <vt:lpstr>Q_TP_diff_511111111111111111</vt:lpstr>
      <vt:lpstr>Q_TP_diff_5111111111111111111</vt:lpstr>
      <vt:lpstr>Q_TP_diff_51111111111111111111</vt:lpstr>
      <vt:lpstr>QRE_METHOD_LIST</vt:lpstr>
      <vt:lpstr>QUARTER</vt:lpstr>
      <vt:lpstr>R_OFFER_ADD_PERIOD_HL_COLUMN_MARKER</vt:lpstr>
      <vt:lpstr>R_OFFER_CHANGE_HL_COLUMN_MARKER</vt:lpstr>
      <vt:lpstr>R_OFFER_DEL_HL_COLUMN_MARKER</vt:lpstr>
      <vt:lpstr>R_OFFER_FLAG_HL_COLUMN_MARKER</vt:lpstr>
      <vt:lpstr>REESTR_INFR_RANGE</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tblEnd_1_B_FHD_TKO</vt:lpstr>
      <vt:lpstr>tblEnd_1_B_FHD_TKO_TRANS</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tblStart_1_B_FHD_TKO</vt:lpstr>
      <vt:lpstr>tblStart_1_B_FHD_TKO_TRANS</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TEMP_LIST_KS</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ter_51</vt:lpstr>
      <vt:lpstr>ter_511</vt:lpstr>
      <vt:lpstr>ter_5111</vt:lpstr>
      <vt:lpstr>ter_51111</vt:lpstr>
      <vt:lpstr>ter_511111</vt:lpstr>
      <vt:lpstr>ter_5111111</vt:lpstr>
      <vt:lpstr>ter_51111111</vt:lpstr>
      <vt:lpstr>ter_511111111</vt:lpstr>
      <vt:lpstr>ter_5111111111</vt:lpstr>
      <vt:lpstr>ter_51111111111</vt:lpstr>
      <vt:lpstr>ter_511111111111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Рожкова</cp:lastModifiedBy>
  <cp:lastPrinted>2013-08-29T08:11:20Z</cp:lastPrinted>
  <dcterms:created xsi:type="dcterms:W3CDTF">2004-05-21T07:18:45Z</dcterms:created>
  <dcterms:modified xsi:type="dcterms:W3CDTF">2025-05-13T13:41:09Z</dcterms:modified>
</cp:coreProperties>
</file>